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f23c931d841413f" /></Relationships>
</file>

<file path=xl/workbook.xml><?xml version="1.0" encoding="utf-8"?>
<x:workbook xmlns:x="http://schemas.openxmlformats.org/spreadsheetml/2006/main">
  <x:sheets>
    <x:sheet xmlns:r="http://schemas.openxmlformats.org/officeDocument/2006/relationships" name="Dashboard" sheetId="1" r:id="R20bdfc175a1242c8"/>
    <x:sheet xmlns:r="http://schemas.openxmlformats.org/officeDocument/2006/relationships" name="Controls" sheetId="2" r:id="R901fc8aa97bd4a53"/>
    <x:sheet xmlns:r="http://schemas.openxmlformats.org/officeDocument/2006/relationships" name="Peer data" sheetId="3" r:id="R7d2d48e04c654a63"/>
    <x:sheet xmlns:r="http://schemas.openxmlformats.org/officeDocument/2006/relationships" name="Guide" sheetId="4" r:id="R776a1e6aacea45f0"/>
    <x:sheet xmlns:r="http://schemas.openxmlformats.org/officeDocument/2006/relationships" name="Trading_Comps" sheetId="5" r:id="Rf4a468a7b26c4aa9"/>
    <x:sheet xmlns:r="http://schemas.openxmlformats.org/officeDocument/2006/relationships" name="Peer_Group_Summary" sheetId="6" r:id="Rd847e0e890d749b1"/>
    <x:sheet xmlns:r="http://schemas.openxmlformats.org/officeDocument/2006/relationships" name="Exclusions_Review" sheetId="7" r:id="R5e6570e6afcb4549"/>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mm/dd/yy"/>
    <x:numFmt numFmtId="201" formatCode="#,##0.0;(#,##0.0);&quot;–&quot;"/>
    <x:numFmt numFmtId="202" formatCode="0.0&quot;x&quot;"/>
    <x:numFmt numFmtId="203" formatCode="0.0%;(0.0%);&quot;–&quot;"/>
    <x:numFmt numFmtId="204" formatCode="General"/>
    <x:numFmt numFmtId="205" formatCode="#,##0.00"/>
    <x:numFmt numFmtId="206" formatCode="#,##0.0;(#,##0.0);-"/>
    <x:numFmt numFmtId="207" formatCode="#,##0;(#,##0);-"/>
    <x:numFmt numFmtId="208" formatCode="0.0%;(0.0%);-"/>
    <x:numFmt numFmtId="209" formatCode="0.0&quot;x&quot;;(0.0&quot;x&quot;);-"/>
  </x:numFmts>
  <x:fonts count="20">
    <x:font>
      <x:sz val="11"/>
      <x:name val="Carlito"/>
    </x:font>
    <x:font>
      <x:sz val="10"/>
      <x:color rgb="FF202620"/>
      <x:name val="Arial"/>
    </x:font>
    <x:font>
      <x:b/>
      <x:sz val="16"/>
      <x:color rgb="FF173D34"/>
      <x:name val="Arial"/>
    </x:font>
    <x:font>
      <x:sz val="10"/>
      <x:color rgb="FF0000FF"/>
      <x:name val="Arial"/>
    </x:font>
    <x:font>
      <x:b/>
      <x:sz val="10"/>
      <x:color rgb="FFFFFFFF"/>
      <x:name val="Arial"/>
    </x:font>
    <x:font>
      <x:sz val="10"/>
      <x:color rgb="FF00804A"/>
      <x:name val="Arial"/>
    </x:font>
    <x:font>
      <x:i/>
      <x:sz val="10"/>
      <x:color rgb="FF202620"/>
      <x:name val="Arial"/>
    </x:font>
    <x:font>
      <x:i/>
      <x:sz val="10"/>
      <x:color rgb="FF00804A"/>
      <x:name val="Arial"/>
    </x:font>
    <x:font>
      <x:b/>
      <x:sz val="10"/>
      <x:color rgb="FF202620"/>
      <x:name val="Arial"/>
    </x:font>
    <x:font>
      <x:b/>
      <x:sz val="9"/>
      <x:color rgb="FFFFFFFF"/>
      <x:name val="Arial"/>
    </x:font>
    <x:font>
      <x:b/>
      <x:sz val="9"/>
      <x:color rgb="FF1F3864"/>
      <x:name val="Arial"/>
    </x:font>
    <x:font>
      <x:sz val="9"/>
      <x:color rgb="FF000000"/>
      <x:name val="Arial"/>
    </x:font>
    <x:font>
      <x:b/>
      <x:sz val="13"/>
      <x:color rgb="FF1F3864"/>
      <x:name val="Arial"/>
    </x:font>
    <x:font>
      <x:sz val="11"/>
      <x:name val="Carlito"/>
    </x:font>
    <x:font>
      <x:i/>
      <x:sz val="8"/>
      <x:color rgb="FF595959"/>
      <x:name val="Arial"/>
    </x:font>
    <x:font>
      <x:sz val="11"/>
      <x:color rgb="FF000000"/>
      <x:name val="Calibri"/>
    </x:font>
    <x:font>
      <x:i/>
      <x:sz val="8"/>
      <x:color rgb="FF000000"/>
      <x:name val="Arial"/>
    </x:font>
    <x:font>
      <x:i/>
      <x:sz val="8"/>
      <x:color rgb="FFC00000"/>
      <x:name val="Arial"/>
    </x:font>
    <x:font>
      <x:sz val="11"/>
      <x:color rgb="FF183F36"/>
      <x:name val="Arial"/>
    </x:font>
    <x:font>
      <x:sz val="11"/>
      <x:color rgb="FF222222"/>
      <x:name val="Arial"/>
    </x:font>
  </x:fonts>
  <x:fills count="7">
    <x:fill>
      <x:patternFill patternType="none"/>
    </x:fill>
    <x:fill>
      <x:patternFill patternType="gray125"/>
    </x:fill>
    <x:fill>
      <x:patternFill patternType="solid">
        <x:fgColor rgb="FFFFF3CD"/>
      </x:patternFill>
    </x:fill>
    <x:fill>
      <x:patternFill patternType="solid">
        <x:fgColor rgb="FF173D34"/>
      </x:patternFill>
    </x:fill>
    <x:fill>
      <x:patternFill patternType="solid">
        <x:fgColor rgb="FF1F3864"/>
      </x:patternFill>
    </x:fill>
    <x:fill>
      <x:patternFill patternType="solid">
        <x:fgColor rgb="FFD9E1F2"/>
      </x:patternFill>
    </x:fill>
    <x:fill>
      <x:patternFill patternType="solid">
        <x:fgColor rgb="FFFFFFFF"/>
      </x:patternFill>
    </x:fill>
  </x:fills>
  <x:borders count="3">
    <x:border/>
    <x:border>
      <x:bottom style="thin">
        <x:color rgb="FF173D34"/>
      </x:bottom>
    </x:border>
    <x:border>
      <x:left style="thin">
        <x:color rgb="FFBFBFBF"/>
      </x:left>
      <x:right style="thin">
        <x:color rgb="FFBFBFBF"/>
      </x:right>
      <x:top style="thin">
        <x:color rgb="FFBFBFBF"/>
      </x:top>
      <x:bottom style="thin">
        <x:color rgb="FFBFBFBF"/>
      </x:bottom>
    </x:border>
  </x:borders>
  <x:cellStyleXfs count="1">
    <x:xf numFmtId="0" fontId="0" fillId="0" borderId="0"/>
  </x:cellStyleXfs>
  <x:cellXfs count="8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200" fontId="3" fillId="2" borderId="0" xfId="0" applyNumberFormat="1" applyFont="1" applyFill="1" applyBorder="1" applyAlignment="1">
      <x:alignment vertical="center" wrapText="1"/>
    </x:xf>
    <x:xf numFmtId="201" fontId="3" fillId="2" borderId="0" xfId="0" applyNumberFormat="1" applyFont="1" applyFill="1" applyBorder="1" applyAlignment="1">
      <x:alignment vertical="center" wrapText="1"/>
    </x:xf>
    <x:xf numFmtId="202" fontId="3"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202" fontId="1" fillId="0" borderId="0" xfId="0" applyNumberFormat="1" applyFont="1" applyFill="1" applyBorder="1" applyAlignment="1">
      <x:alignment vertical="center"/>
    </x:xf>
    <x:xf numFmtId="200" fontId="3" fillId="2" borderId="0" xfId="0" applyNumberFormat="1" applyFont="1" applyFill="1" applyBorder="1" applyAlignment="1">
      <x:alignment vertical="center"/>
    </x:xf>
    <x:xf numFmtId="201" fontId="3" fillId="2" borderId="0" xfId="0" applyNumberFormat="1" applyFont="1" applyFill="1" applyBorder="1" applyAlignment="1">
      <x:alignment vertical="center"/>
    </x:xf>
    <x:xf numFmtId="201"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02" fontId="5"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203" fontId="6" fillId="0" borderId="0" xfId="0" applyNumberFormat="1" applyFont="1" applyFill="1" applyBorder="1" applyAlignment="1">
      <x:alignment vertical="center"/>
    </x:xf>
    <x:xf numFmtId="202" fontId="6" fillId="0" borderId="0" xfId="0" applyNumberFormat="1" applyFont="1" applyFill="1" applyBorder="1" applyAlignment="1">
      <x:alignment vertical="center"/>
    </x:xf>
    <x:xf numFmtId="202" fontId="7" fillId="0" borderId="0" xfId="0" applyNumberFormat="1" applyFont="1" applyFill="1" applyBorder="1" applyAlignment="1">
      <x:alignment vertical="center"/>
    </x:xf>
    <x:xf numFmtId="0" fontId="8" fillId="0" borderId="0" xfId="0" applyNumberFormat="1" applyFont="1" applyFill="1" applyBorder="1" applyAlignment="1">
      <x:alignment vertical="center"/>
    </x:xf>
    <x:xf numFmtId="0" fontId="0" fillId="4" borderId="0" xfId="0" applyNumberFormat="1" applyFont="1" applyFill="1" applyBorder="1"/>
    <x:xf numFmtId="0" fontId="9" fillId="4" borderId="0" xfId="0" applyNumberFormat="1" applyFont="1" applyFill="1" applyBorder="1"/>
    <x:xf numFmtId="0" fontId="9" fillId="4" borderId="2" xfId="0" applyNumberFormat="1" applyFont="1" applyFill="1" applyBorder="1"/>
    <x:xf numFmtId="204" fontId="9" fillId="4" borderId="2" xfId="0" applyNumberFormat="1" applyFont="1" applyFill="1" applyBorder="1"/>
    <x:xf numFmtId="204" fontId="9" fillId="4" borderId="2" xfId="0" applyNumberFormat="1" applyFont="1" applyFill="1" applyBorder="1" applyAlignment="1">
      <x:alignment wrapText="1"/>
    </x:xf>
    <x:xf numFmtId="204" fontId="9" fillId="4" borderId="2" xfId="0" applyNumberFormat="1" applyFont="1" applyFill="1" applyBorder="1" applyAlignment="1">
      <x:alignment horizontal="center" wrapText="1"/>
    </x:xf>
    <x:xf numFmtId="204" fontId="9" fillId="4" borderId="2" xfId="0" applyNumberFormat="1" applyFont="1" applyFill="1" applyBorder="1" applyAlignment="1">
      <x:alignment horizontal="center" vertical="center" wrapText="1"/>
    </x:xf>
    <x:xf numFmtId="0" fontId="0" fillId="5" borderId="0" xfId="0" applyNumberFormat="1" applyFont="1" applyFill="1" applyBorder="1"/>
    <x:xf numFmtId="0" fontId="10" fillId="5" borderId="0" xfId="0" applyNumberFormat="1" applyFont="1" applyFill="1" applyBorder="1"/>
    <x:xf numFmtId="204" fontId="10" fillId="5" borderId="0" xfId="0" applyNumberFormat="1" applyFont="1" applyFill="1" applyBorder="1"/>
    <x:xf numFmtId="0" fontId="0" fillId="6" borderId="0" xfId="0" applyNumberFormat="1" applyFont="1" applyFill="1" applyBorder="1"/>
    <x:xf numFmtId="0" fontId="11" fillId="6" borderId="0" xfId="0" applyNumberFormat="1" applyFont="1" applyFill="1" applyBorder="1"/>
    <x:xf numFmtId="0" fontId="11" fillId="6" borderId="2" xfId="0" applyNumberFormat="1" applyFont="1" applyFill="1" applyBorder="1"/>
    <x:xf numFmtId="204" fontId="11" fillId="6" borderId="2" xfId="0" applyNumberFormat="1" applyFont="1" applyFill="1" applyBorder="1"/>
    <x:xf numFmtId="204" fontId="11" fillId="6" borderId="2" xfId="0" applyNumberFormat="1" applyFont="1" applyFill="1" applyBorder="1" applyAlignment="1">
      <x:alignment wrapText="0"/>
    </x:xf>
    <x:xf numFmtId="204" fontId="11" fillId="6" borderId="2" xfId="0" applyNumberFormat="1" applyFont="1" applyFill="1" applyBorder="1" applyAlignment="1">
      <x:alignment vertical="top" wrapText="0"/>
    </x:xf>
    <x:xf numFmtId="205" fontId="11" fillId="6" borderId="2" xfId="0" applyNumberFormat="1" applyFont="1" applyFill="1" applyBorder="1"/>
    <x:xf numFmtId="205" fontId="11" fillId="6" borderId="2" xfId="0" applyNumberFormat="1" applyFont="1" applyFill="1" applyBorder="1" applyAlignment="1">
      <x:alignment wrapText="0"/>
    </x:xf>
    <x:xf numFmtId="205" fontId="11" fillId="6" borderId="2" xfId="0" applyNumberFormat="1" applyFont="1" applyFill="1" applyBorder="1" applyAlignment="1">
      <x:alignment vertical="top" wrapText="0"/>
    </x:xf>
    <x:xf numFmtId="206" fontId="11" fillId="6" borderId="2" xfId="0" applyNumberFormat="1" applyFont="1" applyFill="1" applyBorder="1"/>
    <x:xf numFmtId="206" fontId="11" fillId="6" borderId="2" xfId="0" applyNumberFormat="1" applyFont="1" applyFill="1" applyBorder="1" applyAlignment="1">
      <x:alignment wrapText="0"/>
    </x:xf>
    <x:xf numFmtId="206" fontId="11" fillId="6" borderId="2" xfId="0" applyNumberFormat="1" applyFont="1" applyFill="1" applyBorder="1" applyAlignment="1">
      <x:alignment vertical="top" wrapText="0"/>
    </x:xf>
    <x:xf numFmtId="207" fontId="11" fillId="6" borderId="2" xfId="0" applyNumberFormat="1" applyFont="1" applyFill="1" applyBorder="1"/>
    <x:xf numFmtId="207" fontId="11" fillId="6" borderId="2" xfId="0" applyNumberFormat="1" applyFont="1" applyFill="1" applyBorder="1" applyAlignment="1">
      <x:alignment wrapText="0"/>
    </x:xf>
    <x:xf numFmtId="207" fontId="11" fillId="6" borderId="2" xfId="0" applyNumberFormat="1" applyFont="1" applyFill="1" applyBorder="1" applyAlignment="1">
      <x:alignment vertical="top" wrapText="0"/>
    </x:xf>
    <x:xf numFmtId="208" fontId="11" fillId="6" borderId="2" xfId="0" applyNumberFormat="1" applyFont="1" applyFill="1" applyBorder="1"/>
    <x:xf numFmtId="208" fontId="11" fillId="6" borderId="2" xfId="0" applyNumberFormat="1" applyFont="1" applyFill="1" applyBorder="1" applyAlignment="1">
      <x:alignment wrapText="0"/>
    </x:xf>
    <x:xf numFmtId="208" fontId="11" fillId="6" borderId="2" xfId="0" applyNumberFormat="1" applyFont="1" applyFill="1" applyBorder="1" applyAlignment="1">
      <x:alignment vertical="top" wrapText="0"/>
    </x:xf>
    <x:xf numFmtId="209" fontId="11" fillId="6" borderId="2" xfId="0" applyNumberFormat="1" applyFont="1" applyFill="1" applyBorder="1"/>
    <x:xf numFmtId="209" fontId="11" fillId="6" borderId="2" xfId="0" applyNumberFormat="1" applyFont="1" applyFill="1" applyBorder="1" applyAlignment="1">
      <x:alignment wrapText="0"/>
    </x:xf>
    <x:xf numFmtId="209" fontId="11" fillId="6" borderId="2" xfId="0" applyNumberFormat="1" applyFont="1" applyFill="1" applyBorder="1" applyAlignment="1">
      <x:alignment vertical="top" wrapText="0"/>
    </x:xf>
    <x:xf numFmtId="204" fontId="11" fillId="6" borderId="2" xfId="0" applyNumberFormat="1" applyFont="1" applyFill="1" applyBorder="1" applyAlignment="1">
      <x:alignment wrapText="1"/>
    </x:xf>
    <x:xf numFmtId="204" fontId="11" fillId="6" borderId="2" xfId="0" applyNumberFormat="1" applyFont="1" applyFill="1" applyBorder="1" applyAlignment="1">
      <x:alignment vertical="top" wrapText="1"/>
    </x:xf>
    <x:xf numFmtId="0" fontId="12" fillId="6" borderId="0" xfId="0" applyNumberFormat="1" applyFont="1" applyFill="1" applyBorder="1"/>
    <x:xf numFmtId="204" fontId="12" fillId="6" borderId="0" xfId="0" applyNumberFormat="1" applyFont="1" applyFill="1" applyBorder="1"/>
    <x:xf numFmtId="204" fontId="12" fillId="6" borderId="0" xfId="0" applyNumberFormat="1" applyFont="1" applyFill="1" applyBorder="1" applyAlignment="1">
      <x:alignment wrapText="0"/>
    </x:xf>
    <x:xf numFmtId="204" fontId="12" fillId="6" borderId="0" xfId="0" applyNumberFormat="1" applyFont="1" applyFill="1" applyBorder="1" applyAlignment="1">
      <x:alignment horizontal="left" wrapText="0"/>
    </x:xf>
    <x:xf numFmtId="204" fontId="12" fillId="6" borderId="0" xfId="0" applyNumberFormat="1" applyFont="1" applyFill="1" applyBorder="1" applyAlignment="1">
      <x:alignment horizontal="left" vertical="top" wrapText="0"/>
    </x:xf>
    <x:xf numFmtId="0" fontId="13" fillId="0" borderId="0" xfId="0" applyNumberFormat="1" applyFont="1" applyFill="1" applyBorder="1"/>
    <x:xf numFmtId="204" fontId="13" fillId="0" borderId="0" xfId="0" applyNumberFormat="1" applyFont="1" applyFill="1" applyBorder="1"/>
    <x:xf numFmtId="0" fontId="14" fillId="6" borderId="0" xfId="0" applyNumberFormat="1" applyFont="1" applyFill="1" applyBorder="1"/>
    <x:xf numFmtId="204" fontId="14" fillId="6" borderId="0" xfId="0" applyNumberFormat="1" applyFont="1" applyFill="1" applyBorder="1"/>
    <x:xf numFmtId="204" fontId="14" fillId="6" borderId="0" xfId="0" applyNumberFormat="1" applyFont="1" applyFill="1" applyBorder="1" applyAlignment="1">
      <x:alignment wrapText="1"/>
    </x:xf>
    <x:xf numFmtId="204" fontId="14" fillId="6" borderId="0" xfId="0" applyNumberFormat="1" applyFont="1" applyFill="1" applyBorder="1" applyAlignment="1">
      <x:alignment horizontal="left" wrapText="1"/>
    </x:xf>
    <x:xf numFmtId="204" fontId="14" fillId="6" borderId="0" xfId="0" applyNumberFormat="1" applyFont="1" applyFill="1" applyBorder="1" applyAlignment="1">
      <x:alignment horizontal="left" vertical="top" wrapText="1"/>
    </x:xf>
    <x:xf numFmtId="0" fontId="15" fillId="6" borderId="0" xfId="0" applyNumberFormat="1" applyFont="1" applyFill="1" applyBorder="1"/>
    <x:xf numFmtId="0" fontId="15" fillId="6" borderId="2" xfId="0" applyNumberFormat="1" applyFont="1" applyFill="1" applyBorder="1"/>
    <x:xf numFmtId="204" fontId="15" fillId="6" borderId="2" xfId="0" applyNumberFormat="1" applyFont="1" applyFill="1" applyBorder="1"/>
    <x:xf numFmtId="0" fontId="16" fillId="6" borderId="0" xfId="0" applyNumberFormat="1" applyFont="1" applyFill="1" applyBorder="1"/>
    <x:xf numFmtId="0" fontId="16" fillId="6" borderId="2" xfId="0" applyNumberFormat="1" applyFont="1" applyFill="1" applyBorder="1"/>
    <x:xf numFmtId="204" fontId="16" fillId="6" borderId="2" xfId="0" applyNumberFormat="1" applyFont="1" applyFill="1" applyBorder="1"/>
    <x:xf numFmtId="0" fontId="17" fillId="6" borderId="0" xfId="0" applyNumberFormat="1" applyFont="1" applyFill="1" applyBorder="1"/>
    <x:xf numFmtId="0" fontId="17" fillId="6" borderId="2" xfId="0" applyNumberFormat="1" applyFont="1" applyFill="1" applyBorder="1"/>
    <x:xf numFmtId="204" fontId="17" fillId="6" borderId="2" xfId="0" applyNumberFormat="1" applyFont="1" applyFill="1" applyBorder="1"/>
    <x:xf numFmtId="204" fontId="9" fillId="4" borderId="2" xfId="0" applyNumberFormat="1" applyFont="1" applyFill="1" applyBorder="1" applyAlignment="1">
      <x:alignment wrapText="0"/>
    </x:xf>
    <x:xf numFmtId="204" fontId="9" fillId="4" borderId="2" xfId="0" applyNumberFormat="1" applyFont="1" applyFill="1" applyBorder="1" applyAlignment="1">
      <x:alignment horizontal="center" wrapText="0"/>
    </x:xf>
    <x:xf numFmtId="0" fontId="18" fillId="0" borderId="0" xfId="0" applyNumberFormat="1" applyFont="1" applyFill="1" applyBorder="1" applyAlignment="1">
      <x:alignment vertical="center"/>
    </x:xf>
    <x:xf numFmtId="0" fontId="18" fillId="0" borderId="0" xfId="0" applyNumberFormat="1" applyFont="1" applyFill="1" applyBorder="1" applyAlignment="1">
      <x:alignment vertical="center" wrapText="1"/>
    </x:xf>
    <x:xf numFmtId="0" fontId="19" fillId="0" borderId="0" xfId="0" applyNumberFormat="1" applyFont="1" applyFill="1" applyBorder="1" applyAlignment="1">
      <x:alignment vertical="center"/>
    </x:xf>
    <x:xf numFmtId="0" fontId="19" fillId="0" borderId="0" xfId="0" applyNumberFormat="1" applyFont="1" applyFill="1" applyBorder="1"/>
    <x:xf numFmtId="0" fontId="19" fillId="0" borderId="0" xfId="0" applyNumberFormat="1" applyFont="1" applyFill="1" applyBorder="1" applyAlignment="1">
      <x:alignment vertical="center" wrapText="1"/>
    </x:xf>
    <x:xf numFmtId="0" fontId="19" fillId="0" borderId="0" xfId="0" applyNumberFormat="1" applyFont="1" applyFill="1" applyBorder="1" applyAlignment="1">
      <x:alignment wrapText="1"/>
    </x:xf>
  </x:cellXfs>
  <x:cellStyles count="1">
    <x:cellStyle name="Normal" xfId="0"/>
  </x:cellStyles>
  <x:dxfs count="2">
    <x:dxf>
      <x:font>
        <x:color rgb="FFA61C17"/>
      </x:font>
      <x:fill>
        <x:patternFill>
          <x:bgColor rgb="FFFCE8E6"/>
        </x:patternFill>
      </x:fill>
    </x:dxf>
    <x:dxf>
      <x:font>
        <x:color rgb="FFA61C17"/>
      </x:font>
      <x:fill>
        <x:patternFill>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110fbed1b924d37" /><Relationship Type="http://schemas.openxmlformats.org/officeDocument/2006/relationships/theme" Target="/xl/theme/theme1.xml" Id="R248b91ff2b4c448b" /><Relationship Type="http://schemas.openxmlformats.org/officeDocument/2006/relationships/sharedStrings" Target="/xl/sharedStrings.xml" Id="R268f9a54625c40a7" /><Relationship Type="http://schemas.openxmlformats.org/officeDocument/2006/relationships/worksheet" Target="/xl/worksheets/sheet1.xml" Id="R20bdfc175a1242c8" /><Relationship Type="http://schemas.openxmlformats.org/officeDocument/2006/relationships/worksheet" Target="/xl/worksheets/sheet2.xml" Id="R901fc8aa97bd4a53" /><Relationship Type="http://schemas.openxmlformats.org/officeDocument/2006/relationships/worksheet" Target="/xl/worksheets/sheet3.xml" Id="R7d2d48e04c654a63" /><Relationship Type="http://schemas.openxmlformats.org/officeDocument/2006/relationships/worksheet" Target="/xl/worksheets/sheet4.xml" Id="R776a1e6aacea45f0" /><Relationship Type="http://schemas.openxmlformats.org/officeDocument/2006/relationships/worksheet" Target="/xl/worksheets/sheet5.xml" Id="Rf4a468a7b26c4aa9" /><Relationship Type="http://schemas.openxmlformats.org/officeDocument/2006/relationships/worksheet" Target="/xl/worksheets/sheet6.xml" Id="Rd847e0e890d749b1" /><Relationship Type="http://schemas.openxmlformats.org/officeDocument/2006/relationships/worksheet" Target="/xl/worksheets/sheet7.xml" Id="R5e6570e6afcb454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73D34"/>
  </x:sheetPr>
  <x:sheetViews>
    <x:sheetView showGridLines="0" workbookViewId="0">
      <x:pane ySplit="4" topLeftCell="A5" activePane="bottomLeft" state="frozen"/>
    </x:sheetView>
  </x:sheetViews>
  <x:sheetFormatPr defaultRowHeight="15"/>
  <x:cols>
    <x:col min="1" max="1" width="3" hidden="0" customWidth="1"/>
    <x:col min="2" max="2" width="3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s>
  <x:sheetData>
    <x:row r="1" ht="25" customHeight="1">
      <x:c r="A1" s="2"/>
      <x:c r="B1" s="2"/>
      <x:c r="C1" s="2"/>
      <x:c r="D1" s="2"/>
      <x:c r="E1" s="2"/>
      <x:c r="F1" s="2"/>
      <x:c r="G1" s="2"/>
      <x:c r="H1" s="2"/>
      <x:c r="I1" s="2"/>
      <x:c r="J1" s="2"/>
    </x:row>
    <x:row r="2" ht="25" customHeight="1">
      <x:c r="A2" s="2"/>
      <x:c r="B2" s="3" t="str">
        <x:v>Public Company Comps Workbench</x:v>
      </x:c>
      <x:c r="C2" s="2"/>
      <x:c r="D2" s="2"/>
      <x:c r="E2" s="2"/>
      <x:c r="F2" s="2"/>
      <x:c r="G2" s="2"/>
      <x:c r="H2" s="2"/>
      <x:c r="I2" s="2"/>
      <x:c r="J2" s="2"/>
    </x:row>
    <x:row r="3" ht="25" customHeight="1">
      <x:c r="A3" s="2"/>
      <x:c r="B3" s="4" t="str">
        <x:v>MIKE YE · v1.1 · Reusable template + 12-sector reference comps</x:v>
      </x:c>
      <x:c r="C3" s="4"/>
      <x:c r="D3" s="4"/>
      <x:c r="E3" s="4"/>
      <x:c r="F3" s="4"/>
      <x:c r="G3" s="4"/>
      <x:c r="H3" s="4"/>
      <x:c r="I3" s="2"/>
      <x:c r="J3" s="2"/>
    </x:row>
    <x:row r="4" ht="25" customHeight="1">
      <x:c r="A4" s="2"/>
      <x:c r="B4" s="2"/>
      <x:c r="C4" s="2"/>
      <x:c r="D4" s="2"/>
      <x:c r="E4" s="2"/>
      <x:c r="F4" s="2"/>
      <x:c r="G4" s="2"/>
      <x:c r="H4" s="2"/>
      <x:c r="I4" s="2"/>
      <x:c r="J4" s="2"/>
    </x:row>
    <x:row r="5" ht="40" customHeight="1">
      <x:c r="A5" s="2"/>
      <x:c r="B5" s="14" t="str">
        <x:v>Selected peer group</x:v>
      </x:c>
      <x:c r="C5" s="14" t="str">
        <x:v>Core</x:v>
      </x:c>
      <x:c r="D5" s="14" t="str">
        <x:v>All eligible</x:v>
      </x:c>
      <x:c r="E5" s="14" t="str">
        <x:v>Basis</x:v>
      </x:c>
      <x:c r="F5" s="2"/>
      <x:c r="G5" s="2"/>
      <x:c r="H5" s="2"/>
      <x:c r="I5" s="2"/>
      <x:c r="J5" s="2"/>
    </x:row>
    <x:row r="6" ht="25" customHeight="1">
      <x:c r="A6" s="2"/>
      <x:c r="B6" s="2" t="str">
        <x:v>Valid multiple count</x:v>
      </x:c>
      <x:c r="C6" s="2" t="n">
        <x:f>'Peer data'!A6</x:f>
        <x:v>0</x:v>
      </x:c>
      <x:c r="D6" s="2" t="n">
        <x:f>'Peer data'!E6</x:f>
        <x:v>0</x:v>
      </x:c>
      <x:c r="E6" s="2" t="str">
        <x:v>Core + Secondary</x:v>
      </x:c>
      <x:c r="F6" s="2"/>
      <x:c r="G6" s="2"/>
      <x:c r="H6" s="2"/>
      <x:c r="I6" s="2"/>
      <x:c r="J6" s="2"/>
    </x:row>
    <x:row r="7" ht="25" customHeight="1">
      <x:c r="A7" s="2"/>
      <x:c r="B7" s="2" t="str">
        <x:v>25th percentile</x:v>
      </x:c>
      <x:c r="C7" s="15" t="str">
        <x:f>'Peer data'!B6</x:f>
        <x:v>n.a.</x:v>
      </x:c>
      <x:c r="D7" s="15" t="str">
        <x:f>'Peer data'!F6</x:f>
        <x:v>n.a.</x:v>
      </x:c>
      <x:c r="E7" s="2"/>
      <x:c r="F7" s="2"/>
      <x:c r="G7" s="2"/>
      <x:c r="H7" s="2"/>
      <x:c r="I7" s="2"/>
      <x:c r="J7" s="2"/>
    </x:row>
    <x:row r="8" ht="25" customHeight="1">
      <x:c r="A8" s="2"/>
      <x:c r="B8" s="2" t="str">
        <x:v>Median</x:v>
      </x:c>
      <x:c r="C8" s="15" t="str">
        <x:f>'Peer data'!C6</x:f>
        <x:v>n.a.</x:v>
      </x:c>
      <x:c r="D8" s="15" t="str">
        <x:f>'Peer data'!G6</x:f>
        <x:v>n.a.</x:v>
      </x:c>
      <x:c r="E8" s="2"/>
      <x:c r="F8" s="2"/>
      <x:c r="G8" s="2"/>
      <x:c r="H8" s="2"/>
      <x:c r="I8" s="2"/>
      <x:c r="J8" s="2"/>
    </x:row>
    <x:row r="9" ht="25" customHeight="1">
      <x:c r="A9" s="2"/>
      <x:c r="B9" s="2" t="str">
        <x:v>75th percentile</x:v>
      </x:c>
      <x:c r="C9" s="15" t="str">
        <x:f>'Peer data'!D6</x:f>
        <x:v>n.a.</x:v>
      </x:c>
      <x:c r="D9" s="15" t="str">
        <x:f>'Peer data'!H6</x:f>
        <x:v>n.a.</x:v>
      </x:c>
      <x:c r="E9" s="2"/>
      <x:c r="F9" s="2"/>
      <x:c r="G9" s="2"/>
      <x:c r="H9" s="2"/>
      <x:c r="I9" s="2"/>
      <x:c r="J9" s="2"/>
    </x:row>
    <x:row r="10" ht="25" customHeight="1">
      <x:c r="A10" s="2"/>
      <x:c r="B10" s="2"/>
      <x:c r="C10" s="2"/>
      <x:c r="D10" s="2"/>
      <x:c r="E10" s="2"/>
      <x:c r="F10" s="2"/>
      <x:c r="G10" s="2"/>
      <x:c r="H10" s="2"/>
      <x:c r="I10" s="2"/>
      <x:c r="J10" s="2"/>
    </x:row>
    <x:row r="11" ht="25" customHeight="1">
      <x:c r="A11" s="2"/>
      <x:c r="B11" s="2" t="str">
        <x:v>Selected metric</x:v>
      </x:c>
      <x:c r="C11" s="2" t="str">
        <x:f>IF(OR(NOT(ISNUMBER(Controls!C11)),Controls!C11&lt;1,Controls!C11&gt;5,Controls!C11&lt;&gt;INT(Controls!C11)),"Select metric",INDEX(Controls!H21:H25,Controls!C11))</x:f>
        <x:v>EV / LTM EBITDA</x:v>
      </x:c>
      <x:c r="D11" s="2"/>
      <x:c r="E11" s="2"/>
      <x:c r="F11" s="2"/>
      <x:c r="G11" s="2"/>
      <x:c r="H11" s="2"/>
      <x:c r="I11" s="2"/>
      <x:c r="J11" s="2"/>
    </x:row>
    <x:row r="12" ht="25" customHeight="1">
      <x:c r="A12" s="2"/>
      <x:c r="B12" s="2" t="str">
        <x:v>Selected sector</x:v>
      </x:c>
      <x:c r="C12" s="2" t="str">
        <x:f>IF(OR(NOT(ISNUMBER(Controls!C9)),Controls!C9&lt;1,Controls!C9&gt;12,Controls!C9&lt;&gt;INT(Controls!C9)),"Select sector",INDEX(Controls!H6:H17,Controls!C9))</x:f>
        <x:v>Media &amp; Publishing</x:v>
      </x:c>
      <x:c r="D12" s="2"/>
      <x:c r="E12" s="2"/>
      <x:c r="F12" s="2"/>
      <x:c r="G12" s="2"/>
      <x:c r="H12" s="2"/>
      <x:c r="I12" s="2"/>
      <x:c r="J12" s="2"/>
    </x:row>
    <x:row r="13" ht="25" customHeight="1">
      <x:c r="A13" s="2"/>
      <x:c r="B13" s="2" t="str">
        <x:v>Peer group</x:v>
      </x:c>
      <x:c r="C13" s="2" t="str">
        <x:f>IF(Controls!C10="","Enter peer group",Controls!C10)</x:f>
        <x:v>Enter peer group</x:v>
      </x:c>
      <x:c r="D13" s="2"/>
      <x:c r="E13" s="2"/>
      <x:c r="F13" s="2"/>
      <x:c r="G13" s="2"/>
      <x:c r="H13" s="2"/>
      <x:c r="I13" s="2"/>
      <x:c r="J13" s="2"/>
    </x:row>
    <x:row r="14" ht="25" customHeight="1">
      <x:c r="A14" s="2"/>
      <x:c r="B14" s="2" t="str">
        <x:v>Valuation status</x:v>
      </x:c>
      <x:c r="C14" s="2" t="str">
        <x:f>IF(C6&lt;3,"Need at least 3 eligible core peers",IF(OR(COUNT(Controls!C12:C17)&lt;&gt;6,Controls!C12&lt;=0,Controls!C14&lt;0,Controls!C15&lt;=0,Controls!C16&lt;=0,Controls!C17&lt;Controls!C16,Controls!C18&lt;&gt;"Yes",Controls!C19="",Controls!C22="",Controls!C6=""),"Complete target basis and selected range","Selected range ready for review"))</x:f>
        <x:v>Need at least 3 eligible core peers</x:v>
      </x:c>
      <x:c r="D14" s="2"/>
      <x:c r="E14" s="2"/>
      <x:c r="F14" s="2"/>
      <x:c r="G14" s="2"/>
      <x:c r="H14" s="2"/>
      <x:c r="I14" s="2"/>
      <x:c r="J14" s="2"/>
    </x:row>
    <x:row r="15" ht="25" customHeight="1">
      <x:c r="A15" s="2"/>
      <x:c r="B15" s="2"/>
      <x:c r="C15" s="2"/>
      <x:c r="D15" s="2"/>
      <x:c r="E15" s="2"/>
      <x:c r="F15" s="2"/>
      <x:c r="G15" s="2"/>
      <x:c r="H15" s="2"/>
      <x:c r="I15" s="2"/>
      <x:c r="J15" s="2"/>
    </x:row>
    <x:row r="16" ht="25" customHeight="1">
      <x:c r="A16" s="2"/>
      <x:c r="B16" s="2"/>
      <x:c r="C16" s="2"/>
      <x:c r="D16" s="2"/>
      <x:c r="E16" s="2"/>
      <x:c r="F16" s="2"/>
      <x:c r="G16" s="2"/>
      <x:c r="H16" s="2"/>
      <x:c r="I16" s="2"/>
      <x:c r="J16" s="2"/>
    </x:row>
    <x:row r="17" ht="40" customHeight="1">
      <x:c r="A17" s="2"/>
      <x:c r="B17" s="14" t="str">
        <x:v>Implied value (currency millions)</x:v>
      </x:c>
      <x:c r="C17" s="14" t="str">
        <x:v>Low</x:v>
      </x:c>
      <x:c r="D17" s="14" t="str">
        <x:v>High</x:v>
      </x:c>
      <x:c r="E17" s="2"/>
      <x:c r="F17" s="2"/>
      <x:c r="G17" s="2"/>
      <x:c r="H17" s="2"/>
      <x:c r="I17" s="2"/>
      <x:c r="J17" s="2"/>
    </x:row>
    <x:row r="18" ht="25" customHeight="1">
      <x:c r="A18" s="2"/>
      <x:c r="B18" s="2" t="str">
        <x:v>Selected multiple</x:v>
      </x:c>
      <x:c r="C18" s="15" t="str">
        <x:f>IF($C$14&lt;&gt;"Selected range ready for review","n.a.",Controls!C16)</x:f>
        <x:v>n.a.</x:v>
      </x:c>
      <x:c r="D18" s="15" t="str">
        <x:f>IF($C$14&lt;&gt;"Selected range ready for review","n.a.",Controls!C17)</x:f>
        <x:v>n.a.</x:v>
      </x:c>
      <x:c r="E18" s="2"/>
      <x:c r="F18" s="2"/>
      <x:c r="G18" s="2"/>
      <x:c r="H18" s="2"/>
      <x:c r="I18" s="2"/>
      <x:c r="J18" s="2"/>
    </x:row>
    <x:row r="19" ht="25" customHeight="1">
      <x:c r="A19" s="2"/>
      <x:c r="B19" s="2" t="str">
        <x:v>Enterprise value</x:v>
      </x:c>
      <x:c r="C19" s="18" t="str">
        <x:f>IF($C$14&lt;&gt;"Selected range ready for review","n.a.",C18*Controls!C12)</x:f>
        <x:v>n.a.</x:v>
      </x:c>
      <x:c r="D19" s="18" t="str">
        <x:f>IF($C$14&lt;&gt;"Selected range ready for review","n.a.",D18*Controls!C12)</x:f>
        <x:v>n.a.</x:v>
      </x:c>
      <x:c r="E19" s="2"/>
      <x:c r="F19" s="2"/>
      <x:c r="G19" s="2"/>
      <x:c r="H19" s="2"/>
      <x:c r="I19" s="2"/>
      <x:c r="J19" s="2"/>
    </x:row>
    <x:row r="20" ht="25" customHeight="1">
      <x:c r="A20" s="2"/>
      <x:c r="B20" s="2" t="str">
        <x:v>Less: net debt</x:v>
      </x:c>
      <x:c r="C20" s="18" t="str">
        <x:f>IF($C$14&lt;&gt;"Selected range ready for review","n.a.",Controls!C13)</x:f>
        <x:v>n.a.</x:v>
      </x:c>
      <x:c r="D20" s="18" t="str">
        <x:f>IF($C$14&lt;&gt;"Selected range ready for review","n.a.",Controls!C13)</x:f>
        <x:v>n.a.</x:v>
      </x:c>
      <x:c r="E20" s="2"/>
      <x:c r="F20" s="2"/>
      <x:c r="G20" s="2"/>
      <x:c r="H20" s="2"/>
      <x:c r="I20" s="2"/>
      <x:c r="J20" s="2"/>
    </x:row>
    <x:row r="21" ht="25" customHeight="1">
      <x:c r="A21" s="2"/>
      <x:c r="B21" s="2" t="str">
        <x:v>Less: other claims</x:v>
      </x:c>
      <x:c r="C21" s="18" t="str">
        <x:f>IF($C$14&lt;&gt;"Selected range ready for review","n.a.",Controls!C14)</x:f>
        <x:v>n.a.</x:v>
      </x:c>
      <x:c r="D21" s="18" t="str">
        <x:f>IF($C$14&lt;&gt;"Selected range ready for review","n.a.",Controls!C14)</x:f>
        <x:v>n.a.</x:v>
      </x:c>
      <x:c r="E21" s="2"/>
      <x:c r="F21" s="2"/>
      <x:c r="G21" s="2"/>
      <x:c r="H21" s="2"/>
      <x:c r="I21" s="2"/>
      <x:c r="J21" s="2"/>
    </x:row>
    <x:row r="22" ht="25" customHeight="1">
      <x:c r="A22" s="2"/>
      <x:c r="B22" s="2" t="str">
        <x:v>Equity value</x:v>
      </x:c>
      <x:c r="C22" s="18" t="str">
        <x:f>IF($C$14&lt;&gt;"Selected range ready for review","n.a.",C19-SUM(C20:C21))</x:f>
        <x:v>n.a.</x:v>
      </x:c>
      <x:c r="D22" s="18" t="str">
        <x:f>IF($C$14&lt;&gt;"Selected range ready for review","n.a.",D19-SUM(D20:D21))</x:f>
        <x:v>n.a.</x:v>
      </x:c>
      <x:c r="E22" s="2"/>
      <x:c r="F22" s="2"/>
      <x:c r="G22" s="2"/>
      <x:c r="H22" s="2"/>
      <x:c r="I22" s="2"/>
      <x:c r="J22" s="2"/>
    </x:row>
    <x:row r="23" ht="25" customHeight="1">
      <x:c r="A23" s="2"/>
      <x:c r="B23" s="2" t="str">
        <x:v>Value per diluted share</x:v>
      </x:c>
      <x:c r="C23" s="18" t="str">
        <x:f>IF($C$14&lt;&gt;"Selected range ready for review","n.a.",C22/Controls!C15)</x:f>
        <x:v>n.a.</x:v>
      </x:c>
      <x:c r="D23" s="18" t="str">
        <x:f>IF($C$14&lt;&gt;"Selected range ready for review","n.a.",D22/Controls!C15)</x:f>
        <x:v>n.a.</x:v>
      </x:c>
      <x:c r="E23" s="2"/>
      <x:c r="F23" s="2"/>
      <x:c r="G23" s="2"/>
      <x:c r="H23" s="2"/>
      <x:c r="I23" s="2"/>
      <x:c r="J23" s="2"/>
    </x:row>
    <x:row r="24" ht="25" customHeight="1">
      <x:c r="A24" s="2"/>
      <x:c r="B24" s="2"/>
      <x:c r="C24" s="2"/>
      <x:c r="D24" s="2"/>
      <x:c r="E24" s="2"/>
      <x:c r="F24" s="2"/>
      <x:c r="G24" s="2"/>
      <x:c r="H24" s="2"/>
      <x:c r="I24" s="2"/>
      <x:c r="J24" s="2"/>
    </x:row>
    <x:row r="25" ht="25" customHeight="1">
      <x:c r="A25" s="2"/>
      <x:c r="B25" s="2"/>
      <x:c r="C25" s="2"/>
      <x:c r="D25" s="2"/>
      <x:c r="E25" s="2"/>
      <x:c r="F25" s="2"/>
      <x:c r="G25" s="2"/>
      <x:c r="H25" s="2"/>
      <x:c r="I25" s="2"/>
      <x:c r="J25" s="2"/>
    </x:row>
    <x:row r="26" ht="25" customHeight="1">
      <x:c r="A26" s="2"/>
      <x:c r="B26" s="7" t="str">
        <x:v>Begin on Controls, then paste and review Peer data. Quartiles require at least 3 valid peers. Outliers require 5 core peers and remain included until you change Use? with a rationale.</x:v>
      </x:c>
      <x:c r="C26" s="7"/>
      <x:c r="D26" s="7"/>
      <x:c r="E26" s="7"/>
      <x:c r="F26" s="7"/>
      <x:c r="G26" s="7"/>
      <x:c r="H26" s="7"/>
      <x:c r="I26" s="2"/>
      <x:c r="J26" s="2"/>
    </x:row>
    <x:row r="27" ht="25" customHeight="1">
      <x:c r="A27" s="2"/>
      <x:c r="B27" s="7"/>
      <x:c r="C27" s="7"/>
      <x:c r="D27" s="7"/>
      <x:c r="E27" s="7"/>
      <x:c r="F27" s="7"/>
      <x:c r="G27" s="7"/>
      <x:c r="H27" s="7"/>
      <x:c r="I27" s="2"/>
      <x:c r="J27" s="2"/>
    </x:row>
    <x:row r="28" ht="25" customHeight="1">
      <x:c r="A28" s="2"/>
      <x:c r="B28" s="2"/>
      <x:c r="C28" s="2"/>
      <x:c r="D28" s="2"/>
      <x:c r="E28" s="2"/>
      <x:c r="F28" s="2"/>
      <x:c r="G28" s="2"/>
      <x:c r="H28" s="2"/>
      <x:c r="I28" s="2"/>
      <x:c r="J28" s="2"/>
    </x:row>
    <x:row r="29" ht="25" customHeight="1">
      <x:c r="A29" s="2"/>
      <x:c r="B29" s="7" t="str">
        <x:v>A public trading range is a market reference. Record the target’s size, growth, margin, business mix and liquidity differences before selecting a multiple. Buyer-specific synergy is assessed separately.</x:v>
      </x:c>
      <x:c r="C29" s="7"/>
      <x:c r="D29" s="7"/>
      <x:c r="E29" s="7"/>
      <x:c r="F29" s="7"/>
      <x:c r="G29" s="7"/>
      <x:c r="H29" s="7"/>
      <x:c r="I29" s="2"/>
      <x:c r="J29" s="2"/>
    </x:row>
    <x:row r="30" ht="25" customHeight="1">
      <x:c r="A30" s="2"/>
      <x:c r="B30" s="7"/>
      <x:c r="C30" s="7"/>
      <x:c r="D30" s="7"/>
      <x:c r="E30" s="7"/>
      <x:c r="F30" s="7"/>
      <x:c r="G30" s="7"/>
      <x:c r="H30" s="7"/>
      <x:c r="I30" s="2"/>
      <x:c r="J30" s="2"/>
    </x:row>
    <x:row r="31" ht="25" customHeight="1">
      <x:c r="A31" s="2"/>
      <x:c r="B31" s="2"/>
      <x:c r="C31" s="2"/>
      <x:c r="D31" s="2"/>
      <x:c r="E31" s="2"/>
      <x:c r="F31" s="2"/>
      <x:c r="G31" s="2"/>
      <x:c r="H31" s="2"/>
      <x:c r="I31" s="2"/>
      <x:c r="J31" s="2"/>
    </x:row>
    <x:row r="32" ht="25" customHeight="1">
      <x:c r="A32" s="2"/>
      <x:c r="B32" s="2" t="str">
        <x:v>Target company</x:v>
      </x:c>
      <x:c r="C32" s="2" t="str">
        <x:f>IF(Controls!C6="","Enter on Controls",Controls!C6)</x:f>
        <x:v>Enter on Controls</x:v>
      </x:c>
      <x:c r="D32" s="2"/>
      <x:c r="E32" s="2"/>
      <x:c r="F32" s="2"/>
      <x:c r="G32" s="2"/>
      <x:c r="H32" s="2"/>
      <x:c r="I32" s="2"/>
      <x:c r="J32" s="2"/>
    </x:row>
    <x:row r="33" ht="25" customHeight="1">
      <x:c r="A33" s="2"/>
      <x:c r="B33" s="2" t="str">
        <x:v>Valuation date</x:v>
      </x:c>
      <x:c r="C33" s="20" t="str">
        <x:f>IF(Controls!C7="","Enter on Controls",Controls!C7)</x:f>
        <x:v>Enter on Controls</x:v>
      </x:c>
      <x:c r="D33" s="2"/>
      <x:c r="E33" s="2"/>
      <x:c r="F33" s="2"/>
      <x:c r="G33" s="2"/>
      <x:c r="H33" s="2"/>
      <x:c r="I33" s="2"/>
      <x:c r="J33" s="2"/>
    </x:row>
    <x:row r="34" ht="25" customHeight="1">
      <x:c r="A34" s="2"/>
      <x:c r="B34" s="2" t="str">
        <x:v>Currency</x:v>
      </x:c>
      <x:c r="C34" s="2" t="str">
        <x:f>IF(Controls!C8="","Enter on Controls",Controls!C8)</x:f>
        <x:v>Enter on Controls</x:v>
      </x:c>
      <x:c r="D34" s="2"/>
      <x:c r="E34" s="2"/>
      <x:c r="F34" s="2"/>
      <x:c r="G34" s="2"/>
      <x:c r="H34" s="2"/>
      <x:c r="I34" s="2"/>
      <x:c r="J34" s="2"/>
    </x:row>
    <x:row r="35" ht="25" customHeight="1">
      <x:c r="A35" s="2"/>
      <x:c r="B35" s="2" t="str">
        <x:v>Per-share values are in currency units.</x:v>
      </x:c>
      <x:c r="C35" s="2"/>
      <x:c r="D35" s="2"/>
      <x:c r="E35" s="2"/>
      <x:c r="F35" s="2"/>
      <x:c r="G35" s="2"/>
      <x:c r="H35" s="2"/>
      <x:c r="I35" s="2"/>
      <x:c r="J35" s="2"/>
    </x:row>
    <x:row r="36" ht="25" customHeight="1">
      <x:c r="A36" s="2"/>
      <x:c r="B36" s="2"/>
      <x:c r="C36" s="2"/>
      <x:c r="D36" s="2"/>
      <x:c r="E36" s="2"/>
      <x:c r="F36" s="2"/>
      <x:c r="G36" s="2"/>
      <x:c r="H36" s="2"/>
      <x:c r="I36" s="2"/>
      <x:c r="J36" s="2"/>
    </x:row>
    <x:row r="37" ht="25" customHeight="1">
      <x:c r="A37" s="2"/>
      <x:c r="B37" s="84" t="str">
        <x:v>Populated reference: 254 companies across 12 industries and 36 peer groups. See Trading_Comps and Peer_Group_Summary. Source: S&amp;P Capital IQ. Prices: September 8, 2026; data: September 9, 2026.</x:v>
      </x:c>
      <x:c r="C37" s="84"/>
      <x:c r="D37" s="84"/>
      <x:c r="E37" s="84"/>
      <x:c r="F37" s="84"/>
      <x:c r="G37" s="84"/>
      <x:c r="H37" s="84"/>
      <x:c r="I37" s="2"/>
      <x:c r="J37" s="2"/>
    </x:row>
    <x:row r="38" ht="25" customHeight="1">
      <x:c r="A38" s="2"/>
      <x:c r="B38" s="84"/>
      <x:c r="C38" s="84"/>
      <x:c r="D38" s="84"/>
      <x:c r="E38" s="84"/>
      <x:c r="F38" s="84"/>
      <x:c r="G38" s="84"/>
      <x:c r="H38" s="84"/>
      <x:c r="I38" s="2"/>
      <x:c r="J38" s="2"/>
    </x:row>
    <x:row r="39" ht="25" customHeight="1">
      <x:c r="A39" s="2"/>
      <x:c r="B39" s="84"/>
      <x:c r="C39" s="84"/>
      <x:c r="D39" s="84"/>
      <x:c r="E39" s="84"/>
      <x:c r="F39" s="84"/>
      <x:c r="G39" s="84"/>
      <x:c r="H39" s="84"/>
      <x:c r="I39" s="2"/>
      <x:c r="J39" s="2"/>
    </x:row>
    <x:row r="40" ht="25" customHeight="1">
      <x:c r="A40" s="2"/>
      <x:c r="B40" s="2"/>
      <x:c r="C40" s="2"/>
      <x:c r="D40" s="2"/>
      <x:c r="E40" s="2"/>
      <x:c r="F40" s="2"/>
      <x:c r="G40" s="2"/>
      <x:c r="H40" s="2"/>
      <x:c r="I40" s="2"/>
      <x:c r="J40" s="2"/>
    </x:row>
    <x:row r="41" ht="25" customHeight="1">
      <x:c r="A41" s="2"/>
      <x:c r="B41" s="2"/>
      <x:c r="C41" s="2"/>
      <x:c r="D41" s="2"/>
      <x:c r="E41" s="2"/>
      <x:c r="F41" s="2"/>
      <x:c r="G41" s="2"/>
      <x:c r="H41" s="2"/>
      <x:c r="I41" s="2"/>
      <x:c r="J41" s="2"/>
    </x:row>
    <x:row r="42" ht="25" customHeight="1">
      <x:c r="A42" s="2"/>
      <x:c r="B42" s="2"/>
      <x:c r="C42" s="2"/>
      <x:c r="D42" s="2"/>
      <x:c r="E42" s="2"/>
      <x:c r="F42" s="2"/>
      <x:c r="G42" s="2"/>
      <x:c r="H42" s="2"/>
      <x:c r="I42" s="2"/>
      <x:c r="J42" s="2"/>
    </x:row>
    <x:row r="43" ht="25" customHeight="1">
      <x:c r="A43" s="2"/>
      <x:c r="B43" s="2"/>
      <x:c r="C43" s="2"/>
      <x:c r="D43" s="2"/>
      <x:c r="E43" s="2"/>
      <x:c r="F43" s="2"/>
      <x:c r="G43" s="2"/>
      <x:c r="H43" s="2"/>
      <x:c r="I43" s="2"/>
      <x:c r="J43" s="2"/>
    </x:row>
    <x:row r="44" ht="25" customHeight="1">
      <x:c r="A44" s="2"/>
      <x:c r="B44" s="2"/>
      <x:c r="C44" s="2"/>
      <x:c r="D44" s="2"/>
      <x:c r="E44" s="2"/>
      <x:c r="F44" s="2"/>
      <x:c r="G44" s="2"/>
      <x:c r="H44" s="2"/>
      <x:c r="I44" s="2"/>
      <x:c r="J44" s="2"/>
    </x:row>
    <x:row r="45" ht="25" customHeight="1">
      <x:c r="A45" s="2"/>
      <x:c r="B45" s="2"/>
      <x:c r="C45" s="2"/>
      <x:c r="D45" s="2"/>
      <x:c r="E45" s="2"/>
      <x:c r="F45" s="2"/>
      <x:c r="G45" s="2"/>
      <x:c r="H45" s="2"/>
      <x:c r="I45" s="2"/>
      <x:c r="J45" s="2"/>
    </x:row>
    <x:row r="46" ht="25" customHeight="1">
      <x:c r="A46" s="2"/>
      <x:c r="B46" s="2"/>
      <x:c r="C46" s="2"/>
      <x:c r="D46" s="2"/>
      <x:c r="E46" s="2"/>
      <x:c r="F46" s="2"/>
      <x:c r="G46" s="2"/>
      <x:c r="H46" s="2"/>
      <x:c r="I46" s="2"/>
      <x:c r="J46" s="2"/>
    </x:row>
    <x:row r="47" ht="25" customHeight="1">
      <x:c r="A47" s="2"/>
      <x:c r="B47" s="2"/>
      <x:c r="C47" s="2"/>
      <x:c r="D47" s="2"/>
      <x:c r="E47" s="2"/>
      <x:c r="F47" s="2"/>
      <x:c r="G47" s="2"/>
      <x:c r="H47" s="2"/>
      <x:c r="I47" s="2"/>
      <x:c r="J47" s="2"/>
    </x:row>
    <x:row r="48" ht="25" customHeight="1">
      <x:c r="A48" s="2"/>
      <x:c r="B48" s="2"/>
      <x:c r="C48" s="2"/>
      <x:c r="D48" s="2"/>
      <x:c r="E48" s="2"/>
      <x:c r="F48" s="2"/>
      <x:c r="G48" s="2"/>
      <x:c r="H48" s="2"/>
      <x:c r="I48" s="2"/>
      <x:c r="J48" s="2"/>
    </x:row>
    <x:row r="49" ht="25" customHeight="1">
      <x:c r="A49" s="2"/>
      <x:c r="B49" s="2"/>
      <x:c r="C49" s="2"/>
      <x:c r="D49" s="2"/>
      <x:c r="E49" s="2"/>
      <x:c r="F49" s="2"/>
      <x:c r="G49" s="2"/>
      <x:c r="H49" s="2"/>
      <x:c r="I49" s="2"/>
      <x:c r="J49" s="2"/>
    </x:row>
    <x:row r="50" ht="25" customHeight="1">
      <x:c r="A50" s="2"/>
      <x:c r="B50" s="2"/>
      <x:c r="C50" s="2"/>
      <x:c r="D50" s="2"/>
      <x:c r="E50" s="2"/>
      <x:c r="F50" s="2"/>
      <x:c r="G50" s="2"/>
      <x:c r="H50" s="2"/>
      <x:c r="I50" s="2"/>
      <x:c r="J50" s="2"/>
    </x:row>
    <x:row r="51" ht="25" customHeight="1">
      <x:c r="A51" s="2"/>
      <x:c r="B51" s="2"/>
      <x:c r="C51" s="2"/>
      <x:c r="D51" s="2"/>
      <x:c r="E51" s="2"/>
      <x:c r="F51" s="2"/>
      <x:c r="G51" s="2"/>
      <x:c r="H51" s="2"/>
      <x:c r="I51" s="2"/>
      <x:c r="J51" s="2"/>
    </x:row>
    <x:row r="52" ht="25" customHeight="1">
      <x:c r="A52" s="2"/>
      <x:c r="B52" s="2"/>
      <x:c r="C52" s="2"/>
      <x:c r="D52" s="2"/>
      <x:c r="E52" s="2"/>
      <x:c r="F52" s="2"/>
      <x:c r="G52" s="2"/>
      <x:c r="H52" s="2"/>
      <x:c r="I52" s="2"/>
      <x:c r="J52" s="2"/>
    </x:row>
    <x:row r="53" ht="25" customHeight="1">
      <x:c r="A53" s="2"/>
      <x:c r="B53" s="2"/>
      <x:c r="C53" s="2"/>
      <x:c r="D53" s="2"/>
      <x:c r="E53" s="2"/>
      <x:c r="F53" s="2"/>
      <x:c r="G53" s="2"/>
      <x:c r="H53" s="2"/>
      <x:c r="I53" s="2"/>
      <x:c r="J53" s="2"/>
    </x:row>
    <x:row r="54" ht="25" customHeight="1">
      <x:c r="A54" s="2"/>
      <x:c r="B54" s="2"/>
      <x:c r="C54" s="2"/>
      <x:c r="D54" s="2"/>
      <x:c r="E54" s="2"/>
      <x:c r="F54" s="2"/>
      <x:c r="G54" s="2"/>
      <x:c r="H54" s="2"/>
      <x:c r="I54" s="2"/>
      <x:c r="J54" s="2"/>
    </x:row>
    <x:row r="55" ht="25" customHeight="1">
      <x:c r="A55" s="2"/>
      <x:c r="B55" s="2"/>
      <x:c r="C55" s="2"/>
      <x:c r="D55" s="2"/>
      <x:c r="E55" s="2"/>
      <x:c r="F55" s="2"/>
      <x:c r="G55" s="2"/>
      <x:c r="H55" s="2"/>
      <x:c r="I55" s="2"/>
      <x:c r="J55" s="2"/>
    </x:row>
    <x:row r="56" ht="25" customHeight="1">
      <x:c r="A56" s="2"/>
      <x:c r="B56" s="2"/>
      <x:c r="C56" s="2"/>
      <x:c r="D56" s="2"/>
      <x:c r="E56" s="2"/>
      <x:c r="F56" s="2"/>
      <x:c r="G56" s="2"/>
      <x:c r="H56" s="2"/>
      <x:c r="I56" s="2"/>
      <x:c r="J56" s="2"/>
    </x:row>
    <x:row r="57" ht="25" customHeight="1">
      <x:c r="A57" s="2"/>
      <x:c r="B57" s="2"/>
      <x:c r="C57" s="2"/>
      <x:c r="D57" s="2"/>
      <x:c r="E57" s="2"/>
      <x:c r="F57" s="2"/>
      <x:c r="G57" s="2"/>
      <x:c r="H57" s="2"/>
      <x:c r="I57" s="2"/>
      <x:c r="J57" s="2"/>
    </x:row>
    <x:row r="58" ht="25" customHeight="1">
      <x:c r="A58" s="2"/>
      <x:c r="B58" s="2"/>
      <x:c r="C58" s="2"/>
      <x:c r="D58" s="2"/>
      <x:c r="E58" s="2"/>
      <x:c r="F58" s="2"/>
      <x:c r="G58" s="2"/>
      <x:c r="H58" s="2"/>
      <x:c r="I58" s="2"/>
      <x:c r="J58" s="2"/>
    </x:row>
    <x:row r="59" ht="25" customHeight="1">
      <x:c r="A59" s="2"/>
      <x:c r="B59" s="2"/>
      <x:c r="C59" s="2"/>
      <x:c r="D59" s="2"/>
      <x:c r="E59" s="2"/>
      <x:c r="F59" s="2"/>
      <x:c r="G59" s="2"/>
      <x:c r="H59" s="2"/>
      <x:c r="I59" s="2"/>
      <x:c r="J59" s="2"/>
    </x:row>
    <x:row r="60" ht="25" customHeight="1">
      <x:c r="A60" s="2"/>
      <x:c r="B60" s="2"/>
      <x:c r="C60" s="2"/>
      <x:c r="D60" s="2"/>
      <x:c r="E60" s="2"/>
      <x:c r="F60" s="2"/>
      <x:c r="G60" s="2"/>
      <x:c r="H60" s="2"/>
      <x:c r="I60" s="2"/>
      <x:c r="J60" s="2"/>
    </x:row>
  </x:sheetData>
  <x:mergeCells>
    <x:mergeCell ref="B2:H2"/>
    <x:mergeCell ref="B3:H3"/>
    <x:mergeCell ref="C11:F11"/>
    <x:mergeCell ref="C12:F12"/>
    <x:mergeCell ref="C13:F13"/>
    <x:mergeCell ref="C14:H14"/>
    <x:mergeCell ref="B26:H27"/>
    <x:mergeCell ref="B29:H30"/>
    <x:mergeCell ref="C32:F32"/>
    <x:mergeCell ref="C33:F33"/>
    <x:mergeCell ref="C34:F34"/>
    <x:mergeCell ref="B37:H39"/>
  </x:mergeCells>
  <x:pageMargins left="0.7" right="0.7" top="0.75" bottom="0.75" header="0.3" footer="0.3"/>
</x:worksheet>
</file>

<file path=xl/worksheets/sheet2.xml><?xml version="1.0" encoding="utf-8"?>
<x:worksheet xmlns:x="http://schemas.openxmlformats.org/spreadsheetml/2006/main">
  <x:sheetPr>
    <x:tabColor rgb="FF477467"/>
  </x:sheetPr>
  <x:sheetViews>
    <x:sheetView showGridLines="0" workbookViewId="0">
      <x:pane ySplit="4" topLeftCell="A5" activePane="bottomLeft" state="frozen"/>
    </x:sheetView>
  </x:sheetViews>
  <x:sheetFormatPr defaultRowHeight="15"/>
  <x:cols>
    <x:col min="1" max="1" width="3" hidden="0" customWidth="1"/>
    <x:col min="2" max="2" width="38" hidden="0" customWidth="1"/>
    <x:col min="3" max="3" width="16" hidden="0" customWidth="1"/>
    <x:col min="4" max="4" width="16" hidden="0" customWidth="1"/>
    <x:col min="5" max="5" width="16" hidden="0" customWidth="1"/>
    <x:col min="6" max="6" width="16" hidden="0" customWidth="1"/>
    <x:col min="7" max="7" width="8" hidden="0" customWidth="1"/>
    <x:col min="8" max="8" width="44" hidden="0" customWidth="1"/>
    <x:col min="9" max="9" width="16" hidden="0" customWidth="1"/>
    <x:col min="10" max="10" width="16" hidden="0" customWidth="1"/>
  </x:cols>
  <x:sheetData>
    <x:row r="1" ht="25" customHeight="1">
      <x:c r="A1" s="2"/>
      <x:c r="B1" s="2"/>
      <x:c r="C1" s="2"/>
      <x:c r="D1" s="2"/>
      <x:c r="E1" s="2"/>
      <x:c r="F1" s="2"/>
      <x:c r="G1" s="2"/>
      <x:c r="H1" s="2"/>
      <x:c r="I1" s="2"/>
      <x:c r="J1" s="2"/>
    </x:row>
    <x:row r="2" ht="25" customHeight="1">
      <x:c r="A2" s="2"/>
      <x:c r="B2" s="3" t="str">
        <x:v>Controls</x:v>
      </x:c>
      <x:c r="C2" s="2"/>
      <x:c r="D2" s="2"/>
      <x:c r="E2" s="2"/>
      <x:c r="F2" s="2"/>
      <x:c r="G2" s="2"/>
      <x:c r="H2" s="2"/>
      <x:c r="I2" s="2"/>
      <x:c r="J2" s="2"/>
    </x:row>
    <x:row r="3" ht="25" customHeight="1">
      <x:c r="A3" s="2"/>
      <x:c r="B3" s="4"/>
      <x:c r="C3" s="4"/>
      <x:c r="D3" s="4"/>
      <x:c r="E3" s="4"/>
      <x:c r="F3" s="4"/>
      <x:c r="G3" s="4"/>
      <x:c r="H3" s="4"/>
      <x:c r="I3" s="2"/>
      <x:c r="J3" s="2"/>
    </x:row>
    <x:row r="4" ht="25" customHeight="1">
      <x:c r="A4" s="2"/>
      <x:c r="B4" s="2"/>
      <x:c r="C4" s="2"/>
      <x:c r="D4" s="2"/>
      <x:c r="E4" s="2"/>
      <x:c r="F4" s="2"/>
      <x:c r="G4" s="2"/>
      <x:c r="H4" s="2"/>
      <x:c r="I4" s="2"/>
      <x:c r="J4" s="2"/>
    </x:row>
    <x:row r="5" ht="40" customHeight="1">
      <x:c r="A5" s="2"/>
      <x:c r="B5" s="2"/>
      <x:c r="C5" s="2"/>
      <x:c r="D5" s="2"/>
      <x:c r="E5" s="2"/>
      <x:c r="F5" s="2"/>
      <x:c r="G5" s="14" t="str">
        <x:v>Sector</x:v>
      </x:c>
      <x:c r="H5" s="14" t="str">
        <x:v>Industry</x:v>
      </x:c>
      <x:c r="I5" s="2"/>
      <x:c r="J5" s="2"/>
    </x:row>
    <x:row r="6" ht="35" customHeight="1">
      <x:c r="A6" s="2"/>
      <x:c r="B6" s="7" t="str">
        <x:v>Target company</x:v>
      </x:c>
      <x:c r="C6" s="8"/>
      <x:c r="D6" s="7"/>
      <x:c r="E6" s="7"/>
      <x:c r="F6" s="2"/>
      <x:c r="G6" s="2" t="n">
        <x:v>1</x:v>
      </x:c>
      <x:c r="H6" s="2" t="str">
        <x:v>Media &amp; Publishing</x:v>
      </x:c>
      <x:c r="I6" s="2"/>
      <x:c r="J6" s="2"/>
    </x:row>
    <x:row r="7" ht="35" customHeight="1">
      <x:c r="A7" s="2"/>
      <x:c r="B7" s="7" t="str">
        <x:v>Valuation date</x:v>
      </x:c>
      <x:c r="C7" s="9"/>
      <x:c r="D7" s="7"/>
      <x:c r="E7" s="7"/>
      <x:c r="F7" s="2"/>
      <x:c r="G7" s="2" t="n">
        <x:v>2</x:v>
      </x:c>
      <x:c r="H7" s="2" t="str">
        <x:v>Marketing &amp; Advertising</x:v>
      </x:c>
      <x:c r="I7" s="2"/>
      <x:c r="J7" s="2"/>
    </x:row>
    <x:row r="8" ht="35" customHeight="1">
      <x:c r="A8" s="2"/>
      <x:c r="B8" s="7" t="str">
        <x:v>Common currency code</x:v>
      </x:c>
      <x:c r="C8" s="8"/>
      <x:c r="D8" s="7"/>
      <x:c r="E8" s="7"/>
      <x:c r="F8" s="2"/>
      <x:c r="G8" s="2" t="n">
        <x:v>3</x:v>
      </x:c>
      <x:c r="H8" s="2" t="str">
        <x:v>Events &amp; Exhibitions</x:v>
      </x:c>
      <x:c r="I8" s="2"/>
      <x:c r="J8" s="2"/>
    </x:row>
    <x:row r="9" ht="35" customHeight="1">
      <x:c r="A9" s="2"/>
      <x:c r="B9" s="7" t="str">
        <x:v>Sector number</x:v>
      </x:c>
      <x:c r="C9" s="8" t="n">
        <x:v>1</x:v>
      </x:c>
      <x:c r="D9" s="7"/>
      <x:c r="E9" s="7"/>
      <x:c r="F9" s="2"/>
      <x:c r="G9" s="2" t="n">
        <x:v>4</x:v>
      </x:c>
      <x:c r="H9" s="2" t="str">
        <x:v>Software &amp; SaaS</x:v>
      </x:c>
      <x:c r="I9" s="2"/>
      <x:c r="J9" s="2"/>
    </x:row>
    <x:row r="10" ht="35" customHeight="1">
      <x:c r="A10" s="2"/>
      <x:c r="B10" s="7" t="str">
        <x:v>Peer group (exact label)</x:v>
      </x:c>
      <x:c r="C10" s="8"/>
      <x:c r="D10" s="7"/>
      <x:c r="E10" s="7"/>
      <x:c r="F10" s="2"/>
      <x:c r="G10" s="2" t="n">
        <x:v>5</x:v>
      </x:c>
      <x:c r="H10" s="2" t="str">
        <x:v>IT Services &amp; Managed Services</x:v>
      </x:c>
      <x:c r="I10" s="2"/>
      <x:c r="J10" s="2"/>
    </x:row>
    <x:row r="11" ht="35" customHeight="1">
      <x:c r="A11" s="2"/>
      <x:c r="B11" s="7" t="str">
        <x:v>Metric number</x:v>
      </x:c>
      <x:c r="C11" s="8" t="n">
        <x:v>2</x:v>
      </x:c>
      <x:c r="D11" s="7"/>
      <x:c r="E11" s="7"/>
      <x:c r="F11" s="2"/>
      <x:c r="G11" s="2" t="n">
        <x:v>6</x:v>
      </x:c>
      <x:c r="H11" s="2" t="str">
        <x:v>Business &amp; Professional Services</x:v>
      </x:c>
      <x:c r="I11" s="2"/>
      <x:c r="J11" s="2"/>
    </x:row>
    <x:row r="12" ht="35" customHeight="1">
      <x:c r="A12" s="2"/>
      <x:c r="B12" s="7" t="str">
        <x:v>Target metric (millions)</x:v>
      </x:c>
      <x:c r="C12" s="10"/>
      <x:c r="D12" s="7"/>
      <x:c r="E12" s="7"/>
      <x:c r="F12" s="2"/>
      <x:c r="G12" s="2" t="n">
        <x:v>7</x:v>
      </x:c>
      <x:c r="H12" s="2" t="str">
        <x:v>Healthcare Services</x:v>
      </x:c>
      <x:c r="I12" s="2"/>
      <x:c r="J12" s="2"/>
    </x:row>
    <x:row r="13" ht="35" customHeight="1">
      <x:c r="A13" s="2"/>
      <x:c r="B13" s="7" t="str">
        <x:v>Target net debt (millions)</x:v>
      </x:c>
      <x:c r="C13" s="10"/>
      <x:c r="D13" s="7"/>
      <x:c r="E13" s="7"/>
      <x:c r="F13" s="2"/>
      <x:c r="G13" s="2" t="n">
        <x:v>8</x:v>
      </x:c>
      <x:c r="H13" s="2" t="str">
        <x:v>Consumer Products &amp; Brands</x:v>
      </x:c>
      <x:c r="I13" s="2"/>
      <x:c r="J13" s="2"/>
    </x:row>
    <x:row r="14" ht="35" customHeight="1">
      <x:c r="A14" s="2"/>
      <x:c r="B14" s="7" t="str">
        <x:v>Target other claims (millions)</x:v>
      </x:c>
      <x:c r="C14" s="10"/>
      <x:c r="D14" s="7"/>
      <x:c r="E14" s="7"/>
      <x:c r="F14" s="2"/>
      <x:c r="G14" s="2" t="n">
        <x:v>9</x:v>
      </x:c>
      <x:c r="H14" s="2" t="str">
        <x:v>Food &amp; Beverage</x:v>
      </x:c>
      <x:c r="I14" s="2"/>
      <x:c r="J14" s="2"/>
    </x:row>
    <x:row r="15" ht="35" customHeight="1">
      <x:c r="A15" s="2"/>
      <x:c r="B15" s="7" t="str">
        <x:v>Target diluted shares (millions)</x:v>
      </x:c>
      <x:c r="C15" s="10"/>
      <x:c r="D15" s="7"/>
      <x:c r="E15" s="7"/>
      <x:c r="F15" s="2"/>
      <x:c r="G15" s="2" t="n">
        <x:v>10</x:v>
      </x:c>
      <x:c r="H15" s="2" t="str">
        <x:v>Retail &amp; Restaurants</x:v>
      </x:c>
      <x:c r="I15" s="2"/>
      <x:c r="J15" s="2"/>
    </x:row>
    <x:row r="16" ht="35" customHeight="1">
      <x:c r="A16" s="2"/>
      <x:c r="B16" s="7" t="str">
        <x:v>Selected low multiple</x:v>
      </x:c>
      <x:c r="C16" s="11"/>
      <x:c r="D16" s="7"/>
      <x:c r="E16" s="7"/>
      <x:c r="F16" s="2"/>
      <x:c r="G16" s="2" t="n">
        <x:v>11</x:v>
      </x:c>
      <x:c r="H16" s="2" t="str">
        <x:v>Industrial &amp; Commercial Services</x:v>
      </x:c>
      <x:c r="I16" s="2"/>
      <x:c r="J16" s="2"/>
    </x:row>
    <x:row r="17" ht="35" customHeight="1">
      <x:c r="A17" s="2"/>
      <x:c r="B17" s="7" t="str">
        <x:v>Selected high multiple</x:v>
      </x:c>
      <x:c r="C17" s="11"/>
      <x:c r="D17" s="7"/>
      <x:c r="E17" s="7"/>
      <x:c r="F17" s="2"/>
      <x:c r="G17" s="2" t="n">
        <x:v>12</x:v>
      </x:c>
      <x:c r="H17" s="2" t="str">
        <x:v>Distribution &amp; Logistics</x:v>
      </x:c>
      <x:c r="I17" s="2"/>
      <x:c r="J17" s="2"/>
    </x:row>
    <x:row r="18" ht="35" customHeight="1">
      <x:c r="A18" s="2"/>
      <x:c r="B18" s="7" t="str">
        <x:v>Target basis reviewed?</x:v>
      </x:c>
      <x:c r="C18" s="8" t="str">
        <x:v>No</x:v>
      </x:c>
      <x:c r="D18" s="7"/>
      <x:c r="E18" s="7"/>
      <x:c r="F18" s="2"/>
      <x:c r="G18" s="2"/>
      <x:c r="H18" s="2"/>
      <x:c r="I18" s="2"/>
      <x:c r="J18" s="2"/>
    </x:row>
    <x:row r="19" ht="35" customHeight="1">
      <x:c r="A19" s="2"/>
      <x:c r="B19" s="7" t="str">
        <x:v>Range selection rationale</x:v>
      </x:c>
      <x:c r="C19" s="8"/>
      <x:c r="D19" s="7"/>
      <x:c r="E19" s="7"/>
      <x:c r="F19" s="2"/>
      <x:c r="G19" s="2"/>
      <x:c r="H19" s="2"/>
      <x:c r="I19" s="2"/>
      <x:c r="J19" s="2"/>
    </x:row>
    <x:row r="20" ht="40" customHeight="1">
      <x:c r="A20" s="2"/>
      <x:c r="B20" s="7" t="str">
        <x:v>LTM / NTM period definition</x:v>
      </x:c>
      <x:c r="C20" s="8"/>
      <x:c r="D20" s="7"/>
      <x:c r="E20" s="7"/>
      <x:c r="F20" s="2"/>
      <x:c r="G20" s="14" t="str">
        <x:v>Metric</x:v>
      </x:c>
      <x:c r="H20" s="14" t="str">
        <x:v>Numerator / denominator</x:v>
      </x:c>
      <x:c r="I20" s="2"/>
      <x:c r="J20" s="2"/>
    </x:row>
    <x:row r="21" ht="35" customHeight="1">
      <x:c r="A21" s="2"/>
      <x:c r="B21" s="7" t="str">
        <x:v>EV / leases / adjustments policy</x:v>
      </x:c>
      <x:c r="C21" s="8"/>
      <x:c r="D21" s="7"/>
      <x:c r="E21" s="7"/>
      <x:c r="F21" s="2"/>
      <x:c r="G21" s="2" t="n">
        <x:v>1</x:v>
      </x:c>
      <x:c r="H21" s="2" t="str">
        <x:v>EV / LTM Revenue</x:v>
      </x:c>
      <x:c r="I21" s="2"/>
      <x:c r="J21" s="2"/>
    </x:row>
    <x:row r="22" ht="35" customHeight="1">
      <x:c r="A22" s="2"/>
      <x:c r="B22" s="7" t="str">
        <x:v>Target metric source and basis</x:v>
      </x:c>
      <x:c r="C22" s="8"/>
      <x:c r="D22" s="7"/>
      <x:c r="E22" s="7"/>
      <x:c r="F22" s="2"/>
      <x:c r="G22" s="2" t="n">
        <x:v>2</x:v>
      </x:c>
      <x:c r="H22" s="2" t="str">
        <x:v>EV / LTM EBITDA</x:v>
      </x:c>
      <x:c r="I22" s="2"/>
      <x:c r="J22" s="2"/>
    </x:row>
    <x:row r="23" ht="35" customHeight="1">
      <x:c r="A23" s="2"/>
      <x:c r="B23" s="7" t="str">
        <x:v>Decision owner</x:v>
      </x:c>
      <x:c r="C23" s="8"/>
      <x:c r="D23" s="7"/>
      <x:c r="E23" s="7"/>
      <x:c r="F23" s="2"/>
      <x:c r="G23" s="2" t="n">
        <x:v>3</x:v>
      </x:c>
      <x:c r="H23" s="2" t="str">
        <x:v>EV / LTM EBIT</x:v>
      </x:c>
      <x:c r="I23" s="2"/>
      <x:c r="J23" s="2"/>
    </x:row>
    <x:row r="24" ht="25" customHeight="1">
      <x:c r="A24" s="2"/>
      <x:c r="B24" s="2"/>
      <x:c r="C24" s="2"/>
      <x:c r="D24" s="2"/>
      <x:c r="E24" s="2"/>
      <x:c r="F24" s="2"/>
      <x:c r="G24" s="2" t="n">
        <x:v>4</x:v>
      </x:c>
      <x:c r="H24" s="2" t="str">
        <x:v>EV / NTM Revenue</x:v>
      </x:c>
      <x:c r="I24" s="2"/>
      <x:c r="J24" s="2"/>
    </x:row>
    <x:row r="25" ht="25" customHeight="1">
      <x:c r="A25" s="2"/>
      <x:c r="B25" s="2"/>
      <x:c r="C25" s="2"/>
      <x:c r="D25" s="2"/>
      <x:c r="E25" s="2"/>
      <x:c r="F25" s="2"/>
      <x:c r="G25" s="2" t="n">
        <x:v>5</x:v>
      </x:c>
      <x:c r="H25" s="2" t="str">
        <x:v>EV / NTM EBITDA</x:v>
      </x:c>
      <x:c r="I25" s="2"/>
      <x:c r="J25" s="2"/>
    </x:row>
    <x:row r="26" ht="25" customHeight="1">
      <x:c r="A26" s="2"/>
      <x:c r="B26" s="7" t="str">
        <x:v>All monetary inputs use one currency and millions. Convert outside this template. Net debt is signed: a net cash position is negative. Other claims are positive deductions from enterprise value.</x:v>
      </x:c>
      <x:c r="C26" s="7"/>
      <x:c r="D26" s="7"/>
      <x:c r="E26" s="7"/>
      <x:c r="F26" s="7"/>
      <x:c r="G26" s="7"/>
      <x:c r="H26" s="7"/>
      <x:c r="I26" s="2"/>
      <x:c r="J26" s="2"/>
    </x:row>
    <x:row r="27" ht="25" customHeight="1">
      <x:c r="A27" s="2"/>
      <x:c r="B27" s="7"/>
      <x:c r="C27" s="7"/>
      <x:c r="D27" s="7"/>
      <x:c r="E27" s="7"/>
      <x:c r="F27" s="7"/>
      <x:c r="G27" s="7"/>
      <x:c r="H27" s="7"/>
      <x:c r="I27" s="2"/>
      <x:c r="J27" s="2"/>
    </x:row>
    <x:row r="28" ht="25" customHeight="1">
      <x:c r="A28" s="2"/>
      <x:c r="B28" s="2"/>
      <x:c r="C28" s="2"/>
      <x:c r="D28" s="2"/>
      <x:c r="E28" s="2"/>
      <x:c r="F28" s="2"/>
      <x:c r="G28" s="2"/>
      <x:c r="H28" s="2"/>
      <x:c r="I28" s="2"/>
      <x:c r="J28" s="2"/>
    </x:row>
    <x:row r="29" ht="25" customHeight="1">
      <x:c r="A29" s="2"/>
      <x:c r="B29" s="7" t="str">
        <x:v>Enter explicit zero for no adjustment, net debt or other claims. Blank means missing. The low and high multiples are analyst selections, supported by the peer statistics and a written rationale.</x:v>
      </x:c>
      <x:c r="C29" s="7"/>
      <x:c r="D29" s="7"/>
      <x:c r="E29" s="7"/>
      <x:c r="F29" s="7"/>
      <x:c r="G29" s="7"/>
      <x:c r="H29" s="7"/>
      <x:c r="I29" s="2"/>
      <x:c r="J29" s="2"/>
    </x:row>
    <x:row r="30" ht="25" customHeight="1">
      <x:c r="A30" s="2"/>
      <x:c r="B30" s="7"/>
      <x:c r="C30" s="7"/>
      <x:c r="D30" s="7"/>
      <x:c r="E30" s="7"/>
      <x:c r="F30" s="7"/>
      <x:c r="G30" s="7"/>
      <x:c r="H30" s="7"/>
      <x:c r="I30" s="2"/>
      <x:c r="J30" s="2"/>
    </x:row>
    <x:row r="31" ht="25" customHeight="1">
      <x:c r="A31" s="2"/>
      <x:c r="B31" s="2"/>
      <x:c r="C31" s="2"/>
      <x:c r="D31" s="2"/>
      <x:c r="E31" s="2"/>
      <x:c r="F31" s="2"/>
      <x:c r="G31" s="2"/>
      <x:c r="H31" s="2"/>
      <x:c r="I31" s="2"/>
      <x:c r="J31" s="2"/>
    </x:row>
    <x:row r="32" ht="25" customHeight="1">
      <x:c r="A32" s="2"/>
      <x:c r="B32" s="2"/>
      <x:c r="C32" s="2"/>
      <x:c r="D32" s="2"/>
      <x:c r="E32" s="2"/>
      <x:c r="F32" s="2"/>
      <x:c r="G32" s="2"/>
      <x:c r="H32" s="2"/>
      <x:c r="I32" s="2"/>
      <x:c r="J32" s="2"/>
    </x:row>
    <x:row r="33" ht="25" customHeight="1">
      <x:c r="A33" s="2"/>
      <x:c r="B33" s="2"/>
      <x:c r="C33" s="2"/>
      <x:c r="D33" s="2"/>
      <x:c r="E33" s="2"/>
      <x:c r="F33" s="2"/>
      <x:c r="G33" s="2"/>
      <x:c r="H33" s="2"/>
      <x:c r="I33" s="2"/>
      <x:c r="J33" s="2"/>
    </x:row>
    <x:row r="34" ht="25" customHeight="1">
      <x:c r="A34" s="2"/>
      <x:c r="B34" s="2"/>
      <x:c r="C34" s="2"/>
      <x:c r="D34" s="2"/>
      <x:c r="E34" s="2"/>
      <x:c r="F34" s="2"/>
      <x:c r="G34" s="2"/>
      <x:c r="H34" s="2"/>
      <x:c r="I34" s="2"/>
      <x:c r="J34" s="2"/>
    </x:row>
    <x:row r="35" ht="25" customHeight="1">
      <x:c r="A35" s="2"/>
      <x:c r="B35" s="2"/>
      <x:c r="C35" s="2"/>
      <x:c r="D35" s="2"/>
      <x:c r="E35" s="2"/>
      <x:c r="F35" s="2"/>
      <x:c r="G35" s="2"/>
      <x:c r="H35" s="2"/>
      <x:c r="I35" s="2"/>
      <x:c r="J35" s="2"/>
    </x:row>
    <x:row r="36" ht="25" customHeight="1">
      <x:c r="A36" s="2"/>
      <x:c r="B36" s="2"/>
      <x:c r="C36" s="2"/>
      <x:c r="D36" s="2"/>
      <x:c r="E36" s="2"/>
      <x:c r="F36" s="2"/>
      <x:c r="G36" s="2"/>
      <x:c r="H36" s="2"/>
      <x:c r="I36" s="2"/>
      <x:c r="J36" s="2"/>
    </x:row>
    <x:row r="37" ht="25" customHeight="1">
      <x:c r="A37" s="2"/>
      <x:c r="B37" s="2"/>
      <x:c r="C37" s="2"/>
      <x:c r="D37" s="2"/>
      <x:c r="E37" s="2"/>
      <x:c r="F37" s="2"/>
      <x:c r="G37" s="2"/>
      <x:c r="H37" s="2"/>
      <x:c r="I37" s="2"/>
      <x:c r="J37" s="2"/>
    </x:row>
    <x:row r="38" ht="25" customHeight="1">
      <x:c r="A38" s="2"/>
      <x:c r="B38" s="2"/>
      <x:c r="C38" s="2"/>
      <x:c r="D38" s="2"/>
      <x:c r="E38" s="2"/>
      <x:c r="F38" s="2"/>
      <x:c r="G38" s="2"/>
      <x:c r="H38" s="2"/>
      <x:c r="I38" s="2"/>
      <x:c r="J38" s="2"/>
    </x:row>
    <x:row r="39" ht="25" customHeight="1">
      <x:c r="A39" s="2"/>
      <x:c r="B39" s="2"/>
      <x:c r="C39" s="2"/>
      <x:c r="D39" s="2"/>
      <x:c r="E39" s="2"/>
      <x:c r="F39" s="2"/>
      <x:c r="G39" s="2"/>
      <x:c r="H39" s="2"/>
      <x:c r="I39" s="2"/>
      <x:c r="J39" s="2"/>
    </x:row>
    <x:row r="40" ht="25" customHeight="1">
      <x:c r="A40" s="2"/>
      <x:c r="B40" s="2"/>
      <x:c r="C40" s="2"/>
      <x:c r="D40" s="2"/>
      <x:c r="E40" s="2"/>
      <x:c r="F40" s="2"/>
      <x:c r="G40" s="2"/>
      <x:c r="H40" s="2"/>
      <x:c r="I40" s="2"/>
      <x:c r="J40" s="2"/>
    </x:row>
    <x:row r="41" ht="25" customHeight="1">
      <x:c r="A41" s="2"/>
      <x:c r="B41" s="2"/>
      <x:c r="C41" s="2"/>
      <x:c r="D41" s="2"/>
      <x:c r="E41" s="2"/>
      <x:c r="F41" s="2"/>
      <x:c r="G41" s="2"/>
      <x:c r="H41" s="2"/>
      <x:c r="I41" s="2"/>
      <x:c r="J41" s="2"/>
    </x:row>
    <x:row r="42" ht="25" customHeight="1">
      <x:c r="A42" s="2"/>
      <x:c r="B42" s="2"/>
      <x:c r="C42" s="2"/>
      <x:c r="D42" s="2"/>
      <x:c r="E42" s="2"/>
      <x:c r="F42" s="2"/>
      <x:c r="G42" s="2"/>
      <x:c r="H42" s="2"/>
      <x:c r="I42" s="2"/>
      <x:c r="J42" s="2"/>
    </x:row>
    <x:row r="43" ht="25" customHeight="1">
      <x:c r="A43" s="2"/>
      <x:c r="B43" s="2"/>
      <x:c r="C43" s="2"/>
      <x:c r="D43" s="2"/>
      <x:c r="E43" s="2"/>
      <x:c r="F43" s="2"/>
      <x:c r="G43" s="2"/>
      <x:c r="H43" s="2"/>
      <x:c r="I43" s="2"/>
      <x:c r="J43" s="2"/>
    </x:row>
    <x:row r="44" ht="25" customHeight="1">
      <x:c r="A44" s="2"/>
      <x:c r="B44" s="2"/>
      <x:c r="C44" s="2"/>
      <x:c r="D44" s="2"/>
      <x:c r="E44" s="2"/>
      <x:c r="F44" s="2"/>
      <x:c r="G44" s="2"/>
      <x:c r="H44" s="2"/>
      <x:c r="I44" s="2"/>
      <x:c r="J44" s="2"/>
    </x:row>
    <x:row r="45" ht="25" customHeight="1">
      <x:c r="A45" s="2"/>
      <x:c r="B45" s="2"/>
      <x:c r="C45" s="2"/>
      <x:c r="D45" s="2"/>
      <x:c r="E45" s="2"/>
      <x:c r="F45" s="2"/>
      <x:c r="G45" s="2"/>
      <x:c r="H45" s="2"/>
      <x:c r="I45" s="2"/>
      <x:c r="J45" s="2"/>
    </x:row>
    <x:row r="46" ht="25" customHeight="1">
      <x:c r="A46" s="2"/>
      <x:c r="B46" s="2"/>
      <x:c r="C46" s="2"/>
      <x:c r="D46" s="2"/>
      <x:c r="E46" s="2"/>
      <x:c r="F46" s="2"/>
      <x:c r="G46" s="2"/>
      <x:c r="H46" s="2"/>
      <x:c r="I46" s="2"/>
      <x:c r="J46" s="2"/>
    </x:row>
    <x:row r="47" ht="25" customHeight="1">
      <x:c r="A47" s="2"/>
      <x:c r="B47" s="2"/>
      <x:c r="C47" s="2"/>
      <x:c r="D47" s="2"/>
      <x:c r="E47" s="2"/>
      <x:c r="F47" s="2"/>
      <x:c r="G47" s="2"/>
      <x:c r="H47" s="2"/>
      <x:c r="I47" s="2"/>
      <x:c r="J47" s="2"/>
    </x:row>
    <x:row r="48" ht="25" customHeight="1">
      <x:c r="A48" s="2"/>
      <x:c r="B48" s="2"/>
      <x:c r="C48" s="2"/>
      <x:c r="D48" s="2"/>
      <x:c r="E48" s="2"/>
      <x:c r="F48" s="2"/>
      <x:c r="G48" s="2"/>
      <x:c r="H48" s="2"/>
      <x:c r="I48" s="2"/>
      <x:c r="J48" s="2"/>
    </x:row>
    <x:row r="49" ht="25" customHeight="1">
      <x:c r="A49" s="2"/>
      <x:c r="B49" s="2"/>
      <x:c r="C49" s="2"/>
      <x:c r="D49" s="2"/>
      <x:c r="E49" s="2"/>
      <x:c r="F49" s="2"/>
      <x:c r="G49" s="2"/>
      <x:c r="H49" s="2"/>
      <x:c r="I49" s="2"/>
      <x:c r="J49" s="2"/>
    </x:row>
    <x:row r="50" ht="25" customHeight="1">
      <x:c r="A50" s="2"/>
      <x:c r="B50" s="2"/>
      <x:c r="C50" s="2"/>
      <x:c r="D50" s="2"/>
      <x:c r="E50" s="2"/>
      <x:c r="F50" s="2"/>
      <x:c r="G50" s="2"/>
      <x:c r="H50" s="2"/>
      <x:c r="I50" s="2"/>
      <x:c r="J50" s="2"/>
    </x:row>
    <x:row r="51" ht="25" customHeight="1">
      <x:c r="A51" s="2"/>
      <x:c r="B51" s="2"/>
      <x:c r="C51" s="2"/>
      <x:c r="D51" s="2"/>
      <x:c r="E51" s="2"/>
      <x:c r="F51" s="2"/>
      <x:c r="G51" s="2"/>
      <x:c r="H51" s="2"/>
      <x:c r="I51" s="2"/>
      <x:c r="J51" s="2"/>
    </x:row>
    <x:row r="52" ht="25" customHeight="1">
      <x:c r="A52" s="2"/>
      <x:c r="B52" s="2"/>
      <x:c r="C52" s="2"/>
      <x:c r="D52" s="2"/>
      <x:c r="E52" s="2"/>
      <x:c r="F52" s="2"/>
      <x:c r="G52" s="2"/>
      <x:c r="H52" s="2"/>
      <x:c r="I52" s="2"/>
      <x:c r="J52" s="2"/>
    </x:row>
    <x:row r="53" ht="25" customHeight="1">
      <x:c r="A53" s="2"/>
      <x:c r="B53" s="2"/>
      <x:c r="C53" s="2"/>
      <x:c r="D53" s="2"/>
      <x:c r="E53" s="2"/>
      <x:c r="F53" s="2"/>
      <x:c r="G53" s="2"/>
      <x:c r="H53" s="2"/>
      <x:c r="I53" s="2"/>
      <x:c r="J53" s="2"/>
    </x:row>
    <x:row r="54" ht="25" customHeight="1">
      <x:c r="A54" s="2"/>
      <x:c r="B54" s="2"/>
      <x:c r="C54" s="2"/>
      <x:c r="D54" s="2"/>
      <x:c r="E54" s="2"/>
      <x:c r="F54" s="2"/>
      <x:c r="G54" s="2"/>
      <x:c r="H54" s="2"/>
      <x:c r="I54" s="2"/>
      <x:c r="J54" s="2"/>
    </x:row>
    <x:row r="55" ht="25" customHeight="1">
      <x:c r="A55" s="2"/>
      <x:c r="B55" s="2"/>
      <x:c r="C55" s="2"/>
      <x:c r="D55" s="2"/>
      <x:c r="E55" s="2"/>
      <x:c r="F55" s="2"/>
      <x:c r="G55" s="2"/>
      <x:c r="H55" s="2"/>
      <x:c r="I55" s="2"/>
      <x:c r="J55" s="2"/>
    </x:row>
    <x:row r="56" ht="25" customHeight="1">
      <x:c r="A56" s="2"/>
      <x:c r="B56" s="2"/>
      <x:c r="C56" s="2"/>
      <x:c r="D56" s="2"/>
      <x:c r="E56" s="2"/>
      <x:c r="F56" s="2"/>
      <x:c r="G56" s="2"/>
      <x:c r="H56" s="2"/>
      <x:c r="I56" s="2"/>
      <x:c r="J56" s="2"/>
    </x:row>
    <x:row r="57" ht="25" customHeight="1">
      <x:c r="A57" s="2"/>
      <x:c r="B57" s="2"/>
      <x:c r="C57" s="2"/>
      <x:c r="D57" s="2"/>
      <x:c r="E57" s="2"/>
      <x:c r="F57" s="2"/>
      <x:c r="G57" s="2"/>
      <x:c r="H57" s="2"/>
      <x:c r="I57" s="2"/>
      <x:c r="J57" s="2"/>
    </x:row>
    <x:row r="58" ht="25" customHeight="1">
      <x:c r="A58" s="2"/>
      <x:c r="B58" s="2"/>
      <x:c r="C58" s="2"/>
      <x:c r="D58" s="2"/>
      <x:c r="E58" s="2"/>
      <x:c r="F58" s="2"/>
      <x:c r="G58" s="2"/>
      <x:c r="H58" s="2"/>
      <x:c r="I58" s="2"/>
      <x:c r="J58" s="2"/>
    </x:row>
    <x:row r="59" ht="25" customHeight="1">
      <x:c r="A59" s="2"/>
      <x:c r="B59" s="2"/>
      <x:c r="C59" s="2"/>
      <x:c r="D59" s="2"/>
      <x:c r="E59" s="2"/>
      <x:c r="F59" s="2"/>
      <x:c r="G59" s="2"/>
      <x:c r="H59" s="2"/>
      <x:c r="I59" s="2"/>
      <x:c r="J59" s="2"/>
    </x:row>
    <x:row r="60" ht="25" customHeight="1">
      <x:c r="A60" s="2"/>
      <x:c r="B60" s="2"/>
      <x:c r="C60" s="2"/>
      <x:c r="D60" s="2"/>
      <x:c r="E60" s="2"/>
      <x:c r="F60" s="2"/>
      <x:c r="G60" s="2"/>
      <x:c r="H60" s="2"/>
      <x:c r="I60" s="2"/>
      <x:c r="J60" s="2"/>
    </x:row>
  </x:sheetData>
  <x:mergeCells>
    <x:mergeCell ref="B2:H2"/>
    <x:mergeCell ref="C6:E6"/>
    <x:mergeCell ref="C7:E7"/>
    <x:mergeCell ref="C8:E8"/>
    <x:mergeCell ref="C9:E9"/>
    <x:mergeCell ref="C10:E10"/>
    <x:mergeCell ref="C11:E11"/>
    <x:mergeCell ref="C12:E12"/>
    <x:mergeCell ref="C13:E13"/>
    <x:mergeCell ref="C14:E14"/>
    <x:mergeCell ref="C15:E15"/>
    <x:mergeCell ref="C16:E16"/>
    <x:mergeCell ref="C17:E17"/>
    <x:mergeCell ref="C18:E18"/>
    <x:mergeCell ref="C19:E19"/>
    <x:mergeCell ref="C20:E20"/>
    <x:mergeCell ref="C21:E21"/>
    <x:mergeCell ref="C22:E22"/>
    <x:mergeCell ref="C23:E23"/>
    <x:mergeCell ref="B26:H27"/>
    <x:mergeCell ref="B29:H30"/>
  </x:mergeCells>
  <x:dataValidations count="3">
    <x:dataValidation type="list" sqref="C9">
      <x:formula1>"1,2,3,4,5,6,7,8,9,10,11,12"</x:formula1>
    </x:dataValidation>
    <x:dataValidation type="list" sqref="C11">
      <x:formula1>"1,2,3,4,5"</x:formula1>
    </x:dataValidation>
    <x:dataValidation type="list" sqref="C18">
      <x:formula1>"Yes,No"</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5" ySplit="9" topLeftCell="F10" activePane="bottomRight" state="frozen"/>
    </x:sheetView>
  </x:sheetViews>
  <x:sheetFormatPr defaultRowHeight="15"/>
  <x:cols>
    <x:col min="1" max="1" width="19" hidden="0" customWidth="1"/>
    <x:col min="2" max="2" width="16" hidden="0" customWidth="1"/>
    <x:col min="3" max="3" width="30" hidden="0" customWidth="1"/>
    <x:col min="4" max="4" width="30" hidden="0" customWidth="1"/>
    <x:col min="5" max="5" width="16" hidden="0" customWidth="1"/>
    <x:col min="6" max="6" width="16" hidden="0" customWidth="1"/>
    <x:col min="7" max="7" width="16" hidden="0" customWidth="1"/>
    <x:col min="8" max="8" width="16" hidden="0" customWidth="1"/>
    <x:col min="9" max="9" width="16" hidden="0" customWidth="1"/>
    <x:col min="10" max="10" width="30" hidden="0" customWidth="1"/>
    <x:col min="11" max="11" width="30" hidden="0" customWidth="1"/>
    <x:col min="12" max="12" width="30" hidden="0" customWidth="1"/>
    <x:col min="13" max="13" width="16" hidden="0" customWidth="1"/>
    <x:col min="14" max="14" width="16" hidden="0" customWidth="1"/>
    <x:col min="15" max="15" width="16" hidden="0" customWidth="1"/>
    <x:col min="16" max="16" width="16" hidden="0" customWidth="1"/>
    <x:col min="17" max="17" width="16" hidden="0" customWidth="1"/>
    <x:col min="18" max="18" width="16" hidden="0" customWidth="1"/>
    <x:col min="19" max="19" width="16" hidden="0" customWidth="1"/>
    <x:col min="20" max="20" width="16" hidden="0" customWidth="1"/>
    <x:col min="21" max="21" width="16" hidden="0" customWidth="1"/>
    <x:col min="22" max="22" width="16" hidden="0" customWidth="1"/>
    <x:col min="23" max="23" width="16" hidden="0" customWidth="1"/>
    <x:col min="24" max="24" width="30" hidden="0" customWidth="1"/>
    <x:col min="25" max="25" width="30" hidden="0" customWidth="1"/>
    <x:col min="26" max="26" width="16" hidden="0" customWidth="1"/>
    <x:col min="27" max="27" width="16" hidden="0" customWidth="1"/>
    <x:col min="28" max="28" width="16" hidden="0" customWidth="1"/>
    <x:col min="29" max="29" width="16" hidden="0" customWidth="1"/>
    <x:col min="30" max="30" width="16" hidden="0" customWidth="1"/>
    <x:col min="31" max="31" width="16" hidden="0" customWidth="1"/>
    <x:col min="32" max="32" width="16" hidden="0" customWidth="1"/>
    <x:col min="33" max="33" width="16" hidden="0" customWidth="1"/>
    <x:col min="34" max="34" width="16" hidden="0" customWidth="1"/>
    <x:col min="35" max="35" width="25" hidden="0" customWidth="1"/>
    <x:col min="36" max="36" width="16" hidden="0" customWidth="1"/>
    <x:col min="37" max="37" width="16" hidden="0" customWidth="1"/>
    <x:col min="38" max="38" width="23" hidden="0" customWidth="1"/>
    <x:col min="39" max="39" width="16" hidden="0" customWidth="1"/>
    <x:col min="40" max="40" width="16" hidden="0" customWidth="1"/>
    <x:col min="41" max="41" width="16" hidden="0" customWidth="1"/>
    <x:col min="42" max="42" width="16" hidden="0" customWidth="1"/>
  </x:cols>
  <x:sheetData>
    <x:row r="1" ht="25" customHeight="1">
      <x:c r="A1" s="2"/>
      <x:c r="B1" s="2"/>
      <x:c r="C1" s="2"/>
      <x:c r="D1" s="2"/>
      <x:c r="E1" s="2"/>
      <x:c r="F1" s="2"/>
      <x:c r="G1" s="2"/>
      <x:c r="H1" s="2"/>
      <x:c r="I1" s="2"/>
      <x:c r="J1" s="2"/>
      <x:c r="K1" s="2"/>
      <x:c r="L1" s="2"/>
      <x:c r="M1" s="2"/>
      <x:c r="N1" s="2"/>
      <x:c r="O1" s="2"/>
      <x:c r="P1" s="2"/>
      <x:c r="Q1" s="2"/>
      <x:c r="R1" s="2"/>
      <x:c r="S1" s="2"/>
      <x:c r="T1" s="2"/>
      <x:c r="U1" s="2"/>
      <x:c r="V1" s="2"/>
      <x:c r="W1" s="2"/>
      <x:c r="X1" s="2"/>
      <x:c r="Y1" s="2"/>
      <x:c r="Z1" s="2"/>
      <x:c r="AA1" s="2"/>
      <x:c r="AB1" s="2"/>
      <x:c r="AC1" s="2"/>
      <x:c r="AD1" s="2"/>
      <x:c r="AE1" s="2"/>
      <x:c r="AF1" s="2"/>
      <x:c r="AG1" s="2"/>
      <x:c r="AH1" s="2"/>
      <x:c r="AI1" s="2"/>
      <x:c r="AJ1" s="2"/>
      <x:c r="AK1" s="2"/>
      <x:c r="AL1" s="2"/>
      <x:c r="AM1" s="2"/>
      <x:c r="AN1" s="2"/>
      <x:c r="AO1" s="2"/>
      <x:c r="AP1" s="2"/>
    </x:row>
    <x:row r="2" ht="25" customHeight="1">
      <x:c r="A2" s="2" t="str">
        <x:v>Peer data: paste values into amber columns A:Y. Keep each record and its rationale on one row.</x:v>
      </x:c>
      <x:c r="B2" s="2"/>
      <x:c r="C2" s="2"/>
      <x:c r="D2" s="2"/>
      <x:c r="E2" s="2"/>
      <x:c r="F2" s="2"/>
      <x:c r="G2" s="2"/>
      <x:c r="H2" s="2"/>
      <x:c r="I2" s="2"/>
      <x:c r="J2" s="2"/>
      <x:c r="K2" s="2"/>
      <x:c r="L2" s="2"/>
      <x:c r="M2" s="2"/>
      <x:c r="N2" s="2"/>
      <x:c r="O2" s="2"/>
      <x:c r="P2" s="2"/>
      <x:c r="Q2" s="2"/>
      <x:c r="R2" s="2"/>
      <x:c r="S2" s="2"/>
      <x:c r="T2" s="2"/>
      <x:c r="U2" s="2"/>
      <x:c r="V2" s="2"/>
      <x:c r="W2" s="2"/>
      <x:c r="X2" s="2"/>
      <x:c r="Y2" s="2"/>
      <x:c r="Z2" s="2"/>
      <x:c r="AA2" s="2"/>
      <x:c r="AB2" s="2"/>
      <x:c r="AC2" s="2"/>
      <x:c r="AD2" s="2"/>
      <x:c r="AE2" s="2"/>
      <x:c r="AF2" s="2"/>
      <x:c r="AG2" s="2"/>
      <x:c r="AH2" s="2"/>
      <x:c r="AI2" s="2"/>
      <x:c r="AJ2" s="2"/>
      <x:c r="AK2" s="2"/>
      <x:c r="AL2" s="2"/>
      <x:c r="AM2" s="2"/>
      <x:c r="AN2" s="2"/>
      <x:c r="AO2" s="2"/>
      <x:c r="AP2" s="2"/>
    </x:row>
    <x:row r="3" ht="25" customHeight="1">
      <x:c r="A3" s="2" t="str">
        <x:v>300 rows: 10–309. Review the selected metric and common basis before setting Use? and Basis reviewed? to Yes.</x:v>
      </x:c>
      <x:c r="B3" s="2"/>
      <x:c r="C3" s="2"/>
      <x:c r="D3" s="2"/>
      <x:c r="E3" s="2"/>
      <x:c r="F3" s="2"/>
      <x:c r="G3" s="2"/>
      <x:c r="H3" s="2"/>
      <x:c r="I3" s="2"/>
      <x:c r="J3" s="2"/>
      <x:c r="K3" s="2"/>
      <x:c r="L3" s="2"/>
      <x:c r="M3" s="2"/>
      <x:c r="N3" s="2"/>
      <x:c r="O3" s="2"/>
      <x:c r="P3" s="2"/>
      <x:c r="Q3" s="2"/>
      <x:c r="R3" s="2"/>
      <x:c r="S3" s="2"/>
      <x:c r="T3" s="2"/>
      <x:c r="U3" s="2"/>
      <x:c r="V3" s="2"/>
      <x:c r="W3" s="2"/>
      <x:c r="X3" s="2"/>
      <x:c r="Y3" s="2"/>
      <x:c r="Z3" s="2"/>
      <x:c r="AA3" s="2"/>
      <x:c r="AB3" s="2"/>
      <x:c r="AC3" s="2"/>
      <x:c r="AD3" s="2"/>
      <x:c r="AE3" s="2"/>
      <x:c r="AF3" s="2"/>
      <x:c r="AG3" s="2"/>
      <x:c r="AH3" s="2"/>
      <x:c r="AI3" s="2"/>
      <x:c r="AJ3" s="2"/>
      <x:c r="AK3" s="2"/>
      <x:c r="AL3" s="2"/>
      <x:c r="AM3" s="2"/>
      <x:c r="AN3" s="2"/>
      <x:c r="AO3" s="2"/>
      <x:c r="AP3" s="2"/>
    </x:row>
    <x:row r="4" ht="25" customHeight="1">
      <x:c r="A4" s="2"/>
      <x:c r="B4" s="2"/>
      <x:c r="C4" s="2"/>
      <x:c r="D4" s="2"/>
      <x:c r="E4" s="2"/>
      <x:c r="F4" s="2"/>
      <x:c r="G4" s="2"/>
      <x:c r="H4" s="2"/>
      <x:c r="I4" s="2"/>
      <x:c r="J4" s="2"/>
      <x:c r="K4" s="2"/>
      <x:c r="L4" s="2"/>
      <x:c r="M4" s="2"/>
      <x:c r="N4" s="2"/>
      <x:c r="O4" s="2"/>
      <x:c r="P4" s="2"/>
      <x:c r="Q4" s="2"/>
      <x:c r="R4" s="2"/>
      <x:c r="S4" s="2"/>
      <x:c r="T4" s="2"/>
      <x:c r="U4" s="2"/>
      <x:c r="V4" s="2"/>
      <x:c r="W4" s="2"/>
      <x:c r="X4" s="2"/>
      <x:c r="Y4" s="2"/>
      <x:c r="Z4" s="2"/>
      <x:c r="AA4" s="2"/>
      <x:c r="AB4" s="2"/>
      <x:c r="AC4" s="2"/>
      <x:c r="AD4" s="2"/>
      <x:c r="AE4" s="2"/>
      <x:c r="AF4" s="2"/>
      <x:c r="AG4" s="2"/>
      <x:c r="AH4" s="2"/>
      <x:c r="AI4" s="2"/>
      <x:c r="AJ4" s="2"/>
      <x:c r="AK4" s="2"/>
      <x:c r="AL4" s="2"/>
      <x:c r="AM4" s="2"/>
      <x:c r="AN4" s="2"/>
      <x:c r="AO4" s="2"/>
      <x:c r="AP4" s="2"/>
    </x:row>
    <x:row r="5" ht="40" customHeight="1">
      <x:c r="A5" s="14" t="str">
        <x:v>Core count</x:v>
      </x:c>
      <x:c r="B5" s="14" t="str">
        <x:v>Core Q1</x:v>
      </x:c>
      <x:c r="C5" s="14" t="str">
        <x:v>Core median</x:v>
      </x:c>
      <x:c r="D5" s="14" t="str">
        <x:v>Core Q3</x:v>
      </x:c>
      <x:c r="E5" s="14" t="str">
        <x:v>All count</x:v>
      </x:c>
      <x:c r="F5" s="14" t="str">
        <x:v>All Q1</x:v>
      </x:c>
      <x:c r="G5" s="14" t="str">
        <x:v>All median</x:v>
      </x:c>
      <x:c r="H5" s="14" t="str">
        <x:v>All Q3</x:v>
      </x:c>
      <x:c r="I5" s="2"/>
      <x:c r="J5" s="2"/>
      <x:c r="K5" s="2"/>
      <x:c r="L5" s="2"/>
      <x:c r="M5" s="2"/>
      <x:c r="N5" s="2"/>
      <x:c r="O5" s="2"/>
      <x:c r="P5" s="2"/>
      <x:c r="Q5" s="2"/>
      <x:c r="R5" s="2"/>
      <x:c r="S5" s="2"/>
      <x:c r="T5" s="2"/>
      <x:c r="U5" s="2"/>
      <x:c r="V5" s="2"/>
      <x:c r="W5" s="2"/>
      <x:c r="X5" s="2"/>
      <x:c r="Y5" s="2"/>
      <x:c r="Z5" s="2"/>
      <x:c r="AA5" s="2"/>
      <x:c r="AB5" s="2"/>
      <x:c r="AC5" s="2"/>
      <x:c r="AD5" s="2"/>
      <x:c r="AE5" s="2"/>
      <x:c r="AF5" s="2"/>
      <x:c r="AG5" s="2"/>
      <x:c r="AH5" s="2"/>
      <x:c r="AI5" s="2"/>
      <x:c r="AJ5" s="2"/>
      <x:c r="AK5" s="2"/>
      <x:c r="AL5" s="2"/>
      <x:c r="AM5" s="2"/>
      <x:c r="AN5" s="2"/>
      <x:c r="AO5" s="2"/>
      <x:c r="AP5" s="2"/>
    </x:row>
    <x:row r="6" ht="25" customHeight="1">
      <x:c r="A6" s="2" t="n">
        <x:f>COUNT(AJ10:AJ309)</x:f>
        <x:v>0</x:v>
      </x:c>
      <x:c r="B6" s="15" t="str">
        <x:f>IF(A6&lt;3,"n.a.",QUARTILE(AJ10:AJ309,1))</x:f>
        <x:v>n.a.</x:v>
      </x:c>
      <x:c r="C6" s="15" t="str">
        <x:f>IF(A6&lt;3,"n.a.",QUARTILE(AJ10:AJ309,2))</x:f>
        <x:v>n.a.</x:v>
      </x:c>
      <x:c r="D6" s="15" t="str">
        <x:f>IF(A6&lt;3,"n.a.",QUARTILE(AJ10:AJ309,3))</x:f>
        <x:v>n.a.</x:v>
      </x:c>
      <x:c r="E6" s="2" t="n">
        <x:f>COUNT(AK10:AK309)</x:f>
        <x:v>0</x:v>
      </x:c>
      <x:c r="F6" s="15" t="str">
        <x:f>IF(E6&lt;3,"n.a.",QUARTILE(AK10:AK309,1))</x:f>
        <x:v>n.a.</x:v>
      </x:c>
      <x:c r="G6" s="15" t="str">
        <x:f>IF(E6&lt;3,"n.a.",QUARTILE(AK10:AK309,2))</x:f>
        <x:v>n.a.</x:v>
      </x:c>
      <x:c r="H6" s="15" t="str">
        <x:f>IF(E6&lt;3,"n.a.",QUARTILE(AK10:AK309,3))</x:f>
        <x:v>n.a.</x:v>
      </x:c>
      <x:c r="I6" s="2"/>
      <x:c r="J6" s="2"/>
      <x:c r="K6" s="2"/>
      <x:c r="L6" s="2"/>
      <x:c r="M6" s="2"/>
      <x:c r="N6" s="2"/>
      <x:c r="O6" s="2"/>
      <x:c r="P6" s="2"/>
      <x:c r="Q6" s="2"/>
      <x:c r="R6" s="2"/>
      <x:c r="S6" s="2"/>
      <x:c r="T6" s="2"/>
      <x:c r="U6" s="2"/>
      <x:c r="V6" s="2"/>
      <x:c r="W6" s="2"/>
      <x:c r="X6" s="2"/>
      <x:c r="Y6" s="2"/>
      <x:c r="Z6" s="2"/>
      <x:c r="AA6" s="2"/>
      <x:c r="AB6" s="2"/>
      <x:c r="AC6" s="2"/>
      <x:c r="AD6" s="2"/>
      <x:c r="AE6" s="2"/>
      <x:c r="AF6" s="2"/>
      <x:c r="AG6" s="2"/>
      <x:c r="AH6" s="2"/>
      <x:c r="AI6" s="2"/>
      <x:c r="AJ6" s="2"/>
      <x:c r="AK6" s="2"/>
      <x:c r="AL6" s="2"/>
      <x:c r="AM6" s="2"/>
      <x:c r="AN6" s="2"/>
      <x:c r="AO6" s="2"/>
      <x:c r="AP6" s="2"/>
    </x:row>
    <x:row r="7" ht="25" customHeight="1">
      <x:c r="A7" s="2"/>
      <x:c r="B7" s="2"/>
      <x:c r="C7" s="2"/>
      <x:c r="D7" s="2"/>
      <x:c r="E7" s="2"/>
      <x:c r="F7" s="2"/>
      <x:c r="G7" s="2"/>
      <x:c r="H7" s="2"/>
      <x:c r="I7" s="2"/>
      <x:c r="J7" s="2"/>
      <x:c r="K7" s="2"/>
      <x:c r="L7" s="2"/>
      <x:c r="M7" s="2"/>
      <x:c r="N7" s="2"/>
      <x:c r="O7" s="2"/>
      <x:c r="P7" s="2"/>
      <x:c r="Q7" s="2"/>
      <x:c r="R7" s="2"/>
      <x:c r="S7" s="2"/>
      <x:c r="T7" s="2"/>
      <x:c r="U7" s="2"/>
      <x:c r="V7" s="2"/>
      <x:c r="W7" s="2"/>
      <x:c r="X7" s="2"/>
      <x:c r="Y7" s="2"/>
      <x:c r="Z7" s="2"/>
      <x:c r="AA7" s="2"/>
      <x:c r="AB7" s="2"/>
      <x:c r="AC7" s="2"/>
      <x:c r="AD7" s="2"/>
      <x:c r="AE7" s="2"/>
      <x:c r="AF7" s="2"/>
      <x:c r="AG7" s="2"/>
      <x:c r="AH7" s="2"/>
      <x:c r="AI7" s="2"/>
      <x:c r="AJ7" s="2"/>
      <x:c r="AK7" s="2"/>
      <x:c r="AL7" s="2"/>
      <x:c r="AM7" s="2"/>
      <x:c r="AN7" s="2"/>
      <x:c r="AO7" s="2"/>
      <x:c r="AP7" s="2"/>
    </x:row>
    <x:row r="8" ht="25" customHeight="1">
      <x:c r="A8" s="2"/>
      <x:c r="B8" s="2"/>
      <x:c r="C8" s="2"/>
      <x:c r="D8" s="2"/>
      <x:c r="E8" s="2"/>
      <x:c r="F8" s="2"/>
      <x:c r="G8" s="2"/>
      <x:c r="H8" s="2"/>
      <x:c r="I8" s="2"/>
      <x:c r="J8" s="2"/>
      <x:c r="K8" s="2"/>
      <x:c r="L8" s="2"/>
      <x:c r="M8" s="2"/>
      <x:c r="N8" s="2"/>
      <x:c r="O8" s="2"/>
      <x:c r="P8" s="2"/>
      <x:c r="Q8" s="2"/>
      <x:c r="R8" s="2"/>
      <x:c r="S8" s="2"/>
      <x:c r="T8" s="2"/>
      <x:c r="U8" s="2"/>
      <x:c r="V8" s="2"/>
      <x:c r="W8" s="2"/>
      <x:c r="X8" s="2"/>
      <x:c r="Y8" s="2"/>
      <x:c r="Z8" s="2"/>
      <x:c r="AA8" s="2"/>
      <x:c r="AB8" s="2"/>
      <x:c r="AC8" s="2"/>
      <x:c r="AD8" s="2"/>
      <x:c r="AE8" s="2"/>
      <x:c r="AF8" s="2"/>
      <x:c r="AG8" s="2"/>
      <x:c r="AH8" s="2"/>
      <x:c r="AI8" s="2"/>
      <x:c r="AJ8" s="2"/>
      <x:c r="AK8" s="2"/>
      <x:c r="AL8" s="2"/>
      <x:c r="AM8" s="2"/>
      <x:c r="AN8" s="2"/>
      <x:c r="AO8" s="2"/>
      <x:c r="AP8" s="2"/>
    </x:row>
    <x:row r="9" ht="40" customHeight="1">
      <x:c r="A9" s="14" t="str">
        <x:v>Record ID</x:v>
      </x:c>
      <x:c r="B9" s="14" t="str">
        <x:v>Sector no.</x:v>
      </x:c>
      <x:c r="C9" s="14" t="str">
        <x:v>Peer group</x:v>
      </x:c>
      <x:c r="D9" s="14" t="str">
        <x:v>Company</x:v>
      </x:c>
      <x:c r="E9" s="14" t="str">
        <x:v>Exchange / ticker</x:v>
      </x:c>
      <x:c r="F9" s="14" t="str">
        <x:v>Country</x:v>
      </x:c>
      <x:c r="G9" s="14" t="str">
        <x:v>Tier</x:v>
      </x:c>
      <x:c r="H9" s="14" t="str">
        <x:v>Use?</x:v>
      </x:c>
      <x:c r="I9" s="14" t="str">
        <x:v>Basis reviewed?</x:v>
      </x:c>
      <x:c r="J9" s="14" t="str">
        <x:v>Inclusion / exclusion rationale</x:v>
      </x:c>
      <x:c r="K9" s="14" t="str">
        <x:v>Business / revenue mix</x:v>
      </x:c>
      <x:c r="L9" s="14" t="str">
        <x:v>Customer / platform exposure</x:v>
      </x:c>
      <x:c r="M9" s="14" t="str">
        <x:v>Currency</x:v>
      </x:c>
      <x:c r="N9" s="14" t="str">
        <x:v>Market data date</x:v>
      </x:c>
      <x:c r="O9" s="14" t="str">
        <x:v>LTM period end</x:v>
      </x:c>
      <x:c r="P9" s="14" t="str">
        <x:v>NTM period end</x:v>
      </x:c>
      <x:c r="Q9" s="14" t="str">
        <x:v>Enterprise value</x:v>
      </x:c>
      <x:c r="R9" s="14" t="str">
        <x:v>LTM revenue</x:v>
      </x:c>
      <x:c r="S9" s="14" t="str">
        <x:v>Reported LTM EBITDA</x:v>
      </x:c>
      <x:c r="T9" s="14" t="str">
        <x:v>EBITDA adjustment</x:v>
      </x:c>
      <x:c r="U9" s="14" t="str">
        <x:v>LTM EBIT</x:v>
      </x:c>
      <x:c r="V9" s="14" t="str">
        <x:v>NTM revenue</x:v>
      </x:c>
      <x:c r="W9" s="14" t="str">
        <x:v>NTM EBITDA</x:v>
      </x:c>
      <x:c r="X9" s="14" t="str">
        <x:v>Source / as-of / definitions</x:v>
      </x:c>
      <x:c r="Y9" s="14" t="str">
        <x:v>Adjustment rationale</x:v>
      </x:c>
      <x:c r="Z9" s="14" t="str">
        <x:v>Normalized LTM EBITDA</x:v>
      </x:c>
      <x:c r="AA9" s="14" t="str">
        <x:v>EBITDA margin</x:v>
      </x:c>
      <x:c r="AB9" s="14" t="str">
        <x:v>NTM revenue growth</x:v>
      </x:c>
      <x:c r="AC9" s="14" t="str">
        <x:v>EV / LTM Revenue</x:v>
      </x:c>
      <x:c r="AD9" s="14" t="str">
        <x:v>EV / LTM EBITDA</x:v>
      </x:c>
      <x:c r="AE9" s="14" t="str">
        <x:v>EV / LTM EBIT</x:v>
      </x:c>
      <x:c r="AF9" s="14" t="str">
        <x:v>EV / NTM Revenue</x:v>
      </x:c>
      <x:c r="AG9" s="14" t="str">
        <x:v>EV / NTM EBITDA</x:v>
      </x:c>
      <x:c r="AH9" s="14" t="str">
        <x:v>Selected multiple</x:v>
      </x:c>
      <x:c r="AI9" s="14" t="str">
        <x:v>Eligibility</x:v>
      </x:c>
      <x:c r="AJ9" s="14" t="str">
        <x:v>Core multiple</x:v>
      </x:c>
      <x:c r="AK9" s="14" t="str">
        <x:v>All eligible multiple</x:v>
      </x:c>
      <x:c r="AL9" s="14" t="str">
        <x:v>Outlier review</x:v>
      </x:c>
      <x:c r="AM9" s="2"/>
      <x:c r="AN9" s="2"/>
      <x:c r="AO9" s="2"/>
      <x:c r="AP9" s="2"/>
    </x:row>
    <x:row r="10" ht="25" customHeight="1">
      <x:c r="A10" s="6"/>
      <x:c r="B10" s="6"/>
      <x:c r="C10" s="6"/>
      <x:c r="D10" s="6"/>
      <x:c r="E10" s="6"/>
      <x:c r="F10" s="6"/>
      <x:c r="G10" s="6"/>
      <x:c r="H10" s="6"/>
      <x:c r="I10" s="6"/>
      <x:c r="J10" s="6"/>
      <x:c r="K10" s="6"/>
      <x:c r="L10" s="6"/>
      <x:c r="M10" s="6"/>
      <x:c r="N10" s="16"/>
      <x:c r="O10" s="16"/>
      <x:c r="P10" s="16"/>
      <x:c r="Q10" s="17"/>
      <x:c r="R10" s="17"/>
      <x:c r="S10" s="17"/>
      <x:c r="T10" s="17"/>
      <x:c r="U10" s="17"/>
      <x:c r="V10" s="17"/>
      <x:c r="W10" s="17"/>
      <x:c r="X10" s="17"/>
      <x:c r="Y10" s="17"/>
      <x:c r="Z10" s="18" t="str">
        <x:f>IF(COUNT(S10:T10)&lt;&gt;2,"",SUM(S10:T10))</x:f>
      </x:c>
      <x:c r="AA10" s="23" t="str">
        <x:f>IF(OR(NOT(ISNUMBER(Z10)),NOT(ISNUMBER(R10)),R10&lt;=0),"",Z10/R10)</x:f>
      </x:c>
      <x:c r="AB10" s="23" t="str">
        <x:f>IF(OR(COUNT(R10,V10)&lt;&gt;2,R10&lt;=0),"",V10/R10-1)</x:f>
      </x:c>
      <x:c r="AC10" s="24" t="str">
        <x:f>IF(COUNT(Q10,R10)&lt;&gt;2,"",IF(OR(Q10&lt;=0,R10&lt;=0),"NM",Q10/R10))</x:f>
      </x:c>
      <x:c r="AD10" s="24" t="str">
        <x:f>IF(COUNT(Q10,Z10)&lt;&gt;2,"",IF(OR(Q10&lt;=0,Z10&lt;=0),"NM",Q10/Z10))</x:f>
      </x:c>
      <x:c r="AE10" s="24" t="str">
        <x:f>IF(COUNT(Q10,U10)&lt;&gt;2,"",IF(OR(Q10&lt;=0,U10&lt;=0),"NM",Q10/U10))</x:f>
      </x:c>
      <x:c r="AF10" s="24" t="str">
        <x:f>IF(COUNT(Q10,V10)&lt;&gt;2,"",IF(OR(Q10&lt;=0,V10&lt;=0),"NM",Q10/V10))</x:f>
      </x:c>
      <x:c r="AG10" s="24" t="str">
        <x:f>IF(COUNT(Q10,W10)&lt;&gt;2,"",IF(OR(Q10&lt;=0,W10&lt;=0),"NM",Q10/W10))</x:f>
      </x:c>
      <x:c r="AH10" s="25" t="str">
        <x:f>IF(OR(NOT(ISNUMBER(Controls!$C$11)),Controls!$C$11&lt;1,Controls!$C$11&gt;5,Controls!$C$11&lt;&gt;INT(Controls!$C$11)),"",INDEX(AC10:AG10,1,Controls!$C$11))</x:f>
      </x:c>
      <x:c r="AI10" s="2" t="str">
        <x:f>IF(A10="","",IF(COUNTIFS($A$10:$A$309,A10)&lt;&gt;1,"Duplicate ID",IF(OR(B10&lt;&gt;Controls!$C$9,C10&lt;&gt;Controls!$C$10),"Other peer group",IF(OR(H10&lt;&gt;"Yes",G10="Excluded",G10="Adjacent",G10="Watchlist"),"Excluded",IF(OR(I10&lt;&gt;"Yes",D10="",E10="",J10="",K10="",L10="",X10="",Controls!$C$10="",Controls!$C$8="",Controls!$C$20="",Controls!$C$21="",M10&lt;&gt;Controls!$C$8,NOT(ISNUMBER(N10)),N10&lt;=0,N10&lt;&gt;Controls!$C$7,NOT(ISNUMBER(O10)),O10&gt;N10,AND(Controls!$C$11&gt;=4,OR(NOT(ISNUMBER(P10)),P10&lt;=N10)),AND(Controls!$C$11=2,T10&lt;&gt;0,Y10=""),AND(G10&lt;&gt;"Core",G10&lt;&gt;"Secondary")),"Review inputs / basis",IF(NOT(ISNUMBER(AH10)),"Missing / NM metric","Eligible"))))))</x:f>
      </x:c>
      <x:c r="AJ10" s="25" t="str">
        <x:f>IF(AND(AI10="Eligible",G10="Core"),AH10,"")</x:f>
      </x:c>
      <x:c r="AK10" s="25" t="str">
        <x:f>IF(AI10="Eligible",AH10,"")</x:f>
      </x:c>
      <x:c r="AL10" s="2" t="str">
        <x:f>IF(NOT(ISNUMBER(AJ10)),"",IF($A$6&lt;5,"Fewer than 5 core",IF(OR(AJ10&lt;$B$6-1.5*($D$6-$B$6),AJ10&gt;$D$6+1.5*($D$6-$B$6)),"Review outlier","Within IQR fences")))</x:f>
      </x:c>
      <x:c r="AM10" s="2"/>
      <x:c r="AN10" s="2"/>
      <x:c r="AO10" s="2"/>
      <x:c r="AP10" s="2"/>
    </x:row>
    <x:row r="11" ht="25" customHeight="1">
      <x:c r="A11" s="6"/>
      <x:c r="B11" s="6"/>
      <x:c r="C11" s="6"/>
      <x:c r="D11" s="6"/>
      <x:c r="E11" s="6"/>
      <x:c r="F11" s="6"/>
      <x:c r="G11" s="6"/>
      <x:c r="H11" s="6"/>
      <x:c r="I11" s="6"/>
      <x:c r="J11" s="6"/>
      <x:c r="K11" s="6"/>
      <x:c r="L11" s="6"/>
      <x:c r="M11" s="6"/>
      <x:c r="N11" s="16"/>
      <x:c r="O11" s="16"/>
      <x:c r="P11" s="16"/>
      <x:c r="Q11" s="17"/>
      <x:c r="R11" s="17"/>
      <x:c r="S11" s="17"/>
      <x:c r="T11" s="17"/>
      <x:c r="U11" s="17"/>
      <x:c r="V11" s="17"/>
      <x:c r="W11" s="17"/>
      <x:c r="X11" s="17"/>
      <x:c r="Y11" s="17"/>
      <x:c r="Z11" s="18" t="str">
        <x:f>IF(COUNT(S11:T11)&lt;&gt;2,"",SUM(S11:T11))</x:f>
      </x:c>
      <x:c r="AA11" s="23" t="str">
        <x:f>IF(OR(NOT(ISNUMBER(Z11)),NOT(ISNUMBER(R11)),R11&lt;=0),"",Z11/R11)</x:f>
      </x:c>
      <x:c r="AB11" s="23" t="str">
        <x:f>IF(OR(COUNT(R11,V11)&lt;&gt;2,R11&lt;=0),"",V11/R11-1)</x:f>
      </x:c>
      <x:c r="AC11" s="24" t="str">
        <x:f>IF(COUNT(Q11,R11)&lt;&gt;2,"",IF(OR(Q11&lt;=0,R11&lt;=0),"NM",Q11/R11))</x:f>
      </x:c>
      <x:c r="AD11" s="24" t="str">
        <x:f>IF(COUNT(Q11,Z11)&lt;&gt;2,"",IF(OR(Q11&lt;=0,Z11&lt;=0),"NM",Q11/Z11))</x:f>
      </x:c>
      <x:c r="AE11" s="24" t="str">
        <x:f>IF(COUNT(Q11,U11)&lt;&gt;2,"",IF(OR(Q11&lt;=0,U11&lt;=0),"NM",Q11/U11))</x:f>
      </x:c>
      <x:c r="AF11" s="24" t="str">
        <x:f>IF(COUNT(Q11,V11)&lt;&gt;2,"",IF(OR(Q11&lt;=0,V11&lt;=0),"NM",Q11/V11))</x:f>
      </x:c>
      <x:c r="AG11" s="24" t="str">
        <x:f>IF(COUNT(Q11,W11)&lt;&gt;2,"",IF(OR(Q11&lt;=0,W11&lt;=0),"NM",Q11/W11))</x:f>
      </x:c>
      <x:c r="AH11" s="25" t="str">
        <x:f>IF(OR(NOT(ISNUMBER(Controls!$C$11)),Controls!$C$11&lt;1,Controls!$C$11&gt;5,Controls!$C$11&lt;&gt;INT(Controls!$C$11)),"",INDEX(AC11:AG11,1,Controls!$C$11))</x:f>
      </x:c>
      <x:c r="AI11" s="2" t="str">
        <x:f>IF(A11="","",IF(COUNTIFS($A$10:$A$309,A11)&lt;&gt;1,"Duplicate ID",IF(OR(B11&lt;&gt;Controls!$C$9,C11&lt;&gt;Controls!$C$10),"Other peer group",IF(OR(H11&lt;&gt;"Yes",G11="Excluded",G11="Adjacent",G11="Watchlist"),"Excluded",IF(OR(I11&lt;&gt;"Yes",D11="",E11="",J11="",K11="",L11="",X11="",Controls!$C$10="",Controls!$C$8="",Controls!$C$20="",Controls!$C$21="",M11&lt;&gt;Controls!$C$8,NOT(ISNUMBER(N11)),N11&lt;=0,N11&lt;&gt;Controls!$C$7,NOT(ISNUMBER(O11)),O11&gt;N11,AND(Controls!$C$11&gt;=4,OR(NOT(ISNUMBER(P11)),P11&lt;=N11)),AND(Controls!$C$11=2,T11&lt;&gt;0,Y11=""),AND(G11&lt;&gt;"Core",G11&lt;&gt;"Secondary")),"Review inputs / basis",IF(NOT(ISNUMBER(AH11)),"Missing / NM metric","Eligible"))))))</x:f>
      </x:c>
      <x:c r="AJ11" s="25" t="str">
        <x:f>IF(AND(AI11="Eligible",G11="Core"),AH11,"")</x:f>
      </x:c>
      <x:c r="AK11" s="25" t="str">
        <x:f>IF(AI11="Eligible",AH11,"")</x:f>
      </x:c>
      <x:c r="AL11" s="2" t="str">
        <x:f>IF(NOT(ISNUMBER(AJ11)),"",IF($A$6&lt;5,"Fewer than 5 core",IF(OR(AJ11&lt;$B$6-1.5*($D$6-$B$6),AJ11&gt;$D$6+1.5*($D$6-$B$6)),"Review outlier","Within IQR fences")))</x:f>
      </x:c>
      <x:c r="AM11" s="2"/>
      <x:c r="AN11" s="2"/>
      <x:c r="AO11" s="2"/>
      <x:c r="AP11" s="2"/>
    </x:row>
    <x:row r="12" ht="25" customHeight="1">
      <x:c r="A12" s="6"/>
      <x:c r="B12" s="6"/>
      <x:c r="C12" s="6"/>
      <x:c r="D12" s="6"/>
      <x:c r="E12" s="6"/>
      <x:c r="F12" s="6"/>
      <x:c r="G12" s="6"/>
      <x:c r="H12" s="6"/>
      <x:c r="I12" s="6"/>
      <x:c r="J12" s="6"/>
      <x:c r="K12" s="6"/>
      <x:c r="L12" s="6"/>
      <x:c r="M12" s="6"/>
      <x:c r="N12" s="16"/>
      <x:c r="O12" s="16"/>
      <x:c r="P12" s="16"/>
      <x:c r="Q12" s="17"/>
      <x:c r="R12" s="17"/>
      <x:c r="S12" s="17"/>
      <x:c r="T12" s="17"/>
      <x:c r="U12" s="17"/>
      <x:c r="V12" s="17"/>
      <x:c r="W12" s="17"/>
      <x:c r="X12" s="17"/>
      <x:c r="Y12" s="17"/>
      <x:c r="Z12" s="18" t="str">
        <x:f>IF(COUNT(S12:T12)&lt;&gt;2,"",SUM(S12:T12))</x:f>
      </x:c>
      <x:c r="AA12" s="23" t="str">
        <x:f>IF(OR(NOT(ISNUMBER(Z12)),NOT(ISNUMBER(R12)),R12&lt;=0),"",Z12/R12)</x:f>
      </x:c>
      <x:c r="AB12" s="23" t="str">
        <x:f>IF(OR(COUNT(R12,V12)&lt;&gt;2,R12&lt;=0),"",V12/R12-1)</x:f>
      </x:c>
      <x:c r="AC12" s="24" t="str">
        <x:f>IF(COUNT(Q12,R12)&lt;&gt;2,"",IF(OR(Q12&lt;=0,R12&lt;=0),"NM",Q12/R12))</x:f>
      </x:c>
      <x:c r="AD12" s="24" t="str">
        <x:f>IF(COUNT(Q12,Z12)&lt;&gt;2,"",IF(OR(Q12&lt;=0,Z12&lt;=0),"NM",Q12/Z12))</x:f>
      </x:c>
      <x:c r="AE12" s="24" t="str">
        <x:f>IF(COUNT(Q12,U12)&lt;&gt;2,"",IF(OR(Q12&lt;=0,U12&lt;=0),"NM",Q12/U12))</x:f>
      </x:c>
      <x:c r="AF12" s="24" t="str">
        <x:f>IF(COUNT(Q12,V12)&lt;&gt;2,"",IF(OR(Q12&lt;=0,V12&lt;=0),"NM",Q12/V12))</x:f>
      </x:c>
      <x:c r="AG12" s="24" t="str">
        <x:f>IF(COUNT(Q12,W12)&lt;&gt;2,"",IF(OR(Q12&lt;=0,W12&lt;=0),"NM",Q12/W12))</x:f>
      </x:c>
      <x:c r="AH12" s="25" t="str">
        <x:f>IF(OR(NOT(ISNUMBER(Controls!$C$11)),Controls!$C$11&lt;1,Controls!$C$11&gt;5,Controls!$C$11&lt;&gt;INT(Controls!$C$11)),"",INDEX(AC12:AG12,1,Controls!$C$11))</x:f>
      </x:c>
      <x:c r="AI12" s="2" t="str">
        <x:f>IF(A12="","",IF(COUNTIFS($A$10:$A$309,A12)&lt;&gt;1,"Duplicate ID",IF(OR(B12&lt;&gt;Controls!$C$9,C12&lt;&gt;Controls!$C$10),"Other peer group",IF(OR(H12&lt;&gt;"Yes",G12="Excluded",G12="Adjacent",G12="Watchlist"),"Excluded",IF(OR(I12&lt;&gt;"Yes",D12="",E12="",J12="",K12="",L12="",X12="",Controls!$C$10="",Controls!$C$8="",Controls!$C$20="",Controls!$C$21="",M12&lt;&gt;Controls!$C$8,NOT(ISNUMBER(N12)),N12&lt;=0,N12&lt;&gt;Controls!$C$7,NOT(ISNUMBER(O12)),O12&gt;N12,AND(Controls!$C$11&gt;=4,OR(NOT(ISNUMBER(P12)),P12&lt;=N12)),AND(Controls!$C$11=2,T12&lt;&gt;0,Y12=""),AND(G12&lt;&gt;"Core",G12&lt;&gt;"Secondary")),"Review inputs / basis",IF(NOT(ISNUMBER(AH12)),"Missing / NM metric","Eligible"))))))</x:f>
      </x:c>
      <x:c r="AJ12" s="25" t="str">
        <x:f>IF(AND(AI12="Eligible",G12="Core"),AH12,"")</x:f>
      </x:c>
      <x:c r="AK12" s="25" t="str">
        <x:f>IF(AI12="Eligible",AH12,"")</x:f>
      </x:c>
      <x:c r="AL12" s="2" t="str">
        <x:f>IF(NOT(ISNUMBER(AJ12)),"",IF($A$6&lt;5,"Fewer than 5 core",IF(OR(AJ12&lt;$B$6-1.5*($D$6-$B$6),AJ12&gt;$D$6+1.5*($D$6-$B$6)),"Review outlier","Within IQR fences")))</x:f>
      </x:c>
      <x:c r="AM12" s="2"/>
      <x:c r="AN12" s="2"/>
      <x:c r="AO12" s="2"/>
      <x:c r="AP12" s="2"/>
    </x:row>
    <x:row r="13" ht="25" customHeight="1">
      <x:c r="A13" s="6"/>
      <x:c r="B13" s="6"/>
      <x:c r="C13" s="6"/>
      <x:c r="D13" s="6"/>
      <x:c r="E13" s="6"/>
      <x:c r="F13" s="6"/>
      <x:c r="G13" s="6"/>
      <x:c r="H13" s="6"/>
      <x:c r="I13" s="6"/>
      <x:c r="J13" s="6"/>
      <x:c r="K13" s="6"/>
      <x:c r="L13" s="6"/>
      <x:c r="M13" s="6"/>
      <x:c r="N13" s="16"/>
      <x:c r="O13" s="16"/>
      <x:c r="P13" s="16"/>
      <x:c r="Q13" s="17"/>
      <x:c r="R13" s="17"/>
      <x:c r="S13" s="17"/>
      <x:c r="T13" s="17"/>
      <x:c r="U13" s="17"/>
      <x:c r="V13" s="17"/>
      <x:c r="W13" s="17"/>
      <x:c r="X13" s="17"/>
      <x:c r="Y13" s="17"/>
      <x:c r="Z13" s="18" t="str">
        <x:f>IF(COUNT(S13:T13)&lt;&gt;2,"",SUM(S13:T13))</x:f>
      </x:c>
      <x:c r="AA13" s="23" t="str">
        <x:f>IF(OR(NOT(ISNUMBER(Z13)),NOT(ISNUMBER(R13)),R13&lt;=0),"",Z13/R13)</x:f>
      </x:c>
      <x:c r="AB13" s="23" t="str">
        <x:f>IF(OR(COUNT(R13,V13)&lt;&gt;2,R13&lt;=0),"",V13/R13-1)</x:f>
      </x:c>
      <x:c r="AC13" s="24" t="str">
        <x:f>IF(COUNT(Q13,R13)&lt;&gt;2,"",IF(OR(Q13&lt;=0,R13&lt;=0),"NM",Q13/R13))</x:f>
      </x:c>
      <x:c r="AD13" s="24" t="str">
        <x:f>IF(COUNT(Q13,Z13)&lt;&gt;2,"",IF(OR(Q13&lt;=0,Z13&lt;=0),"NM",Q13/Z13))</x:f>
      </x:c>
      <x:c r="AE13" s="24" t="str">
        <x:f>IF(COUNT(Q13,U13)&lt;&gt;2,"",IF(OR(Q13&lt;=0,U13&lt;=0),"NM",Q13/U13))</x:f>
      </x:c>
      <x:c r="AF13" s="24" t="str">
        <x:f>IF(COUNT(Q13,V13)&lt;&gt;2,"",IF(OR(Q13&lt;=0,V13&lt;=0),"NM",Q13/V13))</x:f>
      </x:c>
      <x:c r="AG13" s="24" t="str">
        <x:f>IF(COUNT(Q13,W13)&lt;&gt;2,"",IF(OR(Q13&lt;=0,W13&lt;=0),"NM",Q13/W13))</x:f>
      </x:c>
      <x:c r="AH13" s="25" t="str">
        <x:f>IF(OR(NOT(ISNUMBER(Controls!$C$11)),Controls!$C$11&lt;1,Controls!$C$11&gt;5,Controls!$C$11&lt;&gt;INT(Controls!$C$11)),"",INDEX(AC13:AG13,1,Controls!$C$11))</x:f>
      </x:c>
      <x:c r="AI13" s="2" t="str">
        <x:f>IF(A13="","",IF(COUNTIFS($A$10:$A$309,A13)&lt;&gt;1,"Duplicate ID",IF(OR(B13&lt;&gt;Controls!$C$9,C13&lt;&gt;Controls!$C$10),"Other peer group",IF(OR(H13&lt;&gt;"Yes",G13="Excluded",G13="Adjacent",G13="Watchlist"),"Excluded",IF(OR(I13&lt;&gt;"Yes",D13="",E13="",J13="",K13="",L13="",X13="",Controls!$C$10="",Controls!$C$8="",Controls!$C$20="",Controls!$C$21="",M13&lt;&gt;Controls!$C$8,NOT(ISNUMBER(N13)),N13&lt;=0,N13&lt;&gt;Controls!$C$7,NOT(ISNUMBER(O13)),O13&gt;N13,AND(Controls!$C$11&gt;=4,OR(NOT(ISNUMBER(P13)),P13&lt;=N13)),AND(Controls!$C$11=2,T13&lt;&gt;0,Y13=""),AND(G13&lt;&gt;"Core",G13&lt;&gt;"Secondary")),"Review inputs / basis",IF(NOT(ISNUMBER(AH13)),"Missing / NM metric","Eligible"))))))</x:f>
      </x:c>
      <x:c r="AJ13" s="25" t="str">
        <x:f>IF(AND(AI13="Eligible",G13="Core"),AH13,"")</x:f>
      </x:c>
      <x:c r="AK13" s="25" t="str">
        <x:f>IF(AI13="Eligible",AH13,"")</x:f>
      </x:c>
      <x:c r="AL13" s="2" t="str">
        <x:f>IF(NOT(ISNUMBER(AJ13)),"",IF($A$6&lt;5,"Fewer than 5 core",IF(OR(AJ13&lt;$B$6-1.5*($D$6-$B$6),AJ13&gt;$D$6+1.5*($D$6-$B$6)),"Review outlier","Within IQR fences")))</x:f>
      </x:c>
      <x:c r="AM13" s="2"/>
      <x:c r="AN13" s="2"/>
      <x:c r="AO13" s="2"/>
      <x:c r="AP13" s="2"/>
    </x:row>
    <x:row r="14" ht="25" customHeight="1">
      <x:c r="A14" s="6"/>
      <x:c r="B14" s="6"/>
      <x:c r="C14" s="6"/>
      <x:c r="D14" s="6"/>
      <x:c r="E14" s="6"/>
      <x:c r="F14" s="6"/>
      <x:c r="G14" s="6"/>
      <x:c r="H14" s="6"/>
      <x:c r="I14" s="6"/>
      <x:c r="J14" s="6"/>
      <x:c r="K14" s="6"/>
      <x:c r="L14" s="6"/>
      <x:c r="M14" s="6"/>
      <x:c r="N14" s="16"/>
      <x:c r="O14" s="16"/>
      <x:c r="P14" s="16"/>
      <x:c r="Q14" s="17"/>
      <x:c r="R14" s="17"/>
      <x:c r="S14" s="17"/>
      <x:c r="T14" s="17"/>
      <x:c r="U14" s="17"/>
      <x:c r="V14" s="17"/>
      <x:c r="W14" s="17"/>
      <x:c r="X14" s="17"/>
      <x:c r="Y14" s="17"/>
      <x:c r="Z14" s="18" t="str">
        <x:f>IF(COUNT(S14:T14)&lt;&gt;2,"",SUM(S14:T14))</x:f>
      </x:c>
      <x:c r="AA14" s="23" t="str">
        <x:f>IF(OR(NOT(ISNUMBER(Z14)),NOT(ISNUMBER(R14)),R14&lt;=0),"",Z14/R14)</x:f>
      </x:c>
      <x:c r="AB14" s="23" t="str">
        <x:f>IF(OR(COUNT(R14,V14)&lt;&gt;2,R14&lt;=0),"",V14/R14-1)</x:f>
      </x:c>
      <x:c r="AC14" s="24" t="str">
        <x:f>IF(COUNT(Q14,R14)&lt;&gt;2,"",IF(OR(Q14&lt;=0,R14&lt;=0),"NM",Q14/R14))</x:f>
      </x:c>
      <x:c r="AD14" s="24" t="str">
        <x:f>IF(COUNT(Q14,Z14)&lt;&gt;2,"",IF(OR(Q14&lt;=0,Z14&lt;=0),"NM",Q14/Z14))</x:f>
      </x:c>
      <x:c r="AE14" s="24" t="str">
        <x:f>IF(COUNT(Q14,U14)&lt;&gt;2,"",IF(OR(Q14&lt;=0,U14&lt;=0),"NM",Q14/U14))</x:f>
      </x:c>
      <x:c r="AF14" s="24" t="str">
        <x:f>IF(COUNT(Q14,V14)&lt;&gt;2,"",IF(OR(Q14&lt;=0,V14&lt;=0),"NM",Q14/V14))</x:f>
      </x:c>
      <x:c r="AG14" s="24" t="str">
        <x:f>IF(COUNT(Q14,W14)&lt;&gt;2,"",IF(OR(Q14&lt;=0,W14&lt;=0),"NM",Q14/W14))</x:f>
      </x:c>
      <x:c r="AH14" s="25" t="str">
        <x:f>IF(OR(NOT(ISNUMBER(Controls!$C$11)),Controls!$C$11&lt;1,Controls!$C$11&gt;5,Controls!$C$11&lt;&gt;INT(Controls!$C$11)),"",INDEX(AC14:AG14,1,Controls!$C$11))</x:f>
      </x:c>
      <x:c r="AI14" s="2" t="str">
        <x:f>IF(A14="","",IF(COUNTIFS($A$10:$A$309,A14)&lt;&gt;1,"Duplicate ID",IF(OR(B14&lt;&gt;Controls!$C$9,C14&lt;&gt;Controls!$C$10),"Other peer group",IF(OR(H14&lt;&gt;"Yes",G14="Excluded",G14="Adjacent",G14="Watchlist"),"Excluded",IF(OR(I14&lt;&gt;"Yes",D14="",E14="",J14="",K14="",L14="",X14="",Controls!$C$10="",Controls!$C$8="",Controls!$C$20="",Controls!$C$21="",M14&lt;&gt;Controls!$C$8,NOT(ISNUMBER(N14)),N14&lt;=0,N14&lt;&gt;Controls!$C$7,NOT(ISNUMBER(O14)),O14&gt;N14,AND(Controls!$C$11&gt;=4,OR(NOT(ISNUMBER(P14)),P14&lt;=N14)),AND(Controls!$C$11=2,T14&lt;&gt;0,Y14=""),AND(G14&lt;&gt;"Core",G14&lt;&gt;"Secondary")),"Review inputs / basis",IF(NOT(ISNUMBER(AH14)),"Missing / NM metric","Eligible"))))))</x:f>
      </x:c>
      <x:c r="AJ14" s="25" t="str">
        <x:f>IF(AND(AI14="Eligible",G14="Core"),AH14,"")</x:f>
      </x:c>
      <x:c r="AK14" s="25" t="str">
        <x:f>IF(AI14="Eligible",AH14,"")</x:f>
      </x:c>
      <x:c r="AL14" s="2" t="str">
        <x:f>IF(NOT(ISNUMBER(AJ14)),"",IF($A$6&lt;5,"Fewer than 5 core",IF(OR(AJ14&lt;$B$6-1.5*($D$6-$B$6),AJ14&gt;$D$6+1.5*($D$6-$B$6)),"Review outlier","Within IQR fences")))</x:f>
      </x:c>
      <x:c r="AM14" s="2"/>
      <x:c r="AN14" s="2"/>
      <x:c r="AO14" s="2"/>
      <x:c r="AP14" s="2"/>
    </x:row>
    <x:row r="15" ht="25" customHeight="1">
      <x:c r="A15" s="6"/>
      <x:c r="B15" s="6"/>
      <x:c r="C15" s="6"/>
      <x:c r="D15" s="6"/>
      <x:c r="E15" s="6"/>
      <x:c r="F15" s="6"/>
      <x:c r="G15" s="6"/>
      <x:c r="H15" s="6"/>
      <x:c r="I15" s="6"/>
      <x:c r="J15" s="6"/>
      <x:c r="K15" s="6"/>
      <x:c r="L15" s="6"/>
      <x:c r="M15" s="6"/>
      <x:c r="N15" s="16"/>
      <x:c r="O15" s="16"/>
      <x:c r="P15" s="16"/>
      <x:c r="Q15" s="17"/>
      <x:c r="R15" s="17"/>
      <x:c r="S15" s="17"/>
      <x:c r="T15" s="17"/>
      <x:c r="U15" s="17"/>
      <x:c r="V15" s="17"/>
      <x:c r="W15" s="17"/>
      <x:c r="X15" s="17"/>
      <x:c r="Y15" s="17"/>
      <x:c r="Z15" s="18" t="str">
        <x:f>IF(COUNT(S15:T15)&lt;&gt;2,"",SUM(S15:T15))</x:f>
      </x:c>
      <x:c r="AA15" s="23" t="str">
        <x:f>IF(OR(NOT(ISNUMBER(Z15)),NOT(ISNUMBER(R15)),R15&lt;=0),"",Z15/R15)</x:f>
      </x:c>
      <x:c r="AB15" s="23" t="str">
        <x:f>IF(OR(COUNT(R15,V15)&lt;&gt;2,R15&lt;=0),"",V15/R15-1)</x:f>
      </x:c>
      <x:c r="AC15" s="24" t="str">
        <x:f>IF(COUNT(Q15,R15)&lt;&gt;2,"",IF(OR(Q15&lt;=0,R15&lt;=0),"NM",Q15/R15))</x:f>
      </x:c>
      <x:c r="AD15" s="24" t="str">
        <x:f>IF(COUNT(Q15,Z15)&lt;&gt;2,"",IF(OR(Q15&lt;=0,Z15&lt;=0),"NM",Q15/Z15))</x:f>
      </x:c>
      <x:c r="AE15" s="24" t="str">
        <x:f>IF(COUNT(Q15,U15)&lt;&gt;2,"",IF(OR(Q15&lt;=0,U15&lt;=0),"NM",Q15/U15))</x:f>
      </x:c>
      <x:c r="AF15" s="24" t="str">
        <x:f>IF(COUNT(Q15,V15)&lt;&gt;2,"",IF(OR(Q15&lt;=0,V15&lt;=0),"NM",Q15/V15))</x:f>
      </x:c>
      <x:c r="AG15" s="24" t="str">
        <x:f>IF(COUNT(Q15,W15)&lt;&gt;2,"",IF(OR(Q15&lt;=0,W15&lt;=0),"NM",Q15/W15))</x:f>
      </x:c>
      <x:c r="AH15" s="25" t="str">
        <x:f>IF(OR(NOT(ISNUMBER(Controls!$C$11)),Controls!$C$11&lt;1,Controls!$C$11&gt;5,Controls!$C$11&lt;&gt;INT(Controls!$C$11)),"",INDEX(AC15:AG15,1,Controls!$C$11))</x:f>
      </x:c>
      <x:c r="AI15" s="2" t="str">
        <x:f>IF(A15="","",IF(COUNTIFS($A$10:$A$309,A15)&lt;&gt;1,"Duplicate ID",IF(OR(B15&lt;&gt;Controls!$C$9,C15&lt;&gt;Controls!$C$10),"Other peer group",IF(OR(H15&lt;&gt;"Yes",G15="Excluded",G15="Adjacent",G15="Watchlist"),"Excluded",IF(OR(I15&lt;&gt;"Yes",D15="",E15="",J15="",K15="",L15="",X15="",Controls!$C$10="",Controls!$C$8="",Controls!$C$20="",Controls!$C$21="",M15&lt;&gt;Controls!$C$8,NOT(ISNUMBER(N15)),N15&lt;=0,N15&lt;&gt;Controls!$C$7,NOT(ISNUMBER(O15)),O15&gt;N15,AND(Controls!$C$11&gt;=4,OR(NOT(ISNUMBER(P15)),P15&lt;=N15)),AND(Controls!$C$11=2,T15&lt;&gt;0,Y15=""),AND(G15&lt;&gt;"Core",G15&lt;&gt;"Secondary")),"Review inputs / basis",IF(NOT(ISNUMBER(AH15)),"Missing / NM metric","Eligible"))))))</x:f>
      </x:c>
      <x:c r="AJ15" s="25" t="str">
        <x:f>IF(AND(AI15="Eligible",G15="Core"),AH15,"")</x:f>
      </x:c>
      <x:c r="AK15" s="25" t="str">
        <x:f>IF(AI15="Eligible",AH15,"")</x:f>
      </x:c>
      <x:c r="AL15" s="2" t="str">
        <x:f>IF(NOT(ISNUMBER(AJ15)),"",IF($A$6&lt;5,"Fewer than 5 core",IF(OR(AJ15&lt;$B$6-1.5*($D$6-$B$6),AJ15&gt;$D$6+1.5*($D$6-$B$6)),"Review outlier","Within IQR fences")))</x:f>
      </x:c>
      <x:c r="AM15" s="2"/>
      <x:c r="AN15" s="2"/>
      <x:c r="AO15" s="2"/>
      <x:c r="AP15" s="2"/>
    </x:row>
    <x:row r="16" ht="25" customHeight="1">
      <x:c r="A16" s="6"/>
      <x:c r="B16" s="6"/>
      <x:c r="C16" s="6"/>
      <x:c r="D16" s="6"/>
      <x:c r="E16" s="6"/>
      <x:c r="F16" s="6"/>
      <x:c r="G16" s="6"/>
      <x:c r="H16" s="6"/>
      <x:c r="I16" s="6"/>
      <x:c r="J16" s="6"/>
      <x:c r="K16" s="6"/>
      <x:c r="L16" s="6"/>
      <x:c r="M16" s="6"/>
      <x:c r="N16" s="16"/>
      <x:c r="O16" s="16"/>
      <x:c r="P16" s="16"/>
      <x:c r="Q16" s="17"/>
      <x:c r="R16" s="17"/>
      <x:c r="S16" s="17"/>
      <x:c r="T16" s="17"/>
      <x:c r="U16" s="17"/>
      <x:c r="V16" s="17"/>
      <x:c r="W16" s="17"/>
      <x:c r="X16" s="17"/>
      <x:c r="Y16" s="17"/>
      <x:c r="Z16" s="18" t="str">
        <x:f>IF(COUNT(S16:T16)&lt;&gt;2,"",SUM(S16:T16))</x:f>
      </x:c>
      <x:c r="AA16" s="23" t="str">
        <x:f>IF(OR(NOT(ISNUMBER(Z16)),NOT(ISNUMBER(R16)),R16&lt;=0),"",Z16/R16)</x:f>
      </x:c>
      <x:c r="AB16" s="23" t="str">
        <x:f>IF(OR(COUNT(R16,V16)&lt;&gt;2,R16&lt;=0),"",V16/R16-1)</x:f>
      </x:c>
      <x:c r="AC16" s="24" t="str">
        <x:f>IF(COUNT(Q16,R16)&lt;&gt;2,"",IF(OR(Q16&lt;=0,R16&lt;=0),"NM",Q16/R16))</x:f>
      </x:c>
      <x:c r="AD16" s="24" t="str">
        <x:f>IF(COUNT(Q16,Z16)&lt;&gt;2,"",IF(OR(Q16&lt;=0,Z16&lt;=0),"NM",Q16/Z16))</x:f>
      </x:c>
      <x:c r="AE16" s="24" t="str">
        <x:f>IF(COUNT(Q16,U16)&lt;&gt;2,"",IF(OR(Q16&lt;=0,U16&lt;=0),"NM",Q16/U16))</x:f>
      </x:c>
      <x:c r="AF16" s="24" t="str">
        <x:f>IF(COUNT(Q16,V16)&lt;&gt;2,"",IF(OR(Q16&lt;=0,V16&lt;=0),"NM",Q16/V16))</x:f>
      </x:c>
      <x:c r="AG16" s="24" t="str">
        <x:f>IF(COUNT(Q16,W16)&lt;&gt;2,"",IF(OR(Q16&lt;=0,W16&lt;=0),"NM",Q16/W16))</x:f>
      </x:c>
      <x:c r="AH16" s="25" t="str">
        <x:f>IF(OR(NOT(ISNUMBER(Controls!$C$11)),Controls!$C$11&lt;1,Controls!$C$11&gt;5,Controls!$C$11&lt;&gt;INT(Controls!$C$11)),"",INDEX(AC16:AG16,1,Controls!$C$11))</x:f>
      </x:c>
      <x:c r="AI16" s="2" t="str">
        <x:f>IF(A16="","",IF(COUNTIFS($A$10:$A$309,A16)&lt;&gt;1,"Duplicate ID",IF(OR(B16&lt;&gt;Controls!$C$9,C16&lt;&gt;Controls!$C$10),"Other peer group",IF(OR(H16&lt;&gt;"Yes",G16="Excluded",G16="Adjacent",G16="Watchlist"),"Excluded",IF(OR(I16&lt;&gt;"Yes",D16="",E16="",J16="",K16="",L16="",X16="",Controls!$C$10="",Controls!$C$8="",Controls!$C$20="",Controls!$C$21="",M16&lt;&gt;Controls!$C$8,NOT(ISNUMBER(N16)),N16&lt;=0,N16&lt;&gt;Controls!$C$7,NOT(ISNUMBER(O16)),O16&gt;N16,AND(Controls!$C$11&gt;=4,OR(NOT(ISNUMBER(P16)),P16&lt;=N16)),AND(Controls!$C$11=2,T16&lt;&gt;0,Y16=""),AND(G16&lt;&gt;"Core",G16&lt;&gt;"Secondary")),"Review inputs / basis",IF(NOT(ISNUMBER(AH16)),"Missing / NM metric","Eligible"))))))</x:f>
      </x:c>
      <x:c r="AJ16" s="25" t="str">
        <x:f>IF(AND(AI16="Eligible",G16="Core"),AH16,"")</x:f>
      </x:c>
      <x:c r="AK16" s="25" t="str">
        <x:f>IF(AI16="Eligible",AH16,"")</x:f>
      </x:c>
      <x:c r="AL16" s="2" t="str">
        <x:f>IF(NOT(ISNUMBER(AJ16)),"",IF($A$6&lt;5,"Fewer than 5 core",IF(OR(AJ16&lt;$B$6-1.5*($D$6-$B$6),AJ16&gt;$D$6+1.5*($D$6-$B$6)),"Review outlier","Within IQR fences")))</x:f>
      </x:c>
      <x:c r="AM16" s="2"/>
      <x:c r="AN16" s="2"/>
      <x:c r="AO16" s="2"/>
      <x:c r="AP16" s="2"/>
    </x:row>
    <x:row r="17" ht="25" customHeight="1">
      <x:c r="A17" s="6"/>
      <x:c r="B17" s="6"/>
      <x:c r="C17" s="6"/>
      <x:c r="D17" s="6"/>
      <x:c r="E17" s="6"/>
      <x:c r="F17" s="6"/>
      <x:c r="G17" s="6"/>
      <x:c r="H17" s="6"/>
      <x:c r="I17" s="6"/>
      <x:c r="J17" s="6"/>
      <x:c r="K17" s="6"/>
      <x:c r="L17" s="6"/>
      <x:c r="M17" s="6"/>
      <x:c r="N17" s="16"/>
      <x:c r="O17" s="16"/>
      <x:c r="P17" s="16"/>
      <x:c r="Q17" s="17"/>
      <x:c r="R17" s="17"/>
      <x:c r="S17" s="17"/>
      <x:c r="T17" s="17"/>
      <x:c r="U17" s="17"/>
      <x:c r="V17" s="17"/>
      <x:c r="W17" s="17"/>
      <x:c r="X17" s="17"/>
      <x:c r="Y17" s="17"/>
      <x:c r="Z17" s="18" t="str">
        <x:f>IF(COUNT(S17:T17)&lt;&gt;2,"",SUM(S17:T17))</x:f>
      </x:c>
      <x:c r="AA17" s="23" t="str">
        <x:f>IF(OR(NOT(ISNUMBER(Z17)),NOT(ISNUMBER(R17)),R17&lt;=0),"",Z17/R17)</x:f>
      </x:c>
      <x:c r="AB17" s="23" t="str">
        <x:f>IF(OR(COUNT(R17,V17)&lt;&gt;2,R17&lt;=0),"",V17/R17-1)</x:f>
      </x:c>
      <x:c r="AC17" s="24" t="str">
        <x:f>IF(COUNT(Q17,R17)&lt;&gt;2,"",IF(OR(Q17&lt;=0,R17&lt;=0),"NM",Q17/R17))</x:f>
      </x:c>
      <x:c r="AD17" s="24" t="str">
        <x:f>IF(COUNT(Q17,Z17)&lt;&gt;2,"",IF(OR(Q17&lt;=0,Z17&lt;=0),"NM",Q17/Z17))</x:f>
      </x:c>
      <x:c r="AE17" s="24" t="str">
        <x:f>IF(COUNT(Q17,U17)&lt;&gt;2,"",IF(OR(Q17&lt;=0,U17&lt;=0),"NM",Q17/U17))</x:f>
      </x:c>
      <x:c r="AF17" s="24" t="str">
        <x:f>IF(COUNT(Q17,V17)&lt;&gt;2,"",IF(OR(Q17&lt;=0,V17&lt;=0),"NM",Q17/V17))</x:f>
      </x:c>
      <x:c r="AG17" s="24" t="str">
        <x:f>IF(COUNT(Q17,W17)&lt;&gt;2,"",IF(OR(Q17&lt;=0,W17&lt;=0),"NM",Q17/W17))</x:f>
      </x:c>
      <x:c r="AH17" s="25" t="str">
        <x:f>IF(OR(NOT(ISNUMBER(Controls!$C$11)),Controls!$C$11&lt;1,Controls!$C$11&gt;5,Controls!$C$11&lt;&gt;INT(Controls!$C$11)),"",INDEX(AC17:AG17,1,Controls!$C$11))</x:f>
      </x:c>
      <x:c r="AI17" s="2" t="str">
        <x:f>IF(A17="","",IF(COUNTIFS($A$10:$A$309,A17)&lt;&gt;1,"Duplicate ID",IF(OR(B17&lt;&gt;Controls!$C$9,C17&lt;&gt;Controls!$C$10),"Other peer group",IF(OR(H17&lt;&gt;"Yes",G17="Excluded",G17="Adjacent",G17="Watchlist"),"Excluded",IF(OR(I17&lt;&gt;"Yes",D17="",E17="",J17="",K17="",L17="",X17="",Controls!$C$10="",Controls!$C$8="",Controls!$C$20="",Controls!$C$21="",M17&lt;&gt;Controls!$C$8,NOT(ISNUMBER(N17)),N17&lt;=0,N17&lt;&gt;Controls!$C$7,NOT(ISNUMBER(O17)),O17&gt;N17,AND(Controls!$C$11&gt;=4,OR(NOT(ISNUMBER(P17)),P17&lt;=N17)),AND(Controls!$C$11=2,T17&lt;&gt;0,Y17=""),AND(G17&lt;&gt;"Core",G17&lt;&gt;"Secondary")),"Review inputs / basis",IF(NOT(ISNUMBER(AH17)),"Missing / NM metric","Eligible"))))))</x:f>
      </x:c>
      <x:c r="AJ17" s="25" t="str">
        <x:f>IF(AND(AI17="Eligible",G17="Core"),AH17,"")</x:f>
      </x:c>
      <x:c r="AK17" s="25" t="str">
        <x:f>IF(AI17="Eligible",AH17,"")</x:f>
      </x:c>
      <x:c r="AL17" s="2" t="str">
        <x:f>IF(NOT(ISNUMBER(AJ17)),"",IF($A$6&lt;5,"Fewer than 5 core",IF(OR(AJ17&lt;$B$6-1.5*($D$6-$B$6),AJ17&gt;$D$6+1.5*($D$6-$B$6)),"Review outlier","Within IQR fences")))</x:f>
      </x:c>
      <x:c r="AM17" s="2"/>
      <x:c r="AN17" s="2"/>
      <x:c r="AO17" s="2"/>
      <x:c r="AP17" s="2"/>
    </x:row>
    <x:row r="18" ht="25" customHeight="1">
      <x:c r="A18" s="6"/>
      <x:c r="B18" s="6"/>
      <x:c r="C18" s="6"/>
      <x:c r="D18" s="6"/>
      <x:c r="E18" s="6"/>
      <x:c r="F18" s="6"/>
      <x:c r="G18" s="6"/>
      <x:c r="H18" s="6"/>
      <x:c r="I18" s="6"/>
      <x:c r="J18" s="6"/>
      <x:c r="K18" s="6"/>
      <x:c r="L18" s="6"/>
      <x:c r="M18" s="6"/>
      <x:c r="N18" s="16"/>
      <x:c r="O18" s="16"/>
      <x:c r="P18" s="16"/>
      <x:c r="Q18" s="17"/>
      <x:c r="R18" s="17"/>
      <x:c r="S18" s="17"/>
      <x:c r="T18" s="17"/>
      <x:c r="U18" s="17"/>
      <x:c r="V18" s="17"/>
      <x:c r="W18" s="17"/>
      <x:c r="X18" s="17"/>
      <x:c r="Y18" s="17"/>
      <x:c r="Z18" s="18" t="str">
        <x:f>IF(COUNT(S18:T18)&lt;&gt;2,"",SUM(S18:T18))</x:f>
      </x:c>
      <x:c r="AA18" s="23" t="str">
        <x:f>IF(OR(NOT(ISNUMBER(Z18)),NOT(ISNUMBER(R18)),R18&lt;=0),"",Z18/R18)</x:f>
      </x:c>
      <x:c r="AB18" s="23" t="str">
        <x:f>IF(OR(COUNT(R18,V18)&lt;&gt;2,R18&lt;=0),"",V18/R18-1)</x:f>
      </x:c>
      <x:c r="AC18" s="24" t="str">
        <x:f>IF(COUNT(Q18,R18)&lt;&gt;2,"",IF(OR(Q18&lt;=0,R18&lt;=0),"NM",Q18/R18))</x:f>
      </x:c>
      <x:c r="AD18" s="24" t="str">
        <x:f>IF(COUNT(Q18,Z18)&lt;&gt;2,"",IF(OR(Q18&lt;=0,Z18&lt;=0),"NM",Q18/Z18))</x:f>
      </x:c>
      <x:c r="AE18" s="24" t="str">
        <x:f>IF(COUNT(Q18,U18)&lt;&gt;2,"",IF(OR(Q18&lt;=0,U18&lt;=0),"NM",Q18/U18))</x:f>
      </x:c>
      <x:c r="AF18" s="24" t="str">
        <x:f>IF(COUNT(Q18,V18)&lt;&gt;2,"",IF(OR(Q18&lt;=0,V18&lt;=0),"NM",Q18/V18))</x:f>
      </x:c>
      <x:c r="AG18" s="24" t="str">
        <x:f>IF(COUNT(Q18,W18)&lt;&gt;2,"",IF(OR(Q18&lt;=0,W18&lt;=0),"NM",Q18/W18))</x:f>
      </x:c>
      <x:c r="AH18" s="25" t="str">
        <x:f>IF(OR(NOT(ISNUMBER(Controls!$C$11)),Controls!$C$11&lt;1,Controls!$C$11&gt;5,Controls!$C$11&lt;&gt;INT(Controls!$C$11)),"",INDEX(AC18:AG18,1,Controls!$C$11))</x:f>
      </x:c>
      <x:c r="AI18" s="2" t="str">
        <x:f>IF(A18="","",IF(COUNTIFS($A$10:$A$309,A18)&lt;&gt;1,"Duplicate ID",IF(OR(B18&lt;&gt;Controls!$C$9,C18&lt;&gt;Controls!$C$10),"Other peer group",IF(OR(H18&lt;&gt;"Yes",G18="Excluded",G18="Adjacent",G18="Watchlist"),"Excluded",IF(OR(I18&lt;&gt;"Yes",D18="",E18="",J18="",K18="",L18="",X18="",Controls!$C$10="",Controls!$C$8="",Controls!$C$20="",Controls!$C$21="",M18&lt;&gt;Controls!$C$8,NOT(ISNUMBER(N18)),N18&lt;=0,N18&lt;&gt;Controls!$C$7,NOT(ISNUMBER(O18)),O18&gt;N18,AND(Controls!$C$11&gt;=4,OR(NOT(ISNUMBER(P18)),P18&lt;=N18)),AND(Controls!$C$11=2,T18&lt;&gt;0,Y18=""),AND(G18&lt;&gt;"Core",G18&lt;&gt;"Secondary")),"Review inputs / basis",IF(NOT(ISNUMBER(AH18)),"Missing / NM metric","Eligible"))))))</x:f>
      </x:c>
      <x:c r="AJ18" s="25" t="str">
        <x:f>IF(AND(AI18="Eligible",G18="Core"),AH18,"")</x:f>
      </x:c>
      <x:c r="AK18" s="25" t="str">
        <x:f>IF(AI18="Eligible",AH18,"")</x:f>
      </x:c>
      <x:c r="AL18" s="2" t="str">
        <x:f>IF(NOT(ISNUMBER(AJ18)),"",IF($A$6&lt;5,"Fewer than 5 core",IF(OR(AJ18&lt;$B$6-1.5*($D$6-$B$6),AJ18&gt;$D$6+1.5*($D$6-$B$6)),"Review outlier","Within IQR fences")))</x:f>
      </x:c>
      <x:c r="AM18" s="2"/>
      <x:c r="AN18" s="2"/>
      <x:c r="AO18" s="2"/>
      <x:c r="AP18" s="2"/>
    </x:row>
    <x:row r="19" ht="25" customHeight="1">
      <x:c r="A19" s="6"/>
      <x:c r="B19" s="6"/>
      <x:c r="C19" s="6"/>
      <x:c r="D19" s="6"/>
      <x:c r="E19" s="6"/>
      <x:c r="F19" s="6"/>
      <x:c r="G19" s="6"/>
      <x:c r="H19" s="6"/>
      <x:c r="I19" s="6"/>
      <x:c r="J19" s="6"/>
      <x:c r="K19" s="6"/>
      <x:c r="L19" s="6"/>
      <x:c r="M19" s="6"/>
      <x:c r="N19" s="16"/>
      <x:c r="O19" s="16"/>
      <x:c r="P19" s="16"/>
      <x:c r="Q19" s="17"/>
      <x:c r="R19" s="17"/>
      <x:c r="S19" s="17"/>
      <x:c r="T19" s="17"/>
      <x:c r="U19" s="17"/>
      <x:c r="V19" s="17"/>
      <x:c r="W19" s="17"/>
      <x:c r="X19" s="17"/>
      <x:c r="Y19" s="17"/>
      <x:c r="Z19" s="18" t="str">
        <x:f>IF(COUNT(S19:T19)&lt;&gt;2,"",SUM(S19:T19))</x:f>
      </x:c>
      <x:c r="AA19" s="23" t="str">
        <x:f>IF(OR(NOT(ISNUMBER(Z19)),NOT(ISNUMBER(R19)),R19&lt;=0),"",Z19/R19)</x:f>
      </x:c>
      <x:c r="AB19" s="23" t="str">
        <x:f>IF(OR(COUNT(R19,V19)&lt;&gt;2,R19&lt;=0),"",V19/R19-1)</x:f>
      </x:c>
      <x:c r="AC19" s="24" t="str">
        <x:f>IF(COUNT(Q19,R19)&lt;&gt;2,"",IF(OR(Q19&lt;=0,R19&lt;=0),"NM",Q19/R19))</x:f>
      </x:c>
      <x:c r="AD19" s="24" t="str">
        <x:f>IF(COUNT(Q19,Z19)&lt;&gt;2,"",IF(OR(Q19&lt;=0,Z19&lt;=0),"NM",Q19/Z19))</x:f>
      </x:c>
      <x:c r="AE19" s="24" t="str">
        <x:f>IF(COUNT(Q19,U19)&lt;&gt;2,"",IF(OR(Q19&lt;=0,U19&lt;=0),"NM",Q19/U19))</x:f>
      </x:c>
      <x:c r="AF19" s="24" t="str">
        <x:f>IF(COUNT(Q19,V19)&lt;&gt;2,"",IF(OR(Q19&lt;=0,V19&lt;=0),"NM",Q19/V19))</x:f>
      </x:c>
      <x:c r="AG19" s="24" t="str">
        <x:f>IF(COUNT(Q19,W19)&lt;&gt;2,"",IF(OR(Q19&lt;=0,W19&lt;=0),"NM",Q19/W19))</x:f>
      </x:c>
      <x:c r="AH19" s="25" t="str">
        <x:f>IF(OR(NOT(ISNUMBER(Controls!$C$11)),Controls!$C$11&lt;1,Controls!$C$11&gt;5,Controls!$C$11&lt;&gt;INT(Controls!$C$11)),"",INDEX(AC19:AG19,1,Controls!$C$11))</x:f>
      </x:c>
      <x:c r="AI19" s="2" t="str">
        <x:f>IF(A19="","",IF(COUNTIFS($A$10:$A$309,A19)&lt;&gt;1,"Duplicate ID",IF(OR(B19&lt;&gt;Controls!$C$9,C19&lt;&gt;Controls!$C$10),"Other peer group",IF(OR(H19&lt;&gt;"Yes",G19="Excluded",G19="Adjacent",G19="Watchlist"),"Excluded",IF(OR(I19&lt;&gt;"Yes",D19="",E19="",J19="",K19="",L19="",X19="",Controls!$C$10="",Controls!$C$8="",Controls!$C$20="",Controls!$C$21="",M19&lt;&gt;Controls!$C$8,NOT(ISNUMBER(N19)),N19&lt;=0,N19&lt;&gt;Controls!$C$7,NOT(ISNUMBER(O19)),O19&gt;N19,AND(Controls!$C$11&gt;=4,OR(NOT(ISNUMBER(P19)),P19&lt;=N19)),AND(Controls!$C$11=2,T19&lt;&gt;0,Y19=""),AND(G19&lt;&gt;"Core",G19&lt;&gt;"Secondary")),"Review inputs / basis",IF(NOT(ISNUMBER(AH19)),"Missing / NM metric","Eligible"))))))</x:f>
      </x:c>
      <x:c r="AJ19" s="25" t="str">
        <x:f>IF(AND(AI19="Eligible",G19="Core"),AH19,"")</x:f>
      </x:c>
      <x:c r="AK19" s="25" t="str">
        <x:f>IF(AI19="Eligible",AH19,"")</x:f>
      </x:c>
      <x:c r="AL19" s="2" t="str">
        <x:f>IF(NOT(ISNUMBER(AJ19)),"",IF($A$6&lt;5,"Fewer than 5 core",IF(OR(AJ19&lt;$B$6-1.5*($D$6-$B$6),AJ19&gt;$D$6+1.5*($D$6-$B$6)),"Review outlier","Within IQR fences")))</x:f>
      </x:c>
      <x:c r="AM19" s="2"/>
      <x:c r="AN19" s="2"/>
      <x:c r="AO19" s="2"/>
      <x:c r="AP19" s="2"/>
    </x:row>
    <x:row r="20" ht="25" customHeight="1">
      <x:c r="A20" s="6"/>
      <x:c r="B20" s="6"/>
      <x:c r="C20" s="6"/>
      <x:c r="D20" s="6"/>
      <x:c r="E20" s="6"/>
      <x:c r="F20" s="6"/>
      <x:c r="G20" s="6"/>
      <x:c r="H20" s="6"/>
      <x:c r="I20" s="6"/>
      <x:c r="J20" s="6"/>
      <x:c r="K20" s="6"/>
      <x:c r="L20" s="6"/>
      <x:c r="M20" s="6"/>
      <x:c r="N20" s="16"/>
      <x:c r="O20" s="16"/>
      <x:c r="P20" s="16"/>
      <x:c r="Q20" s="17"/>
      <x:c r="R20" s="17"/>
      <x:c r="S20" s="17"/>
      <x:c r="T20" s="17"/>
      <x:c r="U20" s="17"/>
      <x:c r="V20" s="17"/>
      <x:c r="W20" s="17"/>
      <x:c r="X20" s="17"/>
      <x:c r="Y20" s="17"/>
      <x:c r="Z20" s="18" t="str">
        <x:f>IF(COUNT(S20:T20)&lt;&gt;2,"",SUM(S20:T20))</x:f>
      </x:c>
      <x:c r="AA20" s="23" t="str">
        <x:f>IF(OR(NOT(ISNUMBER(Z20)),NOT(ISNUMBER(R20)),R20&lt;=0),"",Z20/R20)</x:f>
      </x:c>
      <x:c r="AB20" s="23" t="str">
        <x:f>IF(OR(COUNT(R20,V20)&lt;&gt;2,R20&lt;=0),"",V20/R20-1)</x:f>
      </x:c>
      <x:c r="AC20" s="24" t="str">
        <x:f>IF(COUNT(Q20,R20)&lt;&gt;2,"",IF(OR(Q20&lt;=0,R20&lt;=0),"NM",Q20/R20))</x:f>
      </x:c>
      <x:c r="AD20" s="24" t="str">
        <x:f>IF(COUNT(Q20,Z20)&lt;&gt;2,"",IF(OR(Q20&lt;=0,Z20&lt;=0),"NM",Q20/Z20))</x:f>
      </x:c>
      <x:c r="AE20" s="24" t="str">
        <x:f>IF(COUNT(Q20,U20)&lt;&gt;2,"",IF(OR(Q20&lt;=0,U20&lt;=0),"NM",Q20/U20))</x:f>
      </x:c>
      <x:c r="AF20" s="24" t="str">
        <x:f>IF(COUNT(Q20,V20)&lt;&gt;2,"",IF(OR(Q20&lt;=0,V20&lt;=0),"NM",Q20/V20))</x:f>
      </x:c>
      <x:c r="AG20" s="24" t="str">
        <x:f>IF(COUNT(Q20,W20)&lt;&gt;2,"",IF(OR(Q20&lt;=0,W20&lt;=0),"NM",Q20/W20))</x:f>
      </x:c>
      <x:c r="AH20" s="25" t="str">
        <x:f>IF(OR(NOT(ISNUMBER(Controls!$C$11)),Controls!$C$11&lt;1,Controls!$C$11&gt;5,Controls!$C$11&lt;&gt;INT(Controls!$C$11)),"",INDEX(AC20:AG20,1,Controls!$C$11))</x:f>
      </x:c>
      <x:c r="AI20" s="2" t="str">
        <x:f>IF(A20="","",IF(COUNTIFS($A$10:$A$309,A20)&lt;&gt;1,"Duplicate ID",IF(OR(B20&lt;&gt;Controls!$C$9,C20&lt;&gt;Controls!$C$10),"Other peer group",IF(OR(H20&lt;&gt;"Yes",G20="Excluded",G20="Adjacent",G20="Watchlist"),"Excluded",IF(OR(I20&lt;&gt;"Yes",D20="",E20="",J20="",K20="",L20="",X20="",Controls!$C$10="",Controls!$C$8="",Controls!$C$20="",Controls!$C$21="",M20&lt;&gt;Controls!$C$8,NOT(ISNUMBER(N20)),N20&lt;=0,N20&lt;&gt;Controls!$C$7,NOT(ISNUMBER(O20)),O20&gt;N20,AND(Controls!$C$11&gt;=4,OR(NOT(ISNUMBER(P20)),P20&lt;=N20)),AND(Controls!$C$11=2,T20&lt;&gt;0,Y20=""),AND(G20&lt;&gt;"Core",G20&lt;&gt;"Secondary")),"Review inputs / basis",IF(NOT(ISNUMBER(AH20)),"Missing / NM metric","Eligible"))))))</x:f>
      </x:c>
      <x:c r="AJ20" s="25" t="str">
        <x:f>IF(AND(AI20="Eligible",G20="Core"),AH20,"")</x:f>
      </x:c>
      <x:c r="AK20" s="25" t="str">
        <x:f>IF(AI20="Eligible",AH20,"")</x:f>
      </x:c>
      <x:c r="AL20" s="2" t="str">
        <x:f>IF(NOT(ISNUMBER(AJ20)),"",IF($A$6&lt;5,"Fewer than 5 core",IF(OR(AJ20&lt;$B$6-1.5*($D$6-$B$6),AJ20&gt;$D$6+1.5*($D$6-$B$6)),"Review outlier","Within IQR fences")))</x:f>
      </x:c>
      <x:c r="AM20" s="2"/>
      <x:c r="AN20" s="2"/>
      <x:c r="AO20" s="2"/>
      <x:c r="AP20" s="2"/>
    </x:row>
    <x:row r="21" ht="25" customHeight="1">
      <x:c r="A21" s="6"/>
      <x:c r="B21" s="6"/>
      <x:c r="C21" s="6"/>
      <x:c r="D21" s="6"/>
      <x:c r="E21" s="6"/>
      <x:c r="F21" s="6"/>
      <x:c r="G21" s="6"/>
      <x:c r="H21" s="6"/>
      <x:c r="I21" s="6"/>
      <x:c r="J21" s="6"/>
      <x:c r="K21" s="6"/>
      <x:c r="L21" s="6"/>
      <x:c r="M21" s="6"/>
      <x:c r="N21" s="16"/>
      <x:c r="O21" s="16"/>
      <x:c r="P21" s="16"/>
      <x:c r="Q21" s="17"/>
      <x:c r="R21" s="17"/>
      <x:c r="S21" s="17"/>
      <x:c r="T21" s="17"/>
      <x:c r="U21" s="17"/>
      <x:c r="V21" s="17"/>
      <x:c r="W21" s="17"/>
      <x:c r="X21" s="17"/>
      <x:c r="Y21" s="17"/>
      <x:c r="Z21" s="18" t="str">
        <x:f>IF(COUNT(S21:T21)&lt;&gt;2,"",SUM(S21:T21))</x:f>
      </x:c>
      <x:c r="AA21" s="23" t="str">
        <x:f>IF(OR(NOT(ISNUMBER(Z21)),NOT(ISNUMBER(R21)),R21&lt;=0),"",Z21/R21)</x:f>
      </x:c>
      <x:c r="AB21" s="23" t="str">
        <x:f>IF(OR(COUNT(R21,V21)&lt;&gt;2,R21&lt;=0),"",V21/R21-1)</x:f>
      </x:c>
      <x:c r="AC21" s="24" t="str">
        <x:f>IF(COUNT(Q21,R21)&lt;&gt;2,"",IF(OR(Q21&lt;=0,R21&lt;=0),"NM",Q21/R21))</x:f>
      </x:c>
      <x:c r="AD21" s="24" t="str">
        <x:f>IF(COUNT(Q21,Z21)&lt;&gt;2,"",IF(OR(Q21&lt;=0,Z21&lt;=0),"NM",Q21/Z21))</x:f>
      </x:c>
      <x:c r="AE21" s="24" t="str">
        <x:f>IF(COUNT(Q21,U21)&lt;&gt;2,"",IF(OR(Q21&lt;=0,U21&lt;=0),"NM",Q21/U21))</x:f>
      </x:c>
      <x:c r="AF21" s="24" t="str">
        <x:f>IF(COUNT(Q21,V21)&lt;&gt;2,"",IF(OR(Q21&lt;=0,V21&lt;=0),"NM",Q21/V21))</x:f>
      </x:c>
      <x:c r="AG21" s="24" t="str">
        <x:f>IF(COUNT(Q21,W21)&lt;&gt;2,"",IF(OR(Q21&lt;=0,W21&lt;=0),"NM",Q21/W21))</x:f>
      </x:c>
      <x:c r="AH21" s="25" t="str">
        <x:f>IF(OR(NOT(ISNUMBER(Controls!$C$11)),Controls!$C$11&lt;1,Controls!$C$11&gt;5,Controls!$C$11&lt;&gt;INT(Controls!$C$11)),"",INDEX(AC21:AG21,1,Controls!$C$11))</x:f>
      </x:c>
      <x:c r="AI21" s="2" t="str">
        <x:f>IF(A21="","",IF(COUNTIFS($A$10:$A$309,A21)&lt;&gt;1,"Duplicate ID",IF(OR(B21&lt;&gt;Controls!$C$9,C21&lt;&gt;Controls!$C$10),"Other peer group",IF(OR(H21&lt;&gt;"Yes",G21="Excluded",G21="Adjacent",G21="Watchlist"),"Excluded",IF(OR(I21&lt;&gt;"Yes",D21="",E21="",J21="",K21="",L21="",X21="",Controls!$C$10="",Controls!$C$8="",Controls!$C$20="",Controls!$C$21="",M21&lt;&gt;Controls!$C$8,NOT(ISNUMBER(N21)),N21&lt;=0,N21&lt;&gt;Controls!$C$7,NOT(ISNUMBER(O21)),O21&gt;N21,AND(Controls!$C$11&gt;=4,OR(NOT(ISNUMBER(P21)),P21&lt;=N21)),AND(Controls!$C$11=2,T21&lt;&gt;0,Y21=""),AND(G21&lt;&gt;"Core",G21&lt;&gt;"Secondary")),"Review inputs / basis",IF(NOT(ISNUMBER(AH21)),"Missing / NM metric","Eligible"))))))</x:f>
      </x:c>
      <x:c r="AJ21" s="25" t="str">
        <x:f>IF(AND(AI21="Eligible",G21="Core"),AH21,"")</x:f>
      </x:c>
      <x:c r="AK21" s="25" t="str">
        <x:f>IF(AI21="Eligible",AH21,"")</x:f>
      </x:c>
      <x:c r="AL21" s="2" t="str">
        <x:f>IF(NOT(ISNUMBER(AJ21)),"",IF($A$6&lt;5,"Fewer than 5 core",IF(OR(AJ21&lt;$B$6-1.5*($D$6-$B$6),AJ21&gt;$D$6+1.5*($D$6-$B$6)),"Review outlier","Within IQR fences")))</x:f>
      </x:c>
      <x:c r="AM21" s="2"/>
      <x:c r="AN21" s="2"/>
      <x:c r="AO21" s="2"/>
      <x:c r="AP21" s="2"/>
    </x:row>
    <x:row r="22" ht="25" customHeight="1">
      <x:c r="A22" s="6"/>
      <x:c r="B22" s="6"/>
      <x:c r="C22" s="6"/>
      <x:c r="D22" s="6"/>
      <x:c r="E22" s="6"/>
      <x:c r="F22" s="6"/>
      <x:c r="G22" s="6"/>
      <x:c r="H22" s="6"/>
      <x:c r="I22" s="6"/>
      <x:c r="J22" s="6"/>
      <x:c r="K22" s="6"/>
      <x:c r="L22" s="6"/>
      <x:c r="M22" s="6"/>
      <x:c r="N22" s="16"/>
      <x:c r="O22" s="16"/>
      <x:c r="P22" s="16"/>
      <x:c r="Q22" s="17"/>
      <x:c r="R22" s="17"/>
      <x:c r="S22" s="17"/>
      <x:c r="T22" s="17"/>
      <x:c r="U22" s="17"/>
      <x:c r="V22" s="17"/>
      <x:c r="W22" s="17"/>
      <x:c r="X22" s="17"/>
      <x:c r="Y22" s="17"/>
      <x:c r="Z22" s="18" t="str">
        <x:f>IF(COUNT(S22:T22)&lt;&gt;2,"",SUM(S22:T22))</x:f>
      </x:c>
      <x:c r="AA22" s="23" t="str">
        <x:f>IF(OR(NOT(ISNUMBER(Z22)),NOT(ISNUMBER(R22)),R22&lt;=0),"",Z22/R22)</x:f>
      </x:c>
      <x:c r="AB22" s="23" t="str">
        <x:f>IF(OR(COUNT(R22,V22)&lt;&gt;2,R22&lt;=0),"",V22/R22-1)</x:f>
      </x:c>
      <x:c r="AC22" s="24" t="str">
        <x:f>IF(COUNT(Q22,R22)&lt;&gt;2,"",IF(OR(Q22&lt;=0,R22&lt;=0),"NM",Q22/R22))</x:f>
      </x:c>
      <x:c r="AD22" s="24" t="str">
        <x:f>IF(COUNT(Q22,Z22)&lt;&gt;2,"",IF(OR(Q22&lt;=0,Z22&lt;=0),"NM",Q22/Z22))</x:f>
      </x:c>
      <x:c r="AE22" s="24" t="str">
        <x:f>IF(COUNT(Q22,U22)&lt;&gt;2,"",IF(OR(Q22&lt;=0,U22&lt;=0),"NM",Q22/U22))</x:f>
      </x:c>
      <x:c r="AF22" s="24" t="str">
        <x:f>IF(COUNT(Q22,V22)&lt;&gt;2,"",IF(OR(Q22&lt;=0,V22&lt;=0),"NM",Q22/V22))</x:f>
      </x:c>
      <x:c r="AG22" s="24" t="str">
        <x:f>IF(COUNT(Q22,W22)&lt;&gt;2,"",IF(OR(Q22&lt;=0,W22&lt;=0),"NM",Q22/W22))</x:f>
      </x:c>
      <x:c r="AH22" s="25" t="str">
        <x:f>IF(OR(NOT(ISNUMBER(Controls!$C$11)),Controls!$C$11&lt;1,Controls!$C$11&gt;5,Controls!$C$11&lt;&gt;INT(Controls!$C$11)),"",INDEX(AC22:AG22,1,Controls!$C$11))</x:f>
      </x:c>
      <x:c r="AI22" s="2" t="str">
        <x:f>IF(A22="","",IF(COUNTIFS($A$10:$A$309,A22)&lt;&gt;1,"Duplicate ID",IF(OR(B22&lt;&gt;Controls!$C$9,C22&lt;&gt;Controls!$C$10),"Other peer group",IF(OR(H22&lt;&gt;"Yes",G22="Excluded",G22="Adjacent",G22="Watchlist"),"Excluded",IF(OR(I22&lt;&gt;"Yes",D22="",E22="",J22="",K22="",L22="",X22="",Controls!$C$10="",Controls!$C$8="",Controls!$C$20="",Controls!$C$21="",M22&lt;&gt;Controls!$C$8,NOT(ISNUMBER(N22)),N22&lt;=0,N22&lt;&gt;Controls!$C$7,NOT(ISNUMBER(O22)),O22&gt;N22,AND(Controls!$C$11&gt;=4,OR(NOT(ISNUMBER(P22)),P22&lt;=N22)),AND(Controls!$C$11=2,T22&lt;&gt;0,Y22=""),AND(G22&lt;&gt;"Core",G22&lt;&gt;"Secondary")),"Review inputs / basis",IF(NOT(ISNUMBER(AH22)),"Missing / NM metric","Eligible"))))))</x:f>
      </x:c>
      <x:c r="AJ22" s="25" t="str">
        <x:f>IF(AND(AI22="Eligible",G22="Core"),AH22,"")</x:f>
      </x:c>
      <x:c r="AK22" s="25" t="str">
        <x:f>IF(AI22="Eligible",AH22,"")</x:f>
      </x:c>
      <x:c r="AL22" s="2" t="str">
        <x:f>IF(NOT(ISNUMBER(AJ22)),"",IF($A$6&lt;5,"Fewer than 5 core",IF(OR(AJ22&lt;$B$6-1.5*($D$6-$B$6),AJ22&gt;$D$6+1.5*($D$6-$B$6)),"Review outlier","Within IQR fences")))</x:f>
      </x:c>
      <x:c r="AM22" s="2"/>
      <x:c r="AN22" s="2"/>
      <x:c r="AO22" s="2"/>
      <x:c r="AP22" s="2"/>
    </x:row>
    <x:row r="23" ht="25" customHeight="1">
      <x:c r="A23" s="6"/>
      <x:c r="B23" s="6"/>
      <x:c r="C23" s="6"/>
      <x:c r="D23" s="6"/>
      <x:c r="E23" s="6"/>
      <x:c r="F23" s="6"/>
      <x:c r="G23" s="6"/>
      <x:c r="H23" s="6"/>
      <x:c r="I23" s="6"/>
      <x:c r="J23" s="6"/>
      <x:c r="K23" s="6"/>
      <x:c r="L23" s="6"/>
      <x:c r="M23" s="6"/>
      <x:c r="N23" s="16"/>
      <x:c r="O23" s="16"/>
      <x:c r="P23" s="16"/>
      <x:c r="Q23" s="17"/>
      <x:c r="R23" s="17"/>
      <x:c r="S23" s="17"/>
      <x:c r="T23" s="17"/>
      <x:c r="U23" s="17"/>
      <x:c r="V23" s="17"/>
      <x:c r="W23" s="17"/>
      <x:c r="X23" s="17"/>
      <x:c r="Y23" s="17"/>
      <x:c r="Z23" s="18" t="str">
        <x:f>IF(COUNT(S23:T23)&lt;&gt;2,"",SUM(S23:T23))</x:f>
      </x:c>
      <x:c r="AA23" s="23" t="str">
        <x:f>IF(OR(NOT(ISNUMBER(Z23)),NOT(ISNUMBER(R23)),R23&lt;=0),"",Z23/R23)</x:f>
      </x:c>
      <x:c r="AB23" s="23" t="str">
        <x:f>IF(OR(COUNT(R23,V23)&lt;&gt;2,R23&lt;=0),"",V23/R23-1)</x:f>
      </x:c>
      <x:c r="AC23" s="24" t="str">
        <x:f>IF(COUNT(Q23,R23)&lt;&gt;2,"",IF(OR(Q23&lt;=0,R23&lt;=0),"NM",Q23/R23))</x:f>
      </x:c>
      <x:c r="AD23" s="24" t="str">
        <x:f>IF(COUNT(Q23,Z23)&lt;&gt;2,"",IF(OR(Q23&lt;=0,Z23&lt;=0),"NM",Q23/Z23))</x:f>
      </x:c>
      <x:c r="AE23" s="24" t="str">
        <x:f>IF(COUNT(Q23,U23)&lt;&gt;2,"",IF(OR(Q23&lt;=0,U23&lt;=0),"NM",Q23/U23))</x:f>
      </x:c>
      <x:c r="AF23" s="24" t="str">
        <x:f>IF(COUNT(Q23,V23)&lt;&gt;2,"",IF(OR(Q23&lt;=0,V23&lt;=0),"NM",Q23/V23))</x:f>
      </x:c>
      <x:c r="AG23" s="24" t="str">
        <x:f>IF(COUNT(Q23,W23)&lt;&gt;2,"",IF(OR(Q23&lt;=0,W23&lt;=0),"NM",Q23/W23))</x:f>
      </x:c>
      <x:c r="AH23" s="25" t="str">
        <x:f>IF(OR(NOT(ISNUMBER(Controls!$C$11)),Controls!$C$11&lt;1,Controls!$C$11&gt;5,Controls!$C$11&lt;&gt;INT(Controls!$C$11)),"",INDEX(AC23:AG23,1,Controls!$C$11))</x:f>
      </x:c>
      <x:c r="AI23" s="2" t="str">
        <x:f>IF(A23="","",IF(COUNTIFS($A$10:$A$309,A23)&lt;&gt;1,"Duplicate ID",IF(OR(B23&lt;&gt;Controls!$C$9,C23&lt;&gt;Controls!$C$10),"Other peer group",IF(OR(H23&lt;&gt;"Yes",G23="Excluded",G23="Adjacent",G23="Watchlist"),"Excluded",IF(OR(I23&lt;&gt;"Yes",D23="",E23="",J23="",K23="",L23="",X23="",Controls!$C$10="",Controls!$C$8="",Controls!$C$20="",Controls!$C$21="",M23&lt;&gt;Controls!$C$8,NOT(ISNUMBER(N23)),N23&lt;=0,N23&lt;&gt;Controls!$C$7,NOT(ISNUMBER(O23)),O23&gt;N23,AND(Controls!$C$11&gt;=4,OR(NOT(ISNUMBER(P23)),P23&lt;=N23)),AND(Controls!$C$11=2,T23&lt;&gt;0,Y23=""),AND(G23&lt;&gt;"Core",G23&lt;&gt;"Secondary")),"Review inputs / basis",IF(NOT(ISNUMBER(AH23)),"Missing / NM metric","Eligible"))))))</x:f>
      </x:c>
      <x:c r="AJ23" s="25" t="str">
        <x:f>IF(AND(AI23="Eligible",G23="Core"),AH23,"")</x:f>
      </x:c>
      <x:c r="AK23" s="25" t="str">
        <x:f>IF(AI23="Eligible",AH23,"")</x:f>
      </x:c>
      <x:c r="AL23" s="2" t="str">
        <x:f>IF(NOT(ISNUMBER(AJ23)),"",IF($A$6&lt;5,"Fewer than 5 core",IF(OR(AJ23&lt;$B$6-1.5*($D$6-$B$6),AJ23&gt;$D$6+1.5*($D$6-$B$6)),"Review outlier","Within IQR fences")))</x:f>
      </x:c>
      <x:c r="AM23" s="2"/>
      <x:c r="AN23" s="2"/>
      <x:c r="AO23" s="2"/>
      <x:c r="AP23" s="2"/>
    </x:row>
    <x:row r="24" ht="25" customHeight="1">
      <x:c r="A24" s="6"/>
      <x:c r="B24" s="6"/>
      <x:c r="C24" s="6"/>
      <x:c r="D24" s="6"/>
      <x:c r="E24" s="6"/>
      <x:c r="F24" s="6"/>
      <x:c r="G24" s="6"/>
      <x:c r="H24" s="6"/>
      <x:c r="I24" s="6"/>
      <x:c r="J24" s="6"/>
      <x:c r="K24" s="6"/>
      <x:c r="L24" s="6"/>
      <x:c r="M24" s="6"/>
      <x:c r="N24" s="16"/>
      <x:c r="O24" s="16"/>
      <x:c r="P24" s="16"/>
      <x:c r="Q24" s="17"/>
      <x:c r="R24" s="17"/>
      <x:c r="S24" s="17"/>
      <x:c r="T24" s="17"/>
      <x:c r="U24" s="17"/>
      <x:c r="V24" s="17"/>
      <x:c r="W24" s="17"/>
      <x:c r="X24" s="17"/>
      <x:c r="Y24" s="17"/>
      <x:c r="Z24" s="18" t="str">
        <x:f>IF(COUNT(S24:T24)&lt;&gt;2,"",SUM(S24:T24))</x:f>
      </x:c>
      <x:c r="AA24" s="23" t="str">
        <x:f>IF(OR(NOT(ISNUMBER(Z24)),NOT(ISNUMBER(R24)),R24&lt;=0),"",Z24/R24)</x:f>
      </x:c>
      <x:c r="AB24" s="23" t="str">
        <x:f>IF(OR(COUNT(R24,V24)&lt;&gt;2,R24&lt;=0),"",V24/R24-1)</x:f>
      </x:c>
      <x:c r="AC24" s="24" t="str">
        <x:f>IF(COUNT(Q24,R24)&lt;&gt;2,"",IF(OR(Q24&lt;=0,R24&lt;=0),"NM",Q24/R24))</x:f>
      </x:c>
      <x:c r="AD24" s="24" t="str">
        <x:f>IF(COUNT(Q24,Z24)&lt;&gt;2,"",IF(OR(Q24&lt;=0,Z24&lt;=0),"NM",Q24/Z24))</x:f>
      </x:c>
      <x:c r="AE24" s="24" t="str">
        <x:f>IF(COUNT(Q24,U24)&lt;&gt;2,"",IF(OR(Q24&lt;=0,U24&lt;=0),"NM",Q24/U24))</x:f>
      </x:c>
      <x:c r="AF24" s="24" t="str">
        <x:f>IF(COUNT(Q24,V24)&lt;&gt;2,"",IF(OR(Q24&lt;=0,V24&lt;=0),"NM",Q24/V24))</x:f>
      </x:c>
      <x:c r="AG24" s="24" t="str">
        <x:f>IF(COUNT(Q24,W24)&lt;&gt;2,"",IF(OR(Q24&lt;=0,W24&lt;=0),"NM",Q24/W24))</x:f>
      </x:c>
      <x:c r="AH24" s="25" t="str">
        <x:f>IF(OR(NOT(ISNUMBER(Controls!$C$11)),Controls!$C$11&lt;1,Controls!$C$11&gt;5,Controls!$C$11&lt;&gt;INT(Controls!$C$11)),"",INDEX(AC24:AG24,1,Controls!$C$11))</x:f>
      </x:c>
      <x:c r="AI24" s="2" t="str">
        <x:f>IF(A24="","",IF(COUNTIFS($A$10:$A$309,A24)&lt;&gt;1,"Duplicate ID",IF(OR(B24&lt;&gt;Controls!$C$9,C24&lt;&gt;Controls!$C$10),"Other peer group",IF(OR(H24&lt;&gt;"Yes",G24="Excluded",G24="Adjacent",G24="Watchlist"),"Excluded",IF(OR(I24&lt;&gt;"Yes",D24="",E24="",J24="",K24="",L24="",X24="",Controls!$C$10="",Controls!$C$8="",Controls!$C$20="",Controls!$C$21="",M24&lt;&gt;Controls!$C$8,NOT(ISNUMBER(N24)),N24&lt;=0,N24&lt;&gt;Controls!$C$7,NOT(ISNUMBER(O24)),O24&gt;N24,AND(Controls!$C$11&gt;=4,OR(NOT(ISNUMBER(P24)),P24&lt;=N24)),AND(Controls!$C$11=2,T24&lt;&gt;0,Y24=""),AND(G24&lt;&gt;"Core",G24&lt;&gt;"Secondary")),"Review inputs / basis",IF(NOT(ISNUMBER(AH24)),"Missing / NM metric","Eligible"))))))</x:f>
      </x:c>
      <x:c r="AJ24" s="25" t="str">
        <x:f>IF(AND(AI24="Eligible",G24="Core"),AH24,"")</x:f>
      </x:c>
      <x:c r="AK24" s="25" t="str">
        <x:f>IF(AI24="Eligible",AH24,"")</x:f>
      </x:c>
      <x:c r="AL24" s="2" t="str">
        <x:f>IF(NOT(ISNUMBER(AJ24)),"",IF($A$6&lt;5,"Fewer than 5 core",IF(OR(AJ24&lt;$B$6-1.5*($D$6-$B$6),AJ24&gt;$D$6+1.5*($D$6-$B$6)),"Review outlier","Within IQR fences")))</x:f>
      </x:c>
      <x:c r="AM24" s="2"/>
      <x:c r="AN24" s="2"/>
      <x:c r="AO24" s="2"/>
      <x:c r="AP24" s="2"/>
    </x:row>
    <x:row r="25" ht="25" customHeight="1">
      <x:c r="A25" s="6"/>
      <x:c r="B25" s="6"/>
      <x:c r="C25" s="6"/>
      <x:c r="D25" s="6"/>
      <x:c r="E25" s="6"/>
      <x:c r="F25" s="6"/>
      <x:c r="G25" s="6"/>
      <x:c r="H25" s="6"/>
      <x:c r="I25" s="6"/>
      <x:c r="J25" s="6"/>
      <x:c r="K25" s="6"/>
      <x:c r="L25" s="6"/>
      <x:c r="M25" s="6"/>
      <x:c r="N25" s="16"/>
      <x:c r="O25" s="16"/>
      <x:c r="P25" s="16"/>
      <x:c r="Q25" s="17"/>
      <x:c r="R25" s="17"/>
      <x:c r="S25" s="17"/>
      <x:c r="T25" s="17"/>
      <x:c r="U25" s="17"/>
      <x:c r="V25" s="17"/>
      <x:c r="W25" s="17"/>
      <x:c r="X25" s="17"/>
      <x:c r="Y25" s="17"/>
      <x:c r="Z25" s="18" t="str">
        <x:f>IF(COUNT(S25:T25)&lt;&gt;2,"",SUM(S25:T25))</x:f>
      </x:c>
      <x:c r="AA25" s="23" t="str">
        <x:f>IF(OR(NOT(ISNUMBER(Z25)),NOT(ISNUMBER(R25)),R25&lt;=0),"",Z25/R25)</x:f>
      </x:c>
      <x:c r="AB25" s="23" t="str">
        <x:f>IF(OR(COUNT(R25,V25)&lt;&gt;2,R25&lt;=0),"",V25/R25-1)</x:f>
      </x:c>
      <x:c r="AC25" s="24" t="str">
        <x:f>IF(COUNT(Q25,R25)&lt;&gt;2,"",IF(OR(Q25&lt;=0,R25&lt;=0),"NM",Q25/R25))</x:f>
      </x:c>
      <x:c r="AD25" s="24" t="str">
        <x:f>IF(COUNT(Q25,Z25)&lt;&gt;2,"",IF(OR(Q25&lt;=0,Z25&lt;=0),"NM",Q25/Z25))</x:f>
      </x:c>
      <x:c r="AE25" s="24" t="str">
        <x:f>IF(COUNT(Q25,U25)&lt;&gt;2,"",IF(OR(Q25&lt;=0,U25&lt;=0),"NM",Q25/U25))</x:f>
      </x:c>
      <x:c r="AF25" s="24" t="str">
        <x:f>IF(COUNT(Q25,V25)&lt;&gt;2,"",IF(OR(Q25&lt;=0,V25&lt;=0),"NM",Q25/V25))</x:f>
      </x:c>
      <x:c r="AG25" s="24" t="str">
        <x:f>IF(COUNT(Q25,W25)&lt;&gt;2,"",IF(OR(Q25&lt;=0,W25&lt;=0),"NM",Q25/W25))</x:f>
      </x:c>
      <x:c r="AH25" s="25" t="str">
        <x:f>IF(OR(NOT(ISNUMBER(Controls!$C$11)),Controls!$C$11&lt;1,Controls!$C$11&gt;5,Controls!$C$11&lt;&gt;INT(Controls!$C$11)),"",INDEX(AC25:AG25,1,Controls!$C$11))</x:f>
      </x:c>
      <x:c r="AI25" s="2" t="str">
        <x:f>IF(A25="","",IF(COUNTIFS($A$10:$A$309,A25)&lt;&gt;1,"Duplicate ID",IF(OR(B25&lt;&gt;Controls!$C$9,C25&lt;&gt;Controls!$C$10),"Other peer group",IF(OR(H25&lt;&gt;"Yes",G25="Excluded",G25="Adjacent",G25="Watchlist"),"Excluded",IF(OR(I25&lt;&gt;"Yes",D25="",E25="",J25="",K25="",L25="",X25="",Controls!$C$10="",Controls!$C$8="",Controls!$C$20="",Controls!$C$21="",M25&lt;&gt;Controls!$C$8,NOT(ISNUMBER(N25)),N25&lt;=0,N25&lt;&gt;Controls!$C$7,NOT(ISNUMBER(O25)),O25&gt;N25,AND(Controls!$C$11&gt;=4,OR(NOT(ISNUMBER(P25)),P25&lt;=N25)),AND(Controls!$C$11=2,T25&lt;&gt;0,Y25=""),AND(G25&lt;&gt;"Core",G25&lt;&gt;"Secondary")),"Review inputs / basis",IF(NOT(ISNUMBER(AH25)),"Missing / NM metric","Eligible"))))))</x:f>
      </x:c>
      <x:c r="AJ25" s="25" t="str">
        <x:f>IF(AND(AI25="Eligible",G25="Core"),AH25,"")</x:f>
      </x:c>
      <x:c r="AK25" s="25" t="str">
        <x:f>IF(AI25="Eligible",AH25,"")</x:f>
      </x:c>
      <x:c r="AL25" s="2" t="str">
        <x:f>IF(NOT(ISNUMBER(AJ25)),"",IF($A$6&lt;5,"Fewer than 5 core",IF(OR(AJ25&lt;$B$6-1.5*($D$6-$B$6),AJ25&gt;$D$6+1.5*($D$6-$B$6)),"Review outlier","Within IQR fences")))</x:f>
      </x:c>
      <x:c r="AM25" s="2"/>
      <x:c r="AN25" s="2"/>
      <x:c r="AO25" s="2"/>
      <x:c r="AP25" s="2"/>
    </x:row>
    <x:row r="26" ht="25" customHeight="1">
      <x:c r="A26" s="6"/>
      <x:c r="B26" s="6"/>
      <x:c r="C26" s="6"/>
      <x:c r="D26" s="6"/>
      <x:c r="E26" s="6"/>
      <x:c r="F26" s="6"/>
      <x:c r="G26" s="6"/>
      <x:c r="H26" s="6"/>
      <x:c r="I26" s="6"/>
      <x:c r="J26" s="6"/>
      <x:c r="K26" s="6"/>
      <x:c r="L26" s="6"/>
      <x:c r="M26" s="6"/>
      <x:c r="N26" s="16"/>
      <x:c r="O26" s="16"/>
      <x:c r="P26" s="16"/>
      <x:c r="Q26" s="17"/>
      <x:c r="R26" s="17"/>
      <x:c r="S26" s="17"/>
      <x:c r="T26" s="17"/>
      <x:c r="U26" s="17"/>
      <x:c r="V26" s="17"/>
      <x:c r="W26" s="17"/>
      <x:c r="X26" s="17"/>
      <x:c r="Y26" s="17"/>
      <x:c r="Z26" s="18" t="str">
        <x:f>IF(COUNT(S26:T26)&lt;&gt;2,"",SUM(S26:T26))</x:f>
      </x:c>
      <x:c r="AA26" s="23" t="str">
        <x:f>IF(OR(NOT(ISNUMBER(Z26)),NOT(ISNUMBER(R26)),R26&lt;=0),"",Z26/R26)</x:f>
      </x:c>
      <x:c r="AB26" s="23" t="str">
        <x:f>IF(OR(COUNT(R26,V26)&lt;&gt;2,R26&lt;=0),"",V26/R26-1)</x:f>
      </x:c>
      <x:c r="AC26" s="24" t="str">
        <x:f>IF(COUNT(Q26,R26)&lt;&gt;2,"",IF(OR(Q26&lt;=0,R26&lt;=0),"NM",Q26/R26))</x:f>
      </x:c>
      <x:c r="AD26" s="24" t="str">
        <x:f>IF(COUNT(Q26,Z26)&lt;&gt;2,"",IF(OR(Q26&lt;=0,Z26&lt;=0),"NM",Q26/Z26))</x:f>
      </x:c>
      <x:c r="AE26" s="24" t="str">
        <x:f>IF(COUNT(Q26,U26)&lt;&gt;2,"",IF(OR(Q26&lt;=0,U26&lt;=0),"NM",Q26/U26))</x:f>
      </x:c>
      <x:c r="AF26" s="24" t="str">
        <x:f>IF(COUNT(Q26,V26)&lt;&gt;2,"",IF(OR(Q26&lt;=0,V26&lt;=0),"NM",Q26/V26))</x:f>
      </x:c>
      <x:c r="AG26" s="24" t="str">
        <x:f>IF(COUNT(Q26,W26)&lt;&gt;2,"",IF(OR(Q26&lt;=0,W26&lt;=0),"NM",Q26/W26))</x:f>
      </x:c>
      <x:c r="AH26" s="25" t="str">
        <x:f>IF(OR(NOT(ISNUMBER(Controls!$C$11)),Controls!$C$11&lt;1,Controls!$C$11&gt;5,Controls!$C$11&lt;&gt;INT(Controls!$C$11)),"",INDEX(AC26:AG26,1,Controls!$C$11))</x:f>
      </x:c>
      <x:c r="AI26" s="2" t="str">
        <x:f>IF(A26="","",IF(COUNTIFS($A$10:$A$309,A26)&lt;&gt;1,"Duplicate ID",IF(OR(B26&lt;&gt;Controls!$C$9,C26&lt;&gt;Controls!$C$10),"Other peer group",IF(OR(H26&lt;&gt;"Yes",G26="Excluded",G26="Adjacent",G26="Watchlist"),"Excluded",IF(OR(I26&lt;&gt;"Yes",D26="",E26="",J26="",K26="",L26="",X26="",Controls!$C$10="",Controls!$C$8="",Controls!$C$20="",Controls!$C$21="",M26&lt;&gt;Controls!$C$8,NOT(ISNUMBER(N26)),N26&lt;=0,N26&lt;&gt;Controls!$C$7,NOT(ISNUMBER(O26)),O26&gt;N26,AND(Controls!$C$11&gt;=4,OR(NOT(ISNUMBER(P26)),P26&lt;=N26)),AND(Controls!$C$11=2,T26&lt;&gt;0,Y26=""),AND(G26&lt;&gt;"Core",G26&lt;&gt;"Secondary")),"Review inputs / basis",IF(NOT(ISNUMBER(AH26)),"Missing / NM metric","Eligible"))))))</x:f>
      </x:c>
      <x:c r="AJ26" s="25" t="str">
        <x:f>IF(AND(AI26="Eligible",G26="Core"),AH26,"")</x:f>
      </x:c>
      <x:c r="AK26" s="25" t="str">
        <x:f>IF(AI26="Eligible",AH26,"")</x:f>
      </x:c>
      <x:c r="AL26" s="2" t="str">
        <x:f>IF(NOT(ISNUMBER(AJ26)),"",IF($A$6&lt;5,"Fewer than 5 core",IF(OR(AJ26&lt;$B$6-1.5*($D$6-$B$6),AJ26&gt;$D$6+1.5*($D$6-$B$6)),"Review outlier","Within IQR fences")))</x:f>
      </x:c>
      <x:c r="AM26" s="2"/>
      <x:c r="AN26" s="2"/>
      <x:c r="AO26" s="2"/>
      <x:c r="AP26" s="2"/>
    </x:row>
    <x:row r="27" ht="25" customHeight="1">
      <x:c r="A27" s="6"/>
      <x:c r="B27" s="6"/>
      <x:c r="C27" s="6"/>
      <x:c r="D27" s="6"/>
      <x:c r="E27" s="6"/>
      <x:c r="F27" s="6"/>
      <x:c r="G27" s="6"/>
      <x:c r="H27" s="6"/>
      <x:c r="I27" s="6"/>
      <x:c r="J27" s="6"/>
      <x:c r="K27" s="6"/>
      <x:c r="L27" s="6"/>
      <x:c r="M27" s="6"/>
      <x:c r="N27" s="16"/>
      <x:c r="O27" s="16"/>
      <x:c r="P27" s="16"/>
      <x:c r="Q27" s="17"/>
      <x:c r="R27" s="17"/>
      <x:c r="S27" s="17"/>
      <x:c r="T27" s="17"/>
      <x:c r="U27" s="17"/>
      <x:c r="V27" s="17"/>
      <x:c r="W27" s="17"/>
      <x:c r="X27" s="17"/>
      <x:c r="Y27" s="17"/>
      <x:c r="Z27" s="18" t="str">
        <x:f>IF(COUNT(S27:T27)&lt;&gt;2,"",SUM(S27:T27))</x:f>
      </x:c>
      <x:c r="AA27" s="23" t="str">
        <x:f>IF(OR(NOT(ISNUMBER(Z27)),NOT(ISNUMBER(R27)),R27&lt;=0),"",Z27/R27)</x:f>
      </x:c>
      <x:c r="AB27" s="23" t="str">
        <x:f>IF(OR(COUNT(R27,V27)&lt;&gt;2,R27&lt;=0),"",V27/R27-1)</x:f>
      </x:c>
      <x:c r="AC27" s="24" t="str">
        <x:f>IF(COUNT(Q27,R27)&lt;&gt;2,"",IF(OR(Q27&lt;=0,R27&lt;=0),"NM",Q27/R27))</x:f>
      </x:c>
      <x:c r="AD27" s="24" t="str">
        <x:f>IF(COUNT(Q27,Z27)&lt;&gt;2,"",IF(OR(Q27&lt;=0,Z27&lt;=0),"NM",Q27/Z27))</x:f>
      </x:c>
      <x:c r="AE27" s="24" t="str">
        <x:f>IF(COUNT(Q27,U27)&lt;&gt;2,"",IF(OR(Q27&lt;=0,U27&lt;=0),"NM",Q27/U27))</x:f>
      </x:c>
      <x:c r="AF27" s="24" t="str">
        <x:f>IF(COUNT(Q27,V27)&lt;&gt;2,"",IF(OR(Q27&lt;=0,V27&lt;=0),"NM",Q27/V27))</x:f>
      </x:c>
      <x:c r="AG27" s="24" t="str">
        <x:f>IF(COUNT(Q27,W27)&lt;&gt;2,"",IF(OR(Q27&lt;=0,W27&lt;=0),"NM",Q27/W27))</x:f>
      </x:c>
      <x:c r="AH27" s="25" t="str">
        <x:f>IF(OR(NOT(ISNUMBER(Controls!$C$11)),Controls!$C$11&lt;1,Controls!$C$11&gt;5,Controls!$C$11&lt;&gt;INT(Controls!$C$11)),"",INDEX(AC27:AG27,1,Controls!$C$11))</x:f>
      </x:c>
      <x:c r="AI27" s="2" t="str">
        <x:f>IF(A27="","",IF(COUNTIFS($A$10:$A$309,A27)&lt;&gt;1,"Duplicate ID",IF(OR(B27&lt;&gt;Controls!$C$9,C27&lt;&gt;Controls!$C$10),"Other peer group",IF(OR(H27&lt;&gt;"Yes",G27="Excluded",G27="Adjacent",G27="Watchlist"),"Excluded",IF(OR(I27&lt;&gt;"Yes",D27="",E27="",J27="",K27="",L27="",X27="",Controls!$C$10="",Controls!$C$8="",Controls!$C$20="",Controls!$C$21="",M27&lt;&gt;Controls!$C$8,NOT(ISNUMBER(N27)),N27&lt;=0,N27&lt;&gt;Controls!$C$7,NOT(ISNUMBER(O27)),O27&gt;N27,AND(Controls!$C$11&gt;=4,OR(NOT(ISNUMBER(P27)),P27&lt;=N27)),AND(Controls!$C$11=2,T27&lt;&gt;0,Y27=""),AND(G27&lt;&gt;"Core",G27&lt;&gt;"Secondary")),"Review inputs / basis",IF(NOT(ISNUMBER(AH27)),"Missing / NM metric","Eligible"))))))</x:f>
      </x:c>
      <x:c r="AJ27" s="25" t="str">
        <x:f>IF(AND(AI27="Eligible",G27="Core"),AH27,"")</x:f>
      </x:c>
      <x:c r="AK27" s="25" t="str">
        <x:f>IF(AI27="Eligible",AH27,"")</x:f>
      </x:c>
      <x:c r="AL27" s="2" t="str">
        <x:f>IF(NOT(ISNUMBER(AJ27)),"",IF($A$6&lt;5,"Fewer than 5 core",IF(OR(AJ27&lt;$B$6-1.5*($D$6-$B$6),AJ27&gt;$D$6+1.5*($D$6-$B$6)),"Review outlier","Within IQR fences")))</x:f>
      </x:c>
      <x:c r="AM27" s="2"/>
      <x:c r="AN27" s="2"/>
      <x:c r="AO27" s="2"/>
      <x:c r="AP27" s="2"/>
    </x:row>
    <x:row r="28" ht="25" customHeight="1">
      <x:c r="A28" s="6"/>
      <x:c r="B28" s="6"/>
      <x:c r="C28" s="6"/>
      <x:c r="D28" s="6"/>
      <x:c r="E28" s="6"/>
      <x:c r="F28" s="6"/>
      <x:c r="G28" s="6"/>
      <x:c r="H28" s="6"/>
      <x:c r="I28" s="6"/>
      <x:c r="J28" s="6"/>
      <x:c r="K28" s="6"/>
      <x:c r="L28" s="6"/>
      <x:c r="M28" s="6"/>
      <x:c r="N28" s="16"/>
      <x:c r="O28" s="16"/>
      <x:c r="P28" s="16"/>
      <x:c r="Q28" s="17"/>
      <x:c r="R28" s="17"/>
      <x:c r="S28" s="17"/>
      <x:c r="T28" s="17"/>
      <x:c r="U28" s="17"/>
      <x:c r="V28" s="17"/>
      <x:c r="W28" s="17"/>
      <x:c r="X28" s="17"/>
      <x:c r="Y28" s="17"/>
      <x:c r="Z28" s="18" t="str">
        <x:f>IF(COUNT(S28:T28)&lt;&gt;2,"",SUM(S28:T28))</x:f>
      </x:c>
      <x:c r="AA28" s="23" t="str">
        <x:f>IF(OR(NOT(ISNUMBER(Z28)),NOT(ISNUMBER(R28)),R28&lt;=0),"",Z28/R28)</x:f>
      </x:c>
      <x:c r="AB28" s="23" t="str">
        <x:f>IF(OR(COUNT(R28,V28)&lt;&gt;2,R28&lt;=0),"",V28/R28-1)</x:f>
      </x:c>
      <x:c r="AC28" s="24" t="str">
        <x:f>IF(COUNT(Q28,R28)&lt;&gt;2,"",IF(OR(Q28&lt;=0,R28&lt;=0),"NM",Q28/R28))</x:f>
      </x:c>
      <x:c r="AD28" s="24" t="str">
        <x:f>IF(COUNT(Q28,Z28)&lt;&gt;2,"",IF(OR(Q28&lt;=0,Z28&lt;=0),"NM",Q28/Z28))</x:f>
      </x:c>
      <x:c r="AE28" s="24" t="str">
        <x:f>IF(COUNT(Q28,U28)&lt;&gt;2,"",IF(OR(Q28&lt;=0,U28&lt;=0),"NM",Q28/U28))</x:f>
      </x:c>
      <x:c r="AF28" s="24" t="str">
        <x:f>IF(COUNT(Q28,V28)&lt;&gt;2,"",IF(OR(Q28&lt;=0,V28&lt;=0),"NM",Q28/V28))</x:f>
      </x:c>
      <x:c r="AG28" s="24" t="str">
        <x:f>IF(COUNT(Q28,W28)&lt;&gt;2,"",IF(OR(Q28&lt;=0,W28&lt;=0),"NM",Q28/W28))</x:f>
      </x:c>
      <x:c r="AH28" s="25" t="str">
        <x:f>IF(OR(NOT(ISNUMBER(Controls!$C$11)),Controls!$C$11&lt;1,Controls!$C$11&gt;5,Controls!$C$11&lt;&gt;INT(Controls!$C$11)),"",INDEX(AC28:AG28,1,Controls!$C$11))</x:f>
      </x:c>
      <x:c r="AI28" s="2" t="str">
        <x:f>IF(A28="","",IF(COUNTIFS($A$10:$A$309,A28)&lt;&gt;1,"Duplicate ID",IF(OR(B28&lt;&gt;Controls!$C$9,C28&lt;&gt;Controls!$C$10),"Other peer group",IF(OR(H28&lt;&gt;"Yes",G28="Excluded",G28="Adjacent",G28="Watchlist"),"Excluded",IF(OR(I28&lt;&gt;"Yes",D28="",E28="",J28="",K28="",L28="",X28="",Controls!$C$10="",Controls!$C$8="",Controls!$C$20="",Controls!$C$21="",M28&lt;&gt;Controls!$C$8,NOT(ISNUMBER(N28)),N28&lt;=0,N28&lt;&gt;Controls!$C$7,NOT(ISNUMBER(O28)),O28&gt;N28,AND(Controls!$C$11&gt;=4,OR(NOT(ISNUMBER(P28)),P28&lt;=N28)),AND(Controls!$C$11=2,T28&lt;&gt;0,Y28=""),AND(G28&lt;&gt;"Core",G28&lt;&gt;"Secondary")),"Review inputs / basis",IF(NOT(ISNUMBER(AH28)),"Missing / NM metric","Eligible"))))))</x:f>
      </x:c>
      <x:c r="AJ28" s="25" t="str">
        <x:f>IF(AND(AI28="Eligible",G28="Core"),AH28,"")</x:f>
      </x:c>
      <x:c r="AK28" s="25" t="str">
        <x:f>IF(AI28="Eligible",AH28,"")</x:f>
      </x:c>
      <x:c r="AL28" s="2" t="str">
        <x:f>IF(NOT(ISNUMBER(AJ28)),"",IF($A$6&lt;5,"Fewer than 5 core",IF(OR(AJ28&lt;$B$6-1.5*($D$6-$B$6),AJ28&gt;$D$6+1.5*($D$6-$B$6)),"Review outlier","Within IQR fences")))</x:f>
      </x:c>
      <x:c r="AM28" s="2"/>
      <x:c r="AN28" s="2"/>
      <x:c r="AO28" s="2"/>
      <x:c r="AP28" s="2"/>
    </x:row>
    <x:row r="29" ht="25" customHeight="1">
      <x:c r="A29" s="6"/>
      <x:c r="B29" s="6"/>
      <x:c r="C29" s="6"/>
      <x:c r="D29" s="6"/>
      <x:c r="E29" s="6"/>
      <x:c r="F29" s="6"/>
      <x:c r="G29" s="6"/>
      <x:c r="H29" s="6"/>
      <x:c r="I29" s="6"/>
      <x:c r="J29" s="6"/>
      <x:c r="K29" s="6"/>
      <x:c r="L29" s="6"/>
      <x:c r="M29" s="6"/>
      <x:c r="N29" s="16"/>
      <x:c r="O29" s="16"/>
      <x:c r="P29" s="16"/>
      <x:c r="Q29" s="17"/>
      <x:c r="R29" s="17"/>
      <x:c r="S29" s="17"/>
      <x:c r="T29" s="17"/>
      <x:c r="U29" s="17"/>
      <x:c r="V29" s="17"/>
      <x:c r="W29" s="17"/>
      <x:c r="X29" s="17"/>
      <x:c r="Y29" s="17"/>
      <x:c r="Z29" s="18" t="str">
        <x:f>IF(COUNT(S29:T29)&lt;&gt;2,"",SUM(S29:T29))</x:f>
      </x:c>
      <x:c r="AA29" s="23" t="str">
        <x:f>IF(OR(NOT(ISNUMBER(Z29)),NOT(ISNUMBER(R29)),R29&lt;=0),"",Z29/R29)</x:f>
      </x:c>
      <x:c r="AB29" s="23" t="str">
        <x:f>IF(OR(COUNT(R29,V29)&lt;&gt;2,R29&lt;=0),"",V29/R29-1)</x:f>
      </x:c>
      <x:c r="AC29" s="24" t="str">
        <x:f>IF(COUNT(Q29,R29)&lt;&gt;2,"",IF(OR(Q29&lt;=0,R29&lt;=0),"NM",Q29/R29))</x:f>
      </x:c>
      <x:c r="AD29" s="24" t="str">
        <x:f>IF(COUNT(Q29,Z29)&lt;&gt;2,"",IF(OR(Q29&lt;=0,Z29&lt;=0),"NM",Q29/Z29))</x:f>
      </x:c>
      <x:c r="AE29" s="24" t="str">
        <x:f>IF(COUNT(Q29,U29)&lt;&gt;2,"",IF(OR(Q29&lt;=0,U29&lt;=0),"NM",Q29/U29))</x:f>
      </x:c>
      <x:c r="AF29" s="24" t="str">
        <x:f>IF(COUNT(Q29,V29)&lt;&gt;2,"",IF(OR(Q29&lt;=0,V29&lt;=0),"NM",Q29/V29))</x:f>
      </x:c>
      <x:c r="AG29" s="24" t="str">
        <x:f>IF(COUNT(Q29,W29)&lt;&gt;2,"",IF(OR(Q29&lt;=0,W29&lt;=0),"NM",Q29/W29))</x:f>
      </x:c>
      <x:c r="AH29" s="25" t="str">
        <x:f>IF(OR(NOT(ISNUMBER(Controls!$C$11)),Controls!$C$11&lt;1,Controls!$C$11&gt;5,Controls!$C$11&lt;&gt;INT(Controls!$C$11)),"",INDEX(AC29:AG29,1,Controls!$C$11))</x:f>
      </x:c>
      <x:c r="AI29" s="2" t="str">
        <x:f>IF(A29="","",IF(COUNTIFS($A$10:$A$309,A29)&lt;&gt;1,"Duplicate ID",IF(OR(B29&lt;&gt;Controls!$C$9,C29&lt;&gt;Controls!$C$10),"Other peer group",IF(OR(H29&lt;&gt;"Yes",G29="Excluded",G29="Adjacent",G29="Watchlist"),"Excluded",IF(OR(I29&lt;&gt;"Yes",D29="",E29="",J29="",K29="",L29="",X29="",Controls!$C$10="",Controls!$C$8="",Controls!$C$20="",Controls!$C$21="",M29&lt;&gt;Controls!$C$8,NOT(ISNUMBER(N29)),N29&lt;=0,N29&lt;&gt;Controls!$C$7,NOT(ISNUMBER(O29)),O29&gt;N29,AND(Controls!$C$11&gt;=4,OR(NOT(ISNUMBER(P29)),P29&lt;=N29)),AND(Controls!$C$11=2,T29&lt;&gt;0,Y29=""),AND(G29&lt;&gt;"Core",G29&lt;&gt;"Secondary")),"Review inputs / basis",IF(NOT(ISNUMBER(AH29)),"Missing / NM metric","Eligible"))))))</x:f>
      </x:c>
      <x:c r="AJ29" s="25" t="str">
        <x:f>IF(AND(AI29="Eligible",G29="Core"),AH29,"")</x:f>
      </x:c>
      <x:c r="AK29" s="25" t="str">
        <x:f>IF(AI29="Eligible",AH29,"")</x:f>
      </x:c>
      <x:c r="AL29" s="2" t="str">
        <x:f>IF(NOT(ISNUMBER(AJ29)),"",IF($A$6&lt;5,"Fewer than 5 core",IF(OR(AJ29&lt;$B$6-1.5*($D$6-$B$6),AJ29&gt;$D$6+1.5*($D$6-$B$6)),"Review outlier","Within IQR fences")))</x:f>
      </x:c>
      <x:c r="AM29" s="2"/>
      <x:c r="AN29" s="2"/>
      <x:c r="AO29" s="2"/>
      <x:c r="AP29" s="2"/>
    </x:row>
    <x:row r="30" ht="25" customHeight="1">
      <x:c r="A30" s="6"/>
      <x:c r="B30" s="6"/>
      <x:c r="C30" s="6"/>
      <x:c r="D30" s="6"/>
      <x:c r="E30" s="6"/>
      <x:c r="F30" s="6"/>
      <x:c r="G30" s="6"/>
      <x:c r="H30" s="6"/>
      <x:c r="I30" s="6"/>
      <x:c r="J30" s="6"/>
      <x:c r="K30" s="6"/>
      <x:c r="L30" s="6"/>
      <x:c r="M30" s="6"/>
      <x:c r="N30" s="16"/>
      <x:c r="O30" s="16"/>
      <x:c r="P30" s="16"/>
      <x:c r="Q30" s="17"/>
      <x:c r="R30" s="17"/>
      <x:c r="S30" s="17"/>
      <x:c r="T30" s="17"/>
      <x:c r="U30" s="17"/>
      <x:c r="V30" s="17"/>
      <x:c r="W30" s="17"/>
      <x:c r="X30" s="17"/>
      <x:c r="Y30" s="17"/>
      <x:c r="Z30" s="18" t="str">
        <x:f>IF(COUNT(S30:T30)&lt;&gt;2,"",SUM(S30:T30))</x:f>
      </x:c>
      <x:c r="AA30" s="23" t="str">
        <x:f>IF(OR(NOT(ISNUMBER(Z30)),NOT(ISNUMBER(R30)),R30&lt;=0),"",Z30/R30)</x:f>
      </x:c>
      <x:c r="AB30" s="23" t="str">
        <x:f>IF(OR(COUNT(R30,V30)&lt;&gt;2,R30&lt;=0),"",V30/R30-1)</x:f>
      </x:c>
      <x:c r="AC30" s="24" t="str">
        <x:f>IF(COUNT(Q30,R30)&lt;&gt;2,"",IF(OR(Q30&lt;=0,R30&lt;=0),"NM",Q30/R30))</x:f>
      </x:c>
      <x:c r="AD30" s="24" t="str">
        <x:f>IF(COUNT(Q30,Z30)&lt;&gt;2,"",IF(OR(Q30&lt;=0,Z30&lt;=0),"NM",Q30/Z30))</x:f>
      </x:c>
      <x:c r="AE30" s="24" t="str">
        <x:f>IF(COUNT(Q30,U30)&lt;&gt;2,"",IF(OR(Q30&lt;=0,U30&lt;=0),"NM",Q30/U30))</x:f>
      </x:c>
      <x:c r="AF30" s="24" t="str">
        <x:f>IF(COUNT(Q30,V30)&lt;&gt;2,"",IF(OR(Q30&lt;=0,V30&lt;=0),"NM",Q30/V30))</x:f>
      </x:c>
      <x:c r="AG30" s="24" t="str">
        <x:f>IF(COUNT(Q30,W30)&lt;&gt;2,"",IF(OR(Q30&lt;=0,W30&lt;=0),"NM",Q30/W30))</x:f>
      </x:c>
      <x:c r="AH30" s="25" t="str">
        <x:f>IF(OR(NOT(ISNUMBER(Controls!$C$11)),Controls!$C$11&lt;1,Controls!$C$11&gt;5,Controls!$C$11&lt;&gt;INT(Controls!$C$11)),"",INDEX(AC30:AG30,1,Controls!$C$11))</x:f>
      </x:c>
      <x:c r="AI30" s="2" t="str">
        <x:f>IF(A30="","",IF(COUNTIFS($A$10:$A$309,A30)&lt;&gt;1,"Duplicate ID",IF(OR(B30&lt;&gt;Controls!$C$9,C30&lt;&gt;Controls!$C$10),"Other peer group",IF(OR(H30&lt;&gt;"Yes",G30="Excluded",G30="Adjacent",G30="Watchlist"),"Excluded",IF(OR(I30&lt;&gt;"Yes",D30="",E30="",J30="",K30="",L30="",X30="",Controls!$C$10="",Controls!$C$8="",Controls!$C$20="",Controls!$C$21="",M30&lt;&gt;Controls!$C$8,NOT(ISNUMBER(N30)),N30&lt;=0,N30&lt;&gt;Controls!$C$7,NOT(ISNUMBER(O30)),O30&gt;N30,AND(Controls!$C$11&gt;=4,OR(NOT(ISNUMBER(P30)),P30&lt;=N30)),AND(Controls!$C$11=2,T30&lt;&gt;0,Y30=""),AND(G30&lt;&gt;"Core",G30&lt;&gt;"Secondary")),"Review inputs / basis",IF(NOT(ISNUMBER(AH30)),"Missing / NM metric","Eligible"))))))</x:f>
      </x:c>
      <x:c r="AJ30" s="25" t="str">
        <x:f>IF(AND(AI30="Eligible",G30="Core"),AH30,"")</x:f>
      </x:c>
      <x:c r="AK30" s="25" t="str">
        <x:f>IF(AI30="Eligible",AH30,"")</x:f>
      </x:c>
      <x:c r="AL30" s="2" t="str">
        <x:f>IF(NOT(ISNUMBER(AJ30)),"",IF($A$6&lt;5,"Fewer than 5 core",IF(OR(AJ30&lt;$B$6-1.5*($D$6-$B$6),AJ30&gt;$D$6+1.5*($D$6-$B$6)),"Review outlier","Within IQR fences")))</x:f>
      </x:c>
      <x:c r="AM30" s="2"/>
      <x:c r="AN30" s="2"/>
      <x:c r="AO30" s="2"/>
      <x:c r="AP30" s="2"/>
    </x:row>
    <x:row r="31" ht="25" customHeight="1">
      <x:c r="A31" s="6"/>
      <x:c r="B31" s="6"/>
      <x:c r="C31" s="6"/>
      <x:c r="D31" s="6"/>
      <x:c r="E31" s="6"/>
      <x:c r="F31" s="6"/>
      <x:c r="G31" s="6"/>
      <x:c r="H31" s="6"/>
      <x:c r="I31" s="6"/>
      <x:c r="J31" s="6"/>
      <x:c r="K31" s="6"/>
      <x:c r="L31" s="6"/>
      <x:c r="M31" s="6"/>
      <x:c r="N31" s="16"/>
      <x:c r="O31" s="16"/>
      <x:c r="P31" s="16"/>
      <x:c r="Q31" s="17"/>
      <x:c r="R31" s="17"/>
      <x:c r="S31" s="17"/>
      <x:c r="T31" s="17"/>
      <x:c r="U31" s="17"/>
      <x:c r="V31" s="17"/>
      <x:c r="W31" s="17"/>
      <x:c r="X31" s="17"/>
      <x:c r="Y31" s="17"/>
      <x:c r="Z31" s="18" t="str">
        <x:f>IF(COUNT(S31:T31)&lt;&gt;2,"",SUM(S31:T31))</x:f>
      </x:c>
      <x:c r="AA31" s="23" t="str">
        <x:f>IF(OR(NOT(ISNUMBER(Z31)),NOT(ISNUMBER(R31)),R31&lt;=0),"",Z31/R31)</x:f>
      </x:c>
      <x:c r="AB31" s="23" t="str">
        <x:f>IF(OR(COUNT(R31,V31)&lt;&gt;2,R31&lt;=0),"",V31/R31-1)</x:f>
      </x:c>
      <x:c r="AC31" s="24" t="str">
        <x:f>IF(COUNT(Q31,R31)&lt;&gt;2,"",IF(OR(Q31&lt;=0,R31&lt;=0),"NM",Q31/R31))</x:f>
      </x:c>
      <x:c r="AD31" s="24" t="str">
        <x:f>IF(COUNT(Q31,Z31)&lt;&gt;2,"",IF(OR(Q31&lt;=0,Z31&lt;=0),"NM",Q31/Z31))</x:f>
      </x:c>
      <x:c r="AE31" s="24" t="str">
        <x:f>IF(COUNT(Q31,U31)&lt;&gt;2,"",IF(OR(Q31&lt;=0,U31&lt;=0),"NM",Q31/U31))</x:f>
      </x:c>
      <x:c r="AF31" s="24" t="str">
        <x:f>IF(COUNT(Q31,V31)&lt;&gt;2,"",IF(OR(Q31&lt;=0,V31&lt;=0),"NM",Q31/V31))</x:f>
      </x:c>
      <x:c r="AG31" s="24" t="str">
        <x:f>IF(COUNT(Q31,W31)&lt;&gt;2,"",IF(OR(Q31&lt;=0,W31&lt;=0),"NM",Q31/W31))</x:f>
      </x:c>
      <x:c r="AH31" s="25" t="str">
        <x:f>IF(OR(NOT(ISNUMBER(Controls!$C$11)),Controls!$C$11&lt;1,Controls!$C$11&gt;5,Controls!$C$11&lt;&gt;INT(Controls!$C$11)),"",INDEX(AC31:AG31,1,Controls!$C$11))</x:f>
      </x:c>
      <x:c r="AI31" s="2" t="str">
        <x:f>IF(A31="","",IF(COUNTIFS($A$10:$A$309,A31)&lt;&gt;1,"Duplicate ID",IF(OR(B31&lt;&gt;Controls!$C$9,C31&lt;&gt;Controls!$C$10),"Other peer group",IF(OR(H31&lt;&gt;"Yes",G31="Excluded",G31="Adjacent",G31="Watchlist"),"Excluded",IF(OR(I31&lt;&gt;"Yes",D31="",E31="",J31="",K31="",L31="",X31="",Controls!$C$10="",Controls!$C$8="",Controls!$C$20="",Controls!$C$21="",M31&lt;&gt;Controls!$C$8,NOT(ISNUMBER(N31)),N31&lt;=0,N31&lt;&gt;Controls!$C$7,NOT(ISNUMBER(O31)),O31&gt;N31,AND(Controls!$C$11&gt;=4,OR(NOT(ISNUMBER(P31)),P31&lt;=N31)),AND(Controls!$C$11=2,T31&lt;&gt;0,Y31=""),AND(G31&lt;&gt;"Core",G31&lt;&gt;"Secondary")),"Review inputs / basis",IF(NOT(ISNUMBER(AH31)),"Missing / NM metric","Eligible"))))))</x:f>
      </x:c>
      <x:c r="AJ31" s="25" t="str">
        <x:f>IF(AND(AI31="Eligible",G31="Core"),AH31,"")</x:f>
      </x:c>
      <x:c r="AK31" s="25" t="str">
        <x:f>IF(AI31="Eligible",AH31,"")</x:f>
      </x:c>
      <x:c r="AL31" s="2" t="str">
        <x:f>IF(NOT(ISNUMBER(AJ31)),"",IF($A$6&lt;5,"Fewer than 5 core",IF(OR(AJ31&lt;$B$6-1.5*($D$6-$B$6),AJ31&gt;$D$6+1.5*($D$6-$B$6)),"Review outlier","Within IQR fences")))</x:f>
      </x:c>
      <x:c r="AM31" s="2"/>
      <x:c r="AN31" s="2"/>
      <x:c r="AO31" s="2"/>
      <x:c r="AP31" s="2"/>
    </x:row>
    <x:row r="32" ht="25" customHeight="1">
      <x:c r="A32" s="6"/>
      <x:c r="B32" s="6"/>
      <x:c r="C32" s="6"/>
      <x:c r="D32" s="6"/>
      <x:c r="E32" s="6"/>
      <x:c r="F32" s="6"/>
      <x:c r="G32" s="6"/>
      <x:c r="H32" s="6"/>
      <x:c r="I32" s="6"/>
      <x:c r="J32" s="6"/>
      <x:c r="K32" s="6"/>
      <x:c r="L32" s="6"/>
      <x:c r="M32" s="6"/>
      <x:c r="N32" s="16"/>
      <x:c r="O32" s="16"/>
      <x:c r="P32" s="16"/>
      <x:c r="Q32" s="17"/>
      <x:c r="R32" s="17"/>
      <x:c r="S32" s="17"/>
      <x:c r="T32" s="17"/>
      <x:c r="U32" s="17"/>
      <x:c r="V32" s="17"/>
      <x:c r="W32" s="17"/>
      <x:c r="X32" s="17"/>
      <x:c r="Y32" s="17"/>
      <x:c r="Z32" s="18" t="str">
        <x:f>IF(COUNT(S32:T32)&lt;&gt;2,"",SUM(S32:T32))</x:f>
      </x:c>
      <x:c r="AA32" s="23" t="str">
        <x:f>IF(OR(NOT(ISNUMBER(Z32)),NOT(ISNUMBER(R32)),R32&lt;=0),"",Z32/R32)</x:f>
      </x:c>
      <x:c r="AB32" s="23" t="str">
        <x:f>IF(OR(COUNT(R32,V32)&lt;&gt;2,R32&lt;=0),"",V32/R32-1)</x:f>
      </x:c>
      <x:c r="AC32" s="24" t="str">
        <x:f>IF(COUNT(Q32,R32)&lt;&gt;2,"",IF(OR(Q32&lt;=0,R32&lt;=0),"NM",Q32/R32))</x:f>
      </x:c>
      <x:c r="AD32" s="24" t="str">
        <x:f>IF(COUNT(Q32,Z32)&lt;&gt;2,"",IF(OR(Q32&lt;=0,Z32&lt;=0),"NM",Q32/Z32))</x:f>
      </x:c>
      <x:c r="AE32" s="24" t="str">
        <x:f>IF(COUNT(Q32,U32)&lt;&gt;2,"",IF(OR(Q32&lt;=0,U32&lt;=0),"NM",Q32/U32))</x:f>
      </x:c>
      <x:c r="AF32" s="24" t="str">
        <x:f>IF(COUNT(Q32,V32)&lt;&gt;2,"",IF(OR(Q32&lt;=0,V32&lt;=0),"NM",Q32/V32))</x:f>
      </x:c>
      <x:c r="AG32" s="24" t="str">
        <x:f>IF(COUNT(Q32,W32)&lt;&gt;2,"",IF(OR(Q32&lt;=0,W32&lt;=0),"NM",Q32/W32))</x:f>
      </x:c>
      <x:c r="AH32" s="25" t="str">
        <x:f>IF(OR(NOT(ISNUMBER(Controls!$C$11)),Controls!$C$11&lt;1,Controls!$C$11&gt;5,Controls!$C$11&lt;&gt;INT(Controls!$C$11)),"",INDEX(AC32:AG32,1,Controls!$C$11))</x:f>
      </x:c>
      <x:c r="AI32" s="2" t="str">
        <x:f>IF(A32="","",IF(COUNTIFS($A$10:$A$309,A32)&lt;&gt;1,"Duplicate ID",IF(OR(B32&lt;&gt;Controls!$C$9,C32&lt;&gt;Controls!$C$10),"Other peer group",IF(OR(H32&lt;&gt;"Yes",G32="Excluded",G32="Adjacent",G32="Watchlist"),"Excluded",IF(OR(I32&lt;&gt;"Yes",D32="",E32="",J32="",K32="",L32="",X32="",Controls!$C$10="",Controls!$C$8="",Controls!$C$20="",Controls!$C$21="",M32&lt;&gt;Controls!$C$8,NOT(ISNUMBER(N32)),N32&lt;=0,N32&lt;&gt;Controls!$C$7,NOT(ISNUMBER(O32)),O32&gt;N32,AND(Controls!$C$11&gt;=4,OR(NOT(ISNUMBER(P32)),P32&lt;=N32)),AND(Controls!$C$11=2,T32&lt;&gt;0,Y32=""),AND(G32&lt;&gt;"Core",G32&lt;&gt;"Secondary")),"Review inputs / basis",IF(NOT(ISNUMBER(AH32)),"Missing / NM metric","Eligible"))))))</x:f>
      </x:c>
      <x:c r="AJ32" s="25" t="str">
        <x:f>IF(AND(AI32="Eligible",G32="Core"),AH32,"")</x:f>
      </x:c>
      <x:c r="AK32" s="25" t="str">
        <x:f>IF(AI32="Eligible",AH32,"")</x:f>
      </x:c>
      <x:c r="AL32" s="2" t="str">
        <x:f>IF(NOT(ISNUMBER(AJ32)),"",IF($A$6&lt;5,"Fewer than 5 core",IF(OR(AJ32&lt;$B$6-1.5*($D$6-$B$6),AJ32&gt;$D$6+1.5*($D$6-$B$6)),"Review outlier","Within IQR fences")))</x:f>
      </x:c>
      <x:c r="AM32" s="2"/>
      <x:c r="AN32" s="2"/>
      <x:c r="AO32" s="2"/>
      <x:c r="AP32" s="2"/>
    </x:row>
    <x:row r="33" ht="25" customHeight="1">
      <x:c r="A33" s="6"/>
      <x:c r="B33" s="6"/>
      <x:c r="C33" s="6"/>
      <x:c r="D33" s="6"/>
      <x:c r="E33" s="6"/>
      <x:c r="F33" s="6"/>
      <x:c r="G33" s="6"/>
      <x:c r="H33" s="6"/>
      <x:c r="I33" s="6"/>
      <x:c r="J33" s="6"/>
      <x:c r="K33" s="6"/>
      <x:c r="L33" s="6"/>
      <x:c r="M33" s="6"/>
      <x:c r="N33" s="16"/>
      <x:c r="O33" s="16"/>
      <x:c r="P33" s="16"/>
      <x:c r="Q33" s="17"/>
      <x:c r="R33" s="17"/>
      <x:c r="S33" s="17"/>
      <x:c r="T33" s="17"/>
      <x:c r="U33" s="17"/>
      <x:c r="V33" s="17"/>
      <x:c r="W33" s="17"/>
      <x:c r="X33" s="17"/>
      <x:c r="Y33" s="17"/>
      <x:c r="Z33" s="18" t="str">
        <x:f>IF(COUNT(S33:T33)&lt;&gt;2,"",SUM(S33:T33))</x:f>
      </x:c>
      <x:c r="AA33" s="23" t="str">
        <x:f>IF(OR(NOT(ISNUMBER(Z33)),NOT(ISNUMBER(R33)),R33&lt;=0),"",Z33/R33)</x:f>
      </x:c>
      <x:c r="AB33" s="23" t="str">
        <x:f>IF(OR(COUNT(R33,V33)&lt;&gt;2,R33&lt;=0),"",V33/R33-1)</x:f>
      </x:c>
      <x:c r="AC33" s="24" t="str">
        <x:f>IF(COUNT(Q33,R33)&lt;&gt;2,"",IF(OR(Q33&lt;=0,R33&lt;=0),"NM",Q33/R33))</x:f>
      </x:c>
      <x:c r="AD33" s="24" t="str">
        <x:f>IF(COUNT(Q33,Z33)&lt;&gt;2,"",IF(OR(Q33&lt;=0,Z33&lt;=0),"NM",Q33/Z33))</x:f>
      </x:c>
      <x:c r="AE33" s="24" t="str">
        <x:f>IF(COUNT(Q33,U33)&lt;&gt;2,"",IF(OR(Q33&lt;=0,U33&lt;=0),"NM",Q33/U33))</x:f>
      </x:c>
      <x:c r="AF33" s="24" t="str">
        <x:f>IF(COUNT(Q33,V33)&lt;&gt;2,"",IF(OR(Q33&lt;=0,V33&lt;=0),"NM",Q33/V33))</x:f>
      </x:c>
      <x:c r="AG33" s="24" t="str">
        <x:f>IF(COUNT(Q33,W33)&lt;&gt;2,"",IF(OR(Q33&lt;=0,W33&lt;=0),"NM",Q33/W33))</x:f>
      </x:c>
      <x:c r="AH33" s="25" t="str">
        <x:f>IF(OR(NOT(ISNUMBER(Controls!$C$11)),Controls!$C$11&lt;1,Controls!$C$11&gt;5,Controls!$C$11&lt;&gt;INT(Controls!$C$11)),"",INDEX(AC33:AG33,1,Controls!$C$11))</x:f>
      </x:c>
      <x:c r="AI33" s="2" t="str">
        <x:f>IF(A33="","",IF(COUNTIFS($A$10:$A$309,A33)&lt;&gt;1,"Duplicate ID",IF(OR(B33&lt;&gt;Controls!$C$9,C33&lt;&gt;Controls!$C$10),"Other peer group",IF(OR(H33&lt;&gt;"Yes",G33="Excluded",G33="Adjacent",G33="Watchlist"),"Excluded",IF(OR(I33&lt;&gt;"Yes",D33="",E33="",J33="",K33="",L33="",X33="",Controls!$C$10="",Controls!$C$8="",Controls!$C$20="",Controls!$C$21="",M33&lt;&gt;Controls!$C$8,NOT(ISNUMBER(N33)),N33&lt;=0,N33&lt;&gt;Controls!$C$7,NOT(ISNUMBER(O33)),O33&gt;N33,AND(Controls!$C$11&gt;=4,OR(NOT(ISNUMBER(P33)),P33&lt;=N33)),AND(Controls!$C$11=2,T33&lt;&gt;0,Y33=""),AND(G33&lt;&gt;"Core",G33&lt;&gt;"Secondary")),"Review inputs / basis",IF(NOT(ISNUMBER(AH33)),"Missing / NM metric","Eligible"))))))</x:f>
      </x:c>
      <x:c r="AJ33" s="25" t="str">
        <x:f>IF(AND(AI33="Eligible",G33="Core"),AH33,"")</x:f>
      </x:c>
      <x:c r="AK33" s="25" t="str">
        <x:f>IF(AI33="Eligible",AH33,"")</x:f>
      </x:c>
      <x:c r="AL33" s="2" t="str">
        <x:f>IF(NOT(ISNUMBER(AJ33)),"",IF($A$6&lt;5,"Fewer than 5 core",IF(OR(AJ33&lt;$B$6-1.5*($D$6-$B$6),AJ33&gt;$D$6+1.5*($D$6-$B$6)),"Review outlier","Within IQR fences")))</x:f>
      </x:c>
      <x:c r="AM33" s="2"/>
      <x:c r="AN33" s="2"/>
      <x:c r="AO33" s="2"/>
      <x:c r="AP33" s="2"/>
    </x:row>
    <x:row r="34" ht="25" customHeight="1">
      <x:c r="A34" s="6"/>
      <x:c r="B34" s="6"/>
      <x:c r="C34" s="6"/>
      <x:c r="D34" s="6"/>
      <x:c r="E34" s="6"/>
      <x:c r="F34" s="6"/>
      <x:c r="G34" s="6"/>
      <x:c r="H34" s="6"/>
      <x:c r="I34" s="6"/>
      <x:c r="J34" s="6"/>
      <x:c r="K34" s="6"/>
      <x:c r="L34" s="6"/>
      <x:c r="M34" s="6"/>
      <x:c r="N34" s="16"/>
      <x:c r="O34" s="16"/>
      <x:c r="P34" s="16"/>
      <x:c r="Q34" s="17"/>
      <x:c r="R34" s="17"/>
      <x:c r="S34" s="17"/>
      <x:c r="T34" s="17"/>
      <x:c r="U34" s="17"/>
      <x:c r="V34" s="17"/>
      <x:c r="W34" s="17"/>
      <x:c r="X34" s="17"/>
      <x:c r="Y34" s="17"/>
      <x:c r="Z34" s="18" t="str">
        <x:f>IF(COUNT(S34:T34)&lt;&gt;2,"",SUM(S34:T34))</x:f>
      </x:c>
      <x:c r="AA34" s="23" t="str">
        <x:f>IF(OR(NOT(ISNUMBER(Z34)),NOT(ISNUMBER(R34)),R34&lt;=0),"",Z34/R34)</x:f>
      </x:c>
      <x:c r="AB34" s="23" t="str">
        <x:f>IF(OR(COUNT(R34,V34)&lt;&gt;2,R34&lt;=0),"",V34/R34-1)</x:f>
      </x:c>
      <x:c r="AC34" s="24" t="str">
        <x:f>IF(COUNT(Q34,R34)&lt;&gt;2,"",IF(OR(Q34&lt;=0,R34&lt;=0),"NM",Q34/R34))</x:f>
      </x:c>
      <x:c r="AD34" s="24" t="str">
        <x:f>IF(COUNT(Q34,Z34)&lt;&gt;2,"",IF(OR(Q34&lt;=0,Z34&lt;=0),"NM",Q34/Z34))</x:f>
      </x:c>
      <x:c r="AE34" s="24" t="str">
        <x:f>IF(COUNT(Q34,U34)&lt;&gt;2,"",IF(OR(Q34&lt;=0,U34&lt;=0),"NM",Q34/U34))</x:f>
      </x:c>
      <x:c r="AF34" s="24" t="str">
        <x:f>IF(COUNT(Q34,V34)&lt;&gt;2,"",IF(OR(Q34&lt;=0,V34&lt;=0),"NM",Q34/V34))</x:f>
      </x:c>
      <x:c r="AG34" s="24" t="str">
        <x:f>IF(COUNT(Q34,W34)&lt;&gt;2,"",IF(OR(Q34&lt;=0,W34&lt;=0),"NM",Q34/W34))</x:f>
      </x:c>
      <x:c r="AH34" s="25" t="str">
        <x:f>IF(OR(NOT(ISNUMBER(Controls!$C$11)),Controls!$C$11&lt;1,Controls!$C$11&gt;5,Controls!$C$11&lt;&gt;INT(Controls!$C$11)),"",INDEX(AC34:AG34,1,Controls!$C$11))</x:f>
      </x:c>
      <x:c r="AI34" s="2" t="str">
        <x:f>IF(A34="","",IF(COUNTIFS($A$10:$A$309,A34)&lt;&gt;1,"Duplicate ID",IF(OR(B34&lt;&gt;Controls!$C$9,C34&lt;&gt;Controls!$C$10),"Other peer group",IF(OR(H34&lt;&gt;"Yes",G34="Excluded",G34="Adjacent",G34="Watchlist"),"Excluded",IF(OR(I34&lt;&gt;"Yes",D34="",E34="",J34="",K34="",L34="",X34="",Controls!$C$10="",Controls!$C$8="",Controls!$C$20="",Controls!$C$21="",M34&lt;&gt;Controls!$C$8,NOT(ISNUMBER(N34)),N34&lt;=0,N34&lt;&gt;Controls!$C$7,NOT(ISNUMBER(O34)),O34&gt;N34,AND(Controls!$C$11&gt;=4,OR(NOT(ISNUMBER(P34)),P34&lt;=N34)),AND(Controls!$C$11=2,T34&lt;&gt;0,Y34=""),AND(G34&lt;&gt;"Core",G34&lt;&gt;"Secondary")),"Review inputs / basis",IF(NOT(ISNUMBER(AH34)),"Missing / NM metric","Eligible"))))))</x:f>
      </x:c>
      <x:c r="AJ34" s="25" t="str">
        <x:f>IF(AND(AI34="Eligible",G34="Core"),AH34,"")</x:f>
      </x:c>
      <x:c r="AK34" s="25" t="str">
        <x:f>IF(AI34="Eligible",AH34,"")</x:f>
      </x:c>
      <x:c r="AL34" s="2" t="str">
        <x:f>IF(NOT(ISNUMBER(AJ34)),"",IF($A$6&lt;5,"Fewer than 5 core",IF(OR(AJ34&lt;$B$6-1.5*($D$6-$B$6),AJ34&gt;$D$6+1.5*($D$6-$B$6)),"Review outlier","Within IQR fences")))</x:f>
      </x:c>
      <x:c r="AM34" s="2"/>
      <x:c r="AN34" s="2"/>
      <x:c r="AO34" s="2"/>
      <x:c r="AP34" s="2"/>
    </x:row>
    <x:row r="35" ht="25" customHeight="1">
      <x:c r="A35" s="6"/>
      <x:c r="B35" s="6"/>
      <x:c r="C35" s="6"/>
      <x:c r="D35" s="6"/>
      <x:c r="E35" s="6"/>
      <x:c r="F35" s="6"/>
      <x:c r="G35" s="6"/>
      <x:c r="H35" s="6"/>
      <x:c r="I35" s="6"/>
      <x:c r="J35" s="6"/>
      <x:c r="K35" s="6"/>
      <x:c r="L35" s="6"/>
      <x:c r="M35" s="6"/>
      <x:c r="N35" s="16"/>
      <x:c r="O35" s="16"/>
      <x:c r="P35" s="16"/>
      <x:c r="Q35" s="17"/>
      <x:c r="R35" s="17"/>
      <x:c r="S35" s="17"/>
      <x:c r="T35" s="17"/>
      <x:c r="U35" s="17"/>
      <x:c r="V35" s="17"/>
      <x:c r="W35" s="17"/>
      <x:c r="X35" s="17"/>
      <x:c r="Y35" s="17"/>
      <x:c r="Z35" s="18" t="str">
        <x:f>IF(COUNT(S35:T35)&lt;&gt;2,"",SUM(S35:T35))</x:f>
      </x:c>
      <x:c r="AA35" s="23" t="str">
        <x:f>IF(OR(NOT(ISNUMBER(Z35)),NOT(ISNUMBER(R35)),R35&lt;=0),"",Z35/R35)</x:f>
      </x:c>
      <x:c r="AB35" s="23" t="str">
        <x:f>IF(OR(COUNT(R35,V35)&lt;&gt;2,R35&lt;=0),"",V35/R35-1)</x:f>
      </x:c>
      <x:c r="AC35" s="24" t="str">
        <x:f>IF(COUNT(Q35,R35)&lt;&gt;2,"",IF(OR(Q35&lt;=0,R35&lt;=0),"NM",Q35/R35))</x:f>
      </x:c>
      <x:c r="AD35" s="24" t="str">
        <x:f>IF(COUNT(Q35,Z35)&lt;&gt;2,"",IF(OR(Q35&lt;=0,Z35&lt;=0),"NM",Q35/Z35))</x:f>
      </x:c>
      <x:c r="AE35" s="24" t="str">
        <x:f>IF(COUNT(Q35,U35)&lt;&gt;2,"",IF(OR(Q35&lt;=0,U35&lt;=0),"NM",Q35/U35))</x:f>
      </x:c>
      <x:c r="AF35" s="24" t="str">
        <x:f>IF(COUNT(Q35,V35)&lt;&gt;2,"",IF(OR(Q35&lt;=0,V35&lt;=0),"NM",Q35/V35))</x:f>
      </x:c>
      <x:c r="AG35" s="24" t="str">
        <x:f>IF(COUNT(Q35,W35)&lt;&gt;2,"",IF(OR(Q35&lt;=0,W35&lt;=0),"NM",Q35/W35))</x:f>
      </x:c>
      <x:c r="AH35" s="25" t="str">
        <x:f>IF(OR(NOT(ISNUMBER(Controls!$C$11)),Controls!$C$11&lt;1,Controls!$C$11&gt;5,Controls!$C$11&lt;&gt;INT(Controls!$C$11)),"",INDEX(AC35:AG35,1,Controls!$C$11))</x:f>
      </x:c>
      <x:c r="AI35" s="2" t="str">
        <x:f>IF(A35="","",IF(COUNTIFS($A$10:$A$309,A35)&lt;&gt;1,"Duplicate ID",IF(OR(B35&lt;&gt;Controls!$C$9,C35&lt;&gt;Controls!$C$10),"Other peer group",IF(OR(H35&lt;&gt;"Yes",G35="Excluded",G35="Adjacent",G35="Watchlist"),"Excluded",IF(OR(I35&lt;&gt;"Yes",D35="",E35="",J35="",K35="",L35="",X35="",Controls!$C$10="",Controls!$C$8="",Controls!$C$20="",Controls!$C$21="",M35&lt;&gt;Controls!$C$8,NOT(ISNUMBER(N35)),N35&lt;=0,N35&lt;&gt;Controls!$C$7,NOT(ISNUMBER(O35)),O35&gt;N35,AND(Controls!$C$11&gt;=4,OR(NOT(ISNUMBER(P35)),P35&lt;=N35)),AND(Controls!$C$11=2,T35&lt;&gt;0,Y35=""),AND(G35&lt;&gt;"Core",G35&lt;&gt;"Secondary")),"Review inputs / basis",IF(NOT(ISNUMBER(AH35)),"Missing / NM metric","Eligible"))))))</x:f>
      </x:c>
      <x:c r="AJ35" s="25" t="str">
        <x:f>IF(AND(AI35="Eligible",G35="Core"),AH35,"")</x:f>
      </x:c>
      <x:c r="AK35" s="25" t="str">
        <x:f>IF(AI35="Eligible",AH35,"")</x:f>
      </x:c>
      <x:c r="AL35" s="2" t="str">
        <x:f>IF(NOT(ISNUMBER(AJ35)),"",IF($A$6&lt;5,"Fewer than 5 core",IF(OR(AJ35&lt;$B$6-1.5*($D$6-$B$6),AJ35&gt;$D$6+1.5*($D$6-$B$6)),"Review outlier","Within IQR fences")))</x:f>
      </x:c>
      <x:c r="AM35" s="2"/>
      <x:c r="AN35" s="2"/>
      <x:c r="AO35" s="2"/>
      <x:c r="AP35" s="2"/>
    </x:row>
    <x:row r="36" ht="25" customHeight="1">
      <x:c r="A36" s="6"/>
      <x:c r="B36" s="6"/>
      <x:c r="C36" s="6"/>
      <x:c r="D36" s="6"/>
      <x:c r="E36" s="6"/>
      <x:c r="F36" s="6"/>
      <x:c r="G36" s="6"/>
      <x:c r="H36" s="6"/>
      <x:c r="I36" s="6"/>
      <x:c r="J36" s="6"/>
      <x:c r="K36" s="6"/>
      <x:c r="L36" s="6"/>
      <x:c r="M36" s="6"/>
      <x:c r="N36" s="16"/>
      <x:c r="O36" s="16"/>
      <x:c r="P36" s="16"/>
      <x:c r="Q36" s="17"/>
      <x:c r="R36" s="17"/>
      <x:c r="S36" s="17"/>
      <x:c r="T36" s="17"/>
      <x:c r="U36" s="17"/>
      <x:c r="V36" s="17"/>
      <x:c r="W36" s="17"/>
      <x:c r="X36" s="17"/>
      <x:c r="Y36" s="17"/>
      <x:c r="Z36" s="18" t="str">
        <x:f>IF(COUNT(S36:T36)&lt;&gt;2,"",SUM(S36:T36))</x:f>
      </x:c>
      <x:c r="AA36" s="23" t="str">
        <x:f>IF(OR(NOT(ISNUMBER(Z36)),NOT(ISNUMBER(R36)),R36&lt;=0),"",Z36/R36)</x:f>
      </x:c>
      <x:c r="AB36" s="23" t="str">
        <x:f>IF(OR(COUNT(R36,V36)&lt;&gt;2,R36&lt;=0),"",V36/R36-1)</x:f>
      </x:c>
      <x:c r="AC36" s="24" t="str">
        <x:f>IF(COUNT(Q36,R36)&lt;&gt;2,"",IF(OR(Q36&lt;=0,R36&lt;=0),"NM",Q36/R36))</x:f>
      </x:c>
      <x:c r="AD36" s="24" t="str">
        <x:f>IF(COUNT(Q36,Z36)&lt;&gt;2,"",IF(OR(Q36&lt;=0,Z36&lt;=0),"NM",Q36/Z36))</x:f>
      </x:c>
      <x:c r="AE36" s="24" t="str">
        <x:f>IF(COUNT(Q36,U36)&lt;&gt;2,"",IF(OR(Q36&lt;=0,U36&lt;=0),"NM",Q36/U36))</x:f>
      </x:c>
      <x:c r="AF36" s="24" t="str">
        <x:f>IF(COUNT(Q36,V36)&lt;&gt;2,"",IF(OR(Q36&lt;=0,V36&lt;=0),"NM",Q36/V36))</x:f>
      </x:c>
      <x:c r="AG36" s="24" t="str">
        <x:f>IF(COUNT(Q36,W36)&lt;&gt;2,"",IF(OR(Q36&lt;=0,W36&lt;=0),"NM",Q36/W36))</x:f>
      </x:c>
      <x:c r="AH36" s="25" t="str">
        <x:f>IF(OR(NOT(ISNUMBER(Controls!$C$11)),Controls!$C$11&lt;1,Controls!$C$11&gt;5,Controls!$C$11&lt;&gt;INT(Controls!$C$11)),"",INDEX(AC36:AG36,1,Controls!$C$11))</x:f>
      </x:c>
      <x:c r="AI36" s="2" t="str">
        <x:f>IF(A36="","",IF(COUNTIFS($A$10:$A$309,A36)&lt;&gt;1,"Duplicate ID",IF(OR(B36&lt;&gt;Controls!$C$9,C36&lt;&gt;Controls!$C$10),"Other peer group",IF(OR(H36&lt;&gt;"Yes",G36="Excluded",G36="Adjacent",G36="Watchlist"),"Excluded",IF(OR(I36&lt;&gt;"Yes",D36="",E36="",J36="",K36="",L36="",X36="",Controls!$C$10="",Controls!$C$8="",Controls!$C$20="",Controls!$C$21="",M36&lt;&gt;Controls!$C$8,NOT(ISNUMBER(N36)),N36&lt;=0,N36&lt;&gt;Controls!$C$7,NOT(ISNUMBER(O36)),O36&gt;N36,AND(Controls!$C$11&gt;=4,OR(NOT(ISNUMBER(P36)),P36&lt;=N36)),AND(Controls!$C$11=2,T36&lt;&gt;0,Y36=""),AND(G36&lt;&gt;"Core",G36&lt;&gt;"Secondary")),"Review inputs / basis",IF(NOT(ISNUMBER(AH36)),"Missing / NM metric","Eligible"))))))</x:f>
      </x:c>
      <x:c r="AJ36" s="25" t="str">
        <x:f>IF(AND(AI36="Eligible",G36="Core"),AH36,"")</x:f>
      </x:c>
      <x:c r="AK36" s="25" t="str">
        <x:f>IF(AI36="Eligible",AH36,"")</x:f>
      </x:c>
      <x:c r="AL36" s="2" t="str">
        <x:f>IF(NOT(ISNUMBER(AJ36)),"",IF($A$6&lt;5,"Fewer than 5 core",IF(OR(AJ36&lt;$B$6-1.5*($D$6-$B$6),AJ36&gt;$D$6+1.5*($D$6-$B$6)),"Review outlier","Within IQR fences")))</x:f>
      </x:c>
      <x:c r="AM36" s="2"/>
      <x:c r="AN36" s="2"/>
      <x:c r="AO36" s="2"/>
      <x:c r="AP36" s="2"/>
    </x:row>
    <x:row r="37" ht="25" customHeight="1">
      <x:c r="A37" s="6"/>
      <x:c r="B37" s="6"/>
      <x:c r="C37" s="6"/>
      <x:c r="D37" s="6"/>
      <x:c r="E37" s="6"/>
      <x:c r="F37" s="6"/>
      <x:c r="G37" s="6"/>
      <x:c r="H37" s="6"/>
      <x:c r="I37" s="6"/>
      <x:c r="J37" s="6"/>
      <x:c r="K37" s="6"/>
      <x:c r="L37" s="6"/>
      <x:c r="M37" s="6"/>
      <x:c r="N37" s="16"/>
      <x:c r="O37" s="16"/>
      <x:c r="P37" s="16"/>
      <x:c r="Q37" s="17"/>
      <x:c r="R37" s="17"/>
      <x:c r="S37" s="17"/>
      <x:c r="T37" s="17"/>
      <x:c r="U37" s="17"/>
      <x:c r="V37" s="17"/>
      <x:c r="W37" s="17"/>
      <x:c r="X37" s="17"/>
      <x:c r="Y37" s="17"/>
      <x:c r="Z37" s="18" t="str">
        <x:f>IF(COUNT(S37:T37)&lt;&gt;2,"",SUM(S37:T37))</x:f>
      </x:c>
      <x:c r="AA37" s="23" t="str">
        <x:f>IF(OR(NOT(ISNUMBER(Z37)),NOT(ISNUMBER(R37)),R37&lt;=0),"",Z37/R37)</x:f>
      </x:c>
      <x:c r="AB37" s="23" t="str">
        <x:f>IF(OR(COUNT(R37,V37)&lt;&gt;2,R37&lt;=0),"",V37/R37-1)</x:f>
      </x:c>
      <x:c r="AC37" s="24" t="str">
        <x:f>IF(COUNT(Q37,R37)&lt;&gt;2,"",IF(OR(Q37&lt;=0,R37&lt;=0),"NM",Q37/R37))</x:f>
      </x:c>
      <x:c r="AD37" s="24" t="str">
        <x:f>IF(COUNT(Q37,Z37)&lt;&gt;2,"",IF(OR(Q37&lt;=0,Z37&lt;=0),"NM",Q37/Z37))</x:f>
      </x:c>
      <x:c r="AE37" s="24" t="str">
        <x:f>IF(COUNT(Q37,U37)&lt;&gt;2,"",IF(OR(Q37&lt;=0,U37&lt;=0),"NM",Q37/U37))</x:f>
      </x:c>
      <x:c r="AF37" s="24" t="str">
        <x:f>IF(COUNT(Q37,V37)&lt;&gt;2,"",IF(OR(Q37&lt;=0,V37&lt;=0),"NM",Q37/V37))</x:f>
      </x:c>
      <x:c r="AG37" s="24" t="str">
        <x:f>IF(COUNT(Q37,W37)&lt;&gt;2,"",IF(OR(Q37&lt;=0,W37&lt;=0),"NM",Q37/W37))</x:f>
      </x:c>
      <x:c r="AH37" s="25" t="str">
        <x:f>IF(OR(NOT(ISNUMBER(Controls!$C$11)),Controls!$C$11&lt;1,Controls!$C$11&gt;5,Controls!$C$11&lt;&gt;INT(Controls!$C$11)),"",INDEX(AC37:AG37,1,Controls!$C$11))</x:f>
      </x:c>
      <x:c r="AI37" s="2" t="str">
        <x:f>IF(A37="","",IF(COUNTIFS($A$10:$A$309,A37)&lt;&gt;1,"Duplicate ID",IF(OR(B37&lt;&gt;Controls!$C$9,C37&lt;&gt;Controls!$C$10),"Other peer group",IF(OR(H37&lt;&gt;"Yes",G37="Excluded",G37="Adjacent",G37="Watchlist"),"Excluded",IF(OR(I37&lt;&gt;"Yes",D37="",E37="",J37="",K37="",L37="",X37="",Controls!$C$10="",Controls!$C$8="",Controls!$C$20="",Controls!$C$21="",M37&lt;&gt;Controls!$C$8,NOT(ISNUMBER(N37)),N37&lt;=0,N37&lt;&gt;Controls!$C$7,NOT(ISNUMBER(O37)),O37&gt;N37,AND(Controls!$C$11&gt;=4,OR(NOT(ISNUMBER(P37)),P37&lt;=N37)),AND(Controls!$C$11=2,T37&lt;&gt;0,Y37=""),AND(G37&lt;&gt;"Core",G37&lt;&gt;"Secondary")),"Review inputs / basis",IF(NOT(ISNUMBER(AH37)),"Missing / NM metric","Eligible"))))))</x:f>
      </x:c>
      <x:c r="AJ37" s="25" t="str">
        <x:f>IF(AND(AI37="Eligible",G37="Core"),AH37,"")</x:f>
      </x:c>
      <x:c r="AK37" s="25" t="str">
        <x:f>IF(AI37="Eligible",AH37,"")</x:f>
      </x:c>
      <x:c r="AL37" s="2" t="str">
        <x:f>IF(NOT(ISNUMBER(AJ37)),"",IF($A$6&lt;5,"Fewer than 5 core",IF(OR(AJ37&lt;$B$6-1.5*($D$6-$B$6),AJ37&gt;$D$6+1.5*($D$6-$B$6)),"Review outlier","Within IQR fences")))</x:f>
      </x:c>
      <x:c r="AM37" s="2"/>
      <x:c r="AN37" s="2"/>
      <x:c r="AO37" s="2"/>
      <x:c r="AP37" s="2"/>
    </x:row>
    <x:row r="38" ht="25" customHeight="1">
      <x:c r="A38" s="6"/>
      <x:c r="B38" s="6"/>
      <x:c r="C38" s="6"/>
      <x:c r="D38" s="6"/>
      <x:c r="E38" s="6"/>
      <x:c r="F38" s="6"/>
      <x:c r="G38" s="6"/>
      <x:c r="H38" s="6"/>
      <x:c r="I38" s="6"/>
      <x:c r="J38" s="6"/>
      <x:c r="K38" s="6"/>
      <x:c r="L38" s="6"/>
      <x:c r="M38" s="6"/>
      <x:c r="N38" s="16"/>
      <x:c r="O38" s="16"/>
      <x:c r="P38" s="16"/>
      <x:c r="Q38" s="17"/>
      <x:c r="R38" s="17"/>
      <x:c r="S38" s="17"/>
      <x:c r="T38" s="17"/>
      <x:c r="U38" s="17"/>
      <x:c r="V38" s="17"/>
      <x:c r="W38" s="17"/>
      <x:c r="X38" s="17"/>
      <x:c r="Y38" s="17"/>
      <x:c r="Z38" s="18" t="str">
        <x:f>IF(COUNT(S38:T38)&lt;&gt;2,"",SUM(S38:T38))</x:f>
      </x:c>
      <x:c r="AA38" s="23" t="str">
        <x:f>IF(OR(NOT(ISNUMBER(Z38)),NOT(ISNUMBER(R38)),R38&lt;=0),"",Z38/R38)</x:f>
      </x:c>
      <x:c r="AB38" s="23" t="str">
        <x:f>IF(OR(COUNT(R38,V38)&lt;&gt;2,R38&lt;=0),"",V38/R38-1)</x:f>
      </x:c>
      <x:c r="AC38" s="24" t="str">
        <x:f>IF(COUNT(Q38,R38)&lt;&gt;2,"",IF(OR(Q38&lt;=0,R38&lt;=0),"NM",Q38/R38))</x:f>
      </x:c>
      <x:c r="AD38" s="24" t="str">
        <x:f>IF(COUNT(Q38,Z38)&lt;&gt;2,"",IF(OR(Q38&lt;=0,Z38&lt;=0),"NM",Q38/Z38))</x:f>
      </x:c>
      <x:c r="AE38" s="24" t="str">
        <x:f>IF(COUNT(Q38,U38)&lt;&gt;2,"",IF(OR(Q38&lt;=0,U38&lt;=0),"NM",Q38/U38))</x:f>
      </x:c>
      <x:c r="AF38" s="24" t="str">
        <x:f>IF(COUNT(Q38,V38)&lt;&gt;2,"",IF(OR(Q38&lt;=0,V38&lt;=0),"NM",Q38/V38))</x:f>
      </x:c>
      <x:c r="AG38" s="24" t="str">
        <x:f>IF(COUNT(Q38,W38)&lt;&gt;2,"",IF(OR(Q38&lt;=0,W38&lt;=0),"NM",Q38/W38))</x:f>
      </x:c>
      <x:c r="AH38" s="25" t="str">
        <x:f>IF(OR(NOT(ISNUMBER(Controls!$C$11)),Controls!$C$11&lt;1,Controls!$C$11&gt;5,Controls!$C$11&lt;&gt;INT(Controls!$C$11)),"",INDEX(AC38:AG38,1,Controls!$C$11))</x:f>
      </x:c>
      <x:c r="AI38" s="2" t="str">
        <x:f>IF(A38="","",IF(COUNTIFS($A$10:$A$309,A38)&lt;&gt;1,"Duplicate ID",IF(OR(B38&lt;&gt;Controls!$C$9,C38&lt;&gt;Controls!$C$10),"Other peer group",IF(OR(H38&lt;&gt;"Yes",G38="Excluded",G38="Adjacent",G38="Watchlist"),"Excluded",IF(OR(I38&lt;&gt;"Yes",D38="",E38="",J38="",K38="",L38="",X38="",Controls!$C$10="",Controls!$C$8="",Controls!$C$20="",Controls!$C$21="",M38&lt;&gt;Controls!$C$8,NOT(ISNUMBER(N38)),N38&lt;=0,N38&lt;&gt;Controls!$C$7,NOT(ISNUMBER(O38)),O38&gt;N38,AND(Controls!$C$11&gt;=4,OR(NOT(ISNUMBER(P38)),P38&lt;=N38)),AND(Controls!$C$11=2,T38&lt;&gt;0,Y38=""),AND(G38&lt;&gt;"Core",G38&lt;&gt;"Secondary")),"Review inputs / basis",IF(NOT(ISNUMBER(AH38)),"Missing / NM metric","Eligible"))))))</x:f>
      </x:c>
      <x:c r="AJ38" s="25" t="str">
        <x:f>IF(AND(AI38="Eligible",G38="Core"),AH38,"")</x:f>
      </x:c>
      <x:c r="AK38" s="25" t="str">
        <x:f>IF(AI38="Eligible",AH38,"")</x:f>
      </x:c>
      <x:c r="AL38" s="2" t="str">
        <x:f>IF(NOT(ISNUMBER(AJ38)),"",IF($A$6&lt;5,"Fewer than 5 core",IF(OR(AJ38&lt;$B$6-1.5*($D$6-$B$6),AJ38&gt;$D$6+1.5*($D$6-$B$6)),"Review outlier","Within IQR fences")))</x:f>
      </x:c>
      <x:c r="AM38" s="2"/>
      <x:c r="AN38" s="2"/>
      <x:c r="AO38" s="2"/>
      <x:c r="AP38" s="2"/>
    </x:row>
    <x:row r="39" ht="25" customHeight="1">
      <x:c r="A39" s="6"/>
      <x:c r="B39" s="6"/>
      <x:c r="C39" s="6"/>
      <x:c r="D39" s="6"/>
      <x:c r="E39" s="6"/>
      <x:c r="F39" s="6"/>
      <x:c r="G39" s="6"/>
      <x:c r="H39" s="6"/>
      <x:c r="I39" s="6"/>
      <x:c r="J39" s="6"/>
      <x:c r="K39" s="6"/>
      <x:c r="L39" s="6"/>
      <x:c r="M39" s="6"/>
      <x:c r="N39" s="16"/>
      <x:c r="O39" s="16"/>
      <x:c r="P39" s="16"/>
      <x:c r="Q39" s="17"/>
      <x:c r="R39" s="17"/>
      <x:c r="S39" s="17"/>
      <x:c r="T39" s="17"/>
      <x:c r="U39" s="17"/>
      <x:c r="V39" s="17"/>
      <x:c r="W39" s="17"/>
      <x:c r="X39" s="17"/>
      <x:c r="Y39" s="17"/>
      <x:c r="Z39" s="18" t="str">
        <x:f>IF(COUNT(S39:T39)&lt;&gt;2,"",SUM(S39:T39))</x:f>
      </x:c>
      <x:c r="AA39" s="23" t="str">
        <x:f>IF(OR(NOT(ISNUMBER(Z39)),NOT(ISNUMBER(R39)),R39&lt;=0),"",Z39/R39)</x:f>
      </x:c>
      <x:c r="AB39" s="23" t="str">
        <x:f>IF(OR(COUNT(R39,V39)&lt;&gt;2,R39&lt;=0),"",V39/R39-1)</x:f>
      </x:c>
      <x:c r="AC39" s="24" t="str">
        <x:f>IF(COUNT(Q39,R39)&lt;&gt;2,"",IF(OR(Q39&lt;=0,R39&lt;=0),"NM",Q39/R39))</x:f>
      </x:c>
      <x:c r="AD39" s="24" t="str">
        <x:f>IF(COUNT(Q39,Z39)&lt;&gt;2,"",IF(OR(Q39&lt;=0,Z39&lt;=0),"NM",Q39/Z39))</x:f>
      </x:c>
      <x:c r="AE39" s="24" t="str">
        <x:f>IF(COUNT(Q39,U39)&lt;&gt;2,"",IF(OR(Q39&lt;=0,U39&lt;=0),"NM",Q39/U39))</x:f>
      </x:c>
      <x:c r="AF39" s="24" t="str">
        <x:f>IF(COUNT(Q39,V39)&lt;&gt;2,"",IF(OR(Q39&lt;=0,V39&lt;=0),"NM",Q39/V39))</x:f>
      </x:c>
      <x:c r="AG39" s="24" t="str">
        <x:f>IF(COUNT(Q39,W39)&lt;&gt;2,"",IF(OR(Q39&lt;=0,W39&lt;=0),"NM",Q39/W39))</x:f>
      </x:c>
      <x:c r="AH39" s="25" t="str">
        <x:f>IF(OR(NOT(ISNUMBER(Controls!$C$11)),Controls!$C$11&lt;1,Controls!$C$11&gt;5,Controls!$C$11&lt;&gt;INT(Controls!$C$11)),"",INDEX(AC39:AG39,1,Controls!$C$11))</x:f>
      </x:c>
      <x:c r="AI39" s="2" t="str">
        <x:f>IF(A39="","",IF(COUNTIFS($A$10:$A$309,A39)&lt;&gt;1,"Duplicate ID",IF(OR(B39&lt;&gt;Controls!$C$9,C39&lt;&gt;Controls!$C$10),"Other peer group",IF(OR(H39&lt;&gt;"Yes",G39="Excluded",G39="Adjacent",G39="Watchlist"),"Excluded",IF(OR(I39&lt;&gt;"Yes",D39="",E39="",J39="",K39="",L39="",X39="",Controls!$C$10="",Controls!$C$8="",Controls!$C$20="",Controls!$C$21="",M39&lt;&gt;Controls!$C$8,NOT(ISNUMBER(N39)),N39&lt;=0,N39&lt;&gt;Controls!$C$7,NOT(ISNUMBER(O39)),O39&gt;N39,AND(Controls!$C$11&gt;=4,OR(NOT(ISNUMBER(P39)),P39&lt;=N39)),AND(Controls!$C$11=2,T39&lt;&gt;0,Y39=""),AND(G39&lt;&gt;"Core",G39&lt;&gt;"Secondary")),"Review inputs / basis",IF(NOT(ISNUMBER(AH39)),"Missing / NM metric","Eligible"))))))</x:f>
      </x:c>
      <x:c r="AJ39" s="25" t="str">
        <x:f>IF(AND(AI39="Eligible",G39="Core"),AH39,"")</x:f>
      </x:c>
      <x:c r="AK39" s="25" t="str">
        <x:f>IF(AI39="Eligible",AH39,"")</x:f>
      </x:c>
      <x:c r="AL39" s="2" t="str">
        <x:f>IF(NOT(ISNUMBER(AJ39)),"",IF($A$6&lt;5,"Fewer than 5 core",IF(OR(AJ39&lt;$B$6-1.5*($D$6-$B$6),AJ39&gt;$D$6+1.5*($D$6-$B$6)),"Review outlier","Within IQR fences")))</x:f>
      </x:c>
      <x:c r="AM39" s="2"/>
      <x:c r="AN39" s="2"/>
      <x:c r="AO39" s="2"/>
      <x:c r="AP39" s="2"/>
    </x:row>
    <x:row r="40" ht="25" customHeight="1">
      <x:c r="A40" s="6"/>
      <x:c r="B40" s="6"/>
      <x:c r="C40" s="6"/>
      <x:c r="D40" s="6"/>
      <x:c r="E40" s="6"/>
      <x:c r="F40" s="6"/>
      <x:c r="G40" s="6"/>
      <x:c r="H40" s="6"/>
      <x:c r="I40" s="6"/>
      <x:c r="J40" s="6"/>
      <x:c r="K40" s="6"/>
      <x:c r="L40" s="6"/>
      <x:c r="M40" s="6"/>
      <x:c r="N40" s="16"/>
      <x:c r="O40" s="16"/>
      <x:c r="P40" s="16"/>
      <x:c r="Q40" s="17"/>
      <x:c r="R40" s="17"/>
      <x:c r="S40" s="17"/>
      <x:c r="T40" s="17"/>
      <x:c r="U40" s="17"/>
      <x:c r="V40" s="17"/>
      <x:c r="W40" s="17"/>
      <x:c r="X40" s="17"/>
      <x:c r="Y40" s="17"/>
      <x:c r="Z40" s="18" t="str">
        <x:f>IF(COUNT(S40:T40)&lt;&gt;2,"",SUM(S40:T40))</x:f>
      </x:c>
      <x:c r="AA40" s="23" t="str">
        <x:f>IF(OR(NOT(ISNUMBER(Z40)),NOT(ISNUMBER(R40)),R40&lt;=0),"",Z40/R40)</x:f>
      </x:c>
      <x:c r="AB40" s="23" t="str">
        <x:f>IF(OR(COUNT(R40,V40)&lt;&gt;2,R40&lt;=0),"",V40/R40-1)</x:f>
      </x:c>
      <x:c r="AC40" s="24" t="str">
        <x:f>IF(COUNT(Q40,R40)&lt;&gt;2,"",IF(OR(Q40&lt;=0,R40&lt;=0),"NM",Q40/R40))</x:f>
      </x:c>
      <x:c r="AD40" s="24" t="str">
        <x:f>IF(COUNT(Q40,Z40)&lt;&gt;2,"",IF(OR(Q40&lt;=0,Z40&lt;=0),"NM",Q40/Z40))</x:f>
      </x:c>
      <x:c r="AE40" s="24" t="str">
        <x:f>IF(COUNT(Q40,U40)&lt;&gt;2,"",IF(OR(Q40&lt;=0,U40&lt;=0),"NM",Q40/U40))</x:f>
      </x:c>
      <x:c r="AF40" s="24" t="str">
        <x:f>IF(COUNT(Q40,V40)&lt;&gt;2,"",IF(OR(Q40&lt;=0,V40&lt;=0),"NM",Q40/V40))</x:f>
      </x:c>
      <x:c r="AG40" s="24" t="str">
        <x:f>IF(COUNT(Q40,W40)&lt;&gt;2,"",IF(OR(Q40&lt;=0,W40&lt;=0),"NM",Q40/W40))</x:f>
      </x:c>
      <x:c r="AH40" s="25" t="str">
        <x:f>IF(OR(NOT(ISNUMBER(Controls!$C$11)),Controls!$C$11&lt;1,Controls!$C$11&gt;5,Controls!$C$11&lt;&gt;INT(Controls!$C$11)),"",INDEX(AC40:AG40,1,Controls!$C$11))</x:f>
      </x:c>
      <x:c r="AI40" s="2" t="str">
        <x:f>IF(A40="","",IF(COUNTIFS($A$10:$A$309,A40)&lt;&gt;1,"Duplicate ID",IF(OR(B40&lt;&gt;Controls!$C$9,C40&lt;&gt;Controls!$C$10),"Other peer group",IF(OR(H40&lt;&gt;"Yes",G40="Excluded",G40="Adjacent",G40="Watchlist"),"Excluded",IF(OR(I40&lt;&gt;"Yes",D40="",E40="",J40="",K40="",L40="",X40="",Controls!$C$10="",Controls!$C$8="",Controls!$C$20="",Controls!$C$21="",M40&lt;&gt;Controls!$C$8,NOT(ISNUMBER(N40)),N40&lt;=0,N40&lt;&gt;Controls!$C$7,NOT(ISNUMBER(O40)),O40&gt;N40,AND(Controls!$C$11&gt;=4,OR(NOT(ISNUMBER(P40)),P40&lt;=N40)),AND(Controls!$C$11=2,T40&lt;&gt;0,Y40=""),AND(G40&lt;&gt;"Core",G40&lt;&gt;"Secondary")),"Review inputs / basis",IF(NOT(ISNUMBER(AH40)),"Missing / NM metric","Eligible"))))))</x:f>
      </x:c>
      <x:c r="AJ40" s="25" t="str">
        <x:f>IF(AND(AI40="Eligible",G40="Core"),AH40,"")</x:f>
      </x:c>
      <x:c r="AK40" s="25" t="str">
        <x:f>IF(AI40="Eligible",AH40,"")</x:f>
      </x:c>
      <x:c r="AL40" s="2" t="str">
        <x:f>IF(NOT(ISNUMBER(AJ40)),"",IF($A$6&lt;5,"Fewer than 5 core",IF(OR(AJ40&lt;$B$6-1.5*($D$6-$B$6),AJ40&gt;$D$6+1.5*($D$6-$B$6)),"Review outlier","Within IQR fences")))</x:f>
      </x:c>
      <x:c r="AM40" s="2"/>
      <x:c r="AN40" s="2"/>
      <x:c r="AO40" s="2"/>
      <x:c r="AP40" s="2"/>
    </x:row>
    <x:row r="41" ht="25" customHeight="1">
      <x:c r="A41" s="6"/>
      <x:c r="B41" s="6"/>
      <x:c r="C41" s="6"/>
      <x:c r="D41" s="6"/>
      <x:c r="E41" s="6"/>
      <x:c r="F41" s="6"/>
      <x:c r="G41" s="6"/>
      <x:c r="H41" s="6"/>
      <x:c r="I41" s="6"/>
      <x:c r="J41" s="6"/>
      <x:c r="K41" s="6"/>
      <x:c r="L41" s="6"/>
      <x:c r="M41" s="6"/>
      <x:c r="N41" s="16"/>
      <x:c r="O41" s="16"/>
      <x:c r="P41" s="16"/>
      <x:c r="Q41" s="17"/>
      <x:c r="R41" s="17"/>
      <x:c r="S41" s="17"/>
      <x:c r="T41" s="17"/>
      <x:c r="U41" s="17"/>
      <x:c r="V41" s="17"/>
      <x:c r="W41" s="17"/>
      <x:c r="X41" s="17"/>
      <x:c r="Y41" s="17"/>
      <x:c r="Z41" s="18" t="str">
        <x:f>IF(COUNT(S41:T41)&lt;&gt;2,"",SUM(S41:T41))</x:f>
      </x:c>
      <x:c r="AA41" s="23" t="str">
        <x:f>IF(OR(NOT(ISNUMBER(Z41)),NOT(ISNUMBER(R41)),R41&lt;=0),"",Z41/R41)</x:f>
      </x:c>
      <x:c r="AB41" s="23" t="str">
        <x:f>IF(OR(COUNT(R41,V41)&lt;&gt;2,R41&lt;=0),"",V41/R41-1)</x:f>
      </x:c>
      <x:c r="AC41" s="24" t="str">
        <x:f>IF(COUNT(Q41,R41)&lt;&gt;2,"",IF(OR(Q41&lt;=0,R41&lt;=0),"NM",Q41/R41))</x:f>
      </x:c>
      <x:c r="AD41" s="24" t="str">
        <x:f>IF(COUNT(Q41,Z41)&lt;&gt;2,"",IF(OR(Q41&lt;=0,Z41&lt;=0),"NM",Q41/Z41))</x:f>
      </x:c>
      <x:c r="AE41" s="24" t="str">
        <x:f>IF(COUNT(Q41,U41)&lt;&gt;2,"",IF(OR(Q41&lt;=0,U41&lt;=0),"NM",Q41/U41))</x:f>
      </x:c>
      <x:c r="AF41" s="24" t="str">
        <x:f>IF(COUNT(Q41,V41)&lt;&gt;2,"",IF(OR(Q41&lt;=0,V41&lt;=0),"NM",Q41/V41))</x:f>
      </x:c>
      <x:c r="AG41" s="24" t="str">
        <x:f>IF(COUNT(Q41,W41)&lt;&gt;2,"",IF(OR(Q41&lt;=0,W41&lt;=0),"NM",Q41/W41))</x:f>
      </x:c>
      <x:c r="AH41" s="25" t="str">
        <x:f>IF(OR(NOT(ISNUMBER(Controls!$C$11)),Controls!$C$11&lt;1,Controls!$C$11&gt;5,Controls!$C$11&lt;&gt;INT(Controls!$C$11)),"",INDEX(AC41:AG41,1,Controls!$C$11))</x:f>
      </x:c>
      <x:c r="AI41" s="2" t="str">
        <x:f>IF(A41="","",IF(COUNTIFS($A$10:$A$309,A41)&lt;&gt;1,"Duplicate ID",IF(OR(B41&lt;&gt;Controls!$C$9,C41&lt;&gt;Controls!$C$10),"Other peer group",IF(OR(H41&lt;&gt;"Yes",G41="Excluded",G41="Adjacent",G41="Watchlist"),"Excluded",IF(OR(I41&lt;&gt;"Yes",D41="",E41="",J41="",K41="",L41="",X41="",Controls!$C$10="",Controls!$C$8="",Controls!$C$20="",Controls!$C$21="",M41&lt;&gt;Controls!$C$8,NOT(ISNUMBER(N41)),N41&lt;=0,N41&lt;&gt;Controls!$C$7,NOT(ISNUMBER(O41)),O41&gt;N41,AND(Controls!$C$11&gt;=4,OR(NOT(ISNUMBER(P41)),P41&lt;=N41)),AND(Controls!$C$11=2,T41&lt;&gt;0,Y41=""),AND(G41&lt;&gt;"Core",G41&lt;&gt;"Secondary")),"Review inputs / basis",IF(NOT(ISNUMBER(AH41)),"Missing / NM metric","Eligible"))))))</x:f>
      </x:c>
      <x:c r="AJ41" s="25" t="str">
        <x:f>IF(AND(AI41="Eligible",G41="Core"),AH41,"")</x:f>
      </x:c>
      <x:c r="AK41" s="25" t="str">
        <x:f>IF(AI41="Eligible",AH41,"")</x:f>
      </x:c>
      <x:c r="AL41" s="2" t="str">
        <x:f>IF(NOT(ISNUMBER(AJ41)),"",IF($A$6&lt;5,"Fewer than 5 core",IF(OR(AJ41&lt;$B$6-1.5*($D$6-$B$6),AJ41&gt;$D$6+1.5*($D$6-$B$6)),"Review outlier","Within IQR fences")))</x:f>
      </x:c>
      <x:c r="AM41" s="2"/>
      <x:c r="AN41" s="2"/>
      <x:c r="AO41" s="2"/>
      <x:c r="AP41" s="2"/>
    </x:row>
    <x:row r="42" ht="25" customHeight="1">
      <x:c r="A42" s="6"/>
      <x:c r="B42" s="6"/>
      <x:c r="C42" s="6"/>
      <x:c r="D42" s="6"/>
      <x:c r="E42" s="6"/>
      <x:c r="F42" s="6"/>
      <x:c r="G42" s="6"/>
      <x:c r="H42" s="6"/>
      <x:c r="I42" s="6"/>
      <x:c r="J42" s="6"/>
      <x:c r="K42" s="6"/>
      <x:c r="L42" s="6"/>
      <x:c r="M42" s="6"/>
      <x:c r="N42" s="16"/>
      <x:c r="O42" s="16"/>
      <x:c r="P42" s="16"/>
      <x:c r="Q42" s="17"/>
      <x:c r="R42" s="17"/>
      <x:c r="S42" s="17"/>
      <x:c r="T42" s="17"/>
      <x:c r="U42" s="17"/>
      <x:c r="V42" s="17"/>
      <x:c r="W42" s="17"/>
      <x:c r="X42" s="17"/>
      <x:c r="Y42" s="17"/>
      <x:c r="Z42" s="18" t="str">
        <x:f>IF(COUNT(S42:T42)&lt;&gt;2,"",SUM(S42:T42))</x:f>
      </x:c>
      <x:c r="AA42" s="23" t="str">
        <x:f>IF(OR(NOT(ISNUMBER(Z42)),NOT(ISNUMBER(R42)),R42&lt;=0),"",Z42/R42)</x:f>
      </x:c>
      <x:c r="AB42" s="23" t="str">
        <x:f>IF(OR(COUNT(R42,V42)&lt;&gt;2,R42&lt;=0),"",V42/R42-1)</x:f>
      </x:c>
      <x:c r="AC42" s="24" t="str">
        <x:f>IF(COUNT(Q42,R42)&lt;&gt;2,"",IF(OR(Q42&lt;=0,R42&lt;=0),"NM",Q42/R42))</x:f>
      </x:c>
      <x:c r="AD42" s="24" t="str">
        <x:f>IF(COUNT(Q42,Z42)&lt;&gt;2,"",IF(OR(Q42&lt;=0,Z42&lt;=0),"NM",Q42/Z42))</x:f>
      </x:c>
      <x:c r="AE42" s="24" t="str">
        <x:f>IF(COUNT(Q42,U42)&lt;&gt;2,"",IF(OR(Q42&lt;=0,U42&lt;=0),"NM",Q42/U42))</x:f>
      </x:c>
      <x:c r="AF42" s="24" t="str">
        <x:f>IF(COUNT(Q42,V42)&lt;&gt;2,"",IF(OR(Q42&lt;=0,V42&lt;=0),"NM",Q42/V42))</x:f>
      </x:c>
      <x:c r="AG42" s="24" t="str">
        <x:f>IF(COUNT(Q42,W42)&lt;&gt;2,"",IF(OR(Q42&lt;=0,W42&lt;=0),"NM",Q42/W42))</x:f>
      </x:c>
      <x:c r="AH42" s="25" t="str">
        <x:f>IF(OR(NOT(ISNUMBER(Controls!$C$11)),Controls!$C$11&lt;1,Controls!$C$11&gt;5,Controls!$C$11&lt;&gt;INT(Controls!$C$11)),"",INDEX(AC42:AG42,1,Controls!$C$11))</x:f>
      </x:c>
      <x:c r="AI42" s="2" t="str">
        <x:f>IF(A42="","",IF(COUNTIFS($A$10:$A$309,A42)&lt;&gt;1,"Duplicate ID",IF(OR(B42&lt;&gt;Controls!$C$9,C42&lt;&gt;Controls!$C$10),"Other peer group",IF(OR(H42&lt;&gt;"Yes",G42="Excluded",G42="Adjacent",G42="Watchlist"),"Excluded",IF(OR(I42&lt;&gt;"Yes",D42="",E42="",J42="",K42="",L42="",X42="",Controls!$C$10="",Controls!$C$8="",Controls!$C$20="",Controls!$C$21="",M42&lt;&gt;Controls!$C$8,NOT(ISNUMBER(N42)),N42&lt;=0,N42&lt;&gt;Controls!$C$7,NOT(ISNUMBER(O42)),O42&gt;N42,AND(Controls!$C$11&gt;=4,OR(NOT(ISNUMBER(P42)),P42&lt;=N42)),AND(Controls!$C$11=2,T42&lt;&gt;0,Y42=""),AND(G42&lt;&gt;"Core",G42&lt;&gt;"Secondary")),"Review inputs / basis",IF(NOT(ISNUMBER(AH42)),"Missing / NM metric","Eligible"))))))</x:f>
      </x:c>
      <x:c r="AJ42" s="25" t="str">
        <x:f>IF(AND(AI42="Eligible",G42="Core"),AH42,"")</x:f>
      </x:c>
      <x:c r="AK42" s="25" t="str">
        <x:f>IF(AI42="Eligible",AH42,"")</x:f>
      </x:c>
      <x:c r="AL42" s="2" t="str">
        <x:f>IF(NOT(ISNUMBER(AJ42)),"",IF($A$6&lt;5,"Fewer than 5 core",IF(OR(AJ42&lt;$B$6-1.5*($D$6-$B$6),AJ42&gt;$D$6+1.5*($D$6-$B$6)),"Review outlier","Within IQR fences")))</x:f>
      </x:c>
      <x:c r="AM42" s="2"/>
      <x:c r="AN42" s="2"/>
      <x:c r="AO42" s="2"/>
      <x:c r="AP42" s="2"/>
    </x:row>
    <x:row r="43" ht="25" customHeight="1">
      <x:c r="A43" s="6"/>
      <x:c r="B43" s="6"/>
      <x:c r="C43" s="6"/>
      <x:c r="D43" s="6"/>
      <x:c r="E43" s="6"/>
      <x:c r="F43" s="6"/>
      <x:c r="G43" s="6"/>
      <x:c r="H43" s="6"/>
      <x:c r="I43" s="6"/>
      <x:c r="J43" s="6"/>
      <x:c r="K43" s="6"/>
      <x:c r="L43" s="6"/>
      <x:c r="M43" s="6"/>
      <x:c r="N43" s="16"/>
      <x:c r="O43" s="16"/>
      <x:c r="P43" s="16"/>
      <x:c r="Q43" s="17"/>
      <x:c r="R43" s="17"/>
      <x:c r="S43" s="17"/>
      <x:c r="T43" s="17"/>
      <x:c r="U43" s="17"/>
      <x:c r="V43" s="17"/>
      <x:c r="W43" s="17"/>
      <x:c r="X43" s="17"/>
      <x:c r="Y43" s="17"/>
      <x:c r="Z43" s="18" t="str">
        <x:f>IF(COUNT(S43:T43)&lt;&gt;2,"",SUM(S43:T43))</x:f>
      </x:c>
      <x:c r="AA43" s="23" t="str">
        <x:f>IF(OR(NOT(ISNUMBER(Z43)),NOT(ISNUMBER(R43)),R43&lt;=0),"",Z43/R43)</x:f>
      </x:c>
      <x:c r="AB43" s="23" t="str">
        <x:f>IF(OR(COUNT(R43,V43)&lt;&gt;2,R43&lt;=0),"",V43/R43-1)</x:f>
      </x:c>
      <x:c r="AC43" s="24" t="str">
        <x:f>IF(COUNT(Q43,R43)&lt;&gt;2,"",IF(OR(Q43&lt;=0,R43&lt;=0),"NM",Q43/R43))</x:f>
      </x:c>
      <x:c r="AD43" s="24" t="str">
        <x:f>IF(COUNT(Q43,Z43)&lt;&gt;2,"",IF(OR(Q43&lt;=0,Z43&lt;=0),"NM",Q43/Z43))</x:f>
      </x:c>
      <x:c r="AE43" s="24" t="str">
        <x:f>IF(COUNT(Q43,U43)&lt;&gt;2,"",IF(OR(Q43&lt;=0,U43&lt;=0),"NM",Q43/U43))</x:f>
      </x:c>
      <x:c r="AF43" s="24" t="str">
        <x:f>IF(COUNT(Q43,V43)&lt;&gt;2,"",IF(OR(Q43&lt;=0,V43&lt;=0),"NM",Q43/V43))</x:f>
      </x:c>
      <x:c r="AG43" s="24" t="str">
        <x:f>IF(COUNT(Q43,W43)&lt;&gt;2,"",IF(OR(Q43&lt;=0,W43&lt;=0),"NM",Q43/W43))</x:f>
      </x:c>
      <x:c r="AH43" s="25" t="str">
        <x:f>IF(OR(NOT(ISNUMBER(Controls!$C$11)),Controls!$C$11&lt;1,Controls!$C$11&gt;5,Controls!$C$11&lt;&gt;INT(Controls!$C$11)),"",INDEX(AC43:AG43,1,Controls!$C$11))</x:f>
      </x:c>
      <x:c r="AI43" s="2" t="str">
        <x:f>IF(A43="","",IF(COUNTIFS($A$10:$A$309,A43)&lt;&gt;1,"Duplicate ID",IF(OR(B43&lt;&gt;Controls!$C$9,C43&lt;&gt;Controls!$C$10),"Other peer group",IF(OR(H43&lt;&gt;"Yes",G43="Excluded",G43="Adjacent",G43="Watchlist"),"Excluded",IF(OR(I43&lt;&gt;"Yes",D43="",E43="",J43="",K43="",L43="",X43="",Controls!$C$10="",Controls!$C$8="",Controls!$C$20="",Controls!$C$21="",M43&lt;&gt;Controls!$C$8,NOT(ISNUMBER(N43)),N43&lt;=0,N43&lt;&gt;Controls!$C$7,NOT(ISNUMBER(O43)),O43&gt;N43,AND(Controls!$C$11&gt;=4,OR(NOT(ISNUMBER(P43)),P43&lt;=N43)),AND(Controls!$C$11=2,T43&lt;&gt;0,Y43=""),AND(G43&lt;&gt;"Core",G43&lt;&gt;"Secondary")),"Review inputs / basis",IF(NOT(ISNUMBER(AH43)),"Missing / NM metric","Eligible"))))))</x:f>
      </x:c>
      <x:c r="AJ43" s="25" t="str">
        <x:f>IF(AND(AI43="Eligible",G43="Core"),AH43,"")</x:f>
      </x:c>
      <x:c r="AK43" s="25" t="str">
        <x:f>IF(AI43="Eligible",AH43,"")</x:f>
      </x:c>
      <x:c r="AL43" s="2" t="str">
        <x:f>IF(NOT(ISNUMBER(AJ43)),"",IF($A$6&lt;5,"Fewer than 5 core",IF(OR(AJ43&lt;$B$6-1.5*($D$6-$B$6),AJ43&gt;$D$6+1.5*($D$6-$B$6)),"Review outlier","Within IQR fences")))</x:f>
      </x:c>
      <x:c r="AM43" s="2"/>
      <x:c r="AN43" s="2"/>
      <x:c r="AO43" s="2"/>
      <x:c r="AP43" s="2"/>
    </x:row>
    <x:row r="44" ht="25" customHeight="1">
      <x:c r="A44" s="6"/>
      <x:c r="B44" s="6"/>
      <x:c r="C44" s="6"/>
      <x:c r="D44" s="6"/>
      <x:c r="E44" s="6"/>
      <x:c r="F44" s="6"/>
      <x:c r="G44" s="6"/>
      <x:c r="H44" s="6"/>
      <x:c r="I44" s="6"/>
      <x:c r="J44" s="6"/>
      <x:c r="K44" s="6"/>
      <x:c r="L44" s="6"/>
      <x:c r="M44" s="6"/>
      <x:c r="N44" s="16"/>
      <x:c r="O44" s="16"/>
      <x:c r="P44" s="16"/>
      <x:c r="Q44" s="17"/>
      <x:c r="R44" s="17"/>
      <x:c r="S44" s="17"/>
      <x:c r="T44" s="17"/>
      <x:c r="U44" s="17"/>
      <x:c r="V44" s="17"/>
      <x:c r="W44" s="17"/>
      <x:c r="X44" s="17"/>
      <x:c r="Y44" s="17"/>
      <x:c r="Z44" s="18" t="str">
        <x:f>IF(COUNT(S44:T44)&lt;&gt;2,"",SUM(S44:T44))</x:f>
      </x:c>
      <x:c r="AA44" s="23" t="str">
        <x:f>IF(OR(NOT(ISNUMBER(Z44)),NOT(ISNUMBER(R44)),R44&lt;=0),"",Z44/R44)</x:f>
      </x:c>
      <x:c r="AB44" s="23" t="str">
        <x:f>IF(OR(COUNT(R44,V44)&lt;&gt;2,R44&lt;=0),"",V44/R44-1)</x:f>
      </x:c>
      <x:c r="AC44" s="24" t="str">
        <x:f>IF(COUNT(Q44,R44)&lt;&gt;2,"",IF(OR(Q44&lt;=0,R44&lt;=0),"NM",Q44/R44))</x:f>
      </x:c>
      <x:c r="AD44" s="24" t="str">
        <x:f>IF(COUNT(Q44,Z44)&lt;&gt;2,"",IF(OR(Q44&lt;=0,Z44&lt;=0),"NM",Q44/Z44))</x:f>
      </x:c>
      <x:c r="AE44" s="24" t="str">
        <x:f>IF(COUNT(Q44,U44)&lt;&gt;2,"",IF(OR(Q44&lt;=0,U44&lt;=0),"NM",Q44/U44))</x:f>
      </x:c>
      <x:c r="AF44" s="24" t="str">
        <x:f>IF(COUNT(Q44,V44)&lt;&gt;2,"",IF(OR(Q44&lt;=0,V44&lt;=0),"NM",Q44/V44))</x:f>
      </x:c>
      <x:c r="AG44" s="24" t="str">
        <x:f>IF(COUNT(Q44,W44)&lt;&gt;2,"",IF(OR(Q44&lt;=0,W44&lt;=0),"NM",Q44/W44))</x:f>
      </x:c>
      <x:c r="AH44" s="25" t="str">
        <x:f>IF(OR(NOT(ISNUMBER(Controls!$C$11)),Controls!$C$11&lt;1,Controls!$C$11&gt;5,Controls!$C$11&lt;&gt;INT(Controls!$C$11)),"",INDEX(AC44:AG44,1,Controls!$C$11))</x:f>
      </x:c>
      <x:c r="AI44" s="2" t="str">
        <x:f>IF(A44="","",IF(COUNTIFS($A$10:$A$309,A44)&lt;&gt;1,"Duplicate ID",IF(OR(B44&lt;&gt;Controls!$C$9,C44&lt;&gt;Controls!$C$10),"Other peer group",IF(OR(H44&lt;&gt;"Yes",G44="Excluded",G44="Adjacent",G44="Watchlist"),"Excluded",IF(OR(I44&lt;&gt;"Yes",D44="",E44="",J44="",K44="",L44="",X44="",Controls!$C$10="",Controls!$C$8="",Controls!$C$20="",Controls!$C$21="",M44&lt;&gt;Controls!$C$8,NOT(ISNUMBER(N44)),N44&lt;=0,N44&lt;&gt;Controls!$C$7,NOT(ISNUMBER(O44)),O44&gt;N44,AND(Controls!$C$11&gt;=4,OR(NOT(ISNUMBER(P44)),P44&lt;=N44)),AND(Controls!$C$11=2,T44&lt;&gt;0,Y44=""),AND(G44&lt;&gt;"Core",G44&lt;&gt;"Secondary")),"Review inputs / basis",IF(NOT(ISNUMBER(AH44)),"Missing / NM metric","Eligible"))))))</x:f>
      </x:c>
      <x:c r="AJ44" s="25" t="str">
        <x:f>IF(AND(AI44="Eligible",G44="Core"),AH44,"")</x:f>
      </x:c>
      <x:c r="AK44" s="25" t="str">
        <x:f>IF(AI44="Eligible",AH44,"")</x:f>
      </x:c>
      <x:c r="AL44" s="2" t="str">
        <x:f>IF(NOT(ISNUMBER(AJ44)),"",IF($A$6&lt;5,"Fewer than 5 core",IF(OR(AJ44&lt;$B$6-1.5*($D$6-$B$6),AJ44&gt;$D$6+1.5*($D$6-$B$6)),"Review outlier","Within IQR fences")))</x:f>
      </x:c>
      <x:c r="AM44" s="2"/>
      <x:c r="AN44" s="2"/>
      <x:c r="AO44" s="2"/>
      <x:c r="AP44" s="2"/>
    </x:row>
    <x:row r="45" ht="25" customHeight="1">
      <x:c r="A45" s="6"/>
      <x:c r="B45" s="6"/>
      <x:c r="C45" s="6"/>
      <x:c r="D45" s="6"/>
      <x:c r="E45" s="6"/>
      <x:c r="F45" s="6"/>
      <x:c r="G45" s="6"/>
      <x:c r="H45" s="6"/>
      <x:c r="I45" s="6"/>
      <x:c r="J45" s="6"/>
      <x:c r="K45" s="6"/>
      <x:c r="L45" s="6"/>
      <x:c r="M45" s="6"/>
      <x:c r="N45" s="16"/>
      <x:c r="O45" s="16"/>
      <x:c r="P45" s="16"/>
      <x:c r="Q45" s="17"/>
      <x:c r="R45" s="17"/>
      <x:c r="S45" s="17"/>
      <x:c r="T45" s="17"/>
      <x:c r="U45" s="17"/>
      <x:c r="V45" s="17"/>
      <x:c r="W45" s="17"/>
      <x:c r="X45" s="17"/>
      <x:c r="Y45" s="17"/>
      <x:c r="Z45" s="18" t="str">
        <x:f>IF(COUNT(S45:T45)&lt;&gt;2,"",SUM(S45:T45))</x:f>
      </x:c>
      <x:c r="AA45" s="23" t="str">
        <x:f>IF(OR(NOT(ISNUMBER(Z45)),NOT(ISNUMBER(R45)),R45&lt;=0),"",Z45/R45)</x:f>
      </x:c>
      <x:c r="AB45" s="23" t="str">
        <x:f>IF(OR(COUNT(R45,V45)&lt;&gt;2,R45&lt;=0),"",V45/R45-1)</x:f>
      </x:c>
      <x:c r="AC45" s="24" t="str">
        <x:f>IF(COUNT(Q45,R45)&lt;&gt;2,"",IF(OR(Q45&lt;=0,R45&lt;=0),"NM",Q45/R45))</x:f>
      </x:c>
      <x:c r="AD45" s="24" t="str">
        <x:f>IF(COUNT(Q45,Z45)&lt;&gt;2,"",IF(OR(Q45&lt;=0,Z45&lt;=0),"NM",Q45/Z45))</x:f>
      </x:c>
      <x:c r="AE45" s="24" t="str">
        <x:f>IF(COUNT(Q45,U45)&lt;&gt;2,"",IF(OR(Q45&lt;=0,U45&lt;=0),"NM",Q45/U45))</x:f>
      </x:c>
      <x:c r="AF45" s="24" t="str">
        <x:f>IF(COUNT(Q45,V45)&lt;&gt;2,"",IF(OR(Q45&lt;=0,V45&lt;=0),"NM",Q45/V45))</x:f>
      </x:c>
      <x:c r="AG45" s="24" t="str">
        <x:f>IF(COUNT(Q45,W45)&lt;&gt;2,"",IF(OR(Q45&lt;=0,W45&lt;=0),"NM",Q45/W45))</x:f>
      </x:c>
      <x:c r="AH45" s="25" t="str">
        <x:f>IF(OR(NOT(ISNUMBER(Controls!$C$11)),Controls!$C$11&lt;1,Controls!$C$11&gt;5,Controls!$C$11&lt;&gt;INT(Controls!$C$11)),"",INDEX(AC45:AG45,1,Controls!$C$11))</x:f>
      </x:c>
      <x:c r="AI45" s="2" t="str">
        <x:f>IF(A45="","",IF(COUNTIFS($A$10:$A$309,A45)&lt;&gt;1,"Duplicate ID",IF(OR(B45&lt;&gt;Controls!$C$9,C45&lt;&gt;Controls!$C$10),"Other peer group",IF(OR(H45&lt;&gt;"Yes",G45="Excluded",G45="Adjacent",G45="Watchlist"),"Excluded",IF(OR(I45&lt;&gt;"Yes",D45="",E45="",J45="",K45="",L45="",X45="",Controls!$C$10="",Controls!$C$8="",Controls!$C$20="",Controls!$C$21="",M45&lt;&gt;Controls!$C$8,NOT(ISNUMBER(N45)),N45&lt;=0,N45&lt;&gt;Controls!$C$7,NOT(ISNUMBER(O45)),O45&gt;N45,AND(Controls!$C$11&gt;=4,OR(NOT(ISNUMBER(P45)),P45&lt;=N45)),AND(Controls!$C$11=2,T45&lt;&gt;0,Y45=""),AND(G45&lt;&gt;"Core",G45&lt;&gt;"Secondary")),"Review inputs / basis",IF(NOT(ISNUMBER(AH45)),"Missing / NM metric","Eligible"))))))</x:f>
      </x:c>
      <x:c r="AJ45" s="25" t="str">
        <x:f>IF(AND(AI45="Eligible",G45="Core"),AH45,"")</x:f>
      </x:c>
      <x:c r="AK45" s="25" t="str">
        <x:f>IF(AI45="Eligible",AH45,"")</x:f>
      </x:c>
      <x:c r="AL45" s="2" t="str">
        <x:f>IF(NOT(ISNUMBER(AJ45)),"",IF($A$6&lt;5,"Fewer than 5 core",IF(OR(AJ45&lt;$B$6-1.5*($D$6-$B$6),AJ45&gt;$D$6+1.5*($D$6-$B$6)),"Review outlier","Within IQR fences")))</x:f>
      </x:c>
      <x:c r="AM45" s="2"/>
      <x:c r="AN45" s="2"/>
      <x:c r="AO45" s="2"/>
      <x:c r="AP45" s="2"/>
    </x:row>
    <x:row r="46" ht="25" customHeight="1">
      <x:c r="A46" s="6"/>
      <x:c r="B46" s="6"/>
      <x:c r="C46" s="6"/>
      <x:c r="D46" s="6"/>
      <x:c r="E46" s="6"/>
      <x:c r="F46" s="6"/>
      <x:c r="G46" s="6"/>
      <x:c r="H46" s="6"/>
      <x:c r="I46" s="6"/>
      <x:c r="J46" s="6"/>
      <x:c r="K46" s="6"/>
      <x:c r="L46" s="6"/>
      <x:c r="M46" s="6"/>
      <x:c r="N46" s="16"/>
      <x:c r="O46" s="16"/>
      <x:c r="P46" s="16"/>
      <x:c r="Q46" s="17"/>
      <x:c r="R46" s="17"/>
      <x:c r="S46" s="17"/>
      <x:c r="T46" s="17"/>
      <x:c r="U46" s="17"/>
      <x:c r="V46" s="17"/>
      <x:c r="W46" s="17"/>
      <x:c r="X46" s="17"/>
      <x:c r="Y46" s="17"/>
      <x:c r="Z46" s="18" t="str">
        <x:f>IF(COUNT(S46:T46)&lt;&gt;2,"",SUM(S46:T46))</x:f>
      </x:c>
      <x:c r="AA46" s="23" t="str">
        <x:f>IF(OR(NOT(ISNUMBER(Z46)),NOT(ISNUMBER(R46)),R46&lt;=0),"",Z46/R46)</x:f>
      </x:c>
      <x:c r="AB46" s="23" t="str">
        <x:f>IF(OR(COUNT(R46,V46)&lt;&gt;2,R46&lt;=0),"",V46/R46-1)</x:f>
      </x:c>
      <x:c r="AC46" s="24" t="str">
        <x:f>IF(COUNT(Q46,R46)&lt;&gt;2,"",IF(OR(Q46&lt;=0,R46&lt;=0),"NM",Q46/R46))</x:f>
      </x:c>
      <x:c r="AD46" s="24" t="str">
        <x:f>IF(COUNT(Q46,Z46)&lt;&gt;2,"",IF(OR(Q46&lt;=0,Z46&lt;=0),"NM",Q46/Z46))</x:f>
      </x:c>
      <x:c r="AE46" s="24" t="str">
        <x:f>IF(COUNT(Q46,U46)&lt;&gt;2,"",IF(OR(Q46&lt;=0,U46&lt;=0),"NM",Q46/U46))</x:f>
      </x:c>
      <x:c r="AF46" s="24" t="str">
        <x:f>IF(COUNT(Q46,V46)&lt;&gt;2,"",IF(OR(Q46&lt;=0,V46&lt;=0),"NM",Q46/V46))</x:f>
      </x:c>
      <x:c r="AG46" s="24" t="str">
        <x:f>IF(COUNT(Q46,W46)&lt;&gt;2,"",IF(OR(Q46&lt;=0,W46&lt;=0),"NM",Q46/W46))</x:f>
      </x:c>
      <x:c r="AH46" s="25" t="str">
        <x:f>IF(OR(NOT(ISNUMBER(Controls!$C$11)),Controls!$C$11&lt;1,Controls!$C$11&gt;5,Controls!$C$11&lt;&gt;INT(Controls!$C$11)),"",INDEX(AC46:AG46,1,Controls!$C$11))</x:f>
      </x:c>
      <x:c r="AI46" s="2" t="str">
        <x:f>IF(A46="","",IF(COUNTIFS($A$10:$A$309,A46)&lt;&gt;1,"Duplicate ID",IF(OR(B46&lt;&gt;Controls!$C$9,C46&lt;&gt;Controls!$C$10),"Other peer group",IF(OR(H46&lt;&gt;"Yes",G46="Excluded",G46="Adjacent",G46="Watchlist"),"Excluded",IF(OR(I46&lt;&gt;"Yes",D46="",E46="",J46="",K46="",L46="",X46="",Controls!$C$10="",Controls!$C$8="",Controls!$C$20="",Controls!$C$21="",M46&lt;&gt;Controls!$C$8,NOT(ISNUMBER(N46)),N46&lt;=0,N46&lt;&gt;Controls!$C$7,NOT(ISNUMBER(O46)),O46&gt;N46,AND(Controls!$C$11&gt;=4,OR(NOT(ISNUMBER(P46)),P46&lt;=N46)),AND(Controls!$C$11=2,T46&lt;&gt;0,Y46=""),AND(G46&lt;&gt;"Core",G46&lt;&gt;"Secondary")),"Review inputs / basis",IF(NOT(ISNUMBER(AH46)),"Missing / NM metric","Eligible"))))))</x:f>
      </x:c>
      <x:c r="AJ46" s="25" t="str">
        <x:f>IF(AND(AI46="Eligible",G46="Core"),AH46,"")</x:f>
      </x:c>
      <x:c r="AK46" s="25" t="str">
        <x:f>IF(AI46="Eligible",AH46,"")</x:f>
      </x:c>
      <x:c r="AL46" s="2" t="str">
        <x:f>IF(NOT(ISNUMBER(AJ46)),"",IF($A$6&lt;5,"Fewer than 5 core",IF(OR(AJ46&lt;$B$6-1.5*($D$6-$B$6),AJ46&gt;$D$6+1.5*($D$6-$B$6)),"Review outlier","Within IQR fences")))</x:f>
      </x:c>
      <x:c r="AM46" s="2"/>
      <x:c r="AN46" s="2"/>
      <x:c r="AO46" s="2"/>
      <x:c r="AP46" s="2"/>
    </x:row>
    <x:row r="47" ht="25" customHeight="1">
      <x:c r="A47" s="6"/>
      <x:c r="B47" s="6"/>
      <x:c r="C47" s="6"/>
      <x:c r="D47" s="6"/>
      <x:c r="E47" s="6"/>
      <x:c r="F47" s="6"/>
      <x:c r="G47" s="6"/>
      <x:c r="H47" s="6"/>
      <x:c r="I47" s="6"/>
      <x:c r="J47" s="6"/>
      <x:c r="K47" s="6"/>
      <x:c r="L47" s="6"/>
      <x:c r="M47" s="6"/>
      <x:c r="N47" s="16"/>
      <x:c r="O47" s="16"/>
      <x:c r="P47" s="16"/>
      <x:c r="Q47" s="17"/>
      <x:c r="R47" s="17"/>
      <x:c r="S47" s="17"/>
      <x:c r="T47" s="17"/>
      <x:c r="U47" s="17"/>
      <x:c r="V47" s="17"/>
      <x:c r="W47" s="17"/>
      <x:c r="X47" s="17"/>
      <x:c r="Y47" s="17"/>
      <x:c r="Z47" s="18" t="str">
        <x:f>IF(COUNT(S47:T47)&lt;&gt;2,"",SUM(S47:T47))</x:f>
      </x:c>
      <x:c r="AA47" s="23" t="str">
        <x:f>IF(OR(NOT(ISNUMBER(Z47)),NOT(ISNUMBER(R47)),R47&lt;=0),"",Z47/R47)</x:f>
      </x:c>
      <x:c r="AB47" s="23" t="str">
        <x:f>IF(OR(COUNT(R47,V47)&lt;&gt;2,R47&lt;=0),"",V47/R47-1)</x:f>
      </x:c>
      <x:c r="AC47" s="24" t="str">
        <x:f>IF(COUNT(Q47,R47)&lt;&gt;2,"",IF(OR(Q47&lt;=0,R47&lt;=0),"NM",Q47/R47))</x:f>
      </x:c>
      <x:c r="AD47" s="24" t="str">
        <x:f>IF(COUNT(Q47,Z47)&lt;&gt;2,"",IF(OR(Q47&lt;=0,Z47&lt;=0),"NM",Q47/Z47))</x:f>
      </x:c>
      <x:c r="AE47" s="24" t="str">
        <x:f>IF(COUNT(Q47,U47)&lt;&gt;2,"",IF(OR(Q47&lt;=0,U47&lt;=0),"NM",Q47/U47))</x:f>
      </x:c>
      <x:c r="AF47" s="24" t="str">
        <x:f>IF(COUNT(Q47,V47)&lt;&gt;2,"",IF(OR(Q47&lt;=0,V47&lt;=0),"NM",Q47/V47))</x:f>
      </x:c>
      <x:c r="AG47" s="24" t="str">
        <x:f>IF(COUNT(Q47,W47)&lt;&gt;2,"",IF(OR(Q47&lt;=0,W47&lt;=0),"NM",Q47/W47))</x:f>
      </x:c>
      <x:c r="AH47" s="25" t="str">
        <x:f>IF(OR(NOT(ISNUMBER(Controls!$C$11)),Controls!$C$11&lt;1,Controls!$C$11&gt;5,Controls!$C$11&lt;&gt;INT(Controls!$C$11)),"",INDEX(AC47:AG47,1,Controls!$C$11))</x:f>
      </x:c>
      <x:c r="AI47" s="2" t="str">
        <x:f>IF(A47="","",IF(COUNTIFS($A$10:$A$309,A47)&lt;&gt;1,"Duplicate ID",IF(OR(B47&lt;&gt;Controls!$C$9,C47&lt;&gt;Controls!$C$10),"Other peer group",IF(OR(H47&lt;&gt;"Yes",G47="Excluded",G47="Adjacent",G47="Watchlist"),"Excluded",IF(OR(I47&lt;&gt;"Yes",D47="",E47="",J47="",K47="",L47="",X47="",Controls!$C$10="",Controls!$C$8="",Controls!$C$20="",Controls!$C$21="",M47&lt;&gt;Controls!$C$8,NOT(ISNUMBER(N47)),N47&lt;=0,N47&lt;&gt;Controls!$C$7,NOT(ISNUMBER(O47)),O47&gt;N47,AND(Controls!$C$11&gt;=4,OR(NOT(ISNUMBER(P47)),P47&lt;=N47)),AND(Controls!$C$11=2,T47&lt;&gt;0,Y47=""),AND(G47&lt;&gt;"Core",G47&lt;&gt;"Secondary")),"Review inputs / basis",IF(NOT(ISNUMBER(AH47)),"Missing / NM metric","Eligible"))))))</x:f>
      </x:c>
      <x:c r="AJ47" s="25" t="str">
        <x:f>IF(AND(AI47="Eligible",G47="Core"),AH47,"")</x:f>
      </x:c>
      <x:c r="AK47" s="25" t="str">
        <x:f>IF(AI47="Eligible",AH47,"")</x:f>
      </x:c>
      <x:c r="AL47" s="2" t="str">
        <x:f>IF(NOT(ISNUMBER(AJ47)),"",IF($A$6&lt;5,"Fewer than 5 core",IF(OR(AJ47&lt;$B$6-1.5*($D$6-$B$6),AJ47&gt;$D$6+1.5*($D$6-$B$6)),"Review outlier","Within IQR fences")))</x:f>
      </x:c>
      <x:c r="AM47" s="2"/>
      <x:c r="AN47" s="2"/>
      <x:c r="AO47" s="2"/>
      <x:c r="AP47" s="2"/>
    </x:row>
    <x:row r="48" ht="25" customHeight="1">
      <x:c r="A48" s="6"/>
      <x:c r="B48" s="6"/>
      <x:c r="C48" s="6"/>
      <x:c r="D48" s="6"/>
      <x:c r="E48" s="6"/>
      <x:c r="F48" s="6"/>
      <x:c r="G48" s="6"/>
      <x:c r="H48" s="6"/>
      <x:c r="I48" s="6"/>
      <x:c r="J48" s="6"/>
      <x:c r="K48" s="6"/>
      <x:c r="L48" s="6"/>
      <x:c r="M48" s="6"/>
      <x:c r="N48" s="16"/>
      <x:c r="O48" s="16"/>
      <x:c r="P48" s="16"/>
      <x:c r="Q48" s="17"/>
      <x:c r="R48" s="17"/>
      <x:c r="S48" s="17"/>
      <x:c r="T48" s="17"/>
      <x:c r="U48" s="17"/>
      <x:c r="V48" s="17"/>
      <x:c r="W48" s="17"/>
      <x:c r="X48" s="17"/>
      <x:c r="Y48" s="17"/>
      <x:c r="Z48" s="18" t="str">
        <x:f>IF(COUNT(S48:T48)&lt;&gt;2,"",SUM(S48:T48))</x:f>
      </x:c>
      <x:c r="AA48" s="23" t="str">
        <x:f>IF(OR(NOT(ISNUMBER(Z48)),NOT(ISNUMBER(R48)),R48&lt;=0),"",Z48/R48)</x:f>
      </x:c>
      <x:c r="AB48" s="23" t="str">
        <x:f>IF(OR(COUNT(R48,V48)&lt;&gt;2,R48&lt;=0),"",V48/R48-1)</x:f>
      </x:c>
      <x:c r="AC48" s="24" t="str">
        <x:f>IF(COUNT(Q48,R48)&lt;&gt;2,"",IF(OR(Q48&lt;=0,R48&lt;=0),"NM",Q48/R48))</x:f>
      </x:c>
      <x:c r="AD48" s="24" t="str">
        <x:f>IF(COUNT(Q48,Z48)&lt;&gt;2,"",IF(OR(Q48&lt;=0,Z48&lt;=0),"NM",Q48/Z48))</x:f>
      </x:c>
      <x:c r="AE48" s="24" t="str">
        <x:f>IF(COUNT(Q48,U48)&lt;&gt;2,"",IF(OR(Q48&lt;=0,U48&lt;=0),"NM",Q48/U48))</x:f>
      </x:c>
      <x:c r="AF48" s="24" t="str">
        <x:f>IF(COUNT(Q48,V48)&lt;&gt;2,"",IF(OR(Q48&lt;=0,V48&lt;=0),"NM",Q48/V48))</x:f>
      </x:c>
      <x:c r="AG48" s="24" t="str">
        <x:f>IF(COUNT(Q48,W48)&lt;&gt;2,"",IF(OR(Q48&lt;=0,W48&lt;=0),"NM",Q48/W48))</x:f>
      </x:c>
      <x:c r="AH48" s="25" t="str">
        <x:f>IF(OR(NOT(ISNUMBER(Controls!$C$11)),Controls!$C$11&lt;1,Controls!$C$11&gt;5,Controls!$C$11&lt;&gt;INT(Controls!$C$11)),"",INDEX(AC48:AG48,1,Controls!$C$11))</x:f>
      </x:c>
      <x:c r="AI48" s="2" t="str">
        <x:f>IF(A48="","",IF(COUNTIFS($A$10:$A$309,A48)&lt;&gt;1,"Duplicate ID",IF(OR(B48&lt;&gt;Controls!$C$9,C48&lt;&gt;Controls!$C$10),"Other peer group",IF(OR(H48&lt;&gt;"Yes",G48="Excluded",G48="Adjacent",G48="Watchlist"),"Excluded",IF(OR(I48&lt;&gt;"Yes",D48="",E48="",J48="",K48="",L48="",X48="",Controls!$C$10="",Controls!$C$8="",Controls!$C$20="",Controls!$C$21="",M48&lt;&gt;Controls!$C$8,NOT(ISNUMBER(N48)),N48&lt;=0,N48&lt;&gt;Controls!$C$7,NOT(ISNUMBER(O48)),O48&gt;N48,AND(Controls!$C$11&gt;=4,OR(NOT(ISNUMBER(P48)),P48&lt;=N48)),AND(Controls!$C$11=2,T48&lt;&gt;0,Y48=""),AND(G48&lt;&gt;"Core",G48&lt;&gt;"Secondary")),"Review inputs / basis",IF(NOT(ISNUMBER(AH48)),"Missing / NM metric","Eligible"))))))</x:f>
      </x:c>
      <x:c r="AJ48" s="25" t="str">
        <x:f>IF(AND(AI48="Eligible",G48="Core"),AH48,"")</x:f>
      </x:c>
      <x:c r="AK48" s="25" t="str">
        <x:f>IF(AI48="Eligible",AH48,"")</x:f>
      </x:c>
      <x:c r="AL48" s="2" t="str">
        <x:f>IF(NOT(ISNUMBER(AJ48)),"",IF($A$6&lt;5,"Fewer than 5 core",IF(OR(AJ48&lt;$B$6-1.5*($D$6-$B$6),AJ48&gt;$D$6+1.5*($D$6-$B$6)),"Review outlier","Within IQR fences")))</x:f>
      </x:c>
      <x:c r="AM48" s="2"/>
      <x:c r="AN48" s="2"/>
      <x:c r="AO48" s="2"/>
      <x:c r="AP48" s="2"/>
    </x:row>
    <x:row r="49" ht="25" customHeight="1">
      <x:c r="A49" s="6"/>
      <x:c r="B49" s="6"/>
      <x:c r="C49" s="6"/>
      <x:c r="D49" s="6"/>
      <x:c r="E49" s="6"/>
      <x:c r="F49" s="6"/>
      <x:c r="G49" s="6"/>
      <x:c r="H49" s="6"/>
      <x:c r="I49" s="6"/>
      <x:c r="J49" s="6"/>
      <x:c r="K49" s="6"/>
      <x:c r="L49" s="6"/>
      <x:c r="M49" s="6"/>
      <x:c r="N49" s="16"/>
      <x:c r="O49" s="16"/>
      <x:c r="P49" s="16"/>
      <x:c r="Q49" s="17"/>
      <x:c r="R49" s="17"/>
      <x:c r="S49" s="17"/>
      <x:c r="T49" s="17"/>
      <x:c r="U49" s="17"/>
      <x:c r="V49" s="17"/>
      <x:c r="W49" s="17"/>
      <x:c r="X49" s="17"/>
      <x:c r="Y49" s="17"/>
      <x:c r="Z49" s="18" t="str">
        <x:f>IF(COUNT(S49:T49)&lt;&gt;2,"",SUM(S49:T49))</x:f>
      </x:c>
      <x:c r="AA49" s="23" t="str">
        <x:f>IF(OR(NOT(ISNUMBER(Z49)),NOT(ISNUMBER(R49)),R49&lt;=0),"",Z49/R49)</x:f>
      </x:c>
      <x:c r="AB49" s="23" t="str">
        <x:f>IF(OR(COUNT(R49,V49)&lt;&gt;2,R49&lt;=0),"",V49/R49-1)</x:f>
      </x:c>
      <x:c r="AC49" s="24" t="str">
        <x:f>IF(COUNT(Q49,R49)&lt;&gt;2,"",IF(OR(Q49&lt;=0,R49&lt;=0),"NM",Q49/R49))</x:f>
      </x:c>
      <x:c r="AD49" s="24" t="str">
        <x:f>IF(COUNT(Q49,Z49)&lt;&gt;2,"",IF(OR(Q49&lt;=0,Z49&lt;=0),"NM",Q49/Z49))</x:f>
      </x:c>
      <x:c r="AE49" s="24" t="str">
        <x:f>IF(COUNT(Q49,U49)&lt;&gt;2,"",IF(OR(Q49&lt;=0,U49&lt;=0),"NM",Q49/U49))</x:f>
      </x:c>
      <x:c r="AF49" s="24" t="str">
        <x:f>IF(COUNT(Q49,V49)&lt;&gt;2,"",IF(OR(Q49&lt;=0,V49&lt;=0),"NM",Q49/V49))</x:f>
      </x:c>
      <x:c r="AG49" s="24" t="str">
        <x:f>IF(COUNT(Q49,W49)&lt;&gt;2,"",IF(OR(Q49&lt;=0,W49&lt;=0),"NM",Q49/W49))</x:f>
      </x:c>
      <x:c r="AH49" s="25" t="str">
        <x:f>IF(OR(NOT(ISNUMBER(Controls!$C$11)),Controls!$C$11&lt;1,Controls!$C$11&gt;5,Controls!$C$11&lt;&gt;INT(Controls!$C$11)),"",INDEX(AC49:AG49,1,Controls!$C$11))</x:f>
      </x:c>
      <x:c r="AI49" s="2" t="str">
        <x:f>IF(A49="","",IF(COUNTIFS($A$10:$A$309,A49)&lt;&gt;1,"Duplicate ID",IF(OR(B49&lt;&gt;Controls!$C$9,C49&lt;&gt;Controls!$C$10),"Other peer group",IF(OR(H49&lt;&gt;"Yes",G49="Excluded",G49="Adjacent",G49="Watchlist"),"Excluded",IF(OR(I49&lt;&gt;"Yes",D49="",E49="",J49="",K49="",L49="",X49="",Controls!$C$10="",Controls!$C$8="",Controls!$C$20="",Controls!$C$21="",M49&lt;&gt;Controls!$C$8,NOT(ISNUMBER(N49)),N49&lt;=0,N49&lt;&gt;Controls!$C$7,NOT(ISNUMBER(O49)),O49&gt;N49,AND(Controls!$C$11&gt;=4,OR(NOT(ISNUMBER(P49)),P49&lt;=N49)),AND(Controls!$C$11=2,T49&lt;&gt;0,Y49=""),AND(G49&lt;&gt;"Core",G49&lt;&gt;"Secondary")),"Review inputs / basis",IF(NOT(ISNUMBER(AH49)),"Missing / NM metric","Eligible"))))))</x:f>
      </x:c>
      <x:c r="AJ49" s="25" t="str">
        <x:f>IF(AND(AI49="Eligible",G49="Core"),AH49,"")</x:f>
      </x:c>
      <x:c r="AK49" s="25" t="str">
        <x:f>IF(AI49="Eligible",AH49,"")</x:f>
      </x:c>
      <x:c r="AL49" s="2" t="str">
        <x:f>IF(NOT(ISNUMBER(AJ49)),"",IF($A$6&lt;5,"Fewer than 5 core",IF(OR(AJ49&lt;$B$6-1.5*($D$6-$B$6),AJ49&gt;$D$6+1.5*($D$6-$B$6)),"Review outlier","Within IQR fences")))</x:f>
      </x:c>
      <x:c r="AM49" s="2"/>
      <x:c r="AN49" s="2"/>
      <x:c r="AO49" s="2"/>
      <x:c r="AP49" s="2"/>
    </x:row>
    <x:row r="50" ht="25" customHeight="1">
      <x:c r="A50" s="6"/>
      <x:c r="B50" s="6"/>
      <x:c r="C50" s="6"/>
      <x:c r="D50" s="6"/>
      <x:c r="E50" s="6"/>
      <x:c r="F50" s="6"/>
      <x:c r="G50" s="6"/>
      <x:c r="H50" s="6"/>
      <x:c r="I50" s="6"/>
      <x:c r="J50" s="6"/>
      <x:c r="K50" s="6"/>
      <x:c r="L50" s="6"/>
      <x:c r="M50" s="6"/>
      <x:c r="N50" s="16"/>
      <x:c r="O50" s="16"/>
      <x:c r="P50" s="16"/>
      <x:c r="Q50" s="17"/>
      <x:c r="R50" s="17"/>
      <x:c r="S50" s="17"/>
      <x:c r="T50" s="17"/>
      <x:c r="U50" s="17"/>
      <x:c r="V50" s="17"/>
      <x:c r="W50" s="17"/>
      <x:c r="X50" s="17"/>
      <x:c r="Y50" s="17"/>
      <x:c r="Z50" s="18" t="str">
        <x:f>IF(COUNT(S50:T50)&lt;&gt;2,"",SUM(S50:T50))</x:f>
      </x:c>
      <x:c r="AA50" s="23" t="str">
        <x:f>IF(OR(NOT(ISNUMBER(Z50)),NOT(ISNUMBER(R50)),R50&lt;=0),"",Z50/R50)</x:f>
      </x:c>
      <x:c r="AB50" s="23" t="str">
        <x:f>IF(OR(COUNT(R50,V50)&lt;&gt;2,R50&lt;=0),"",V50/R50-1)</x:f>
      </x:c>
      <x:c r="AC50" s="24" t="str">
        <x:f>IF(COUNT(Q50,R50)&lt;&gt;2,"",IF(OR(Q50&lt;=0,R50&lt;=0),"NM",Q50/R50))</x:f>
      </x:c>
      <x:c r="AD50" s="24" t="str">
        <x:f>IF(COUNT(Q50,Z50)&lt;&gt;2,"",IF(OR(Q50&lt;=0,Z50&lt;=0),"NM",Q50/Z50))</x:f>
      </x:c>
      <x:c r="AE50" s="24" t="str">
        <x:f>IF(COUNT(Q50,U50)&lt;&gt;2,"",IF(OR(Q50&lt;=0,U50&lt;=0),"NM",Q50/U50))</x:f>
      </x:c>
      <x:c r="AF50" s="24" t="str">
        <x:f>IF(COUNT(Q50,V50)&lt;&gt;2,"",IF(OR(Q50&lt;=0,V50&lt;=0),"NM",Q50/V50))</x:f>
      </x:c>
      <x:c r="AG50" s="24" t="str">
        <x:f>IF(COUNT(Q50,W50)&lt;&gt;2,"",IF(OR(Q50&lt;=0,W50&lt;=0),"NM",Q50/W50))</x:f>
      </x:c>
      <x:c r="AH50" s="25" t="str">
        <x:f>IF(OR(NOT(ISNUMBER(Controls!$C$11)),Controls!$C$11&lt;1,Controls!$C$11&gt;5,Controls!$C$11&lt;&gt;INT(Controls!$C$11)),"",INDEX(AC50:AG50,1,Controls!$C$11))</x:f>
      </x:c>
      <x:c r="AI50" s="2" t="str">
        <x:f>IF(A50="","",IF(COUNTIFS($A$10:$A$309,A50)&lt;&gt;1,"Duplicate ID",IF(OR(B50&lt;&gt;Controls!$C$9,C50&lt;&gt;Controls!$C$10),"Other peer group",IF(OR(H50&lt;&gt;"Yes",G50="Excluded",G50="Adjacent",G50="Watchlist"),"Excluded",IF(OR(I50&lt;&gt;"Yes",D50="",E50="",J50="",K50="",L50="",X50="",Controls!$C$10="",Controls!$C$8="",Controls!$C$20="",Controls!$C$21="",M50&lt;&gt;Controls!$C$8,NOT(ISNUMBER(N50)),N50&lt;=0,N50&lt;&gt;Controls!$C$7,NOT(ISNUMBER(O50)),O50&gt;N50,AND(Controls!$C$11&gt;=4,OR(NOT(ISNUMBER(P50)),P50&lt;=N50)),AND(Controls!$C$11=2,T50&lt;&gt;0,Y50=""),AND(G50&lt;&gt;"Core",G50&lt;&gt;"Secondary")),"Review inputs / basis",IF(NOT(ISNUMBER(AH50)),"Missing / NM metric","Eligible"))))))</x:f>
      </x:c>
      <x:c r="AJ50" s="25" t="str">
        <x:f>IF(AND(AI50="Eligible",G50="Core"),AH50,"")</x:f>
      </x:c>
      <x:c r="AK50" s="25" t="str">
        <x:f>IF(AI50="Eligible",AH50,"")</x:f>
      </x:c>
      <x:c r="AL50" s="2" t="str">
        <x:f>IF(NOT(ISNUMBER(AJ50)),"",IF($A$6&lt;5,"Fewer than 5 core",IF(OR(AJ50&lt;$B$6-1.5*($D$6-$B$6),AJ50&gt;$D$6+1.5*($D$6-$B$6)),"Review outlier","Within IQR fences")))</x:f>
      </x:c>
      <x:c r="AM50" s="2"/>
      <x:c r="AN50" s="2"/>
      <x:c r="AO50" s="2"/>
      <x:c r="AP50" s="2"/>
    </x:row>
    <x:row r="51" ht="25" customHeight="1">
      <x:c r="A51" s="6"/>
      <x:c r="B51" s="6"/>
      <x:c r="C51" s="6"/>
      <x:c r="D51" s="6"/>
      <x:c r="E51" s="6"/>
      <x:c r="F51" s="6"/>
      <x:c r="G51" s="6"/>
      <x:c r="H51" s="6"/>
      <x:c r="I51" s="6"/>
      <x:c r="J51" s="6"/>
      <x:c r="K51" s="6"/>
      <x:c r="L51" s="6"/>
      <x:c r="M51" s="6"/>
      <x:c r="N51" s="16"/>
      <x:c r="O51" s="16"/>
      <x:c r="P51" s="16"/>
      <x:c r="Q51" s="17"/>
      <x:c r="R51" s="17"/>
      <x:c r="S51" s="17"/>
      <x:c r="T51" s="17"/>
      <x:c r="U51" s="17"/>
      <x:c r="V51" s="17"/>
      <x:c r="W51" s="17"/>
      <x:c r="X51" s="17"/>
      <x:c r="Y51" s="17"/>
      <x:c r="Z51" s="18" t="str">
        <x:f>IF(COUNT(S51:T51)&lt;&gt;2,"",SUM(S51:T51))</x:f>
      </x:c>
      <x:c r="AA51" s="23" t="str">
        <x:f>IF(OR(NOT(ISNUMBER(Z51)),NOT(ISNUMBER(R51)),R51&lt;=0),"",Z51/R51)</x:f>
      </x:c>
      <x:c r="AB51" s="23" t="str">
        <x:f>IF(OR(COUNT(R51,V51)&lt;&gt;2,R51&lt;=0),"",V51/R51-1)</x:f>
      </x:c>
      <x:c r="AC51" s="24" t="str">
        <x:f>IF(COUNT(Q51,R51)&lt;&gt;2,"",IF(OR(Q51&lt;=0,R51&lt;=0),"NM",Q51/R51))</x:f>
      </x:c>
      <x:c r="AD51" s="24" t="str">
        <x:f>IF(COUNT(Q51,Z51)&lt;&gt;2,"",IF(OR(Q51&lt;=0,Z51&lt;=0),"NM",Q51/Z51))</x:f>
      </x:c>
      <x:c r="AE51" s="24" t="str">
        <x:f>IF(COUNT(Q51,U51)&lt;&gt;2,"",IF(OR(Q51&lt;=0,U51&lt;=0),"NM",Q51/U51))</x:f>
      </x:c>
      <x:c r="AF51" s="24" t="str">
        <x:f>IF(COUNT(Q51,V51)&lt;&gt;2,"",IF(OR(Q51&lt;=0,V51&lt;=0),"NM",Q51/V51))</x:f>
      </x:c>
      <x:c r="AG51" s="24" t="str">
        <x:f>IF(COUNT(Q51,W51)&lt;&gt;2,"",IF(OR(Q51&lt;=0,W51&lt;=0),"NM",Q51/W51))</x:f>
      </x:c>
      <x:c r="AH51" s="25" t="str">
        <x:f>IF(OR(NOT(ISNUMBER(Controls!$C$11)),Controls!$C$11&lt;1,Controls!$C$11&gt;5,Controls!$C$11&lt;&gt;INT(Controls!$C$11)),"",INDEX(AC51:AG51,1,Controls!$C$11))</x:f>
      </x:c>
      <x:c r="AI51" s="2" t="str">
        <x:f>IF(A51="","",IF(COUNTIFS($A$10:$A$309,A51)&lt;&gt;1,"Duplicate ID",IF(OR(B51&lt;&gt;Controls!$C$9,C51&lt;&gt;Controls!$C$10),"Other peer group",IF(OR(H51&lt;&gt;"Yes",G51="Excluded",G51="Adjacent",G51="Watchlist"),"Excluded",IF(OR(I51&lt;&gt;"Yes",D51="",E51="",J51="",K51="",L51="",X51="",Controls!$C$10="",Controls!$C$8="",Controls!$C$20="",Controls!$C$21="",M51&lt;&gt;Controls!$C$8,NOT(ISNUMBER(N51)),N51&lt;=0,N51&lt;&gt;Controls!$C$7,NOT(ISNUMBER(O51)),O51&gt;N51,AND(Controls!$C$11&gt;=4,OR(NOT(ISNUMBER(P51)),P51&lt;=N51)),AND(Controls!$C$11=2,T51&lt;&gt;0,Y51=""),AND(G51&lt;&gt;"Core",G51&lt;&gt;"Secondary")),"Review inputs / basis",IF(NOT(ISNUMBER(AH51)),"Missing / NM metric","Eligible"))))))</x:f>
      </x:c>
      <x:c r="AJ51" s="25" t="str">
        <x:f>IF(AND(AI51="Eligible",G51="Core"),AH51,"")</x:f>
      </x:c>
      <x:c r="AK51" s="25" t="str">
        <x:f>IF(AI51="Eligible",AH51,"")</x:f>
      </x:c>
      <x:c r="AL51" s="2" t="str">
        <x:f>IF(NOT(ISNUMBER(AJ51)),"",IF($A$6&lt;5,"Fewer than 5 core",IF(OR(AJ51&lt;$B$6-1.5*($D$6-$B$6),AJ51&gt;$D$6+1.5*($D$6-$B$6)),"Review outlier","Within IQR fences")))</x:f>
      </x:c>
      <x:c r="AM51" s="2"/>
      <x:c r="AN51" s="2"/>
      <x:c r="AO51" s="2"/>
      <x:c r="AP51" s="2"/>
    </x:row>
    <x:row r="52" ht="25" customHeight="1">
      <x:c r="A52" s="6"/>
      <x:c r="B52" s="6"/>
      <x:c r="C52" s="6"/>
      <x:c r="D52" s="6"/>
      <x:c r="E52" s="6"/>
      <x:c r="F52" s="6"/>
      <x:c r="G52" s="6"/>
      <x:c r="H52" s="6"/>
      <x:c r="I52" s="6"/>
      <x:c r="J52" s="6"/>
      <x:c r="K52" s="6"/>
      <x:c r="L52" s="6"/>
      <x:c r="M52" s="6"/>
      <x:c r="N52" s="16"/>
      <x:c r="O52" s="16"/>
      <x:c r="P52" s="16"/>
      <x:c r="Q52" s="17"/>
      <x:c r="R52" s="17"/>
      <x:c r="S52" s="17"/>
      <x:c r="T52" s="17"/>
      <x:c r="U52" s="17"/>
      <x:c r="V52" s="17"/>
      <x:c r="W52" s="17"/>
      <x:c r="X52" s="17"/>
      <x:c r="Y52" s="17"/>
      <x:c r="Z52" s="18" t="str">
        <x:f>IF(COUNT(S52:T52)&lt;&gt;2,"",SUM(S52:T52))</x:f>
      </x:c>
      <x:c r="AA52" s="23" t="str">
        <x:f>IF(OR(NOT(ISNUMBER(Z52)),NOT(ISNUMBER(R52)),R52&lt;=0),"",Z52/R52)</x:f>
      </x:c>
      <x:c r="AB52" s="23" t="str">
        <x:f>IF(OR(COUNT(R52,V52)&lt;&gt;2,R52&lt;=0),"",V52/R52-1)</x:f>
      </x:c>
      <x:c r="AC52" s="24" t="str">
        <x:f>IF(COUNT(Q52,R52)&lt;&gt;2,"",IF(OR(Q52&lt;=0,R52&lt;=0),"NM",Q52/R52))</x:f>
      </x:c>
      <x:c r="AD52" s="24" t="str">
        <x:f>IF(COUNT(Q52,Z52)&lt;&gt;2,"",IF(OR(Q52&lt;=0,Z52&lt;=0),"NM",Q52/Z52))</x:f>
      </x:c>
      <x:c r="AE52" s="24" t="str">
        <x:f>IF(COUNT(Q52,U52)&lt;&gt;2,"",IF(OR(Q52&lt;=0,U52&lt;=0),"NM",Q52/U52))</x:f>
      </x:c>
      <x:c r="AF52" s="24" t="str">
        <x:f>IF(COUNT(Q52,V52)&lt;&gt;2,"",IF(OR(Q52&lt;=0,V52&lt;=0),"NM",Q52/V52))</x:f>
      </x:c>
      <x:c r="AG52" s="24" t="str">
        <x:f>IF(COUNT(Q52,W52)&lt;&gt;2,"",IF(OR(Q52&lt;=0,W52&lt;=0),"NM",Q52/W52))</x:f>
      </x:c>
      <x:c r="AH52" s="25" t="str">
        <x:f>IF(OR(NOT(ISNUMBER(Controls!$C$11)),Controls!$C$11&lt;1,Controls!$C$11&gt;5,Controls!$C$11&lt;&gt;INT(Controls!$C$11)),"",INDEX(AC52:AG52,1,Controls!$C$11))</x:f>
      </x:c>
      <x:c r="AI52" s="2" t="str">
        <x:f>IF(A52="","",IF(COUNTIFS($A$10:$A$309,A52)&lt;&gt;1,"Duplicate ID",IF(OR(B52&lt;&gt;Controls!$C$9,C52&lt;&gt;Controls!$C$10),"Other peer group",IF(OR(H52&lt;&gt;"Yes",G52="Excluded",G52="Adjacent",G52="Watchlist"),"Excluded",IF(OR(I52&lt;&gt;"Yes",D52="",E52="",J52="",K52="",L52="",X52="",Controls!$C$10="",Controls!$C$8="",Controls!$C$20="",Controls!$C$21="",M52&lt;&gt;Controls!$C$8,NOT(ISNUMBER(N52)),N52&lt;=0,N52&lt;&gt;Controls!$C$7,NOT(ISNUMBER(O52)),O52&gt;N52,AND(Controls!$C$11&gt;=4,OR(NOT(ISNUMBER(P52)),P52&lt;=N52)),AND(Controls!$C$11=2,T52&lt;&gt;0,Y52=""),AND(G52&lt;&gt;"Core",G52&lt;&gt;"Secondary")),"Review inputs / basis",IF(NOT(ISNUMBER(AH52)),"Missing / NM metric","Eligible"))))))</x:f>
      </x:c>
      <x:c r="AJ52" s="25" t="str">
        <x:f>IF(AND(AI52="Eligible",G52="Core"),AH52,"")</x:f>
      </x:c>
      <x:c r="AK52" s="25" t="str">
        <x:f>IF(AI52="Eligible",AH52,"")</x:f>
      </x:c>
      <x:c r="AL52" s="2" t="str">
        <x:f>IF(NOT(ISNUMBER(AJ52)),"",IF($A$6&lt;5,"Fewer than 5 core",IF(OR(AJ52&lt;$B$6-1.5*($D$6-$B$6),AJ52&gt;$D$6+1.5*($D$6-$B$6)),"Review outlier","Within IQR fences")))</x:f>
      </x:c>
      <x:c r="AM52" s="2"/>
      <x:c r="AN52" s="2"/>
      <x:c r="AO52" s="2"/>
      <x:c r="AP52" s="2"/>
    </x:row>
    <x:row r="53" ht="25" customHeight="1">
      <x:c r="A53" s="6"/>
      <x:c r="B53" s="6"/>
      <x:c r="C53" s="6"/>
      <x:c r="D53" s="6"/>
      <x:c r="E53" s="6"/>
      <x:c r="F53" s="6"/>
      <x:c r="G53" s="6"/>
      <x:c r="H53" s="6"/>
      <x:c r="I53" s="6"/>
      <x:c r="J53" s="6"/>
      <x:c r="K53" s="6"/>
      <x:c r="L53" s="6"/>
      <x:c r="M53" s="6"/>
      <x:c r="N53" s="16"/>
      <x:c r="O53" s="16"/>
      <x:c r="P53" s="16"/>
      <x:c r="Q53" s="17"/>
      <x:c r="R53" s="17"/>
      <x:c r="S53" s="17"/>
      <x:c r="T53" s="17"/>
      <x:c r="U53" s="17"/>
      <x:c r="V53" s="17"/>
      <x:c r="W53" s="17"/>
      <x:c r="X53" s="17"/>
      <x:c r="Y53" s="17"/>
      <x:c r="Z53" s="18" t="str">
        <x:f>IF(COUNT(S53:T53)&lt;&gt;2,"",SUM(S53:T53))</x:f>
      </x:c>
      <x:c r="AA53" s="23" t="str">
        <x:f>IF(OR(NOT(ISNUMBER(Z53)),NOT(ISNUMBER(R53)),R53&lt;=0),"",Z53/R53)</x:f>
      </x:c>
      <x:c r="AB53" s="23" t="str">
        <x:f>IF(OR(COUNT(R53,V53)&lt;&gt;2,R53&lt;=0),"",V53/R53-1)</x:f>
      </x:c>
      <x:c r="AC53" s="24" t="str">
        <x:f>IF(COUNT(Q53,R53)&lt;&gt;2,"",IF(OR(Q53&lt;=0,R53&lt;=0),"NM",Q53/R53))</x:f>
      </x:c>
      <x:c r="AD53" s="24" t="str">
        <x:f>IF(COUNT(Q53,Z53)&lt;&gt;2,"",IF(OR(Q53&lt;=0,Z53&lt;=0),"NM",Q53/Z53))</x:f>
      </x:c>
      <x:c r="AE53" s="24" t="str">
        <x:f>IF(COUNT(Q53,U53)&lt;&gt;2,"",IF(OR(Q53&lt;=0,U53&lt;=0),"NM",Q53/U53))</x:f>
      </x:c>
      <x:c r="AF53" s="24" t="str">
        <x:f>IF(COUNT(Q53,V53)&lt;&gt;2,"",IF(OR(Q53&lt;=0,V53&lt;=0),"NM",Q53/V53))</x:f>
      </x:c>
      <x:c r="AG53" s="24" t="str">
        <x:f>IF(COUNT(Q53,W53)&lt;&gt;2,"",IF(OR(Q53&lt;=0,W53&lt;=0),"NM",Q53/W53))</x:f>
      </x:c>
      <x:c r="AH53" s="25" t="str">
        <x:f>IF(OR(NOT(ISNUMBER(Controls!$C$11)),Controls!$C$11&lt;1,Controls!$C$11&gt;5,Controls!$C$11&lt;&gt;INT(Controls!$C$11)),"",INDEX(AC53:AG53,1,Controls!$C$11))</x:f>
      </x:c>
      <x:c r="AI53" s="2" t="str">
        <x:f>IF(A53="","",IF(COUNTIFS($A$10:$A$309,A53)&lt;&gt;1,"Duplicate ID",IF(OR(B53&lt;&gt;Controls!$C$9,C53&lt;&gt;Controls!$C$10),"Other peer group",IF(OR(H53&lt;&gt;"Yes",G53="Excluded",G53="Adjacent",G53="Watchlist"),"Excluded",IF(OR(I53&lt;&gt;"Yes",D53="",E53="",J53="",K53="",L53="",X53="",Controls!$C$10="",Controls!$C$8="",Controls!$C$20="",Controls!$C$21="",M53&lt;&gt;Controls!$C$8,NOT(ISNUMBER(N53)),N53&lt;=0,N53&lt;&gt;Controls!$C$7,NOT(ISNUMBER(O53)),O53&gt;N53,AND(Controls!$C$11&gt;=4,OR(NOT(ISNUMBER(P53)),P53&lt;=N53)),AND(Controls!$C$11=2,T53&lt;&gt;0,Y53=""),AND(G53&lt;&gt;"Core",G53&lt;&gt;"Secondary")),"Review inputs / basis",IF(NOT(ISNUMBER(AH53)),"Missing / NM metric","Eligible"))))))</x:f>
      </x:c>
      <x:c r="AJ53" s="25" t="str">
        <x:f>IF(AND(AI53="Eligible",G53="Core"),AH53,"")</x:f>
      </x:c>
      <x:c r="AK53" s="25" t="str">
        <x:f>IF(AI53="Eligible",AH53,"")</x:f>
      </x:c>
      <x:c r="AL53" s="2" t="str">
        <x:f>IF(NOT(ISNUMBER(AJ53)),"",IF($A$6&lt;5,"Fewer than 5 core",IF(OR(AJ53&lt;$B$6-1.5*($D$6-$B$6),AJ53&gt;$D$6+1.5*($D$6-$B$6)),"Review outlier","Within IQR fences")))</x:f>
      </x:c>
      <x:c r="AM53" s="2"/>
      <x:c r="AN53" s="2"/>
      <x:c r="AO53" s="2"/>
      <x:c r="AP53" s="2"/>
    </x:row>
    <x:row r="54" ht="25" customHeight="1">
      <x:c r="A54" s="6"/>
      <x:c r="B54" s="6"/>
      <x:c r="C54" s="6"/>
      <x:c r="D54" s="6"/>
      <x:c r="E54" s="6"/>
      <x:c r="F54" s="6"/>
      <x:c r="G54" s="6"/>
      <x:c r="H54" s="6"/>
      <x:c r="I54" s="6"/>
      <x:c r="J54" s="6"/>
      <x:c r="K54" s="6"/>
      <x:c r="L54" s="6"/>
      <x:c r="M54" s="6"/>
      <x:c r="N54" s="16"/>
      <x:c r="O54" s="16"/>
      <x:c r="P54" s="16"/>
      <x:c r="Q54" s="17"/>
      <x:c r="R54" s="17"/>
      <x:c r="S54" s="17"/>
      <x:c r="T54" s="17"/>
      <x:c r="U54" s="17"/>
      <x:c r="V54" s="17"/>
      <x:c r="W54" s="17"/>
      <x:c r="X54" s="17"/>
      <x:c r="Y54" s="17"/>
      <x:c r="Z54" s="18" t="str">
        <x:f>IF(COUNT(S54:T54)&lt;&gt;2,"",SUM(S54:T54))</x:f>
      </x:c>
      <x:c r="AA54" s="23" t="str">
        <x:f>IF(OR(NOT(ISNUMBER(Z54)),NOT(ISNUMBER(R54)),R54&lt;=0),"",Z54/R54)</x:f>
      </x:c>
      <x:c r="AB54" s="23" t="str">
        <x:f>IF(OR(COUNT(R54,V54)&lt;&gt;2,R54&lt;=0),"",V54/R54-1)</x:f>
      </x:c>
      <x:c r="AC54" s="24" t="str">
        <x:f>IF(COUNT(Q54,R54)&lt;&gt;2,"",IF(OR(Q54&lt;=0,R54&lt;=0),"NM",Q54/R54))</x:f>
      </x:c>
      <x:c r="AD54" s="24" t="str">
        <x:f>IF(COUNT(Q54,Z54)&lt;&gt;2,"",IF(OR(Q54&lt;=0,Z54&lt;=0),"NM",Q54/Z54))</x:f>
      </x:c>
      <x:c r="AE54" s="24" t="str">
        <x:f>IF(COUNT(Q54,U54)&lt;&gt;2,"",IF(OR(Q54&lt;=0,U54&lt;=0),"NM",Q54/U54))</x:f>
      </x:c>
      <x:c r="AF54" s="24" t="str">
        <x:f>IF(COUNT(Q54,V54)&lt;&gt;2,"",IF(OR(Q54&lt;=0,V54&lt;=0),"NM",Q54/V54))</x:f>
      </x:c>
      <x:c r="AG54" s="24" t="str">
        <x:f>IF(COUNT(Q54,W54)&lt;&gt;2,"",IF(OR(Q54&lt;=0,W54&lt;=0),"NM",Q54/W54))</x:f>
      </x:c>
      <x:c r="AH54" s="25" t="str">
        <x:f>IF(OR(NOT(ISNUMBER(Controls!$C$11)),Controls!$C$11&lt;1,Controls!$C$11&gt;5,Controls!$C$11&lt;&gt;INT(Controls!$C$11)),"",INDEX(AC54:AG54,1,Controls!$C$11))</x:f>
      </x:c>
      <x:c r="AI54" s="2" t="str">
        <x:f>IF(A54="","",IF(COUNTIFS($A$10:$A$309,A54)&lt;&gt;1,"Duplicate ID",IF(OR(B54&lt;&gt;Controls!$C$9,C54&lt;&gt;Controls!$C$10),"Other peer group",IF(OR(H54&lt;&gt;"Yes",G54="Excluded",G54="Adjacent",G54="Watchlist"),"Excluded",IF(OR(I54&lt;&gt;"Yes",D54="",E54="",J54="",K54="",L54="",X54="",Controls!$C$10="",Controls!$C$8="",Controls!$C$20="",Controls!$C$21="",M54&lt;&gt;Controls!$C$8,NOT(ISNUMBER(N54)),N54&lt;=0,N54&lt;&gt;Controls!$C$7,NOT(ISNUMBER(O54)),O54&gt;N54,AND(Controls!$C$11&gt;=4,OR(NOT(ISNUMBER(P54)),P54&lt;=N54)),AND(Controls!$C$11=2,T54&lt;&gt;0,Y54=""),AND(G54&lt;&gt;"Core",G54&lt;&gt;"Secondary")),"Review inputs / basis",IF(NOT(ISNUMBER(AH54)),"Missing / NM metric","Eligible"))))))</x:f>
      </x:c>
      <x:c r="AJ54" s="25" t="str">
        <x:f>IF(AND(AI54="Eligible",G54="Core"),AH54,"")</x:f>
      </x:c>
      <x:c r="AK54" s="25" t="str">
        <x:f>IF(AI54="Eligible",AH54,"")</x:f>
      </x:c>
      <x:c r="AL54" s="2" t="str">
        <x:f>IF(NOT(ISNUMBER(AJ54)),"",IF($A$6&lt;5,"Fewer than 5 core",IF(OR(AJ54&lt;$B$6-1.5*($D$6-$B$6),AJ54&gt;$D$6+1.5*($D$6-$B$6)),"Review outlier","Within IQR fences")))</x:f>
      </x:c>
      <x:c r="AM54" s="2"/>
      <x:c r="AN54" s="2"/>
      <x:c r="AO54" s="2"/>
      <x:c r="AP54" s="2"/>
    </x:row>
    <x:row r="55" ht="25" customHeight="1">
      <x:c r="A55" s="6"/>
      <x:c r="B55" s="6"/>
      <x:c r="C55" s="6"/>
      <x:c r="D55" s="6"/>
      <x:c r="E55" s="6"/>
      <x:c r="F55" s="6"/>
      <x:c r="G55" s="6"/>
      <x:c r="H55" s="6"/>
      <x:c r="I55" s="6"/>
      <x:c r="J55" s="6"/>
      <x:c r="K55" s="6"/>
      <x:c r="L55" s="6"/>
      <x:c r="M55" s="6"/>
      <x:c r="N55" s="16"/>
      <x:c r="O55" s="16"/>
      <x:c r="P55" s="16"/>
      <x:c r="Q55" s="17"/>
      <x:c r="R55" s="17"/>
      <x:c r="S55" s="17"/>
      <x:c r="T55" s="17"/>
      <x:c r="U55" s="17"/>
      <x:c r="V55" s="17"/>
      <x:c r="W55" s="17"/>
      <x:c r="X55" s="17"/>
      <x:c r="Y55" s="17"/>
      <x:c r="Z55" s="18" t="str">
        <x:f>IF(COUNT(S55:T55)&lt;&gt;2,"",SUM(S55:T55))</x:f>
      </x:c>
      <x:c r="AA55" s="23" t="str">
        <x:f>IF(OR(NOT(ISNUMBER(Z55)),NOT(ISNUMBER(R55)),R55&lt;=0),"",Z55/R55)</x:f>
      </x:c>
      <x:c r="AB55" s="23" t="str">
        <x:f>IF(OR(COUNT(R55,V55)&lt;&gt;2,R55&lt;=0),"",V55/R55-1)</x:f>
      </x:c>
      <x:c r="AC55" s="24" t="str">
        <x:f>IF(COUNT(Q55,R55)&lt;&gt;2,"",IF(OR(Q55&lt;=0,R55&lt;=0),"NM",Q55/R55))</x:f>
      </x:c>
      <x:c r="AD55" s="24" t="str">
        <x:f>IF(COUNT(Q55,Z55)&lt;&gt;2,"",IF(OR(Q55&lt;=0,Z55&lt;=0),"NM",Q55/Z55))</x:f>
      </x:c>
      <x:c r="AE55" s="24" t="str">
        <x:f>IF(COUNT(Q55,U55)&lt;&gt;2,"",IF(OR(Q55&lt;=0,U55&lt;=0),"NM",Q55/U55))</x:f>
      </x:c>
      <x:c r="AF55" s="24" t="str">
        <x:f>IF(COUNT(Q55,V55)&lt;&gt;2,"",IF(OR(Q55&lt;=0,V55&lt;=0),"NM",Q55/V55))</x:f>
      </x:c>
      <x:c r="AG55" s="24" t="str">
        <x:f>IF(COUNT(Q55,W55)&lt;&gt;2,"",IF(OR(Q55&lt;=0,W55&lt;=0),"NM",Q55/W55))</x:f>
      </x:c>
      <x:c r="AH55" s="25" t="str">
        <x:f>IF(OR(NOT(ISNUMBER(Controls!$C$11)),Controls!$C$11&lt;1,Controls!$C$11&gt;5,Controls!$C$11&lt;&gt;INT(Controls!$C$11)),"",INDEX(AC55:AG55,1,Controls!$C$11))</x:f>
      </x:c>
      <x:c r="AI55" s="2" t="str">
        <x:f>IF(A55="","",IF(COUNTIFS($A$10:$A$309,A55)&lt;&gt;1,"Duplicate ID",IF(OR(B55&lt;&gt;Controls!$C$9,C55&lt;&gt;Controls!$C$10),"Other peer group",IF(OR(H55&lt;&gt;"Yes",G55="Excluded",G55="Adjacent",G55="Watchlist"),"Excluded",IF(OR(I55&lt;&gt;"Yes",D55="",E55="",J55="",K55="",L55="",X55="",Controls!$C$10="",Controls!$C$8="",Controls!$C$20="",Controls!$C$21="",M55&lt;&gt;Controls!$C$8,NOT(ISNUMBER(N55)),N55&lt;=0,N55&lt;&gt;Controls!$C$7,NOT(ISNUMBER(O55)),O55&gt;N55,AND(Controls!$C$11&gt;=4,OR(NOT(ISNUMBER(P55)),P55&lt;=N55)),AND(Controls!$C$11=2,T55&lt;&gt;0,Y55=""),AND(G55&lt;&gt;"Core",G55&lt;&gt;"Secondary")),"Review inputs / basis",IF(NOT(ISNUMBER(AH55)),"Missing / NM metric","Eligible"))))))</x:f>
      </x:c>
      <x:c r="AJ55" s="25" t="str">
        <x:f>IF(AND(AI55="Eligible",G55="Core"),AH55,"")</x:f>
      </x:c>
      <x:c r="AK55" s="25" t="str">
        <x:f>IF(AI55="Eligible",AH55,"")</x:f>
      </x:c>
      <x:c r="AL55" s="2" t="str">
        <x:f>IF(NOT(ISNUMBER(AJ55)),"",IF($A$6&lt;5,"Fewer than 5 core",IF(OR(AJ55&lt;$B$6-1.5*($D$6-$B$6),AJ55&gt;$D$6+1.5*($D$6-$B$6)),"Review outlier","Within IQR fences")))</x:f>
      </x:c>
      <x:c r="AM55" s="2"/>
      <x:c r="AN55" s="2"/>
      <x:c r="AO55" s="2"/>
      <x:c r="AP55" s="2"/>
    </x:row>
    <x:row r="56" ht="25" customHeight="1">
      <x:c r="A56" s="6"/>
      <x:c r="B56" s="6"/>
      <x:c r="C56" s="6"/>
      <x:c r="D56" s="6"/>
      <x:c r="E56" s="6"/>
      <x:c r="F56" s="6"/>
      <x:c r="G56" s="6"/>
      <x:c r="H56" s="6"/>
      <x:c r="I56" s="6"/>
      <x:c r="J56" s="6"/>
      <x:c r="K56" s="6"/>
      <x:c r="L56" s="6"/>
      <x:c r="M56" s="6"/>
      <x:c r="N56" s="16"/>
      <x:c r="O56" s="16"/>
      <x:c r="P56" s="16"/>
      <x:c r="Q56" s="17"/>
      <x:c r="R56" s="17"/>
      <x:c r="S56" s="17"/>
      <x:c r="T56" s="17"/>
      <x:c r="U56" s="17"/>
      <x:c r="V56" s="17"/>
      <x:c r="W56" s="17"/>
      <x:c r="X56" s="17"/>
      <x:c r="Y56" s="17"/>
      <x:c r="Z56" s="18" t="str">
        <x:f>IF(COUNT(S56:T56)&lt;&gt;2,"",SUM(S56:T56))</x:f>
      </x:c>
      <x:c r="AA56" s="23" t="str">
        <x:f>IF(OR(NOT(ISNUMBER(Z56)),NOT(ISNUMBER(R56)),R56&lt;=0),"",Z56/R56)</x:f>
      </x:c>
      <x:c r="AB56" s="23" t="str">
        <x:f>IF(OR(COUNT(R56,V56)&lt;&gt;2,R56&lt;=0),"",V56/R56-1)</x:f>
      </x:c>
      <x:c r="AC56" s="24" t="str">
        <x:f>IF(COUNT(Q56,R56)&lt;&gt;2,"",IF(OR(Q56&lt;=0,R56&lt;=0),"NM",Q56/R56))</x:f>
      </x:c>
      <x:c r="AD56" s="24" t="str">
        <x:f>IF(COUNT(Q56,Z56)&lt;&gt;2,"",IF(OR(Q56&lt;=0,Z56&lt;=0),"NM",Q56/Z56))</x:f>
      </x:c>
      <x:c r="AE56" s="24" t="str">
        <x:f>IF(COUNT(Q56,U56)&lt;&gt;2,"",IF(OR(Q56&lt;=0,U56&lt;=0),"NM",Q56/U56))</x:f>
      </x:c>
      <x:c r="AF56" s="24" t="str">
        <x:f>IF(COUNT(Q56,V56)&lt;&gt;2,"",IF(OR(Q56&lt;=0,V56&lt;=0),"NM",Q56/V56))</x:f>
      </x:c>
      <x:c r="AG56" s="24" t="str">
        <x:f>IF(COUNT(Q56,W56)&lt;&gt;2,"",IF(OR(Q56&lt;=0,W56&lt;=0),"NM",Q56/W56))</x:f>
      </x:c>
      <x:c r="AH56" s="25" t="str">
        <x:f>IF(OR(NOT(ISNUMBER(Controls!$C$11)),Controls!$C$11&lt;1,Controls!$C$11&gt;5,Controls!$C$11&lt;&gt;INT(Controls!$C$11)),"",INDEX(AC56:AG56,1,Controls!$C$11))</x:f>
      </x:c>
      <x:c r="AI56" s="2" t="str">
        <x:f>IF(A56="","",IF(COUNTIFS($A$10:$A$309,A56)&lt;&gt;1,"Duplicate ID",IF(OR(B56&lt;&gt;Controls!$C$9,C56&lt;&gt;Controls!$C$10),"Other peer group",IF(OR(H56&lt;&gt;"Yes",G56="Excluded",G56="Adjacent",G56="Watchlist"),"Excluded",IF(OR(I56&lt;&gt;"Yes",D56="",E56="",J56="",K56="",L56="",X56="",Controls!$C$10="",Controls!$C$8="",Controls!$C$20="",Controls!$C$21="",M56&lt;&gt;Controls!$C$8,NOT(ISNUMBER(N56)),N56&lt;=0,N56&lt;&gt;Controls!$C$7,NOT(ISNUMBER(O56)),O56&gt;N56,AND(Controls!$C$11&gt;=4,OR(NOT(ISNUMBER(P56)),P56&lt;=N56)),AND(Controls!$C$11=2,T56&lt;&gt;0,Y56=""),AND(G56&lt;&gt;"Core",G56&lt;&gt;"Secondary")),"Review inputs / basis",IF(NOT(ISNUMBER(AH56)),"Missing / NM metric","Eligible"))))))</x:f>
      </x:c>
      <x:c r="AJ56" s="25" t="str">
        <x:f>IF(AND(AI56="Eligible",G56="Core"),AH56,"")</x:f>
      </x:c>
      <x:c r="AK56" s="25" t="str">
        <x:f>IF(AI56="Eligible",AH56,"")</x:f>
      </x:c>
      <x:c r="AL56" s="2" t="str">
        <x:f>IF(NOT(ISNUMBER(AJ56)),"",IF($A$6&lt;5,"Fewer than 5 core",IF(OR(AJ56&lt;$B$6-1.5*($D$6-$B$6),AJ56&gt;$D$6+1.5*($D$6-$B$6)),"Review outlier","Within IQR fences")))</x:f>
      </x:c>
      <x:c r="AM56" s="2"/>
      <x:c r="AN56" s="2"/>
      <x:c r="AO56" s="2"/>
      <x:c r="AP56" s="2"/>
    </x:row>
    <x:row r="57" ht="25" customHeight="1">
      <x:c r="A57" s="6"/>
      <x:c r="B57" s="6"/>
      <x:c r="C57" s="6"/>
      <x:c r="D57" s="6"/>
      <x:c r="E57" s="6"/>
      <x:c r="F57" s="6"/>
      <x:c r="G57" s="6"/>
      <x:c r="H57" s="6"/>
      <x:c r="I57" s="6"/>
      <x:c r="J57" s="6"/>
      <x:c r="K57" s="6"/>
      <x:c r="L57" s="6"/>
      <x:c r="M57" s="6"/>
      <x:c r="N57" s="16"/>
      <x:c r="O57" s="16"/>
      <x:c r="P57" s="16"/>
      <x:c r="Q57" s="17"/>
      <x:c r="R57" s="17"/>
      <x:c r="S57" s="17"/>
      <x:c r="T57" s="17"/>
      <x:c r="U57" s="17"/>
      <x:c r="V57" s="17"/>
      <x:c r="W57" s="17"/>
      <x:c r="X57" s="17"/>
      <x:c r="Y57" s="17"/>
      <x:c r="Z57" s="18" t="str">
        <x:f>IF(COUNT(S57:T57)&lt;&gt;2,"",SUM(S57:T57))</x:f>
      </x:c>
      <x:c r="AA57" s="23" t="str">
        <x:f>IF(OR(NOT(ISNUMBER(Z57)),NOT(ISNUMBER(R57)),R57&lt;=0),"",Z57/R57)</x:f>
      </x:c>
      <x:c r="AB57" s="23" t="str">
        <x:f>IF(OR(COUNT(R57,V57)&lt;&gt;2,R57&lt;=0),"",V57/R57-1)</x:f>
      </x:c>
      <x:c r="AC57" s="24" t="str">
        <x:f>IF(COUNT(Q57,R57)&lt;&gt;2,"",IF(OR(Q57&lt;=0,R57&lt;=0),"NM",Q57/R57))</x:f>
      </x:c>
      <x:c r="AD57" s="24" t="str">
        <x:f>IF(COUNT(Q57,Z57)&lt;&gt;2,"",IF(OR(Q57&lt;=0,Z57&lt;=0),"NM",Q57/Z57))</x:f>
      </x:c>
      <x:c r="AE57" s="24" t="str">
        <x:f>IF(COUNT(Q57,U57)&lt;&gt;2,"",IF(OR(Q57&lt;=0,U57&lt;=0),"NM",Q57/U57))</x:f>
      </x:c>
      <x:c r="AF57" s="24" t="str">
        <x:f>IF(COUNT(Q57,V57)&lt;&gt;2,"",IF(OR(Q57&lt;=0,V57&lt;=0),"NM",Q57/V57))</x:f>
      </x:c>
      <x:c r="AG57" s="24" t="str">
        <x:f>IF(COUNT(Q57,W57)&lt;&gt;2,"",IF(OR(Q57&lt;=0,W57&lt;=0),"NM",Q57/W57))</x:f>
      </x:c>
      <x:c r="AH57" s="25" t="str">
        <x:f>IF(OR(NOT(ISNUMBER(Controls!$C$11)),Controls!$C$11&lt;1,Controls!$C$11&gt;5,Controls!$C$11&lt;&gt;INT(Controls!$C$11)),"",INDEX(AC57:AG57,1,Controls!$C$11))</x:f>
      </x:c>
      <x:c r="AI57" s="2" t="str">
        <x:f>IF(A57="","",IF(COUNTIFS($A$10:$A$309,A57)&lt;&gt;1,"Duplicate ID",IF(OR(B57&lt;&gt;Controls!$C$9,C57&lt;&gt;Controls!$C$10),"Other peer group",IF(OR(H57&lt;&gt;"Yes",G57="Excluded",G57="Adjacent",G57="Watchlist"),"Excluded",IF(OR(I57&lt;&gt;"Yes",D57="",E57="",J57="",K57="",L57="",X57="",Controls!$C$10="",Controls!$C$8="",Controls!$C$20="",Controls!$C$21="",M57&lt;&gt;Controls!$C$8,NOT(ISNUMBER(N57)),N57&lt;=0,N57&lt;&gt;Controls!$C$7,NOT(ISNUMBER(O57)),O57&gt;N57,AND(Controls!$C$11&gt;=4,OR(NOT(ISNUMBER(P57)),P57&lt;=N57)),AND(Controls!$C$11=2,T57&lt;&gt;0,Y57=""),AND(G57&lt;&gt;"Core",G57&lt;&gt;"Secondary")),"Review inputs / basis",IF(NOT(ISNUMBER(AH57)),"Missing / NM metric","Eligible"))))))</x:f>
      </x:c>
      <x:c r="AJ57" s="25" t="str">
        <x:f>IF(AND(AI57="Eligible",G57="Core"),AH57,"")</x:f>
      </x:c>
      <x:c r="AK57" s="25" t="str">
        <x:f>IF(AI57="Eligible",AH57,"")</x:f>
      </x:c>
      <x:c r="AL57" s="2" t="str">
        <x:f>IF(NOT(ISNUMBER(AJ57)),"",IF($A$6&lt;5,"Fewer than 5 core",IF(OR(AJ57&lt;$B$6-1.5*($D$6-$B$6),AJ57&gt;$D$6+1.5*($D$6-$B$6)),"Review outlier","Within IQR fences")))</x:f>
      </x:c>
      <x:c r="AM57" s="2"/>
      <x:c r="AN57" s="2"/>
      <x:c r="AO57" s="2"/>
      <x:c r="AP57" s="2"/>
    </x:row>
    <x:row r="58" ht="25" customHeight="1">
      <x:c r="A58" s="6"/>
      <x:c r="B58" s="6"/>
      <x:c r="C58" s="6"/>
      <x:c r="D58" s="6"/>
      <x:c r="E58" s="6"/>
      <x:c r="F58" s="6"/>
      <x:c r="G58" s="6"/>
      <x:c r="H58" s="6"/>
      <x:c r="I58" s="6"/>
      <x:c r="J58" s="6"/>
      <x:c r="K58" s="6"/>
      <x:c r="L58" s="6"/>
      <x:c r="M58" s="6"/>
      <x:c r="N58" s="16"/>
      <x:c r="O58" s="16"/>
      <x:c r="P58" s="16"/>
      <x:c r="Q58" s="17"/>
      <x:c r="R58" s="17"/>
      <x:c r="S58" s="17"/>
      <x:c r="T58" s="17"/>
      <x:c r="U58" s="17"/>
      <x:c r="V58" s="17"/>
      <x:c r="W58" s="17"/>
      <x:c r="X58" s="17"/>
      <x:c r="Y58" s="17"/>
      <x:c r="Z58" s="18" t="str">
        <x:f>IF(COUNT(S58:T58)&lt;&gt;2,"",SUM(S58:T58))</x:f>
      </x:c>
      <x:c r="AA58" s="23" t="str">
        <x:f>IF(OR(NOT(ISNUMBER(Z58)),NOT(ISNUMBER(R58)),R58&lt;=0),"",Z58/R58)</x:f>
      </x:c>
      <x:c r="AB58" s="23" t="str">
        <x:f>IF(OR(COUNT(R58,V58)&lt;&gt;2,R58&lt;=0),"",V58/R58-1)</x:f>
      </x:c>
      <x:c r="AC58" s="24" t="str">
        <x:f>IF(COUNT(Q58,R58)&lt;&gt;2,"",IF(OR(Q58&lt;=0,R58&lt;=0),"NM",Q58/R58))</x:f>
      </x:c>
      <x:c r="AD58" s="24" t="str">
        <x:f>IF(COUNT(Q58,Z58)&lt;&gt;2,"",IF(OR(Q58&lt;=0,Z58&lt;=0),"NM",Q58/Z58))</x:f>
      </x:c>
      <x:c r="AE58" s="24" t="str">
        <x:f>IF(COUNT(Q58,U58)&lt;&gt;2,"",IF(OR(Q58&lt;=0,U58&lt;=0),"NM",Q58/U58))</x:f>
      </x:c>
      <x:c r="AF58" s="24" t="str">
        <x:f>IF(COUNT(Q58,V58)&lt;&gt;2,"",IF(OR(Q58&lt;=0,V58&lt;=0),"NM",Q58/V58))</x:f>
      </x:c>
      <x:c r="AG58" s="24" t="str">
        <x:f>IF(COUNT(Q58,W58)&lt;&gt;2,"",IF(OR(Q58&lt;=0,W58&lt;=0),"NM",Q58/W58))</x:f>
      </x:c>
      <x:c r="AH58" s="25" t="str">
        <x:f>IF(OR(NOT(ISNUMBER(Controls!$C$11)),Controls!$C$11&lt;1,Controls!$C$11&gt;5,Controls!$C$11&lt;&gt;INT(Controls!$C$11)),"",INDEX(AC58:AG58,1,Controls!$C$11))</x:f>
      </x:c>
      <x:c r="AI58" s="2" t="str">
        <x:f>IF(A58="","",IF(COUNTIFS($A$10:$A$309,A58)&lt;&gt;1,"Duplicate ID",IF(OR(B58&lt;&gt;Controls!$C$9,C58&lt;&gt;Controls!$C$10),"Other peer group",IF(OR(H58&lt;&gt;"Yes",G58="Excluded",G58="Adjacent",G58="Watchlist"),"Excluded",IF(OR(I58&lt;&gt;"Yes",D58="",E58="",J58="",K58="",L58="",X58="",Controls!$C$10="",Controls!$C$8="",Controls!$C$20="",Controls!$C$21="",M58&lt;&gt;Controls!$C$8,NOT(ISNUMBER(N58)),N58&lt;=0,N58&lt;&gt;Controls!$C$7,NOT(ISNUMBER(O58)),O58&gt;N58,AND(Controls!$C$11&gt;=4,OR(NOT(ISNUMBER(P58)),P58&lt;=N58)),AND(Controls!$C$11=2,T58&lt;&gt;0,Y58=""),AND(G58&lt;&gt;"Core",G58&lt;&gt;"Secondary")),"Review inputs / basis",IF(NOT(ISNUMBER(AH58)),"Missing / NM metric","Eligible"))))))</x:f>
      </x:c>
      <x:c r="AJ58" s="25" t="str">
        <x:f>IF(AND(AI58="Eligible",G58="Core"),AH58,"")</x:f>
      </x:c>
      <x:c r="AK58" s="25" t="str">
        <x:f>IF(AI58="Eligible",AH58,"")</x:f>
      </x:c>
      <x:c r="AL58" s="2" t="str">
        <x:f>IF(NOT(ISNUMBER(AJ58)),"",IF($A$6&lt;5,"Fewer than 5 core",IF(OR(AJ58&lt;$B$6-1.5*($D$6-$B$6),AJ58&gt;$D$6+1.5*($D$6-$B$6)),"Review outlier","Within IQR fences")))</x:f>
      </x:c>
      <x:c r="AM58" s="2"/>
      <x:c r="AN58" s="2"/>
      <x:c r="AO58" s="2"/>
      <x:c r="AP58" s="2"/>
    </x:row>
    <x:row r="59" ht="25" customHeight="1">
      <x:c r="A59" s="6"/>
      <x:c r="B59" s="6"/>
      <x:c r="C59" s="6"/>
      <x:c r="D59" s="6"/>
      <x:c r="E59" s="6"/>
      <x:c r="F59" s="6"/>
      <x:c r="G59" s="6"/>
      <x:c r="H59" s="6"/>
      <x:c r="I59" s="6"/>
      <x:c r="J59" s="6"/>
      <x:c r="K59" s="6"/>
      <x:c r="L59" s="6"/>
      <x:c r="M59" s="6"/>
      <x:c r="N59" s="16"/>
      <x:c r="O59" s="16"/>
      <x:c r="P59" s="16"/>
      <x:c r="Q59" s="17"/>
      <x:c r="R59" s="17"/>
      <x:c r="S59" s="17"/>
      <x:c r="T59" s="17"/>
      <x:c r="U59" s="17"/>
      <x:c r="V59" s="17"/>
      <x:c r="W59" s="17"/>
      <x:c r="X59" s="17"/>
      <x:c r="Y59" s="17"/>
      <x:c r="Z59" s="18" t="str">
        <x:f>IF(COUNT(S59:T59)&lt;&gt;2,"",SUM(S59:T59))</x:f>
      </x:c>
      <x:c r="AA59" s="23" t="str">
        <x:f>IF(OR(NOT(ISNUMBER(Z59)),NOT(ISNUMBER(R59)),R59&lt;=0),"",Z59/R59)</x:f>
      </x:c>
      <x:c r="AB59" s="23" t="str">
        <x:f>IF(OR(COUNT(R59,V59)&lt;&gt;2,R59&lt;=0),"",V59/R59-1)</x:f>
      </x:c>
      <x:c r="AC59" s="24" t="str">
        <x:f>IF(COUNT(Q59,R59)&lt;&gt;2,"",IF(OR(Q59&lt;=0,R59&lt;=0),"NM",Q59/R59))</x:f>
      </x:c>
      <x:c r="AD59" s="24" t="str">
        <x:f>IF(COUNT(Q59,Z59)&lt;&gt;2,"",IF(OR(Q59&lt;=0,Z59&lt;=0),"NM",Q59/Z59))</x:f>
      </x:c>
      <x:c r="AE59" s="24" t="str">
        <x:f>IF(COUNT(Q59,U59)&lt;&gt;2,"",IF(OR(Q59&lt;=0,U59&lt;=0),"NM",Q59/U59))</x:f>
      </x:c>
      <x:c r="AF59" s="24" t="str">
        <x:f>IF(COUNT(Q59,V59)&lt;&gt;2,"",IF(OR(Q59&lt;=0,V59&lt;=0),"NM",Q59/V59))</x:f>
      </x:c>
      <x:c r="AG59" s="24" t="str">
        <x:f>IF(COUNT(Q59,W59)&lt;&gt;2,"",IF(OR(Q59&lt;=0,W59&lt;=0),"NM",Q59/W59))</x:f>
      </x:c>
      <x:c r="AH59" s="25" t="str">
        <x:f>IF(OR(NOT(ISNUMBER(Controls!$C$11)),Controls!$C$11&lt;1,Controls!$C$11&gt;5,Controls!$C$11&lt;&gt;INT(Controls!$C$11)),"",INDEX(AC59:AG59,1,Controls!$C$11))</x:f>
      </x:c>
      <x:c r="AI59" s="2" t="str">
        <x:f>IF(A59="","",IF(COUNTIFS($A$10:$A$309,A59)&lt;&gt;1,"Duplicate ID",IF(OR(B59&lt;&gt;Controls!$C$9,C59&lt;&gt;Controls!$C$10),"Other peer group",IF(OR(H59&lt;&gt;"Yes",G59="Excluded",G59="Adjacent",G59="Watchlist"),"Excluded",IF(OR(I59&lt;&gt;"Yes",D59="",E59="",J59="",K59="",L59="",X59="",Controls!$C$10="",Controls!$C$8="",Controls!$C$20="",Controls!$C$21="",M59&lt;&gt;Controls!$C$8,NOT(ISNUMBER(N59)),N59&lt;=0,N59&lt;&gt;Controls!$C$7,NOT(ISNUMBER(O59)),O59&gt;N59,AND(Controls!$C$11&gt;=4,OR(NOT(ISNUMBER(P59)),P59&lt;=N59)),AND(Controls!$C$11=2,T59&lt;&gt;0,Y59=""),AND(G59&lt;&gt;"Core",G59&lt;&gt;"Secondary")),"Review inputs / basis",IF(NOT(ISNUMBER(AH59)),"Missing / NM metric","Eligible"))))))</x:f>
      </x:c>
      <x:c r="AJ59" s="25" t="str">
        <x:f>IF(AND(AI59="Eligible",G59="Core"),AH59,"")</x:f>
      </x:c>
      <x:c r="AK59" s="25" t="str">
        <x:f>IF(AI59="Eligible",AH59,"")</x:f>
      </x:c>
      <x:c r="AL59" s="2" t="str">
        <x:f>IF(NOT(ISNUMBER(AJ59)),"",IF($A$6&lt;5,"Fewer than 5 core",IF(OR(AJ59&lt;$B$6-1.5*($D$6-$B$6),AJ59&gt;$D$6+1.5*($D$6-$B$6)),"Review outlier","Within IQR fences")))</x:f>
      </x:c>
      <x:c r="AM59" s="2"/>
      <x:c r="AN59" s="2"/>
      <x:c r="AO59" s="2"/>
      <x:c r="AP59" s="2"/>
    </x:row>
    <x:row r="60" ht="25" customHeight="1">
      <x:c r="A60" s="6"/>
      <x:c r="B60" s="6"/>
      <x:c r="C60" s="6"/>
      <x:c r="D60" s="6"/>
      <x:c r="E60" s="6"/>
      <x:c r="F60" s="6"/>
      <x:c r="G60" s="6"/>
      <x:c r="H60" s="6"/>
      <x:c r="I60" s="6"/>
      <x:c r="J60" s="6"/>
      <x:c r="K60" s="6"/>
      <x:c r="L60" s="6"/>
      <x:c r="M60" s="6"/>
      <x:c r="N60" s="16"/>
      <x:c r="O60" s="16"/>
      <x:c r="P60" s="16"/>
      <x:c r="Q60" s="17"/>
      <x:c r="R60" s="17"/>
      <x:c r="S60" s="17"/>
      <x:c r="T60" s="17"/>
      <x:c r="U60" s="17"/>
      <x:c r="V60" s="17"/>
      <x:c r="W60" s="17"/>
      <x:c r="X60" s="17"/>
      <x:c r="Y60" s="17"/>
      <x:c r="Z60" s="18" t="str">
        <x:f>IF(COUNT(S60:T60)&lt;&gt;2,"",SUM(S60:T60))</x:f>
      </x:c>
      <x:c r="AA60" s="23" t="str">
        <x:f>IF(OR(NOT(ISNUMBER(Z60)),NOT(ISNUMBER(R60)),R60&lt;=0),"",Z60/R60)</x:f>
      </x:c>
      <x:c r="AB60" s="23" t="str">
        <x:f>IF(OR(COUNT(R60,V60)&lt;&gt;2,R60&lt;=0),"",V60/R60-1)</x:f>
      </x:c>
      <x:c r="AC60" s="24" t="str">
        <x:f>IF(COUNT(Q60,R60)&lt;&gt;2,"",IF(OR(Q60&lt;=0,R60&lt;=0),"NM",Q60/R60))</x:f>
      </x:c>
      <x:c r="AD60" s="24" t="str">
        <x:f>IF(COUNT(Q60,Z60)&lt;&gt;2,"",IF(OR(Q60&lt;=0,Z60&lt;=0),"NM",Q60/Z60))</x:f>
      </x:c>
      <x:c r="AE60" s="24" t="str">
        <x:f>IF(COUNT(Q60,U60)&lt;&gt;2,"",IF(OR(Q60&lt;=0,U60&lt;=0),"NM",Q60/U60))</x:f>
      </x:c>
      <x:c r="AF60" s="24" t="str">
        <x:f>IF(COUNT(Q60,V60)&lt;&gt;2,"",IF(OR(Q60&lt;=0,V60&lt;=0),"NM",Q60/V60))</x:f>
      </x:c>
      <x:c r="AG60" s="24" t="str">
        <x:f>IF(COUNT(Q60,W60)&lt;&gt;2,"",IF(OR(Q60&lt;=0,W60&lt;=0),"NM",Q60/W60))</x:f>
      </x:c>
      <x:c r="AH60" s="25" t="str">
        <x:f>IF(OR(NOT(ISNUMBER(Controls!$C$11)),Controls!$C$11&lt;1,Controls!$C$11&gt;5,Controls!$C$11&lt;&gt;INT(Controls!$C$11)),"",INDEX(AC60:AG60,1,Controls!$C$11))</x:f>
      </x:c>
      <x:c r="AI60" s="2" t="str">
        <x:f>IF(A60="","",IF(COUNTIFS($A$10:$A$309,A60)&lt;&gt;1,"Duplicate ID",IF(OR(B60&lt;&gt;Controls!$C$9,C60&lt;&gt;Controls!$C$10),"Other peer group",IF(OR(H60&lt;&gt;"Yes",G60="Excluded",G60="Adjacent",G60="Watchlist"),"Excluded",IF(OR(I60&lt;&gt;"Yes",D60="",E60="",J60="",K60="",L60="",X60="",Controls!$C$10="",Controls!$C$8="",Controls!$C$20="",Controls!$C$21="",M60&lt;&gt;Controls!$C$8,NOT(ISNUMBER(N60)),N60&lt;=0,N60&lt;&gt;Controls!$C$7,NOT(ISNUMBER(O60)),O60&gt;N60,AND(Controls!$C$11&gt;=4,OR(NOT(ISNUMBER(P60)),P60&lt;=N60)),AND(Controls!$C$11=2,T60&lt;&gt;0,Y60=""),AND(G60&lt;&gt;"Core",G60&lt;&gt;"Secondary")),"Review inputs / basis",IF(NOT(ISNUMBER(AH60)),"Missing / NM metric","Eligible"))))))</x:f>
      </x:c>
      <x:c r="AJ60" s="25" t="str">
        <x:f>IF(AND(AI60="Eligible",G60="Core"),AH60,"")</x:f>
      </x:c>
      <x:c r="AK60" s="25" t="str">
        <x:f>IF(AI60="Eligible",AH60,"")</x:f>
      </x:c>
      <x:c r="AL60" s="2" t="str">
        <x:f>IF(NOT(ISNUMBER(AJ60)),"",IF($A$6&lt;5,"Fewer than 5 core",IF(OR(AJ60&lt;$B$6-1.5*($D$6-$B$6),AJ60&gt;$D$6+1.5*($D$6-$B$6)),"Review outlier","Within IQR fences")))</x:f>
      </x:c>
      <x:c r="AM60" s="2"/>
      <x:c r="AN60" s="2"/>
      <x:c r="AO60" s="2"/>
      <x:c r="AP60" s="2"/>
    </x:row>
    <x:row r="61" ht="25" customHeight="1">
      <x:c r="A61" s="6"/>
      <x:c r="B61" s="6"/>
      <x:c r="C61" s="6"/>
      <x:c r="D61" s="6"/>
      <x:c r="E61" s="6"/>
      <x:c r="F61" s="6"/>
      <x:c r="G61" s="6"/>
      <x:c r="H61" s="6"/>
      <x:c r="I61" s="6"/>
      <x:c r="J61" s="6"/>
      <x:c r="K61" s="6"/>
      <x:c r="L61" s="6"/>
      <x:c r="M61" s="6"/>
      <x:c r="N61" s="16"/>
      <x:c r="O61" s="16"/>
      <x:c r="P61" s="16"/>
      <x:c r="Q61" s="17"/>
      <x:c r="R61" s="17"/>
      <x:c r="S61" s="17"/>
      <x:c r="T61" s="17"/>
      <x:c r="U61" s="17"/>
      <x:c r="V61" s="17"/>
      <x:c r="W61" s="17"/>
      <x:c r="X61" s="17"/>
      <x:c r="Y61" s="17"/>
      <x:c r="Z61" s="18" t="str">
        <x:f>IF(COUNT(S61:T61)&lt;&gt;2,"",SUM(S61:T61))</x:f>
      </x:c>
      <x:c r="AA61" s="23" t="str">
        <x:f>IF(OR(NOT(ISNUMBER(Z61)),NOT(ISNUMBER(R61)),R61&lt;=0),"",Z61/R61)</x:f>
      </x:c>
      <x:c r="AB61" s="23" t="str">
        <x:f>IF(OR(COUNT(R61,V61)&lt;&gt;2,R61&lt;=0),"",V61/R61-1)</x:f>
      </x:c>
      <x:c r="AC61" s="24" t="str">
        <x:f>IF(COUNT(Q61,R61)&lt;&gt;2,"",IF(OR(Q61&lt;=0,R61&lt;=0),"NM",Q61/R61))</x:f>
      </x:c>
      <x:c r="AD61" s="24" t="str">
        <x:f>IF(COUNT(Q61,Z61)&lt;&gt;2,"",IF(OR(Q61&lt;=0,Z61&lt;=0),"NM",Q61/Z61))</x:f>
      </x:c>
      <x:c r="AE61" s="24" t="str">
        <x:f>IF(COUNT(Q61,U61)&lt;&gt;2,"",IF(OR(Q61&lt;=0,U61&lt;=0),"NM",Q61/U61))</x:f>
      </x:c>
      <x:c r="AF61" s="24" t="str">
        <x:f>IF(COUNT(Q61,V61)&lt;&gt;2,"",IF(OR(Q61&lt;=0,V61&lt;=0),"NM",Q61/V61))</x:f>
      </x:c>
      <x:c r="AG61" s="24" t="str">
        <x:f>IF(COUNT(Q61,W61)&lt;&gt;2,"",IF(OR(Q61&lt;=0,W61&lt;=0),"NM",Q61/W61))</x:f>
      </x:c>
      <x:c r="AH61" s="25" t="str">
        <x:f>IF(OR(NOT(ISNUMBER(Controls!$C$11)),Controls!$C$11&lt;1,Controls!$C$11&gt;5,Controls!$C$11&lt;&gt;INT(Controls!$C$11)),"",INDEX(AC61:AG61,1,Controls!$C$11))</x:f>
      </x:c>
      <x:c r="AI61" s="2" t="str">
        <x:f>IF(A61="","",IF(COUNTIFS($A$10:$A$309,A61)&lt;&gt;1,"Duplicate ID",IF(OR(B61&lt;&gt;Controls!$C$9,C61&lt;&gt;Controls!$C$10),"Other peer group",IF(OR(H61&lt;&gt;"Yes",G61="Excluded",G61="Adjacent",G61="Watchlist"),"Excluded",IF(OR(I61&lt;&gt;"Yes",D61="",E61="",J61="",K61="",L61="",X61="",Controls!$C$10="",Controls!$C$8="",Controls!$C$20="",Controls!$C$21="",M61&lt;&gt;Controls!$C$8,NOT(ISNUMBER(N61)),N61&lt;=0,N61&lt;&gt;Controls!$C$7,NOT(ISNUMBER(O61)),O61&gt;N61,AND(Controls!$C$11&gt;=4,OR(NOT(ISNUMBER(P61)),P61&lt;=N61)),AND(Controls!$C$11=2,T61&lt;&gt;0,Y61=""),AND(G61&lt;&gt;"Core",G61&lt;&gt;"Secondary")),"Review inputs / basis",IF(NOT(ISNUMBER(AH61)),"Missing / NM metric","Eligible"))))))</x:f>
      </x:c>
      <x:c r="AJ61" s="25" t="str">
        <x:f>IF(AND(AI61="Eligible",G61="Core"),AH61,"")</x:f>
      </x:c>
      <x:c r="AK61" s="25" t="str">
        <x:f>IF(AI61="Eligible",AH61,"")</x:f>
      </x:c>
      <x:c r="AL61" s="2" t="str">
        <x:f>IF(NOT(ISNUMBER(AJ61)),"",IF($A$6&lt;5,"Fewer than 5 core",IF(OR(AJ61&lt;$B$6-1.5*($D$6-$B$6),AJ61&gt;$D$6+1.5*($D$6-$B$6)),"Review outlier","Within IQR fences")))</x:f>
      </x:c>
      <x:c r="AM61" s="2"/>
      <x:c r="AN61" s="2"/>
      <x:c r="AO61" s="2"/>
      <x:c r="AP61" s="2"/>
    </x:row>
    <x:row r="62" ht="25" customHeight="1">
      <x:c r="A62" s="6"/>
      <x:c r="B62" s="6"/>
      <x:c r="C62" s="6"/>
      <x:c r="D62" s="6"/>
      <x:c r="E62" s="6"/>
      <x:c r="F62" s="6"/>
      <x:c r="G62" s="6"/>
      <x:c r="H62" s="6"/>
      <x:c r="I62" s="6"/>
      <x:c r="J62" s="6"/>
      <x:c r="K62" s="6"/>
      <x:c r="L62" s="6"/>
      <x:c r="M62" s="6"/>
      <x:c r="N62" s="16"/>
      <x:c r="O62" s="16"/>
      <x:c r="P62" s="16"/>
      <x:c r="Q62" s="17"/>
      <x:c r="R62" s="17"/>
      <x:c r="S62" s="17"/>
      <x:c r="T62" s="17"/>
      <x:c r="U62" s="17"/>
      <x:c r="V62" s="17"/>
      <x:c r="W62" s="17"/>
      <x:c r="X62" s="17"/>
      <x:c r="Y62" s="17"/>
      <x:c r="Z62" s="18" t="str">
        <x:f>IF(COUNT(S62:T62)&lt;&gt;2,"",SUM(S62:T62))</x:f>
      </x:c>
      <x:c r="AA62" s="23" t="str">
        <x:f>IF(OR(NOT(ISNUMBER(Z62)),NOT(ISNUMBER(R62)),R62&lt;=0),"",Z62/R62)</x:f>
      </x:c>
      <x:c r="AB62" s="23" t="str">
        <x:f>IF(OR(COUNT(R62,V62)&lt;&gt;2,R62&lt;=0),"",V62/R62-1)</x:f>
      </x:c>
      <x:c r="AC62" s="24" t="str">
        <x:f>IF(COUNT(Q62,R62)&lt;&gt;2,"",IF(OR(Q62&lt;=0,R62&lt;=0),"NM",Q62/R62))</x:f>
      </x:c>
      <x:c r="AD62" s="24" t="str">
        <x:f>IF(COUNT(Q62,Z62)&lt;&gt;2,"",IF(OR(Q62&lt;=0,Z62&lt;=0),"NM",Q62/Z62))</x:f>
      </x:c>
      <x:c r="AE62" s="24" t="str">
        <x:f>IF(COUNT(Q62,U62)&lt;&gt;2,"",IF(OR(Q62&lt;=0,U62&lt;=0),"NM",Q62/U62))</x:f>
      </x:c>
      <x:c r="AF62" s="24" t="str">
        <x:f>IF(COUNT(Q62,V62)&lt;&gt;2,"",IF(OR(Q62&lt;=0,V62&lt;=0),"NM",Q62/V62))</x:f>
      </x:c>
      <x:c r="AG62" s="24" t="str">
        <x:f>IF(COUNT(Q62,W62)&lt;&gt;2,"",IF(OR(Q62&lt;=0,W62&lt;=0),"NM",Q62/W62))</x:f>
      </x:c>
      <x:c r="AH62" s="25" t="str">
        <x:f>IF(OR(NOT(ISNUMBER(Controls!$C$11)),Controls!$C$11&lt;1,Controls!$C$11&gt;5,Controls!$C$11&lt;&gt;INT(Controls!$C$11)),"",INDEX(AC62:AG62,1,Controls!$C$11))</x:f>
      </x:c>
      <x:c r="AI62" s="2" t="str">
        <x:f>IF(A62="","",IF(COUNTIFS($A$10:$A$309,A62)&lt;&gt;1,"Duplicate ID",IF(OR(B62&lt;&gt;Controls!$C$9,C62&lt;&gt;Controls!$C$10),"Other peer group",IF(OR(H62&lt;&gt;"Yes",G62="Excluded",G62="Adjacent",G62="Watchlist"),"Excluded",IF(OR(I62&lt;&gt;"Yes",D62="",E62="",J62="",K62="",L62="",X62="",Controls!$C$10="",Controls!$C$8="",Controls!$C$20="",Controls!$C$21="",M62&lt;&gt;Controls!$C$8,NOT(ISNUMBER(N62)),N62&lt;=0,N62&lt;&gt;Controls!$C$7,NOT(ISNUMBER(O62)),O62&gt;N62,AND(Controls!$C$11&gt;=4,OR(NOT(ISNUMBER(P62)),P62&lt;=N62)),AND(Controls!$C$11=2,T62&lt;&gt;0,Y62=""),AND(G62&lt;&gt;"Core",G62&lt;&gt;"Secondary")),"Review inputs / basis",IF(NOT(ISNUMBER(AH62)),"Missing / NM metric","Eligible"))))))</x:f>
      </x:c>
      <x:c r="AJ62" s="25" t="str">
        <x:f>IF(AND(AI62="Eligible",G62="Core"),AH62,"")</x:f>
      </x:c>
      <x:c r="AK62" s="25" t="str">
        <x:f>IF(AI62="Eligible",AH62,"")</x:f>
      </x:c>
      <x:c r="AL62" s="2" t="str">
        <x:f>IF(NOT(ISNUMBER(AJ62)),"",IF($A$6&lt;5,"Fewer than 5 core",IF(OR(AJ62&lt;$B$6-1.5*($D$6-$B$6),AJ62&gt;$D$6+1.5*($D$6-$B$6)),"Review outlier","Within IQR fences")))</x:f>
      </x:c>
      <x:c r="AM62" s="2"/>
      <x:c r="AN62" s="2"/>
      <x:c r="AO62" s="2"/>
      <x:c r="AP62" s="2"/>
    </x:row>
    <x:row r="63" ht="25" customHeight="1">
      <x:c r="A63" s="6"/>
      <x:c r="B63" s="6"/>
      <x:c r="C63" s="6"/>
      <x:c r="D63" s="6"/>
      <x:c r="E63" s="6"/>
      <x:c r="F63" s="6"/>
      <x:c r="G63" s="6"/>
      <x:c r="H63" s="6"/>
      <x:c r="I63" s="6"/>
      <x:c r="J63" s="6"/>
      <x:c r="K63" s="6"/>
      <x:c r="L63" s="6"/>
      <x:c r="M63" s="6"/>
      <x:c r="N63" s="16"/>
      <x:c r="O63" s="16"/>
      <x:c r="P63" s="16"/>
      <x:c r="Q63" s="17"/>
      <x:c r="R63" s="17"/>
      <x:c r="S63" s="17"/>
      <x:c r="T63" s="17"/>
      <x:c r="U63" s="17"/>
      <x:c r="V63" s="17"/>
      <x:c r="W63" s="17"/>
      <x:c r="X63" s="17"/>
      <x:c r="Y63" s="17"/>
      <x:c r="Z63" s="18" t="str">
        <x:f>IF(COUNT(S63:T63)&lt;&gt;2,"",SUM(S63:T63))</x:f>
      </x:c>
      <x:c r="AA63" s="23" t="str">
        <x:f>IF(OR(NOT(ISNUMBER(Z63)),NOT(ISNUMBER(R63)),R63&lt;=0),"",Z63/R63)</x:f>
      </x:c>
      <x:c r="AB63" s="23" t="str">
        <x:f>IF(OR(COUNT(R63,V63)&lt;&gt;2,R63&lt;=0),"",V63/R63-1)</x:f>
      </x:c>
      <x:c r="AC63" s="24" t="str">
        <x:f>IF(COUNT(Q63,R63)&lt;&gt;2,"",IF(OR(Q63&lt;=0,R63&lt;=0),"NM",Q63/R63))</x:f>
      </x:c>
      <x:c r="AD63" s="24" t="str">
        <x:f>IF(COUNT(Q63,Z63)&lt;&gt;2,"",IF(OR(Q63&lt;=0,Z63&lt;=0),"NM",Q63/Z63))</x:f>
      </x:c>
      <x:c r="AE63" s="24" t="str">
        <x:f>IF(COUNT(Q63,U63)&lt;&gt;2,"",IF(OR(Q63&lt;=0,U63&lt;=0),"NM",Q63/U63))</x:f>
      </x:c>
      <x:c r="AF63" s="24" t="str">
        <x:f>IF(COUNT(Q63,V63)&lt;&gt;2,"",IF(OR(Q63&lt;=0,V63&lt;=0),"NM",Q63/V63))</x:f>
      </x:c>
      <x:c r="AG63" s="24" t="str">
        <x:f>IF(COUNT(Q63,W63)&lt;&gt;2,"",IF(OR(Q63&lt;=0,W63&lt;=0),"NM",Q63/W63))</x:f>
      </x:c>
      <x:c r="AH63" s="25" t="str">
        <x:f>IF(OR(NOT(ISNUMBER(Controls!$C$11)),Controls!$C$11&lt;1,Controls!$C$11&gt;5,Controls!$C$11&lt;&gt;INT(Controls!$C$11)),"",INDEX(AC63:AG63,1,Controls!$C$11))</x:f>
      </x:c>
      <x:c r="AI63" s="2" t="str">
        <x:f>IF(A63="","",IF(COUNTIFS($A$10:$A$309,A63)&lt;&gt;1,"Duplicate ID",IF(OR(B63&lt;&gt;Controls!$C$9,C63&lt;&gt;Controls!$C$10),"Other peer group",IF(OR(H63&lt;&gt;"Yes",G63="Excluded",G63="Adjacent",G63="Watchlist"),"Excluded",IF(OR(I63&lt;&gt;"Yes",D63="",E63="",J63="",K63="",L63="",X63="",Controls!$C$10="",Controls!$C$8="",Controls!$C$20="",Controls!$C$21="",M63&lt;&gt;Controls!$C$8,NOT(ISNUMBER(N63)),N63&lt;=0,N63&lt;&gt;Controls!$C$7,NOT(ISNUMBER(O63)),O63&gt;N63,AND(Controls!$C$11&gt;=4,OR(NOT(ISNUMBER(P63)),P63&lt;=N63)),AND(Controls!$C$11=2,T63&lt;&gt;0,Y63=""),AND(G63&lt;&gt;"Core",G63&lt;&gt;"Secondary")),"Review inputs / basis",IF(NOT(ISNUMBER(AH63)),"Missing / NM metric","Eligible"))))))</x:f>
      </x:c>
      <x:c r="AJ63" s="25" t="str">
        <x:f>IF(AND(AI63="Eligible",G63="Core"),AH63,"")</x:f>
      </x:c>
      <x:c r="AK63" s="25" t="str">
        <x:f>IF(AI63="Eligible",AH63,"")</x:f>
      </x:c>
      <x:c r="AL63" s="2" t="str">
        <x:f>IF(NOT(ISNUMBER(AJ63)),"",IF($A$6&lt;5,"Fewer than 5 core",IF(OR(AJ63&lt;$B$6-1.5*($D$6-$B$6),AJ63&gt;$D$6+1.5*($D$6-$B$6)),"Review outlier","Within IQR fences")))</x:f>
      </x:c>
      <x:c r="AM63" s="2"/>
      <x:c r="AN63" s="2"/>
      <x:c r="AO63" s="2"/>
      <x:c r="AP63" s="2"/>
    </x:row>
    <x:row r="64" ht="25" customHeight="1">
      <x:c r="A64" s="6"/>
      <x:c r="B64" s="6"/>
      <x:c r="C64" s="6"/>
      <x:c r="D64" s="6"/>
      <x:c r="E64" s="6"/>
      <x:c r="F64" s="6"/>
      <x:c r="G64" s="6"/>
      <x:c r="H64" s="6"/>
      <x:c r="I64" s="6"/>
      <x:c r="J64" s="6"/>
      <x:c r="K64" s="6"/>
      <x:c r="L64" s="6"/>
      <x:c r="M64" s="6"/>
      <x:c r="N64" s="16"/>
      <x:c r="O64" s="16"/>
      <x:c r="P64" s="16"/>
      <x:c r="Q64" s="17"/>
      <x:c r="R64" s="17"/>
      <x:c r="S64" s="17"/>
      <x:c r="T64" s="17"/>
      <x:c r="U64" s="17"/>
      <x:c r="V64" s="17"/>
      <x:c r="W64" s="17"/>
      <x:c r="X64" s="17"/>
      <x:c r="Y64" s="17"/>
      <x:c r="Z64" s="18" t="str">
        <x:f>IF(COUNT(S64:T64)&lt;&gt;2,"",SUM(S64:T64))</x:f>
      </x:c>
      <x:c r="AA64" s="23" t="str">
        <x:f>IF(OR(NOT(ISNUMBER(Z64)),NOT(ISNUMBER(R64)),R64&lt;=0),"",Z64/R64)</x:f>
      </x:c>
      <x:c r="AB64" s="23" t="str">
        <x:f>IF(OR(COUNT(R64,V64)&lt;&gt;2,R64&lt;=0),"",V64/R64-1)</x:f>
      </x:c>
      <x:c r="AC64" s="24" t="str">
        <x:f>IF(COUNT(Q64,R64)&lt;&gt;2,"",IF(OR(Q64&lt;=0,R64&lt;=0),"NM",Q64/R64))</x:f>
      </x:c>
      <x:c r="AD64" s="24" t="str">
        <x:f>IF(COUNT(Q64,Z64)&lt;&gt;2,"",IF(OR(Q64&lt;=0,Z64&lt;=0),"NM",Q64/Z64))</x:f>
      </x:c>
      <x:c r="AE64" s="24" t="str">
        <x:f>IF(COUNT(Q64,U64)&lt;&gt;2,"",IF(OR(Q64&lt;=0,U64&lt;=0),"NM",Q64/U64))</x:f>
      </x:c>
      <x:c r="AF64" s="24" t="str">
        <x:f>IF(COUNT(Q64,V64)&lt;&gt;2,"",IF(OR(Q64&lt;=0,V64&lt;=0),"NM",Q64/V64))</x:f>
      </x:c>
      <x:c r="AG64" s="24" t="str">
        <x:f>IF(COUNT(Q64,W64)&lt;&gt;2,"",IF(OR(Q64&lt;=0,W64&lt;=0),"NM",Q64/W64))</x:f>
      </x:c>
      <x:c r="AH64" s="25" t="str">
        <x:f>IF(OR(NOT(ISNUMBER(Controls!$C$11)),Controls!$C$11&lt;1,Controls!$C$11&gt;5,Controls!$C$11&lt;&gt;INT(Controls!$C$11)),"",INDEX(AC64:AG64,1,Controls!$C$11))</x:f>
      </x:c>
      <x:c r="AI64" s="2" t="str">
        <x:f>IF(A64="","",IF(COUNTIFS($A$10:$A$309,A64)&lt;&gt;1,"Duplicate ID",IF(OR(B64&lt;&gt;Controls!$C$9,C64&lt;&gt;Controls!$C$10),"Other peer group",IF(OR(H64&lt;&gt;"Yes",G64="Excluded",G64="Adjacent",G64="Watchlist"),"Excluded",IF(OR(I64&lt;&gt;"Yes",D64="",E64="",J64="",K64="",L64="",X64="",Controls!$C$10="",Controls!$C$8="",Controls!$C$20="",Controls!$C$21="",M64&lt;&gt;Controls!$C$8,NOT(ISNUMBER(N64)),N64&lt;=0,N64&lt;&gt;Controls!$C$7,NOT(ISNUMBER(O64)),O64&gt;N64,AND(Controls!$C$11&gt;=4,OR(NOT(ISNUMBER(P64)),P64&lt;=N64)),AND(Controls!$C$11=2,T64&lt;&gt;0,Y64=""),AND(G64&lt;&gt;"Core",G64&lt;&gt;"Secondary")),"Review inputs / basis",IF(NOT(ISNUMBER(AH64)),"Missing / NM metric","Eligible"))))))</x:f>
      </x:c>
      <x:c r="AJ64" s="25" t="str">
        <x:f>IF(AND(AI64="Eligible",G64="Core"),AH64,"")</x:f>
      </x:c>
      <x:c r="AK64" s="25" t="str">
        <x:f>IF(AI64="Eligible",AH64,"")</x:f>
      </x:c>
      <x:c r="AL64" s="2" t="str">
        <x:f>IF(NOT(ISNUMBER(AJ64)),"",IF($A$6&lt;5,"Fewer than 5 core",IF(OR(AJ64&lt;$B$6-1.5*($D$6-$B$6),AJ64&gt;$D$6+1.5*($D$6-$B$6)),"Review outlier","Within IQR fences")))</x:f>
      </x:c>
      <x:c r="AM64" s="2"/>
      <x:c r="AN64" s="2"/>
      <x:c r="AO64" s="2"/>
      <x:c r="AP64" s="2"/>
    </x:row>
    <x:row r="65" ht="25" customHeight="1">
      <x:c r="A65" s="6"/>
      <x:c r="B65" s="6"/>
      <x:c r="C65" s="6"/>
      <x:c r="D65" s="6"/>
      <x:c r="E65" s="6"/>
      <x:c r="F65" s="6"/>
      <x:c r="G65" s="6"/>
      <x:c r="H65" s="6"/>
      <x:c r="I65" s="6"/>
      <x:c r="J65" s="6"/>
      <x:c r="K65" s="6"/>
      <x:c r="L65" s="6"/>
      <x:c r="M65" s="6"/>
      <x:c r="N65" s="16"/>
      <x:c r="O65" s="16"/>
      <x:c r="P65" s="16"/>
      <x:c r="Q65" s="17"/>
      <x:c r="R65" s="17"/>
      <x:c r="S65" s="17"/>
      <x:c r="T65" s="17"/>
      <x:c r="U65" s="17"/>
      <x:c r="V65" s="17"/>
      <x:c r="W65" s="17"/>
      <x:c r="X65" s="17"/>
      <x:c r="Y65" s="17"/>
      <x:c r="Z65" s="18" t="str">
        <x:f>IF(COUNT(S65:T65)&lt;&gt;2,"",SUM(S65:T65))</x:f>
      </x:c>
      <x:c r="AA65" s="23" t="str">
        <x:f>IF(OR(NOT(ISNUMBER(Z65)),NOT(ISNUMBER(R65)),R65&lt;=0),"",Z65/R65)</x:f>
      </x:c>
      <x:c r="AB65" s="23" t="str">
        <x:f>IF(OR(COUNT(R65,V65)&lt;&gt;2,R65&lt;=0),"",V65/R65-1)</x:f>
      </x:c>
      <x:c r="AC65" s="24" t="str">
        <x:f>IF(COUNT(Q65,R65)&lt;&gt;2,"",IF(OR(Q65&lt;=0,R65&lt;=0),"NM",Q65/R65))</x:f>
      </x:c>
      <x:c r="AD65" s="24" t="str">
        <x:f>IF(COUNT(Q65,Z65)&lt;&gt;2,"",IF(OR(Q65&lt;=0,Z65&lt;=0),"NM",Q65/Z65))</x:f>
      </x:c>
      <x:c r="AE65" s="24" t="str">
        <x:f>IF(COUNT(Q65,U65)&lt;&gt;2,"",IF(OR(Q65&lt;=0,U65&lt;=0),"NM",Q65/U65))</x:f>
      </x:c>
      <x:c r="AF65" s="24" t="str">
        <x:f>IF(COUNT(Q65,V65)&lt;&gt;2,"",IF(OR(Q65&lt;=0,V65&lt;=0),"NM",Q65/V65))</x:f>
      </x:c>
      <x:c r="AG65" s="24" t="str">
        <x:f>IF(COUNT(Q65,W65)&lt;&gt;2,"",IF(OR(Q65&lt;=0,W65&lt;=0),"NM",Q65/W65))</x:f>
      </x:c>
      <x:c r="AH65" s="25" t="str">
        <x:f>IF(OR(NOT(ISNUMBER(Controls!$C$11)),Controls!$C$11&lt;1,Controls!$C$11&gt;5,Controls!$C$11&lt;&gt;INT(Controls!$C$11)),"",INDEX(AC65:AG65,1,Controls!$C$11))</x:f>
      </x:c>
      <x:c r="AI65" s="2" t="str">
        <x:f>IF(A65="","",IF(COUNTIFS($A$10:$A$309,A65)&lt;&gt;1,"Duplicate ID",IF(OR(B65&lt;&gt;Controls!$C$9,C65&lt;&gt;Controls!$C$10),"Other peer group",IF(OR(H65&lt;&gt;"Yes",G65="Excluded",G65="Adjacent",G65="Watchlist"),"Excluded",IF(OR(I65&lt;&gt;"Yes",D65="",E65="",J65="",K65="",L65="",X65="",Controls!$C$10="",Controls!$C$8="",Controls!$C$20="",Controls!$C$21="",M65&lt;&gt;Controls!$C$8,NOT(ISNUMBER(N65)),N65&lt;=0,N65&lt;&gt;Controls!$C$7,NOT(ISNUMBER(O65)),O65&gt;N65,AND(Controls!$C$11&gt;=4,OR(NOT(ISNUMBER(P65)),P65&lt;=N65)),AND(Controls!$C$11=2,T65&lt;&gt;0,Y65=""),AND(G65&lt;&gt;"Core",G65&lt;&gt;"Secondary")),"Review inputs / basis",IF(NOT(ISNUMBER(AH65)),"Missing / NM metric","Eligible"))))))</x:f>
      </x:c>
      <x:c r="AJ65" s="25" t="str">
        <x:f>IF(AND(AI65="Eligible",G65="Core"),AH65,"")</x:f>
      </x:c>
      <x:c r="AK65" s="25" t="str">
        <x:f>IF(AI65="Eligible",AH65,"")</x:f>
      </x:c>
      <x:c r="AL65" s="2" t="str">
        <x:f>IF(NOT(ISNUMBER(AJ65)),"",IF($A$6&lt;5,"Fewer than 5 core",IF(OR(AJ65&lt;$B$6-1.5*($D$6-$B$6),AJ65&gt;$D$6+1.5*($D$6-$B$6)),"Review outlier","Within IQR fences")))</x:f>
      </x:c>
      <x:c r="AM65" s="2"/>
      <x:c r="AN65" s="2"/>
      <x:c r="AO65" s="2"/>
      <x:c r="AP65" s="2"/>
    </x:row>
    <x:row r="66" ht="25" customHeight="1">
      <x:c r="A66" s="6"/>
      <x:c r="B66" s="6"/>
      <x:c r="C66" s="6"/>
      <x:c r="D66" s="6"/>
      <x:c r="E66" s="6"/>
      <x:c r="F66" s="6"/>
      <x:c r="G66" s="6"/>
      <x:c r="H66" s="6"/>
      <x:c r="I66" s="6"/>
      <x:c r="J66" s="6"/>
      <x:c r="K66" s="6"/>
      <x:c r="L66" s="6"/>
      <x:c r="M66" s="6"/>
      <x:c r="N66" s="16"/>
      <x:c r="O66" s="16"/>
      <x:c r="P66" s="16"/>
      <x:c r="Q66" s="17"/>
      <x:c r="R66" s="17"/>
      <x:c r="S66" s="17"/>
      <x:c r="T66" s="17"/>
      <x:c r="U66" s="17"/>
      <x:c r="V66" s="17"/>
      <x:c r="W66" s="17"/>
      <x:c r="X66" s="17"/>
      <x:c r="Y66" s="17"/>
      <x:c r="Z66" s="18" t="str">
        <x:f>IF(COUNT(S66:T66)&lt;&gt;2,"",SUM(S66:T66))</x:f>
      </x:c>
      <x:c r="AA66" s="23" t="str">
        <x:f>IF(OR(NOT(ISNUMBER(Z66)),NOT(ISNUMBER(R66)),R66&lt;=0),"",Z66/R66)</x:f>
      </x:c>
      <x:c r="AB66" s="23" t="str">
        <x:f>IF(OR(COUNT(R66,V66)&lt;&gt;2,R66&lt;=0),"",V66/R66-1)</x:f>
      </x:c>
      <x:c r="AC66" s="24" t="str">
        <x:f>IF(COUNT(Q66,R66)&lt;&gt;2,"",IF(OR(Q66&lt;=0,R66&lt;=0),"NM",Q66/R66))</x:f>
      </x:c>
      <x:c r="AD66" s="24" t="str">
        <x:f>IF(COUNT(Q66,Z66)&lt;&gt;2,"",IF(OR(Q66&lt;=0,Z66&lt;=0),"NM",Q66/Z66))</x:f>
      </x:c>
      <x:c r="AE66" s="24" t="str">
        <x:f>IF(COUNT(Q66,U66)&lt;&gt;2,"",IF(OR(Q66&lt;=0,U66&lt;=0),"NM",Q66/U66))</x:f>
      </x:c>
      <x:c r="AF66" s="24" t="str">
        <x:f>IF(COUNT(Q66,V66)&lt;&gt;2,"",IF(OR(Q66&lt;=0,V66&lt;=0),"NM",Q66/V66))</x:f>
      </x:c>
      <x:c r="AG66" s="24" t="str">
        <x:f>IF(COUNT(Q66,W66)&lt;&gt;2,"",IF(OR(Q66&lt;=0,W66&lt;=0),"NM",Q66/W66))</x:f>
      </x:c>
      <x:c r="AH66" s="25" t="str">
        <x:f>IF(OR(NOT(ISNUMBER(Controls!$C$11)),Controls!$C$11&lt;1,Controls!$C$11&gt;5,Controls!$C$11&lt;&gt;INT(Controls!$C$11)),"",INDEX(AC66:AG66,1,Controls!$C$11))</x:f>
      </x:c>
      <x:c r="AI66" s="2" t="str">
        <x:f>IF(A66="","",IF(COUNTIFS($A$10:$A$309,A66)&lt;&gt;1,"Duplicate ID",IF(OR(B66&lt;&gt;Controls!$C$9,C66&lt;&gt;Controls!$C$10),"Other peer group",IF(OR(H66&lt;&gt;"Yes",G66="Excluded",G66="Adjacent",G66="Watchlist"),"Excluded",IF(OR(I66&lt;&gt;"Yes",D66="",E66="",J66="",K66="",L66="",X66="",Controls!$C$10="",Controls!$C$8="",Controls!$C$20="",Controls!$C$21="",M66&lt;&gt;Controls!$C$8,NOT(ISNUMBER(N66)),N66&lt;=0,N66&lt;&gt;Controls!$C$7,NOT(ISNUMBER(O66)),O66&gt;N66,AND(Controls!$C$11&gt;=4,OR(NOT(ISNUMBER(P66)),P66&lt;=N66)),AND(Controls!$C$11=2,T66&lt;&gt;0,Y66=""),AND(G66&lt;&gt;"Core",G66&lt;&gt;"Secondary")),"Review inputs / basis",IF(NOT(ISNUMBER(AH66)),"Missing / NM metric","Eligible"))))))</x:f>
      </x:c>
      <x:c r="AJ66" s="25" t="str">
        <x:f>IF(AND(AI66="Eligible",G66="Core"),AH66,"")</x:f>
      </x:c>
      <x:c r="AK66" s="25" t="str">
        <x:f>IF(AI66="Eligible",AH66,"")</x:f>
      </x:c>
      <x:c r="AL66" s="2" t="str">
        <x:f>IF(NOT(ISNUMBER(AJ66)),"",IF($A$6&lt;5,"Fewer than 5 core",IF(OR(AJ66&lt;$B$6-1.5*($D$6-$B$6),AJ66&gt;$D$6+1.5*($D$6-$B$6)),"Review outlier","Within IQR fences")))</x:f>
      </x:c>
      <x:c r="AM66" s="2"/>
      <x:c r="AN66" s="2"/>
      <x:c r="AO66" s="2"/>
      <x:c r="AP66" s="2"/>
    </x:row>
    <x:row r="67" ht="25" customHeight="1">
      <x:c r="A67" s="6"/>
      <x:c r="B67" s="6"/>
      <x:c r="C67" s="6"/>
      <x:c r="D67" s="6"/>
      <x:c r="E67" s="6"/>
      <x:c r="F67" s="6"/>
      <x:c r="G67" s="6"/>
      <x:c r="H67" s="6"/>
      <x:c r="I67" s="6"/>
      <x:c r="J67" s="6"/>
      <x:c r="K67" s="6"/>
      <x:c r="L67" s="6"/>
      <x:c r="M67" s="6"/>
      <x:c r="N67" s="16"/>
      <x:c r="O67" s="16"/>
      <x:c r="P67" s="16"/>
      <x:c r="Q67" s="17"/>
      <x:c r="R67" s="17"/>
      <x:c r="S67" s="17"/>
      <x:c r="T67" s="17"/>
      <x:c r="U67" s="17"/>
      <x:c r="V67" s="17"/>
      <x:c r="W67" s="17"/>
      <x:c r="X67" s="17"/>
      <x:c r="Y67" s="17"/>
      <x:c r="Z67" s="18" t="str">
        <x:f>IF(COUNT(S67:T67)&lt;&gt;2,"",SUM(S67:T67))</x:f>
      </x:c>
      <x:c r="AA67" s="23" t="str">
        <x:f>IF(OR(NOT(ISNUMBER(Z67)),NOT(ISNUMBER(R67)),R67&lt;=0),"",Z67/R67)</x:f>
      </x:c>
      <x:c r="AB67" s="23" t="str">
        <x:f>IF(OR(COUNT(R67,V67)&lt;&gt;2,R67&lt;=0),"",V67/R67-1)</x:f>
      </x:c>
      <x:c r="AC67" s="24" t="str">
        <x:f>IF(COUNT(Q67,R67)&lt;&gt;2,"",IF(OR(Q67&lt;=0,R67&lt;=0),"NM",Q67/R67))</x:f>
      </x:c>
      <x:c r="AD67" s="24" t="str">
        <x:f>IF(COUNT(Q67,Z67)&lt;&gt;2,"",IF(OR(Q67&lt;=0,Z67&lt;=0),"NM",Q67/Z67))</x:f>
      </x:c>
      <x:c r="AE67" s="24" t="str">
        <x:f>IF(COUNT(Q67,U67)&lt;&gt;2,"",IF(OR(Q67&lt;=0,U67&lt;=0),"NM",Q67/U67))</x:f>
      </x:c>
      <x:c r="AF67" s="24" t="str">
        <x:f>IF(COUNT(Q67,V67)&lt;&gt;2,"",IF(OR(Q67&lt;=0,V67&lt;=0),"NM",Q67/V67))</x:f>
      </x:c>
      <x:c r="AG67" s="24" t="str">
        <x:f>IF(COUNT(Q67,W67)&lt;&gt;2,"",IF(OR(Q67&lt;=0,W67&lt;=0),"NM",Q67/W67))</x:f>
      </x:c>
      <x:c r="AH67" s="25" t="str">
        <x:f>IF(OR(NOT(ISNUMBER(Controls!$C$11)),Controls!$C$11&lt;1,Controls!$C$11&gt;5,Controls!$C$11&lt;&gt;INT(Controls!$C$11)),"",INDEX(AC67:AG67,1,Controls!$C$11))</x:f>
      </x:c>
      <x:c r="AI67" s="2" t="str">
        <x:f>IF(A67="","",IF(COUNTIFS($A$10:$A$309,A67)&lt;&gt;1,"Duplicate ID",IF(OR(B67&lt;&gt;Controls!$C$9,C67&lt;&gt;Controls!$C$10),"Other peer group",IF(OR(H67&lt;&gt;"Yes",G67="Excluded",G67="Adjacent",G67="Watchlist"),"Excluded",IF(OR(I67&lt;&gt;"Yes",D67="",E67="",J67="",K67="",L67="",X67="",Controls!$C$10="",Controls!$C$8="",Controls!$C$20="",Controls!$C$21="",M67&lt;&gt;Controls!$C$8,NOT(ISNUMBER(N67)),N67&lt;=0,N67&lt;&gt;Controls!$C$7,NOT(ISNUMBER(O67)),O67&gt;N67,AND(Controls!$C$11&gt;=4,OR(NOT(ISNUMBER(P67)),P67&lt;=N67)),AND(Controls!$C$11=2,T67&lt;&gt;0,Y67=""),AND(G67&lt;&gt;"Core",G67&lt;&gt;"Secondary")),"Review inputs / basis",IF(NOT(ISNUMBER(AH67)),"Missing / NM metric","Eligible"))))))</x:f>
      </x:c>
      <x:c r="AJ67" s="25" t="str">
        <x:f>IF(AND(AI67="Eligible",G67="Core"),AH67,"")</x:f>
      </x:c>
      <x:c r="AK67" s="25" t="str">
        <x:f>IF(AI67="Eligible",AH67,"")</x:f>
      </x:c>
      <x:c r="AL67" s="2" t="str">
        <x:f>IF(NOT(ISNUMBER(AJ67)),"",IF($A$6&lt;5,"Fewer than 5 core",IF(OR(AJ67&lt;$B$6-1.5*($D$6-$B$6),AJ67&gt;$D$6+1.5*($D$6-$B$6)),"Review outlier","Within IQR fences")))</x:f>
      </x:c>
      <x:c r="AM67" s="2"/>
      <x:c r="AN67" s="2"/>
      <x:c r="AO67" s="2"/>
      <x:c r="AP67" s="2"/>
    </x:row>
    <x:row r="68" ht="25" customHeight="1">
      <x:c r="A68" s="6"/>
      <x:c r="B68" s="6"/>
      <x:c r="C68" s="6"/>
      <x:c r="D68" s="6"/>
      <x:c r="E68" s="6"/>
      <x:c r="F68" s="6"/>
      <x:c r="G68" s="6"/>
      <x:c r="H68" s="6"/>
      <x:c r="I68" s="6"/>
      <x:c r="J68" s="6"/>
      <x:c r="K68" s="6"/>
      <x:c r="L68" s="6"/>
      <x:c r="M68" s="6"/>
      <x:c r="N68" s="16"/>
      <x:c r="O68" s="16"/>
      <x:c r="P68" s="16"/>
      <x:c r="Q68" s="17"/>
      <x:c r="R68" s="17"/>
      <x:c r="S68" s="17"/>
      <x:c r="T68" s="17"/>
      <x:c r="U68" s="17"/>
      <x:c r="V68" s="17"/>
      <x:c r="W68" s="17"/>
      <x:c r="X68" s="17"/>
      <x:c r="Y68" s="17"/>
      <x:c r="Z68" s="18" t="str">
        <x:f>IF(COUNT(S68:T68)&lt;&gt;2,"",SUM(S68:T68))</x:f>
      </x:c>
      <x:c r="AA68" s="23" t="str">
        <x:f>IF(OR(NOT(ISNUMBER(Z68)),NOT(ISNUMBER(R68)),R68&lt;=0),"",Z68/R68)</x:f>
      </x:c>
      <x:c r="AB68" s="23" t="str">
        <x:f>IF(OR(COUNT(R68,V68)&lt;&gt;2,R68&lt;=0),"",V68/R68-1)</x:f>
      </x:c>
      <x:c r="AC68" s="24" t="str">
        <x:f>IF(COUNT(Q68,R68)&lt;&gt;2,"",IF(OR(Q68&lt;=0,R68&lt;=0),"NM",Q68/R68))</x:f>
      </x:c>
      <x:c r="AD68" s="24" t="str">
        <x:f>IF(COUNT(Q68,Z68)&lt;&gt;2,"",IF(OR(Q68&lt;=0,Z68&lt;=0),"NM",Q68/Z68))</x:f>
      </x:c>
      <x:c r="AE68" s="24" t="str">
        <x:f>IF(COUNT(Q68,U68)&lt;&gt;2,"",IF(OR(Q68&lt;=0,U68&lt;=0),"NM",Q68/U68))</x:f>
      </x:c>
      <x:c r="AF68" s="24" t="str">
        <x:f>IF(COUNT(Q68,V68)&lt;&gt;2,"",IF(OR(Q68&lt;=0,V68&lt;=0),"NM",Q68/V68))</x:f>
      </x:c>
      <x:c r="AG68" s="24" t="str">
        <x:f>IF(COUNT(Q68,W68)&lt;&gt;2,"",IF(OR(Q68&lt;=0,W68&lt;=0),"NM",Q68/W68))</x:f>
      </x:c>
      <x:c r="AH68" s="25" t="str">
        <x:f>IF(OR(NOT(ISNUMBER(Controls!$C$11)),Controls!$C$11&lt;1,Controls!$C$11&gt;5,Controls!$C$11&lt;&gt;INT(Controls!$C$11)),"",INDEX(AC68:AG68,1,Controls!$C$11))</x:f>
      </x:c>
      <x:c r="AI68" s="2" t="str">
        <x:f>IF(A68="","",IF(COUNTIFS($A$10:$A$309,A68)&lt;&gt;1,"Duplicate ID",IF(OR(B68&lt;&gt;Controls!$C$9,C68&lt;&gt;Controls!$C$10),"Other peer group",IF(OR(H68&lt;&gt;"Yes",G68="Excluded",G68="Adjacent",G68="Watchlist"),"Excluded",IF(OR(I68&lt;&gt;"Yes",D68="",E68="",J68="",K68="",L68="",X68="",Controls!$C$10="",Controls!$C$8="",Controls!$C$20="",Controls!$C$21="",M68&lt;&gt;Controls!$C$8,NOT(ISNUMBER(N68)),N68&lt;=0,N68&lt;&gt;Controls!$C$7,NOT(ISNUMBER(O68)),O68&gt;N68,AND(Controls!$C$11&gt;=4,OR(NOT(ISNUMBER(P68)),P68&lt;=N68)),AND(Controls!$C$11=2,T68&lt;&gt;0,Y68=""),AND(G68&lt;&gt;"Core",G68&lt;&gt;"Secondary")),"Review inputs / basis",IF(NOT(ISNUMBER(AH68)),"Missing / NM metric","Eligible"))))))</x:f>
      </x:c>
      <x:c r="AJ68" s="25" t="str">
        <x:f>IF(AND(AI68="Eligible",G68="Core"),AH68,"")</x:f>
      </x:c>
      <x:c r="AK68" s="25" t="str">
        <x:f>IF(AI68="Eligible",AH68,"")</x:f>
      </x:c>
      <x:c r="AL68" s="2" t="str">
        <x:f>IF(NOT(ISNUMBER(AJ68)),"",IF($A$6&lt;5,"Fewer than 5 core",IF(OR(AJ68&lt;$B$6-1.5*($D$6-$B$6),AJ68&gt;$D$6+1.5*($D$6-$B$6)),"Review outlier","Within IQR fences")))</x:f>
      </x:c>
      <x:c r="AM68" s="2"/>
      <x:c r="AN68" s="2"/>
      <x:c r="AO68" s="2"/>
      <x:c r="AP68" s="2"/>
    </x:row>
    <x:row r="69" ht="25" customHeight="1">
      <x:c r="A69" s="6"/>
      <x:c r="B69" s="6"/>
      <x:c r="C69" s="6"/>
      <x:c r="D69" s="6"/>
      <x:c r="E69" s="6"/>
      <x:c r="F69" s="6"/>
      <x:c r="G69" s="6"/>
      <x:c r="H69" s="6"/>
      <x:c r="I69" s="6"/>
      <x:c r="J69" s="6"/>
      <x:c r="K69" s="6"/>
      <x:c r="L69" s="6"/>
      <x:c r="M69" s="6"/>
      <x:c r="N69" s="16"/>
      <x:c r="O69" s="16"/>
      <x:c r="P69" s="16"/>
      <x:c r="Q69" s="17"/>
      <x:c r="R69" s="17"/>
      <x:c r="S69" s="17"/>
      <x:c r="T69" s="17"/>
      <x:c r="U69" s="17"/>
      <x:c r="V69" s="17"/>
      <x:c r="W69" s="17"/>
      <x:c r="X69" s="17"/>
      <x:c r="Y69" s="17"/>
      <x:c r="Z69" s="18" t="str">
        <x:f>IF(COUNT(S69:T69)&lt;&gt;2,"",SUM(S69:T69))</x:f>
      </x:c>
      <x:c r="AA69" s="23" t="str">
        <x:f>IF(OR(NOT(ISNUMBER(Z69)),NOT(ISNUMBER(R69)),R69&lt;=0),"",Z69/R69)</x:f>
      </x:c>
      <x:c r="AB69" s="23" t="str">
        <x:f>IF(OR(COUNT(R69,V69)&lt;&gt;2,R69&lt;=0),"",V69/R69-1)</x:f>
      </x:c>
      <x:c r="AC69" s="24" t="str">
        <x:f>IF(COUNT(Q69,R69)&lt;&gt;2,"",IF(OR(Q69&lt;=0,R69&lt;=0),"NM",Q69/R69))</x:f>
      </x:c>
      <x:c r="AD69" s="24" t="str">
        <x:f>IF(COUNT(Q69,Z69)&lt;&gt;2,"",IF(OR(Q69&lt;=0,Z69&lt;=0),"NM",Q69/Z69))</x:f>
      </x:c>
      <x:c r="AE69" s="24" t="str">
        <x:f>IF(COUNT(Q69,U69)&lt;&gt;2,"",IF(OR(Q69&lt;=0,U69&lt;=0),"NM",Q69/U69))</x:f>
      </x:c>
      <x:c r="AF69" s="24" t="str">
        <x:f>IF(COUNT(Q69,V69)&lt;&gt;2,"",IF(OR(Q69&lt;=0,V69&lt;=0),"NM",Q69/V69))</x:f>
      </x:c>
      <x:c r="AG69" s="24" t="str">
        <x:f>IF(COUNT(Q69,W69)&lt;&gt;2,"",IF(OR(Q69&lt;=0,W69&lt;=0),"NM",Q69/W69))</x:f>
      </x:c>
      <x:c r="AH69" s="25" t="str">
        <x:f>IF(OR(NOT(ISNUMBER(Controls!$C$11)),Controls!$C$11&lt;1,Controls!$C$11&gt;5,Controls!$C$11&lt;&gt;INT(Controls!$C$11)),"",INDEX(AC69:AG69,1,Controls!$C$11))</x:f>
      </x:c>
      <x:c r="AI69" s="2" t="str">
        <x:f>IF(A69="","",IF(COUNTIFS($A$10:$A$309,A69)&lt;&gt;1,"Duplicate ID",IF(OR(B69&lt;&gt;Controls!$C$9,C69&lt;&gt;Controls!$C$10),"Other peer group",IF(OR(H69&lt;&gt;"Yes",G69="Excluded",G69="Adjacent",G69="Watchlist"),"Excluded",IF(OR(I69&lt;&gt;"Yes",D69="",E69="",J69="",K69="",L69="",X69="",Controls!$C$10="",Controls!$C$8="",Controls!$C$20="",Controls!$C$21="",M69&lt;&gt;Controls!$C$8,NOT(ISNUMBER(N69)),N69&lt;=0,N69&lt;&gt;Controls!$C$7,NOT(ISNUMBER(O69)),O69&gt;N69,AND(Controls!$C$11&gt;=4,OR(NOT(ISNUMBER(P69)),P69&lt;=N69)),AND(Controls!$C$11=2,T69&lt;&gt;0,Y69=""),AND(G69&lt;&gt;"Core",G69&lt;&gt;"Secondary")),"Review inputs / basis",IF(NOT(ISNUMBER(AH69)),"Missing / NM metric","Eligible"))))))</x:f>
      </x:c>
      <x:c r="AJ69" s="25" t="str">
        <x:f>IF(AND(AI69="Eligible",G69="Core"),AH69,"")</x:f>
      </x:c>
      <x:c r="AK69" s="25" t="str">
        <x:f>IF(AI69="Eligible",AH69,"")</x:f>
      </x:c>
      <x:c r="AL69" s="2" t="str">
        <x:f>IF(NOT(ISNUMBER(AJ69)),"",IF($A$6&lt;5,"Fewer than 5 core",IF(OR(AJ69&lt;$B$6-1.5*($D$6-$B$6),AJ69&gt;$D$6+1.5*($D$6-$B$6)),"Review outlier","Within IQR fences")))</x:f>
      </x:c>
      <x:c r="AM69" s="2"/>
      <x:c r="AN69" s="2"/>
      <x:c r="AO69" s="2"/>
      <x:c r="AP69" s="2"/>
    </x:row>
    <x:row r="70" ht="25" customHeight="1">
      <x:c r="A70" s="6"/>
      <x:c r="B70" s="6"/>
      <x:c r="C70" s="6"/>
      <x:c r="D70" s="6"/>
      <x:c r="E70" s="6"/>
      <x:c r="F70" s="6"/>
      <x:c r="G70" s="6"/>
      <x:c r="H70" s="6"/>
      <x:c r="I70" s="6"/>
      <x:c r="J70" s="6"/>
      <x:c r="K70" s="6"/>
      <x:c r="L70" s="6"/>
      <x:c r="M70" s="6"/>
      <x:c r="N70" s="16"/>
      <x:c r="O70" s="16"/>
      <x:c r="P70" s="16"/>
      <x:c r="Q70" s="17"/>
      <x:c r="R70" s="17"/>
      <x:c r="S70" s="17"/>
      <x:c r="T70" s="17"/>
      <x:c r="U70" s="17"/>
      <x:c r="V70" s="17"/>
      <x:c r="W70" s="17"/>
      <x:c r="X70" s="17"/>
      <x:c r="Y70" s="17"/>
      <x:c r="Z70" s="18" t="str">
        <x:f>IF(COUNT(S70:T70)&lt;&gt;2,"",SUM(S70:T70))</x:f>
      </x:c>
      <x:c r="AA70" s="23" t="str">
        <x:f>IF(OR(NOT(ISNUMBER(Z70)),NOT(ISNUMBER(R70)),R70&lt;=0),"",Z70/R70)</x:f>
      </x:c>
      <x:c r="AB70" s="23" t="str">
        <x:f>IF(OR(COUNT(R70,V70)&lt;&gt;2,R70&lt;=0),"",V70/R70-1)</x:f>
      </x:c>
      <x:c r="AC70" s="24" t="str">
        <x:f>IF(COUNT(Q70,R70)&lt;&gt;2,"",IF(OR(Q70&lt;=0,R70&lt;=0),"NM",Q70/R70))</x:f>
      </x:c>
      <x:c r="AD70" s="24" t="str">
        <x:f>IF(COUNT(Q70,Z70)&lt;&gt;2,"",IF(OR(Q70&lt;=0,Z70&lt;=0),"NM",Q70/Z70))</x:f>
      </x:c>
      <x:c r="AE70" s="24" t="str">
        <x:f>IF(COUNT(Q70,U70)&lt;&gt;2,"",IF(OR(Q70&lt;=0,U70&lt;=0),"NM",Q70/U70))</x:f>
      </x:c>
      <x:c r="AF70" s="24" t="str">
        <x:f>IF(COUNT(Q70,V70)&lt;&gt;2,"",IF(OR(Q70&lt;=0,V70&lt;=0),"NM",Q70/V70))</x:f>
      </x:c>
      <x:c r="AG70" s="24" t="str">
        <x:f>IF(COUNT(Q70,W70)&lt;&gt;2,"",IF(OR(Q70&lt;=0,W70&lt;=0),"NM",Q70/W70))</x:f>
      </x:c>
      <x:c r="AH70" s="25" t="str">
        <x:f>IF(OR(NOT(ISNUMBER(Controls!$C$11)),Controls!$C$11&lt;1,Controls!$C$11&gt;5,Controls!$C$11&lt;&gt;INT(Controls!$C$11)),"",INDEX(AC70:AG70,1,Controls!$C$11))</x:f>
      </x:c>
      <x:c r="AI70" s="2" t="str">
        <x:f>IF(A70="","",IF(COUNTIFS($A$10:$A$309,A70)&lt;&gt;1,"Duplicate ID",IF(OR(B70&lt;&gt;Controls!$C$9,C70&lt;&gt;Controls!$C$10),"Other peer group",IF(OR(H70&lt;&gt;"Yes",G70="Excluded",G70="Adjacent",G70="Watchlist"),"Excluded",IF(OR(I70&lt;&gt;"Yes",D70="",E70="",J70="",K70="",L70="",X70="",Controls!$C$10="",Controls!$C$8="",Controls!$C$20="",Controls!$C$21="",M70&lt;&gt;Controls!$C$8,NOT(ISNUMBER(N70)),N70&lt;=0,N70&lt;&gt;Controls!$C$7,NOT(ISNUMBER(O70)),O70&gt;N70,AND(Controls!$C$11&gt;=4,OR(NOT(ISNUMBER(P70)),P70&lt;=N70)),AND(Controls!$C$11=2,T70&lt;&gt;0,Y70=""),AND(G70&lt;&gt;"Core",G70&lt;&gt;"Secondary")),"Review inputs / basis",IF(NOT(ISNUMBER(AH70)),"Missing / NM metric","Eligible"))))))</x:f>
      </x:c>
      <x:c r="AJ70" s="25" t="str">
        <x:f>IF(AND(AI70="Eligible",G70="Core"),AH70,"")</x:f>
      </x:c>
      <x:c r="AK70" s="25" t="str">
        <x:f>IF(AI70="Eligible",AH70,"")</x:f>
      </x:c>
      <x:c r="AL70" s="2" t="str">
        <x:f>IF(NOT(ISNUMBER(AJ70)),"",IF($A$6&lt;5,"Fewer than 5 core",IF(OR(AJ70&lt;$B$6-1.5*($D$6-$B$6),AJ70&gt;$D$6+1.5*($D$6-$B$6)),"Review outlier","Within IQR fences")))</x:f>
      </x:c>
      <x:c r="AM70" s="2"/>
      <x:c r="AN70" s="2"/>
      <x:c r="AO70" s="2"/>
      <x:c r="AP70" s="2"/>
    </x:row>
    <x:row r="71" ht="25" customHeight="1">
      <x:c r="A71" s="6"/>
      <x:c r="B71" s="6"/>
      <x:c r="C71" s="6"/>
      <x:c r="D71" s="6"/>
      <x:c r="E71" s="6"/>
      <x:c r="F71" s="6"/>
      <x:c r="G71" s="6"/>
      <x:c r="H71" s="6"/>
      <x:c r="I71" s="6"/>
      <x:c r="J71" s="6"/>
      <x:c r="K71" s="6"/>
      <x:c r="L71" s="6"/>
      <x:c r="M71" s="6"/>
      <x:c r="N71" s="16"/>
      <x:c r="O71" s="16"/>
      <x:c r="P71" s="16"/>
      <x:c r="Q71" s="17"/>
      <x:c r="R71" s="17"/>
      <x:c r="S71" s="17"/>
      <x:c r="T71" s="17"/>
      <x:c r="U71" s="17"/>
      <x:c r="V71" s="17"/>
      <x:c r="W71" s="17"/>
      <x:c r="X71" s="17"/>
      <x:c r="Y71" s="17"/>
      <x:c r="Z71" s="18" t="str">
        <x:f>IF(COUNT(S71:T71)&lt;&gt;2,"",SUM(S71:T71))</x:f>
      </x:c>
      <x:c r="AA71" s="23" t="str">
        <x:f>IF(OR(NOT(ISNUMBER(Z71)),NOT(ISNUMBER(R71)),R71&lt;=0),"",Z71/R71)</x:f>
      </x:c>
      <x:c r="AB71" s="23" t="str">
        <x:f>IF(OR(COUNT(R71,V71)&lt;&gt;2,R71&lt;=0),"",V71/R71-1)</x:f>
      </x:c>
      <x:c r="AC71" s="24" t="str">
        <x:f>IF(COUNT(Q71,R71)&lt;&gt;2,"",IF(OR(Q71&lt;=0,R71&lt;=0),"NM",Q71/R71))</x:f>
      </x:c>
      <x:c r="AD71" s="24" t="str">
        <x:f>IF(COUNT(Q71,Z71)&lt;&gt;2,"",IF(OR(Q71&lt;=0,Z71&lt;=0),"NM",Q71/Z71))</x:f>
      </x:c>
      <x:c r="AE71" s="24" t="str">
        <x:f>IF(COUNT(Q71,U71)&lt;&gt;2,"",IF(OR(Q71&lt;=0,U71&lt;=0),"NM",Q71/U71))</x:f>
      </x:c>
      <x:c r="AF71" s="24" t="str">
        <x:f>IF(COUNT(Q71,V71)&lt;&gt;2,"",IF(OR(Q71&lt;=0,V71&lt;=0),"NM",Q71/V71))</x:f>
      </x:c>
      <x:c r="AG71" s="24" t="str">
        <x:f>IF(COUNT(Q71,W71)&lt;&gt;2,"",IF(OR(Q71&lt;=0,W71&lt;=0),"NM",Q71/W71))</x:f>
      </x:c>
      <x:c r="AH71" s="25" t="str">
        <x:f>IF(OR(NOT(ISNUMBER(Controls!$C$11)),Controls!$C$11&lt;1,Controls!$C$11&gt;5,Controls!$C$11&lt;&gt;INT(Controls!$C$11)),"",INDEX(AC71:AG71,1,Controls!$C$11))</x:f>
      </x:c>
      <x:c r="AI71" s="2" t="str">
        <x:f>IF(A71="","",IF(COUNTIFS($A$10:$A$309,A71)&lt;&gt;1,"Duplicate ID",IF(OR(B71&lt;&gt;Controls!$C$9,C71&lt;&gt;Controls!$C$10),"Other peer group",IF(OR(H71&lt;&gt;"Yes",G71="Excluded",G71="Adjacent",G71="Watchlist"),"Excluded",IF(OR(I71&lt;&gt;"Yes",D71="",E71="",J71="",K71="",L71="",X71="",Controls!$C$10="",Controls!$C$8="",Controls!$C$20="",Controls!$C$21="",M71&lt;&gt;Controls!$C$8,NOT(ISNUMBER(N71)),N71&lt;=0,N71&lt;&gt;Controls!$C$7,NOT(ISNUMBER(O71)),O71&gt;N71,AND(Controls!$C$11&gt;=4,OR(NOT(ISNUMBER(P71)),P71&lt;=N71)),AND(Controls!$C$11=2,T71&lt;&gt;0,Y71=""),AND(G71&lt;&gt;"Core",G71&lt;&gt;"Secondary")),"Review inputs / basis",IF(NOT(ISNUMBER(AH71)),"Missing / NM metric","Eligible"))))))</x:f>
      </x:c>
      <x:c r="AJ71" s="25" t="str">
        <x:f>IF(AND(AI71="Eligible",G71="Core"),AH71,"")</x:f>
      </x:c>
      <x:c r="AK71" s="25" t="str">
        <x:f>IF(AI71="Eligible",AH71,"")</x:f>
      </x:c>
      <x:c r="AL71" s="2" t="str">
        <x:f>IF(NOT(ISNUMBER(AJ71)),"",IF($A$6&lt;5,"Fewer than 5 core",IF(OR(AJ71&lt;$B$6-1.5*($D$6-$B$6),AJ71&gt;$D$6+1.5*($D$6-$B$6)),"Review outlier","Within IQR fences")))</x:f>
      </x:c>
      <x:c r="AM71" s="2"/>
      <x:c r="AN71" s="2"/>
      <x:c r="AO71" s="2"/>
      <x:c r="AP71" s="2"/>
    </x:row>
    <x:row r="72" ht="25" customHeight="1">
      <x:c r="A72" s="6"/>
      <x:c r="B72" s="6"/>
      <x:c r="C72" s="6"/>
      <x:c r="D72" s="6"/>
      <x:c r="E72" s="6"/>
      <x:c r="F72" s="6"/>
      <x:c r="G72" s="6"/>
      <x:c r="H72" s="6"/>
      <x:c r="I72" s="6"/>
      <x:c r="J72" s="6"/>
      <x:c r="K72" s="6"/>
      <x:c r="L72" s="6"/>
      <x:c r="M72" s="6"/>
      <x:c r="N72" s="16"/>
      <x:c r="O72" s="16"/>
      <x:c r="P72" s="16"/>
      <x:c r="Q72" s="17"/>
      <x:c r="R72" s="17"/>
      <x:c r="S72" s="17"/>
      <x:c r="T72" s="17"/>
      <x:c r="U72" s="17"/>
      <x:c r="V72" s="17"/>
      <x:c r="W72" s="17"/>
      <x:c r="X72" s="17"/>
      <x:c r="Y72" s="17"/>
      <x:c r="Z72" s="18" t="str">
        <x:f>IF(COUNT(S72:T72)&lt;&gt;2,"",SUM(S72:T72))</x:f>
      </x:c>
      <x:c r="AA72" s="23" t="str">
        <x:f>IF(OR(NOT(ISNUMBER(Z72)),NOT(ISNUMBER(R72)),R72&lt;=0),"",Z72/R72)</x:f>
      </x:c>
      <x:c r="AB72" s="23" t="str">
        <x:f>IF(OR(COUNT(R72,V72)&lt;&gt;2,R72&lt;=0),"",V72/R72-1)</x:f>
      </x:c>
      <x:c r="AC72" s="24" t="str">
        <x:f>IF(COUNT(Q72,R72)&lt;&gt;2,"",IF(OR(Q72&lt;=0,R72&lt;=0),"NM",Q72/R72))</x:f>
      </x:c>
      <x:c r="AD72" s="24" t="str">
        <x:f>IF(COUNT(Q72,Z72)&lt;&gt;2,"",IF(OR(Q72&lt;=0,Z72&lt;=0),"NM",Q72/Z72))</x:f>
      </x:c>
      <x:c r="AE72" s="24" t="str">
        <x:f>IF(COUNT(Q72,U72)&lt;&gt;2,"",IF(OR(Q72&lt;=0,U72&lt;=0),"NM",Q72/U72))</x:f>
      </x:c>
      <x:c r="AF72" s="24" t="str">
        <x:f>IF(COUNT(Q72,V72)&lt;&gt;2,"",IF(OR(Q72&lt;=0,V72&lt;=0),"NM",Q72/V72))</x:f>
      </x:c>
      <x:c r="AG72" s="24" t="str">
        <x:f>IF(COUNT(Q72,W72)&lt;&gt;2,"",IF(OR(Q72&lt;=0,W72&lt;=0),"NM",Q72/W72))</x:f>
      </x:c>
      <x:c r="AH72" s="25" t="str">
        <x:f>IF(OR(NOT(ISNUMBER(Controls!$C$11)),Controls!$C$11&lt;1,Controls!$C$11&gt;5,Controls!$C$11&lt;&gt;INT(Controls!$C$11)),"",INDEX(AC72:AG72,1,Controls!$C$11))</x:f>
      </x:c>
      <x:c r="AI72" s="2" t="str">
        <x:f>IF(A72="","",IF(COUNTIFS($A$10:$A$309,A72)&lt;&gt;1,"Duplicate ID",IF(OR(B72&lt;&gt;Controls!$C$9,C72&lt;&gt;Controls!$C$10),"Other peer group",IF(OR(H72&lt;&gt;"Yes",G72="Excluded",G72="Adjacent",G72="Watchlist"),"Excluded",IF(OR(I72&lt;&gt;"Yes",D72="",E72="",J72="",K72="",L72="",X72="",Controls!$C$10="",Controls!$C$8="",Controls!$C$20="",Controls!$C$21="",M72&lt;&gt;Controls!$C$8,NOT(ISNUMBER(N72)),N72&lt;=0,N72&lt;&gt;Controls!$C$7,NOT(ISNUMBER(O72)),O72&gt;N72,AND(Controls!$C$11&gt;=4,OR(NOT(ISNUMBER(P72)),P72&lt;=N72)),AND(Controls!$C$11=2,T72&lt;&gt;0,Y72=""),AND(G72&lt;&gt;"Core",G72&lt;&gt;"Secondary")),"Review inputs / basis",IF(NOT(ISNUMBER(AH72)),"Missing / NM metric","Eligible"))))))</x:f>
      </x:c>
      <x:c r="AJ72" s="25" t="str">
        <x:f>IF(AND(AI72="Eligible",G72="Core"),AH72,"")</x:f>
      </x:c>
      <x:c r="AK72" s="25" t="str">
        <x:f>IF(AI72="Eligible",AH72,"")</x:f>
      </x:c>
      <x:c r="AL72" s="2" t="str">
        <x:f>IF(NOT(ISNUMBER(AJ72)),"",IF($A$6&lt;5,"Fewer than 5 core",IF(OR(AJ72&lt;$B$6-1.5*($D$6-$B$6),AJ72&gt;$D$6+1.5*($D$6-$B$6)),"Review outlier","Within IQR fences")))</x:f>
      </x:c>
      <x:c r="AM72" s="2"/>
      <x:c r="AN72" s="2"/>
      <x:c r="AO72" s="2"/>
      <x:c r="AP72" s="2"/>
    </x:row>
    <x:row r="73" ht="25" customHeight="1">
      <x:c r="A73" s="6"/>
      <x:c r="B73" s="6"/>
      <x:c r="C73" s="6"/>
      <x:c r="D73" s="6"/>
      <x:c r="E73" s="6"/>
      <x:c r="F73" s="6"/>
      <x:c r="G73" s="6"/>
      <x:c r="H73" s="6"/>
      <x:c r="I73" s="6"/>
      <x:c r="J73" s="6"/>
      <x:c r="K73" s="6"/>
      <x:c r="L73" s="6"/>
      <x:c r="M73" s="6"/>
      <x:c r="N73" s="16"/>
      <x:c r="O73" s="16"/>
      <x:c r="P73" s="16"/>
      <x:c r="Q73" s="17"/>
      <x:c r="R73" s="17"/>
      <x:c r="S73" s="17"/>
      <x:c r="T73" s="17"/>
      <x:c r="U73" s="17"/>
      <x:c r="V73" s="17"/>
      <x:c r="W73" s="17"/>
      <x:c r="X73" s="17"/>
      <x:c r="Y73" s="17"/>
      <x:c r="Z73" s="18" t="str">
        <x:f>IF(COUNT(S73:T73)&lt;&gt;2,"",SUM(S73:T73))</x:f>
      </x:c>
      <x:c r="AA73" s="23" t="str">
        <x:f>IF(OR(NOT(ISNUMBER(Z73)),NOT(ISNUMBER(R73)),R73&lt;=0),"",Z73/R73)</x:f>
      </x:c>
      <x:c r="AB73" s="23" t="str">
        <x:f>IF(OR(COUNT(R73,V73)&lt;&gt;2,R73&lt;=0),"",V73/R73-1)</x:f>
      </x:c>
      <x:c r="AC73" s="24" t="str">
        <x:f>IF(COUNT(Q73,R73)&lt;&gt;2,"",IF(OR(Q73&lt;=0,R73&lt;=0),"NM",Q73/R73))</x:f>
      </x:c>
      <x:c r="AD73" s="24" t="str">
        <x:f>IF(COUNT(Q73,Z73)&lt;&gt;2,"",IF(OR(Q73&lt;=0,Z73&lt;=0),"NM",Q73/Z73))</x:f>
      </x:c>
      <x:c r="AE73" s="24" t="str">
        <x:f>IF(COUNT(Q73,U73)&lt;&gt;2,"",IF(OR(Q73&lt;=0,U73&lt;=0),"NM",Q73/U73))</x:f>
      </x:c>
      <x:c r="AF73" s="24" t="str">
        <x:f>IF(COUNT(Q73,V73)&lt;&gt;2,"",IF(OR(Q73&lt;=0,V73&lt;=0),"NM",Q73/V73))</x:f>
      </x:c>
      <x:c r="AG73" s="24" t="str">
        <x:f>IF(COUNT(Q73,W73)&lt;&gt;2,"",IF(OR(Q73&lt;=0,W73&lt;=0),"NM",Q73/W73))</x:f>
      </x:c>
      <x:c r="AH73" s="25" t="str">
        <x:f>IF(OR(NOT(ISNUMBER(Controls!$C$11)),Controls!$C$11&lt;1,Controls!$C$11&gt;5,Controls!$C$11&lt;&gt;INT(Controls!$C$11)),"",INDEX(AC73:AG73,1,Controls!$C$11))</x:f>
      </x:c>
      <x:c r="AI73" s="2" t="str">
        <x:f>IF(A73="","",IF(COUNTIFS($A$10:$A$309,A73)&lt;&gt;1,"Duplicate ID",IF(OR(B73&lt;&gt;Controls!$C$9,C73&lt;&gt;Controls!$C$10),"Other peer group",IF(OR(H73&lt;&gt;"Yes",G73="Excluded",G73="Adjacent",G73="Watchlist"),"Excluded",IF(OR(I73&lt;&gt;"Yes",D73="",E73="",J73="",K73="",L73="",X73="",Controls!$C$10="",Controls!$C$8="",Controls!$C$20="",Controls!$C$21="",M73&lt;&gt;Controls!$C$8,NOT(ISNUMBER(N73)),N73&lt;=0,N73&lt;&gt;Controls!$C$7,NOT(ISNUMBER(O73)),O73&gt;N73,AND(Controls!$C$11&gt;=4,OR(NOT(ISNUMBER(P73)),P73&lt;=N73)),AND(Controls!$C$11=2,T73&lt;&gt;0,Y73=""),AND(G73&lt;&gt;"Core",G73&lt;&gt;"Secondary")),"Review inputs / basis",IF(NOT(ISNUMBER(AH73)),"Missing / NM metric","Eligible"))))))</x:f>
      </x:c>
      <x:c r="AJ73" s="25" t="str">
        <x:f>IF(AND(AI73="Eligible",G73="Core"),AH73,"")</x:f>
      </x:c>
      <x:c r="AK73" s="25" t="str">
        <x:f>IF(AI73="Eligible",AH73,"")</x:f>
      </x:c>
      <x:c r="AL73" s="2" t="str">
        <x:f>IF(NOT(ISNUMBER(AJ73)),"",IF($A$6&lt;5,"Fewer than 5 core",IF(OR(AJ73&lt;$B$6-1.5*($D$6-$B$6),AJ73&gt;$D$6+1.5*($D$6-$B$6)),"Review outlier","Within IQR fences")))</x:f>
      </x:c>
      <x:c r="AM73" s="2"/>
      <x:c r="AN73" s="2"/>
      <x:c r="AO73" s="2"/>
      <x:c r="AP73" s="2"/>
    </x:row>
    <x:row r="74" ht="25" customHeight="1">
      <x:c r="A74" s="6"/>
      <x:c r="B74" s="6"/>
      <x:c r="C74" s="6"/>
      <x:c r="D74" s="6"/>
      <x:c r="E74" s="6"/>
      <x:c r="F74" s="6"/>
      <x:c r="G74" s="6"/>
      <x:c r="H74" s="6"/>
      <x:c r="I74" s="6"/>
      <x:c r="J74" s="6"/>
      <x:c r="K74" s="6"/>
      <x:c r="L74" s="6"/>
      <x:c r="M74" s="6"/>
      <x:c r="N74" s="16"/>
      <x:c r="O74" s="16"/>
      <x:c r="P74" s="16"/>
      <x:c r="Q74" s="17"/>
      <x:c r="R74" s="17"/>
      <x:c r="S74" s="17"/>
      <x:c r="T74" s="17"/>
      <x:c r="U74" s="17"/>
      <x:c r="V74" s="17"/>
      <x:c r="W74" s="17"/>
      <x:c r="X74" s="17"/>
      <x:c r="Y74" s="17"/>
      <x:c r="Z74" s="18" t="str">
        <x:f>IF(COUNT(S74:T74)&lt;&gt;2,"",SUM(S74:T74))</x:f>
      </x:c>
      <x:c r="AA74" s="23" t="str">
        <x:f>IF(OR(NOT(ISNUMBER(Z74)),NOT(ISNUMBER(R74)),R74&lt;=0),"",Z74/R74)</x:f>
      </x:c>
      <x:c r="AB74" s="23" t="str">
        <x:f>IF(OR(COUNT(R74,V74)&lt;&gt;2,R74&lt;=0),"",V74/R74-1)</x:f>
      </x:c>
      <x:c r="AC74" s="24" t="str">
        <x:f>IF(COUNT(Q74,R74)&lt;&gt;2,"",IF(OR(Q74&lt;=0,R74&lt;=0),"NM",Q74/R74))</x:f>
      </x:c>
      <x:c r="AD74" s="24" t="str">
        <x:f>IF(COUNT(Q74,Z74)&lt;&gt;2,"",IF(OR(Q74&lt;=0,Z74&lt;=0),"NM",Q74/Z74))</x:f>
      </x:c>
      <x:c r="AE74" s="24" t="str">
        <x:f>IF(COUNT(Q74,U74)&lt;&gt;2,"",IF(OR(Q74&lt;=0,U74&lt;=0),"NM",Q74/U74))</x:f>
      </x:c>
      <x:c r="AF74" s="24" t="str">
        <x:f>IF(COUNT(Q74,V74)&lt;&gt;2,"",IF(OR(Q74&lt;=0,V74&lt;=0),"NM",Q74/V74))</x:f>
      </x:c>
      <x:c r="AG74" s="24" t="str">
        <x:f>IF(COUNT(Q74,W74)&lt;&gt;2,"",IF(OR(Q74&lt;=0,W74&lt;=0),"NM",Q74/W74))</x:f>
      </x:c>
      <x:c r="AH74" s="25" t="str">
        <x:f>IF(OR(NOT(ISNUMBER(Controls!$C$11)),Controls!$C$11&lt;1,Controls!$C$11&gt;5,Controls!$C$11&lt;&gt;INT(Controls!$C$11)),"",INDEX(AC74:AG74,1,Controls!$C$11))</x:f>
      </x:c>
      <x:c r="AI74" s="2" t="str">
        <x:f>IF(A74="","",IF(COUNTIFS($A$10:$A$309,A74)&lt;&gt;1,"Duplicate ID",IF(OR(B74&lt;&gt;Controls!$C$9,C74&lt;&gt;Controls!$C$10),"Other peer group",IF(OR(H74&lt;&gt;"Yes",G74="Excluded",G74="Adjacent",G74="Watchlist"),"Excluded",IF(OR(I74&lt;&gt;"Yes",D74="",E74="",J74="",K74="",L74="",X74="",Controls!$C$10="",Controls!$C$8="",Controls!$C$20="",Controls!$C$21="",M74&lt;&gt;Controls!$C$8,NOT(ISNUMBER(N74)),N74&lt;=0,N74&lt;&gt;Controls!$C$7,NOT(ISNUMBER(O74)),O74&gt;N74,AND(Controls!$C$11&gt;=4,OR(NOT(ISNUMBER(P74)),P74&lt;=N74)),AND(Controls!$C$11=2,T74&lt;&gt;0,Y74=""),AND(G74&lt;&gt;"Core",G74&lt;&gt;"Secondary")),"Review inputs / basis",IF(NOT(ISNUMBER(AH74)),"Missing / NM metric","Eligible"))))))</x:f>
      </x:c>
      <x:c r="AJ74" s="25" t="str">
        <x:f>IF(AND(AI74="Eligible",G74="Core"),AH74,"")</x:f>
      </x:c>
      <x:c r="AK74" s="25" t="str">
        <x:f>IF(AI74="Eligible",AH74,"")</x:f>
      </x:c>
      <x:c r="AL74" s="2" t="str">
        <x:f>IF(NOT(ISNUMBER(AJ74)),"",IF($A$6&lt;5,"Fewer than 5 core",IF(OR(AJ74&lt;$B$6-1.5*($D$6-$B$6),AJ74&gt;$D$6+1.5*($D$6-$B$6)),"Review outlier","Within IQR fences")))</x:f>
      </x:c>
      <x:c r="AM74" s="2"/>
      <x:c r="AN74" s="2"/>
      <x:c r="AO74" s="2"/>
      <x:c r="AP74" s="2"/>
    </x:row>
    <x:row r="75" ht="25" customHeight="1">
      <x:c r="A75" s="6"/>
      <x:c r="B75" s="6"/>
      <x:c r="C75" s="6"/>
      <x:c r="D75" s="6"/>
      <x:c r="E75" s="6"/>
      <x:c r="F75" s="6"/>
      <x:c r="G75" s="6"/>
      <x:c r="H75" s="6"/>
      <x:c r="I75" s="6"/>
      <x:c r="J75" s="6"/>
      <x:c r="K75" s="6"/>
      <x:c r="L75" s="6"/>
      <x:c r="M75" s="6"/>
      <x:c r="N75" s="16"/>
      <x:c r="O75" s="16"/>
      <x:c r="P75" s="16"/>
      <x:c r="Q75" s="17"/>
      <x:c r="R75" s="17"/>
      <x:c r="S75" s="17"/>
      <x:c r="T75" s="17"/>
      <x:c r="U75" s="17"/>
      <x:c r="V75" s="17"/>
      <x:c r="W75" s="17"/>
      <x:c r="X75" s="17"/>
      <x:c r="Y75" s="17"/>
      <x:c r="Z75" s="18" t="str">
        <x:f>IF(COUNT(S75:T75)&lt;&gt;2,"",SUM(S75:T75))</x:f>
      </x:c>
      <x:c r="AA75" s="23" t="str">
        <x:f>IF(OR(NOT(ISNUMBER(Z75)),NOT(ISNUMBER(R75)),R75&lt;=0),"",Z75/R75)</x:f>
      </x:c>
      <x:c r="AB75" s="23" t="str">
        <x:f>IF(OR(COUNT(R75,V75)&lt;&gt;2,R75&lt;=0),"",V75/R75-1)</x:f>
      </x:c>
      <x:c r="AC75" s="24" t="str">
        <x:f>IF(COUNT(Q75,R75)&lt;&gt;2,"",IF(OR(Q75&lt;=0,R75&lt;=0),"NM",Q75/R75))</x:f>
      </x:c>
      <x:c r="AD75" s="24" t="str">
        <x:f>IF(COUNT(Q75,Z75)&lt;&gt;2,"",IF(OR(Q75&lt;=0,Z75&lt;=0),"NM",Q75/Z75))</x:f>
      </x:c>
      <x:c r="AE75" s="24" t="str">
        <x:f>IF(COUNT(Q75,U75)&lt;&gt;2,"",IF(OR(Q75&lt;=0,U75&lt;=0),"NM",Q75/U75))</x:f>
      </x:c>
      <x:c r="AF75" s="24" t="str">
        <x:f>IF(COUNT(Q75,V75)&lt;&gt;2,"",IF(OR(Q75&lt;=0,V75&lt;=0),"NM",Q75/V75))</x:f>
      </x:c>
      <x:c r="AG75" s="24" t="str">
        <x:f>IF(COUNT(Q75,W75)&lt;&gt;2,"",IF(OR(Q75&lt;=0,W75&lt;=0),"NM",Q75/W75))</x:f>
      </x:c>
      <x:c r="AH75" s="25" t="str">
        <x:f>IF(OR(NOT(ISNUMBER(Controls!$C$11)),Controls!$C$11&lt;1,Controls!$C$11&gt;5,Controls!$C$11&lt;&gt;INT(Controls!$C$11)),"",INDEX(AC75:AG75,1,Controls!$C$11))</x:f>
      </x:c>
      <x:c r="AI75" s="2" t="str">
        <x:f>IF(A75="","",IF(COUNTIFS($A$10:$A$309,A75)&lt;&gt;1,"Duplicate ID",IF(OR(B75&lt;&gt;Controls!$C$9,C75&lt;&gt;Controls!$C$10),"Other peer group",IF(OR(H75&lt;&gt;"Yes",G75="Excluded",G75="Adjacent",G75="Watchlist"),"Excluded",IF(OR(I75&lt;&gt;"Yes",D75="",E75="",J75="",K75="",L75="",X75="",Controls!$C$10="",Controls!$C$8="",Controls!$C$20="",Controls!$C$21="",M75&lt;&gt;Controls!$C$8,NOT(ISNUMBER(N75)),N75&lt;=0,N75&lt;&gt;Controls!$C$7,NOT(ISNUMBER(O75)),O75&gt;N75,AND(Controls!$C$11&gt;=4,OR(NOT(ISNUMBER(P75)),P75&lt;=N75)),AND(Controls!$C$11=2,T75&lt;&gt;0,Y75=""),AND(G75&lt;&gt;"Core",G75&lt;&gt;"Secondary")),"Review inputs / basis",IF(NOT(ISNUMBER(AH75)),"Missing / NM metric","Eligible"))))))</x:f>
      </x:c>
      <x:c r="AJ75" s="25" t="str">
        <x:f>IF(AND(AI75="Eligible",G75="Core"),AH75,"")</x:f>
      </x:c>
      <x:c r="AK75" s="25" t="str">
        <x:f>IF(AI75="Eligible",AH75,"")</x:f>
      </x:c>
      <x:c r="AL75" s="2" t="str">
        <x:f>IF(NOT(ISNUMBER(AJ75)),"",IF($A$6&lt;5,"Fewer than 5 core",IF(OR(AJ75&lt;$B$6-1.5*($D$6-$B$6),AJ75&gt;$D$6+1.5*($D$6-$B$6)),"Review outlier","Within IQR fences")))</x:f>
      </x:c>
      <x:c r="AM75" s="2"/>
      <x:c r="AN75" s="2"/>
      <x:c r="AO75" s="2"/>
      <x:c r="AP75" s="2"/>
    </x:row>
    <x:row r="76" ht="25" customHeight="1">
      <x:c r="A76" s="6"/>
      <x:c r="B76" s="6"/>
      <x:c r="C76" s="6"/>
      <x:c r="D76" s="6"/>
      <x:c r="E76" s="6"/>
      <x:c r="F76" s="6"/>
      <x:c r="G76" s="6"/>
      <x:c r="H76" s="6"/>
      <x:c r="I76" s="6"/>
      <x:c r="J76" s="6"/>
      <x:c r="K76" s="6"/>
      <x:c r="L76" s="6"/>
      <x:c r="M76" s="6"/>
      <x:c r="N76" s="16"/>
      <x:c r="O76" s="16"/>
      <x:c r="P76" s="16"/>
      <x:c r="Q76" s="17"/>
      <x:c r="R76" s="17"/>
      <x:c r="S76" s="17"/>
      <x:c r="T76" s="17"/>
      <x:c r="U76" s="17"/>
      <x:c r="V76" s="17"/>
      <x:c r="W76" s="17"/>
      <x:c r="X76" s="17"/>
      <x:c r="Y76" s="17"/>
      <x:c r="Z76" s="18" t="str">
        <x:f>IF(COUNT(S76:T76)&lt;&gt;2,"",SUM(S76:T76))</x:f>
      </x:c>
      <x:c r="AA76" s="23" t="str">
        <x:f>IF(OR(NOT(ISNUMBER(Z76)),NOT(ISNUMBER(R76)),R76&lt;=0),"",Z76/R76)</x:f>
      </x:c>
      <x:c r="AB76" s="23" t="str">
        <x:f>IF(OR(COUNT(R76,V76)&lt;&gt;2,R76&lt;=0),"",V76/R76-1)</x:f>
      </x:c>
      <x:c r="AC76" s="24" t="str">
        <x:f>IF(COUNT(Q76,R76)&lt;&gt;2,"",IF(OR(Q76&lt;=0,R76&lt;=0),"NM",Q76/R76))</x:f>
      </x:c>
      <x:c r="AD76" s="24" t="str">
        <x:f>IF(COUNT(Q76,Z76)&lt;&gt;2,"",IF(OR(Q76&lt;=0,Z76&lt;=0),"NM",Q76/Z76))</x:f>
      </x:c>
      <x:c r="AE76" s="24" t="str">
        <x:f>IF(COUNT(Q76,U76)&lt;&gt;2,"",IF(OR(Q76&lt;=0,U76&lt;=0),"NM",Q76/U76))</x:f>
      </x:c>
      <x:c r="AF76" s="24" t="str">
        <x:f>IF(COUNT(Q76,V76)&lt;&gt;2,"",IF(OR(Q76&lt;=0,V76&lt;=0),"NM",Q76/V76))</x:f>
      </x:c>
      <x:c r="AG76" s="24" t="str">
        <x:f>IF(COUNT(Q76,W76)&lt;&gt;2,"",IF(OR(Q76&lt;=0,W76&lt;=0),"NM",Q76/W76))</x:f>
      </x:c>
      <x:c r="AH76" s="25" t="str">
        <x:f>IF(OR(NOT(ISNUMBER(Controls!$C$11)),Controls!$C$11&lt;1,Controls!$C$11&gt;5,Controls!$C$11&lt;&gt;INT(Controls!$C$11)),"",INDEX(AC76:AG76,1,Controls!$C$11))</x:f>
      </x:c>
      <x:c r="AI76" s="2" t="str">
        <x:f>IF(A76="","",IF(COUNTIFS($A$10:$A$309,A76)&lt;&gt;1,"Duplicate ID",IF(OR(B76&lt;&gt;Controls!$C$9,C76&lt;&gt;Controls!$C$10),"Other peer group",IF(OR(H76&lt;&gt;"Yes",G76="Excluded",G76="Adjacent",G76="Watchlist"),"Excluded",IF(OR(I76&lt;&gt;"Yes",D76="",E76="",J76="",K76="",L76="",X76="",Controls!$C$10="",Controls!$C$8="",Controls!$C$20="",Controls!$C$21="",M76&lt;&gt;Controls!$C$8,NOT(ISNUMBER(N76)),N76&lt;=0,N76&lt;&gt;Controls!$C$7,NOT(ISNUMBER(O76)),O76&gt;N76,AND(Controls!$C$11&gt;=4,OR(NOT(ISNUMBER(P76)),P76&lt;=N76)),AND(Controls!$C$11=2,T76&lt;&gt;0,Y76=""),AND(G76&lt;&gt;"Core",G76&lt;&gt;"Secondary")),"Review inputs / basis",IF(NOT(ISNUMBER(AH76)),"Missing / NM metric","Eligible"))))))</x:f>
      </x:c>
      <x:c r="AJ76" s="25" t="str">
        <x:f>IF(AND(AI76="Eligible",G76="Core"),AH76,"")</x:f>
      </x:c>
      <x:c r="AK76" s="25" t="str">
        <x:f>IF(AI76="Eligible",AH76,"")</x:f>
      </x:c>
      <x:c r="AL76" s="2" t="str">
        <x:f>IF(NOT(ISNUMBER(AJ76)),"",IF($A$6&lt;5,"Fewer than 5 core",IF(OR(AJ76&lt;$B$6-1.5*($D$6-$B$6),AJ76&gt;$D$6+1.5*($D$6-$B$6)),"Review outlier","Within IQR fences")))</x:f>
      </x:c>
      <x:c r="AM76" s="2"/>
      <x:c r="AN76" s="2"/>
      <x:c r="AO76" s="2"/>
      <x:c r="AP76" s="2"/>
    </x:row>
    <x:row r="77" ht="25" customHeight="1">
      <x:c r="A77" s="6"/>
      <x:c r="B77" s="6"/>
      <x:c r="C77" s="6"/>
      <x:c r="D77" s="6"/>
      <x:c r="E77" s="6"/>
      <x:c r="F77" s="6"/>
      <x:c r="G77" s="6"/>
      <x:c r="H77" s="6"/>
      <x:c r="I77" s="6"/>
      <x:c r="J77" s="6"/>
      <x:c r="K77" s="6"/>
      <x:c r="L77" s="6"/>
      <x:c r="M77" s="6"/>
      <x:c r="N77" s="16"/>
      <x:c r="O77" s="16"/>
      <x:c r="P77" s="16"/>
      <x:c r="Q77" s="17"/>
      <x:c r="R77" s="17"/>
      <x:c r="S77" s="17"/>
      <x:c r="T77" s="17"/>
      <x:c r="U77" s="17"/>
      <x:c r="V77" s="17"/>
      <x:c r="W77" s="17"/>
      <x:c r="X77" s="17"/>
      <x:c r="Y77" s="17"/>
      <x:c r="Z77" s="18" t="str">
        <x:f>IF(COUNT(S77:T77)&lt;&gt;2,"",SUM(S77:T77))</x:f>
      </x:c>
      <x:c r="AA77" s="23" t="str">
        <x:f>IF(OR(NOT(ISNUMBER(Z77)),NOT(ISNUMBER(R77)),R77&lt;=0),"",Z77/R77)</x:f>
      </x:c>
      <x:c r="AB77" s="23" t="str">
        <x:f>IF(OR(COUNT(R77,V77)&lt;&gt;2,R77&lt;=0),"",V77/R77-1)</x:f>
      </x:c>
      <x:c r="AC77" s="24" t="str">
        <x:f>IF(COUNT(Q77,R77)&lt;&gt;2,"",IF(OR(Q77&lt;=0,R77&lt;=0),"NM",Q77/R77))</x:f>
      </x:c>
      <x:c r="AD77" s="24" t="str">
        <x:f>IF(COUNT(Q77,Z77)&lt;&gt;2,"",IF(OR(Q77&lt;=0,Z77&lt;=0),"NM",Q77/Z77))</x:f>
      </x:c>
      <x:c r="AE77" s="24" t="str">
        <x:f>IF(COUNT(Q77,U77)&lt;&gt;2,"",IF(OR(Q77&lt;=0,U77&lt;=0),"NM",Q77/U77))</x:f>
      </x:c>
      <x:c r="AF77" s="24" t="str">
        <x:f>IF(COUNT(Q77,V77)&lt;&gt;2,"",IF(OR(Q77&lt;=0,V77&lt;=0),"NM",Q77/V77))</x:f>
      </x:c>
      <x:c r="AG77" s="24" t="str">
        <x:f>IF(COUNT(Q77,W77)&lt;&gt;2,"",IF(OR(Q77&lt;=0,W77&lt;=0),"NM",Q77/W77))</x:f>
      </x:c>
      <x:c r="AH77" s="25" t="str">
        <x:f>IF(OR(NOT(ISNUMBER(Controls!$C$11)),Controls!$C$11&lt;1,Controls!$C$11&gt;5,Controls!$C$11&lt;&gt;INT(Controls!$C$11)),"",INDEX(AC77:AG77,1,Controls!$C$11))</x:f>
      </x:c>
      <x:c r="AI77" s="2" t="str">
        <x:f>IF(A77="","",IF(COUNTIFS($A$10:$A$309,A77)&lt;&gt;1,"Duplicate ID",IF(OR(B77&lt;&gt;Controls!$C$9,C77&lt;&gt;Controls!$C$10),"Other peer group",IF(OR(H77&lt;&gt;"Yes",G77="Excluded",G77="Adjacent",G77="Watchlist"),"Excluded",IF(OR(I77&lt;&gt;"Yes",D77="",E77="",J77="",K77="",L77="",X77="",Controls!$C$10="",Controls!$C$8="",Controls!$C$20="",Controls!$C$21="",M77&lt;&gt;Controls!$C$8,NOT(ISNUMBER(N77)),N77&lt;=0,N77&lt;&gt;Controls!$C$7,NOT(ISNUMBER(O77)),O77&gt;N77,AND(Controls!$C$11&gt;=4,OR(NOT(ISNUMBER(P77)),P77&lt;=N77)),AND(Controls!$C$11=2,T77&lt;&gt;0,Y77=""),AND(G77&lt;&gt;"Core",G77&lt;&gt;"Secondary")),"Review inputs / basis",IF(NOT(ISNUMBER(AH77)),"Missing / NM metric","Eligible"))))))</x:f>
      </x:c>
      <x:c r="AJ77" s="25" t="str">
        <x:f>IF(AND(AI77="Eligible",G77="Core"),AH77,"")</x:f>
      </x:c>
      <x:c r="AK77" s="25" t="str">
        <x:f>IF(AI77="Eligible",AH77,"")</x:f>
      </x:c>
      <x:c r="AL77" s="2" t="str">
        <x:f>IF(NOT(ISNUMBER(AJ77)),"",IF($A$6&lt;5,"Fewer than 5 core",IF(OR(AJ77&lt;$B$6-1.5*($D$6-$B$6),AJ77&gt;$D$6+1.5*($D$6-$B$6)),"Review outlier","Within IQR fences")))</x:f>
      </x:c>
      <x:c r="AM77" s="2"/>
      <x:c r="AN77" s="2"/>
      <x:c r="AO77" s="2"/>
      <x:c r="AP77" s="2"/>
    </x:row>
    <x:row r="78" ht="25" customHeight="1">
      <x:c r="A78" s="6"/>
      <x:c r="B78" s="6"/>
      <x:c r="C78" s="6"/>
      <x:c r="D78" s="6"/>
      <x:c r="E78" s="6"/>
      <x:c r="F78" s="6"/>
      <x:c r="G78" s="6"/>
      <x:c r="H78" s="6"/>
      <x:c r="I78" s="6"/>
      <x:c r="J78" s="6"/>
      <x:c r="K78" s="6"/>
      <x:c r="L78" s="6"/>
      <x:c r="M78" s="6"/>
      <x:c r="N78" s="16"/>
      <x:c r="O78" s="16"/>
      <x:c r="P78" s="16"/>
      <x:c r="Q78" s="17"/>
      <x:c r="R78" s="17"/>
      <x:c r="S78" s="17"/>
      <x:c r="T78" s="17"/>
      <x:c r="U78" s="17"/>
      <x:c r="V78" s="17"/>
      <x:c r="W78" s="17"/>
      <x:c r="X78" s="17"/>
      <x:c r="Y78" s="17"/>
      <x:c r="Z78" s="18" t="str">
        <x:f>IF(COUNT(S78:T78)&lt;&gt;2,"",SUM(S78:T78))</x:f>
      </x:c>
      <x:c r="AA78" s="23" t="str">
        <x:f>IF(OR(NOT(ISNUMBER(Z78)),NOT(ISNUMBER(R78)),R78&lt;=0),"",Z78/R78)</x:f>
      </x:c>
      <x:c r="AB78" s="23" t="str">
        <x:f>IF(OR(COUNT(R78,V78)&lt;&gt;2,R78&lt;=0),"",V78/R78-1)</x:f>
      </x:c>
      <x:c r="AC78" s="24" t="str">
        <x:f>IF(COUNT(Q78,R78)&lt;&gt;2,"",IF(OR(Q78&lt;=0,R78&lt;=0),"NM",Q78/R78))</x:f>
      </x:c>
      <x:c r="AD78" s="24" t="str">
        <x:f>IF(COUNT(Q78,Z78)&lt;&gt;2,"",IF(OR(Q78&lt;=0,Z78&lt;=0),"NM",Q78/Z78))</x:f>
      </x:c>
      <x:c r="AE78" s="24" t="str">
        <x:f>IF(COUNT(Q78,U78)&lt;&gt;2,"",IF(OR(Q78&lt;=0,U78&lt;=0),"NM",Q78/U78))</x:f>
      </x:c>
      <x:c r="AF78" s="24" t="str">
        <x:f>IF(COUNT(Q78,V78)&lt;&gt;2,"",IF(OR(Q78&lt;=0,V78&lt;=0),"NM",Q78/V78))</x:f>
      </x:c>
      <x:c r="AG78" s="24" t="str">
        <x:f>IF(COUNT(Q78,W78)&lt;&gt;2,"",IF(OR(Q78&lt;=0,W78&lt;=0),"NM",Q78/W78))</x:f>
      </x:c>
      <x:c r="AH78" s="25" t="str">
        <x:f>IF(OR(NOT(ISNUMBER(Controls!$C$11)),Controls!$C$11&lt;1,Controls!$C$11&gt;5,Controls!$C$11&lt;&gt;INT(Controls!$C$11)),"",INDEX(AC78:AG78,1,Controls!$C$11))</x:f>
      </x:c>
      <x:c r="AI78" s="2" t="str">
        <x:f>IF(A78="","",IF(COUNTIFS($A$10:$A$309,A78)&lt;&gt;1,"Duplicate ID",IF(OR(B78&lt;&gt;Controls!$C$9,C78&lt;&gt;Controls!$C$10),"Other peer group",IF(OR(H78&lt;&gt;"Yes",G78="Excluded",G78="Adjacent",G78="Watchlist"),"Excluded",IF(OR(I78&lt;&gt;"Yes",D78="",E78="",J78="",K78="",L78="",X78="",Controls!$C$10="",Controls!$C$8="",Controls!$C$20="",Controls!$C$21="",M78&lt;&gt;Controls!$C$8,NOT(ISNUMBER(N78)),N78&lt;=0,N78&lt;&gt;Controls!$C$7,NOT(ISNUMBER(O78)),O78&gt;N78,AND(Controls!$C$11&gt;=4,OR(NOT(ISNUMBER(P78)),P78&lt;=N78)),AND(Controls!$C$11=2,T78&lt;&gt;0,Y78=""),AND(G78&lt;&gt;"Core",G78&lt;&gt;"Secondary")),"Review inputs / basis",IF(NOT(ISNUMBER(AH78)),"Missing / NM metric","Eligible"))))))</x:f>
      </x:c>
      <x:c r="AJ78" s="25" t="str">
        <x:f>IF(AND(AI78="Eligible",G78="Core"),AH78,"")</x:f>
      </x:c>
      <x:c r="AK78" s="25" t="str">
        <x:f>IF(AI78="Eligible",AH78,"")</x:f>
      </x:c>
      <x:c r="AL78" s="2" t="str">
        <x:f>IF(NOT(ISNUMBER(AJ78)),"",IF($A$6&lt;5,"Fewer than 5 core",IF(OR(AJ78&lt;$B$6-1.5*($D$6-$B$6),AJ78&gt;$D$6+1.5*($D$6-$B$6)),"Review outlier","Within IQR fences")))</x:f>
      </x:c>
      <x:c r="AM78" s="2"/>
      <x:c r="AN78" s="2"/>
      <x:c r="AO78" s="2"/>
      <x:c r="AP78" s="2"/>
    </x:row>
    <x:row r="79" ht="25" customHeight="1">
      <x:c r="A79" s="6"/>
      <x:c r="B79" s="6"/>
      <x:c r="C79" s="6"/>
      <x:c r="D79" s="6"/>
      <x:c r="E79" s="6"/>
      <x:c r="F79" s="6"/>
      <x:c r="G79" s="6"/>
      <x:c r="H79" s="6"/>
      <x:c r="I79" s="6"/>
      <x:c r="J79" s="6"/>
      <x:c r="K79" s="6"/>
      <x:c r="L79" s="6"/>
      <x:c r="M79" s="6"/>
      <x:c r="N79" s="16"/>
      <x:c r="O79" s="16"/>
      <x:c r="P79" s="16"/>
      <x:c r="Q79" s="17"/>
      <x:c r="R79" s="17"/>
      <x:c r="S79" s="17"/>
      <x:c r="T79" s="17"/>
      <x:c r="U79" s="17"/>
      <x:c r="V79" s="17"/>
      <x:c r="W79" s="17"/>
      <x:c r="X79" s="17"/>
      <x:c r="Y79" s="17"/>
      <x:c r="Z79" s="18" t="str">
        <x:f>IF(COUNT(S79:T79)&lt;&gt;2,"",SUM(S79:T79))</x:f>
      </x:c>
      <x:c r="AA79" s="23" t="str">
        <x:f>IF(OR(NOT(ISNUMBER(Z79)),NOT(ISNUMBER(R79)),R79&lt;=0),"",Z79/R79)</x:f>
      </x:c>
      <x:c r="AB79" s="23" t="str">
        <x:f>IF(OR(COUNT(R79,V79)&lt;&gt;2,R79&lt;=0),"",V79/R79-1)</x:f>
      </x:c>
      <x:c r="AC79" s="24" t="str">
        <x:f>IF(COUNT(Q79,R79)&lt;&gt;2,"",IF(OR(Q79&lt;=0,R79&lt;=0),"NM",Q79/R79))</x:f>
      </x:c>
      <x:c r="AD79" s="24" t="str">
        <x:f>IF(COUNT(Q79,Z79)&lt;&gt;2,"",IF(OR(Q79&lt;=0,Z79&lt;=0),"NM",Q79/Z79))</x:f>
      </x:c>
      <x:c r="AE79" s="24" t="str">
        <x:f>IF(COUNT(Q79,U79)&lt;&gt;2,"",IF(OR(Q79&lt;=0,U79&lt;=0),"NM",Q79/U79))</x:f>
      </x:c>
      <x:c r="AF79" s="24" t="str">
        <x:f>IF(COUNT(Q79,V79)&lt;&gt;2,"",IF(OR(Q79&lt;=0,V79&lt;=0),"NM",Q79/V79))</x:f>
      </x:c>
      <x:c r="AG79" s="24" t="str">
        <x:f>IF(COUNT(Q79,W79)&lt;&gt;2,"",IF(OR(Q79&lt;=0,W79&lt;=0),"NM",Q79/W79))</x:f>
      </x:c>
      <x:c r="AH79" s="25" t="str">
        <x:f>IF(OR(NOT(ISNUMBER(Controls!$C$11)),Controls!$C$11&lt;1,Controls!$C$11&gt;5,Controls!$C$11&lt;&gt;INT(Controls!$C$11)),"",INDEX(AC79:AG79,1,Controls!$C$11))</x:f>
      </x:c>
      <x:c r="AI79" s="2" t="str">
        <x:f>IF(A79="","",IF(COUNTIFS($A$10:$A$309,A79)&lt;&gt;1,"Duplicate ID",IF(OR(B79&lt;&gt;Controls!$C$9,C79&lt;&gt;Controls!$C$10),"Other peer group",IF(OR(H79&lt;&gt;"Yes",G79="Excluded",G79="Adjacent",G79="Watchlist"),"Excluded",IF(OR(I79&lt;&gt;"Yes",D79="",E79="",J79="",K79="",L79="",X79="",Controls!$C$10="",Controls!$C$8="",Controls!$C$20="",Controls!$C$21="",M79&lt;&gt;Controls!$C$8,NOT(ISNUMBER(N79)),N79&lt;=0,N79&lt;&gt;Controls!$C$7,NOT(ISNUMBER(O79)),O79&gt;N79,AND(Controls!$C$11&gt;=4,OR(NOT(ISNUMBER(P79)),P79&lt;=N79)),AND(Controls!$C$11=2,T79&lt;&gt;0,Y79=""),AND(G79&lt;&gt;"Core",G79&lt;&gt;"Secondary")),"Review inputs / basis",IF(NOT(ISNUMBER(AH79)),"Missing / NM metric","Eligible"))))))</x:f>
      </x:c>
      <x:c r="AJ79" s="25" t="str">
        <x:f>IF(AND(AI79="Eligible",G79="Core"),AH79,"")</x:f>
      </x:c>
      <x:c r="AK79" s="25" t="str">
        <x:f>IF(AI79="Eligible",AH79,"")</x:f>
      </x:c>
      <x:c r="AL79" s="2" t="str">
        <x:f>IF(NOT(ISNUMBER(AJ79)),"",IF($A$6&lt;5,"Fewer than 5 core",IF(OR(AJ79&lt;$B$6-1.5*($D$6-$B$6),AJ79&gt;$D$6+1.5*($D$6-$B$6)),"Review outlier","Within IQR fences")))</x:f>
      </x:c>
      <x:c r="AM79" s="2"/>
      <x:c r="AN79" s="2"/>
      <x:c r="AO79" s="2"/>
      <x:c r="AP79" s="2"/>
    </x:row>
    <x:row r="80" ht="25" customHeight="1">
      <x:c r="A80" s="6"/>
      <x:c r="B80" s="6"/>
      <x:c r="C80" s="6"/>
      <x:c r="D80" s="6"/>
      <x:c r="E80" s="6"/>
      <x:c r="F80" s="6"/>
      <x:c r="G80" s="6"/>
      <x:c r="H80" s="6"/>
      <x:c r="I80" s="6"/>
      <x:c r="J80" s="6"/>
      <x:c r="K80" s="6"/>
      <x:c r="L80" s="6"/>
      <x:c r="M80" s="6"/>
      <x:c r="N80" s="16"/>
      <x:c r="O80" s="16"/>
      <x:c r="P80" s="16"/>
      <x:c r="Q80" s="17"/>
      <x:c r="R80" s="17"/>
      <x:c r="S80" s="17"/>
      <x:c r="T80" s="17"/>
      <x:c r="U80" s="17"/>
      <x:c r="V80" s="17"/>
      <x:c r="W80" s="17"/>
      <x:c r="X80" s="17"/>
      <x:c r="Y80" s="17"/>
      <x:c r="Z80" s="18" t="str">
        <x:f>IF(COUNT(S80:T80)&lt;&gt;2,"",SUM(S80:T80))</x:f>
      </x:c>
      <x:c r="AA80" s="23" t="str">
        <x:f>IF(OR(NOT(ISNUMBER(Z80)),NOT(ISNUMBER(R80)),R80&lt;=0),"",Z80/R80)</x:f>
      </x:c>
      <x:c r="AB80" s="23" t="str">
        <x:f>IF(OR(COUNT(R80,V80)&lt;&gt;2,R80&lt;=0),"",V80/R80-1)</x:f>
      </x:c>
      <x:c r="AC80" s="24" t="str">
        <x:f>IF(COUNT(Q80,R80)&lt;&gt;2,"",IF(OR(Q80&lt;=0,R80&lt;=0),"NM",Q80/R80))</x:f>
      </x:c>
      <x:c r="AD80" s="24" t="str">
        <x:f>IF(COUNT(Q80,Z80)&lt;&gt;2,"",IF(OR(Q80&lt;=0,Z80&lt;=0),"NM",Q80/Z80))</x:f>
      </x:c>
      <x:c r="AE80" s="24" t="str">
        <x:f>IF(COUNT(Q80,U80)&lt;&gt;2,"",IF(OR(Q80&lt;=0,U80&lt;=0),"NM",Q80/U80))</x:f>
      </x:c>
      <x:c r="AF80" s="24" t="str">
        <x:f>IF(COUNT(Q80,V80)&lt;&gt;2,"",IF(OR(Q80&lt;=0,V80&lt;=0),"NM",Q80/V80))</x:f>
      </x:c>
      <x:c r="AG80" s="24" t="str">
        <x:f>IF(COUNT(Q80,W80)&lt;&gt;2,"",IF(OR(Q80&lt;=0,W80&lt;=0),"NM",Q80/W80))</x:f>
      </x:c>
      <x:c r="AH80" s="25" t="str">
        <x:f>IF(OR(NOT(ISNUMBER(Controls!$C$11)),Controls!$C$11&lt;1,Controls!$C$11&gt;5,Controls!$C$11&lt;&gt;INT(Controls!$C$11)),"",INDEX(AC80:AG80,1,Controls!$C$11))</x:f>
      </x:c>
      <x:c r="AI80" s="2" t="str">
        <x:f>IF(A80="","",IF(COUNTIFS($A$10:$A$309,A80)&lt;&gt;1,"Duplicate ID",IF(OR(B80&lt;&gt;Controls!$C$9,C80&lt;&gt;Controls!$C$10),"Other peer group",IF(OR(H80&lt;&gt;"Yes",G80="Excluded",G80="Adjacent",G80="Watchlist"),"Excluded",IF(OR(I80&lt;&gt;"Yes",D80="",E80="",J80="",K80="",L80="",X80="",Controls!$C$10="",Controls!$C$8="",Controls!$C$20="",Controls!$C$21="",M80&lt;&gt;Controls!$C$8,NOT(ISNUMBER(N80)),N80&lt;=0,N80&lt;&gt;Controls!$C$7,NOT(ISNUMBER(O80)),O80&gt;N80,AND(Controls!$C$11&gt;=4,OR(NOT(ISNUMBER(P80)),P80&lt;=N80)),AND(Controls!$C$11=2,T80&lt;&gt;0,Y80=""),AND(G80&lt;&gt;"Core",G80&lt;&gt;"Secondary")),"Review inputs / basis",IF(NOT(ISNUMBER(AH80)),"Missing / NM metric","Eligible"))))))</x:f>
      </x:c>
      <x:c r="AJ80" s="25" t="str">
        <x:f>IF(AND(AI80="Eligible",G80="Core"),AH80,"")</x:f>
      </x:c>
      <x:c r="AK80" s="25" t="str">
        <x:f>IF(AI80="Eligible",AH80,"")</x:f>
      </x:c>
      <x:c r="AL80" s="2" t="str">
        <x:f>IF(NOT(ISNUMBER(AJ80)),"",IF($A$6&lt;5,"Fewer than 5 core",IF(OR(AJ80&lt;$B$6-1.5*($D$6-$B$6),AJ80&gt;$D$6+1.5*($D$6-$B$6)),"Review outlier","Within IQR fences")))</x:f>
      </x:c>
      <x:c r="AM80" s="2"/>
      <x:c r="AN80" s="2"/>
      <x:c r="AO80" s="2"/>
      <x:c r="AP80" s="2"/>
    </x:row>
    <x:row r="81" ht="25" customHeight="1">
      <x:c r="A81" s="6"/>
      <x:c r="B81" s="6"/>
      <x:c r="C81" s="6"/>
      <x:c r="D81" s="6"/>
      <x:c r="E81" s="6"/>
      <x:c r="F81" s="6"/>
      <x:c r="G81" s="6"/>
      <x:c r="H81" s="6"/>
      <x:c r="I81" s="6"/>
      <x:c r="J81" s="6"/>
      <x:c r="K81" s="6"/>
      <x:c r="L81" s="6"/>
      <x:c r="M81" s="6"/>
      <x:c r="N81" s="16"/>
      <x:c r="O81" s="16"/>
      <x:c r="P81" s="16"/>
      <x:c r="Q81" s="17"/>
      <x:c r="R81" s="17"/>
      <x:c r="S81" s="17"/>
      <x:c r="T81" s="17"/>
      <x:c r="U81" s="17"/>
      <x:c r="V81" s="17"/>
      <x:c r="W81" s="17"/>
      <x:c r="X81" s="17"/>
      <x:c r="Y81" s="17"/>
      <x:c r="Z81" s="18" t="str">
        <x:f>IF(COUNT(S81:T81)&lt;&gt;2,"",SUM(S81:T81))</x:f>
      </x:c>
      <x:c r="AA81" s="23" t="str">
        <x:f>IF(OR(NOT(ISNUMBER(Z81)),NOT(ISNUMBER(R81)),R81&lt;=0),"",Z81/R81)</x:f>
      </x:c>
      <x:c r="AB81" s="23" t="str">
        <x:f>IF(OR(COUNT(R81,V81)&lt;&gt;2,R81&lt;=0),"",V81/R81-1)</x:f>
      </x:c>
      <x:c r="AC81" s="24" t="str">
        <x:f>IF(COUNT(Q81,R81)&lt;&gt;2,"",IF(OR(Q81&lt;=0,R81&lt;=0),"NM",Q81/R81))</x:f>
      </x:c>
      <x:c r="AD81" s="24" t="str">
        <x:f>IF(COUNT(Q81,Z81)&lt;&gt;2,"",IF(OR(Q81&lt;=0,Z81&lt;=0),"NM",Q81/Z81))</x:f>
      </x:c>
      <x:c r="AE81" s="24" t="str">
        <x:f>IF(COUNT(Q81,U81)&lt;&gt;2,"",IF(OR(Q81&lt;=0,U81&lt;=0),"NM",Q81/U81))</x:f>
      </x:c>
      <x:c r="AF81" s="24" t="str">
        <x:f>IF(COUNT(Q81,V81)&lt;&gt;2,"",IF(OR(Q81&lt;=0,V81&lt;=0),"NM",Q81/V81))</x:f>
      </x:c>
      <x:c r="AG81" s="24" t="str">
        <x:f>IF(COUNT(Q81,W81)&lt;&gt;2,"",IF(OR(Q81&lt;=0,W81&lt;=0),"NM",Q81/W81))</x:f>
      </x:c>
      <x:c r="AH81" s="25" t="str">
        <x:f>IF(OR(NOT(ISNUMBER(Controls!$C$11)),Controls!$C$11&lt;1,Controls!$C$11&gt;5,Controls!$C$11&lt;&gt;INT(Controls!$C$11)),"",INDEX(AC81:AG81,1,Controls!$C$11))</x:f>
      </x:c>
      <x:c r="AI81" s="2" t="str">
        <x:f>IF(A81="","",IF(COUNTIFS($A$10:$A$309,A81)&lt;&gt;1,"Duplicate ID",IF(OR(B81&lt;&gt;Controls!$C$9,C81&lt;&gt;Controls!$C$10),"Other peer group",IF(OR(H81&lt;&gt;"Yes",G81="Excluded",G81="Adjacent",G81="Watchlist"),"Excluded",IF(OR(I81&lt;&gt;"Yes",D81="",E81="",J81="",K81="",L81="",X81="",Controls!$C$10="",Controls!$C$8="",Controls!$C$20="",Controls!$C$21="",M81&lt;&gt;Controls!$C$8,NOT(ISNUMBER(N81)),N81&lt;=0,N81&lt;&gt;Controls!$C$7,NOT(ISNUMBER(O81)),O81&gt;N81,AND(Controls!$C$11&gt;=4,OR(NOT(ISNUMBER(P81)),P81&lt;=N81)),AND(Controls!$C$11=2,T81&lt;&gt;0,Y81=""),AND(G81&lt;&gt;"Core",G81&lt;&gt;"Secondary")),"Review inputs / basis",IF(NOT(ISNUMBER(AH81)),"Missing / NM metric","Eligible"))))))</x:f>
      </x:c>
      <x:c r="AJ81" s="25" t="str">
        <x:f>IF(AND(AI81="Eligible",G81="Core"),AH81,"")</x:f>
      </x:c>
      <x:c r="AK81" s="25" t="str">
        <x:f>IF(AI81="Eligible",AH81,"")</x:f>
      </x:c>
      <x:c r="AL81" s="2" t="str">
        <x:f>IF(NOT(ISNUMBER(AJ81)),"",IF($A$6&lt;5,"Fewer than 5 core",IF(OR(AJ81&lt;$B$6-1.5*($D$6-$B$6),AJ81&gt;$D$6+1.5*($D$6-$B$6)),"Review outlier","Within IQR fences")))</x:f>
      </x:c>
      <x:c r="AM81" s="2"/>
      <x:c r="AN81" s="2"/>
      <x:c r="AO81" s="2"/>
      <x:c r="AP81" s="2"/>
    </x:row>
    <x:row r="82" ht="25" customHeight="1">
      <x:c r="A82" s="6"/>
      <x:c r="B82" s="6"/>
      <x:c r="C82" s="6"/>
      <x:c r="D82" s="6"/>
      <x:c r="E82" s="6"/>
      <x:c r="F82" s="6"/>
      <x:c r="G82" s="6"/>
      <x:c r="H82" s="6"/>
      <x:c r="I82" s="6"/>
      <x:c r="J82" s="6"/>
      <x:c r="K82" s="6"/>
      <x:c r="L82" s="6"/>
      <x:c r="M82" s="6"/>
      <x:c r="N82" s="16"/>
      <x:c r="O82" s="16"/>
      <x:c r="P82" s="16"/>
      <x:c r="Q82" s="17"/>
      <x:c r="R82" s="17"/>
      <x:c r="S82" s="17"/>
      <x:c r="T82" s="17"/>
      <x:c r="U82" s="17"/>
      <x:c r="V82" s="17"/>
      <x:c r="W82" s="17"/>
      <x:c r="X82" s="17"/>
      <x:c r="Y82" s="17"/>
      <x:c r="Z82" s="18" t="str">
        <x:f>IF(COUNT(S82:T82)&lt;&gt;2,"",SUM(S82:T82))</x:f>
      </x:c>
      <x:c r="AA82" s="23" t="str">
        <x:f>IF(OR(NOT(ISNUMBER(Z82)),NOT(ISNUMBER(R82)),R82&lt;=0),"",Z82/R82)</x:f>
      </x:c>
      <x:c r="AB82" s="23" t="str">
        <x:f>IF(OR(COUNT(R82,V82)&lt;&gt;2,R82&lt;=0),"",V82/R82-1)</x:f>
      </x:c>
      <x:c r="AC82" s="24" t="str">
        <x:f>IF(COUNT(Q82,R82)&lt;&gt;2,"",IF(OR(Q82&lt;=0,R82&lt;=0),"NM",Q82/R82))</x:f>
      </x:c>
      <x:c r="AD82" s="24" t="str">
        <x:f>IF(COUNT(Q82,Z82)&lt;&gt;2,"",IF(OR(Q82&lt;=0,Z82&lt;=0),"NM",Q82/Z82))</x:f>
      </x:c>
      <x:c r="AE82" s="24" t="str">
        <x:f>IF(COUNT(Q82,U82)&lt;&gt;2,"",IF(OR(Q82&lt;=0,U82&lt;=0),"NM",Q82/U82))</x:f>
      </x:c>
      <x:c r="AF82" s="24" t="str">
        <x:f>IF(COUNT(Q82,V82)&lt;&gt;2,"",IF(OR(Q82&lt;=0,V82&lt;=0),"NM",Q82/V82))</x:f>
      </x:c>
      <x:c r="AG82" s="24" t="str">
        <x:f>IF(COUNT(Q82,W82)&lt;&gt;2,"",IF(OR(Q82&lt;=0,W82&lt;=0),"NM",Q82/W82))</x:f>
      </x:c>
      <x:c r="AH82" s="25" t="str">
        <x:f>IF(OR(NOT(ISNUMBER(Controls!$C$11)),Controls!$C$11&lt;1,Controls!$C$11&gt;5,Controls!$C$11&lt;&gt;INT(Controls!$C$11)),"",INDEX(AC82:AG82,1,Controls!$C$11))</x:f>
      </x:c>
      <x:c r="AI82" s="2" t="str">
        <x:f>IF(A82="","",IF(COUNTIFS($A$10:$A$309,A82)&lt;&gt;1,"Duplicate ID",IF(OR(B82&lt;&gt;Controls!$C$9,C82&lt;&gt;Controls!$C$10),"Other peer group",IF(OR(H82&lt;&gt;"Yes",G82="Excluded",G82="Adjacent",G82="Watchlist"),"Excluded",IF(OR(I82&lt;&gt;"Yes",D82="",E82="",J82="",K82="",L82="",X82="",Controls!$C$10="",Controls!$C$8="",Controls!$C$20="",Controls!$C$21="",M82&lt;&gt;Controls!$C$8,NOT(ISNUMBER(N82)),N82&lt;=0,N82&lt;&gt;Controls!$C$7,NOT(ISNUMBER(O82)),O82&gt;N82,AND(Controls!$C$11&gt;=4,OR(NOT(ISNUMBER(P82)),P82&lt;=N82)),AND(Controls!$C$11=2,T82&lt;&gt;0,Y82=""),AND(G82&lt;&gt;"Core",G82&lt;&gt;"Secondary")),"Review inputs / basis",IF(NOT(ISNUMBER(AH82)),"Missing / NM metric","Eligible"))))))</x:f>
      </x:c>
      <x:c r="AJ82" s="25" t="str">
        <x:f>IF(AND(AI82="Eligible",G82="Core"),AH82,"")</x:f>
      </x:c>
      <x:c r="AK82" s="25" t="str">
        <x:f>IF(AI82="Eligible",AH82,"")</x:f>
      </x:c>
      <x:c r="AL82" s="2" t="str">
        <x:f>IF(NOT(ISNUMBER(AJ82)),"",IF($A$6&lt;5,"Fewer than 5 core",IF(OR(AJ82&lt;$B$6-1.5*($D$6-$B$6),AJ82&gt;$D$6+1.5*($D$6-$B$6)),"Review outlier","Within IQR fences")))</x:f>
      </x:c>
      <x:c r="AM82" s="2"/>
      <x:c r="AN82" s="2"/>
      <x:c r="AO82" s="2"/>
      <x:c r="AP82" s="2"/>
    </x:row>
    <x:row r="83" ht="25" customHeight="1">
      <x:c r="A83" s="6"/>
      <x:c r="B83" s="6"/>
      <x:c r="C83" s="6"/>
      <x:c r="D83" s="6"/>
      <x:c r="E83" s="6"/>
      <x:c r="F83" s="6"/>
      <x:c r="G83" s="6"/>
      <x:c r="H83" s="6"/>
      <x:c r="I83" s="6"/>
      <x:c r="J83" s="6"/>
      <x:c r="K83" s="6"/>
      <x:c r="L83" s="6"/>
      <x:c r="M83" s="6"/>
      <x:c r="N83" s="16"/>
      <x:c r="O83" s="16"/>
      <x:c r="P83" s="16"/>
      <x:c r="Q83" s="17"/>
      <x:c r="R83" s="17"/>
      <x:c r="S83" s="17"/>
      <x:c r="T83" s="17"/>
      <x:c r="U83" s="17"/>
      <x:c r="V83" s="17"/>
      <x:c r="W83" s="17"/>
      <x:c r="X83" s="17"/>
      <x:c r="Y83" s="17"/>
      <x:c r="Z83" s="18" t="str">
        <x:f>IF(COUNT(S83:T83)&lt;&gt;2,"",SUM(S83:T83))</x:f>
      </x:c>
      <x:c r="AA83" s="23" t="str">
        <x:f>IF(OR(NOT(ISNUMBER(Z83)),NOT(ISNUMBER(R83)),R83&lt;=0),"",Z83/R83)</x:f>
      </x:c>
      <x:c r="AB83" s="23" t="str">
        <x:f>IF(OR(COUNT(R83,V83)&lt;&gt;2,R83&lt;=0),"",V83/R83-1)</x:f>
      </x:c>
      <x:c r="AC83" s="24" t="str">
        <x:f>IF(COUNT(Q83,R83)&lt;&gt;2,"",IF(OR(Q83&lt;=0,R83&lt;=0),"NM",Q83/R83))</x:f>
      </x:c>
      <x:c r="AD83" s="24" t="str">
        <x:f>IF(COUNT(Q83,Z83)&lt;&gt;2,"",IF(OR(Q83&lt;=0,Z83&lt;=0),"NM",Q83/Z83))</x:f>
      </x:c>
      <x:c r="AE83" s="24" t="str">
        <x:f>IF(COUNT(Q83,U83)&lt;&gt;2,"",IF(OR(Q83&lt;=0,U83&lt;=0),"NM",Q83/U83))</x:f>
      </x:c>
      <x:c r="AF83" s="24" t="str">
        <x:f>IF(COUNT(Q83,V83)&lt;&gt;2,"",IF(OR(Q83&lt;=0,V83&lt;=0),"NM",Q83/V83))</x:f>
      </x:c>
      <x:c r="AG83" s="24" t="str">
        <x:f>IF(COUNT(Q83,W83)&lt;&gt;2,"",IF(OR(Q83&lt;=0,W83&lt;=0),"NM",Q83/W83))</x:f>
      </x:c>
      <x:c r="AH83" s="25" t="str">
        <x:f>IF(OR(NOT(ISNUMBER(Controls!$C$11)),Controls!$C$11&lt;1,Controls!$C$11&gt;5,Controls!$C$11&lt;&gt;INT(Controls!$C$11)),"",INDEX(AC83:AG83,1,Controls!$C$11))</x:f>
      </x:c>
      <x:c r="AI83" s="2" t="str">
        <x:f>IF(A83="","",IF(COUNTIFS($A$10:$A$309,A83)&lt;&gt;1,"Duplicate ID",IF(OR(B83&lt;&gt;Controls!$C$9,C83&lt;&gt;Controls!$C$10),"Other peer group",IF(OR(H83&lt;&gt;"Yes",G83="Excluded",G83="Adjacent",G83="Watchlist"),"Excluded",IF(OR(I83&lt;&gt;"Yes",D83="",E83="",J83="",K83="",L83="",X83="",Controls!$C$10="",Controls!$C$8="",Controls!$C$20="",Controls!$C$21="",M83&lt;&gt;Controls!$C$8,NOT(ISNUMBER(N83)),N83&lt;=0,N83&lt;&gt;Controls!$C$7,NOT(ISNUMBER(O83)),O83&gt;N83,AND(Controls!$C$11&gt;=4,OR(NOT(ISNUMBER(P83)),P83&lt;=N83)),AND(Controls!$C$11=2,T83&lt;&gt;0,Y83=""),AND(G83&lt;&gt;"Core",G83&lt;&gt;"Secondary")),"Review inputs / basis",IF(NOT(ISNUMBER(AH83)),"Missing / NM metric","Eligible"))))))</x:f>
      </x:c>
      <x:c r="AJ83" s="25" t="str">
        <x:f>IF(AND(AI83="Eligible",G83="Core"),AH83,"")</x:f>
      </x:c>
      <x:c r="AK83" s="25" t="str">
        <x:f>IF(AI83="Eligible",AH83,"")</x:f>
      </x:c>
      <x:c r="AL83" s="2" t="str">
        <x:f>IF(NOT(ISNUMBER(AJ83)),"",IF($A$6&lt;5,"Fewer than 5 core",IF(OR(AJ83&lt;$B$6-1.5*($D$6-$B$6),AJ83&gt;$D$6+1.5*($D$6-$B$6)),"Review outlier","Within IQR fences")))</x:f>
      </x:c>
      <x:c r="AM83" s="2"/>
      <x:c r="AN83" s="2"/>
      <x:c r="AO83" s="2"/>
      <x:c r="AP83" s="2"/>
    </x:row>
    <x:row r="84" ht="25" customHeight="1">
      <x:c r="A84" s="6"/>
      <x:c r="B84" s="6"/>
      <x:c r="C84" s="6"/>
      <x:c r="D84" s="6"/>
      <x:c r="E84" s="6"/>
      <x:c r="F84" s="6"/>
      <x:c r="G84" s="6"/>
      <x:c r="H84" s="6"/>
      <x:c r="I84" s="6"/>
      <x:c r="J84" s="6"/>
      <x:c r="K84" s="6"/>
      <x:c r="L84" s="6"/>
      <x:c r="M84" s="6"/>
      <x:c r="N84" s="16"/>
      <x:c r="O84" s="16"/>
      <x:c r="P84" s="16"/>
      <x:c r="Q84" s="17"/>
      <x:c r="R84" s="17"/>
      <x:c r="S84" s="17"/>
      <x:c r="T84" s="17"/>
      <x:c r="U84" s="17"/>
      <x:c r="V84" s="17"/>
      <x:c r="W84" s="17"/>
      <x:c r="X84" s="17"/>
      <x:c r="Y84" s="17"/>
      <x:c r="Z84" s="18" t="str">
        <x:f>IF(COUNT(S84:T84)&lt;&gt;2,"",SUM(S84:T84))</x:f>
      </x:c>
      <x:c r="AA84" s="23" t="str">
        <x:f>IF(OR(NOT(ISNUMBER(Z84)),NOT(ISNUMBER(R84)),R84&lt;=0),"",Z84/R84)</x:f>
      </x:c>
      <x:c r="AB84" s="23" t="str">
        <x:f>IF(OR(COUNT(R84,V84)&lt;&gt;2,R84&lt;=0),"",V84/R84-1)</x:f>
      </x:c>
      <x:c r="AC84" s="24" t="str">
        <x:f>IF(COUNT(Q84,R84)&lt;&gt;2,"",IF(OR(Q84&lt;=0,R84&lt;=0),"NM",Q84/R84))</x:f>
      </x:c>
      <x:c r="AD84" s="24" t="str">
        <x:f>IF(COUNT(Q84,Z84)&lt;&gt;2,"",IF(OR(Q84&lt;=0,Z84&lt;=0),"NM",Q84/Z84))</x:f>
      </x:c>
      <x:c r="AE84" s="24" t="str">
        <x:f>IF(COUNT(Q84,U84)&lt;&gt;2,"",IF(OR(Q84&lt;=0,U84&lt;=0),"NM",Q84/U84))</x:f>
      </x:c>
      <x:c r="AF84" s="24" t="str">
        <x:f>IF(COUNT(Q84,V84)&lt;&gt;2,"",IF(OR(Q84&lt;=0,V84&lt;=0),"NM",Q84/V84))</x:f>
      </x:c>
      <x:c r="AG84" s="24" t="str">
        <x:f>IF(COUNT(Q84,W84)&lt;&gt;2,"",IF(OR(Q84&lt;=0,W84&lt;=0),"NM",Q84/W84))</x:f>
      </x:c>
      <x:c r="AH84" s="25" t="str">
        <x:f>IF(OR(NOT(ISNUMBER(Controls!$C$11)),Controls!$C$11&lt;1,Controls!$C$11&gt;5,Controls!$C$11&lt;&gt;INT(Controls!$C$11)),"",INDEX(AC84:AG84,1,Controls!$C$11))</x:f>
      </x:c>
      <x:c r="AI84" s="2" t="str">
        <x:f>IF(A84="","",IF(COUNTIFS($A$10:$A$309,A84)&lt;&gt;1,"Duplicate ID",IF(OR(B84&lt;&gt;Controls!$C$9,C84&lt;&gt;Controls!$C$10),"Other peer group",IF(OR(H84&lt;&gt;"Yes",G84="Excluded",G84="Adjacent",G84="Watchlist"),"Excluded",IF(OR(I84&lt;&gt;"Yes",D84="",E84="",J84="",K84="",L84="",X84="",Controls!$C$10="",Controls!$C$8="",Controls!$C$20="",Controls!$C$21="",M84&lt;&gt;Controls!$C$8,NOT(ISNUMBER(N84)),N84&lt;=0,N84&lt;&gt;Controls!$C$7,NOT(ISNUMBER(O84)),O84&gt;N84,AND(Controls!$C$11&gt;=4,OR(NOT(ISNUMBER(P84)),P84&lt;=N84)),AND(Controls!$C$11=2,T84&lt;&gt;0,Y84=""),AND(G84&lt;&gt;"Core",G84&lt;&gt;"Secondary")),"Review inputs / basis",IF(NOT(ISNUMBER(AH84)),"Missing / NM metric","Eligible"))))))</x:f>
      </x:c>
      <x:c r="AJ84" s="25" t="str">
        <x:f>IF(AND(AI84="Eligible",G84="Core"),AH84,"")</x:f>
      </x:c>
      <x:c r="AK84" s="25" t="str">
        <x:f>IF(AI84="Eligible",AH84,"")</x:f>
      </x:c>
      <x:c r="AL84" s="2" t="str">
        <x:f>IF(NOT(ISNUMBER(AJ84)),"",IF($A$6&lt;5,"Fewer than 5 core",IF(OR(AJ84&lt;$B$6-1.5*($D$6-$B$6),AJ84&gt;$D$6+1.5*($D$6-$B$6)),"Review outlier","Within IQR fences")))</x:f>
      </x:c>
      <x:c r="AM84" s="2"/>
      <x:c r="AN84" s="2"/>
      <x:c r="AO84" s="2"/>
      <x:c r="AP84" s="2"/>
    </x:row>
    <x:row r="85" ht="25" customHeight="1">
      <x:c r="A85" s="6"/>
      <x:c r="B85" s="6"/>
      <x:c r="C85" s="6"/>
      <x:c r="D85" s="6"/>
      <x:c r="E85" s="6"/>
      <x:c r="F85" s="6"/>
      <x:c r="G85" s="6"/>
      <x:c r="H85" s="6"/>
      <x:c r="I85" s="6"/>
      <x:c r="J85" s="6"/>
      <x:c r="K85" s="6"/>
      <x:c r="L85" s="6"/>
      <x:c r="M85" s="6"/>
      <x:c r="N85" s="16"/>
      <x:c r="O85" s="16"/>
      <x:c r="P85" s="16"/>
      <x:c r="Q85" s="17"/>
      <x:c r="R85" s="17"/>
      <x:c r="S85" s="17"/>
      <x:c r="T85" s="17"/>
      <x:c r="U85" s="17"/>
      <x:c r="V85" s="17"/>
      <x:c r="W85" s="17"/>
      <x:c r="X85" s="17"/>
      <x:c r="Y85" s="17"/>
      <x:c r="Z85" s="18" t="str">
        <x:f>IF(COUNT(S85:T85)&lt;&gt;2,"",SUM(S85:T85))</x:f>
      </x:c>
      <x:c r="AA85" s="23" t="str">
        <x:f>IF(OR(NOT(ISNUMBER(Z85)),NOT(ISNUMBER(R85)),R85&lt;=0),"",Z85/R85)</x:f>
      </x:c>
      <x:c r="AB85" s="23" t="str">
        <x:f>IF(OR(COUNT(R85,V85)&lt;&gt;2,R85&lt;=0),"",V85/R85-1)</x:f>
      </x:c>
      <x:c r="AC85" s="24" t="str">
        <x:f>IF(COUNT(Q85,R85)&lt;&gt;2,"",IF(OR(Q85&lt;=0,R85&lt;=0),"NM",Q85/R85))</x:f>
      </x:c>
      <x:c r="AD85" s="24" t="str">
        <x:f>IF(COUNT(Q85,Z85)&lt;&gt;2,"",IF(OR(Q85&lt;=0,Z85&lt;=0),"NM",Q85/Z85))</x:f>
      </x:c>
      <x:c r="AE85" s="24" t="str">
        <x:f>IF(COUNT(Q85,U85)&lt;&gt;2,"",IF(OR(Q85&lt;=0,U85&lt;=0),"NM",Q85/U85))</x:f>
      </x:c>
      <x:c r="AF85" s="24" t="str">
        <x:f>IF(COUNT(Q85,V85)&lt;&gt;2,"",IF(OR(Q85&lt;=0,V85&lt;=0),"NM",Q85/V85))</x:f>
      </x:c>
      <x:c r="AG85" s="24" t="str">
        <x:f>IF(COUNT(Q85,W85)&lt;&gt;2,"",IF(OR(Q85&lt;=0,W85&lt;=0),"NM",Q85/W85))</x:f>
      </x:c>
      <x:c r="AH85" s="25" t="str">
        <x:f>IF(OR(NOT(ISNUMBER(Controls!$C$11)),Controls!$C$11&lt;1,Controls!$C$11&gt;5,Controls!$C$11&lt;&gt;INT(Controls!$C$11)),"",INDEX(AC85:AG85,1,Controls!$C$11))</x:f>
      </x:c>
      <x:c r="AI85" s="2" t="str">
        <x:f>IF(A85="","",IF(COUNTIFS($A$10:$A$309,A85)&lt;&gt;1,"Duplicate ID",IF(OR(B85&lt;&gt;Controls!$C$9,C85&lt;&gt;Controls!$C$10),"Other peer group",IF(OR(H85&lt;&gt;"Yes",G85="Excluded",G85="Adjacent",G85="Watchlist"),"Excluded",IF(OR(I85&lt;&gt;"Yes",D85="",E85="",J85="",K85="",L85="",X85="",Controls!$C$10="",Controls!$C$8="",Controls!$C$20="",Controls!$C$21="",M85&lt;&gt;Controls!$C$8,NOT(ISNUMBER(N85)),N85&lt;=0,N85&lt;&gt;Controls!$C$7,NOT(ISNUMBER(O85)),O85&gt;N85,AND(Controls!$C$11&gt;=4,OR(NOT(ISNUMBER(P85)),P85&lt;=N85)),AND(Controls!$C$11=2,T85&lt;&gt;0,Y85=""),AND(G85&lt;&gt;"Core",G85&lt;&gt;"Secondary")),"Review inputs / basis",IF(NOT(ISNUMBER(AH85)),"Missing / NM metric","Eligible"))))))</x:f>
      </x:c>
      <x:c r="AJ85" s="25" t="str">
        <x:f>IF(AND(AI85="Eligible",G85="Core"),AH85,"")</x:f>
      </x:c>
      <x:c r="AK85" s="25" t="str">
        <x:f>IF(AI85="Eligible",AH85,"")</x:f>
      </x:c>
      <x:c r="AL85" s="2" t="str">
        <x:f>IF(NOT(ISNUMBER(AJ85)),"",IF($A$6&lt;5,"Fewer than 5 core",IF(OR(AJ85&lt;$B$6-1.5*($D$6-$B$6),AJ85&gt;$D$6+1.5*($D$6-$B$6)),"Review outlier","Within IQR fences")))</x:f>
      </x:c>
      <x:c r="AM85" s="2"/>
      <x:c r="AN85" s="2"/>
      <x:c r="AO85" s="2"/>
      <x:c r="AP85" s="2"/>
    </x:row>
    <x:row r="86" ht="25" customHeight="1">
      <x:c r="A86" s="6"/>
      <x:c r="B86" s="6"/>
      <x:c r="C86" s="6"/>
      <x:c r="D86" s="6"/>
      <x:c r="E86" s="6"/>
      <x:c r="F86" s="6"/>
      <x:c r="G86" s="6"/>
      <x:c r="H86" s="6"/>
      <x:c r="I86" s="6"/>
      <x:c r="J86" s="6"/>
      <x:c r="K86" s="6"/>
      <x:c r="L86" s="6"/>
      <x:c r="M86" s="6"/>
      <x:c r="N86" s="16"/>
      <x:c r="O86" s="16"/>
      <x:c r="P86" s="16"/>
      <x:c r="Q86" s="17"/>
      <x:c r="R86" s="17"/>
      <x:c r="S86" s="17"/>
      <x:c r="T86" s="17"/>
      <x:c r="U86" s="17"/>
      <x:c r="V86" s="17"/>
      <x:c r="W86" s="17"/>
      <x:c r="X86" s="17"/>
      <x:c r="Y86" s="17"/>
      <x:c r="Z86" s="18" t="str">
        <x:f>IF(COUNT(S86:T86)&lt;&gt;2,"",SUM(S86:T86))</x:f>
      </x:c>
      <x:c r="AA86" s="23" t="str">
        <x:f>IF(OR(NOT(ISNUMBER(Z86)),NOT(ISNUMBER(R86)),R86&lt;=0),"",Z86/R86)</x:f>
      </x:c>
      <x:c r="AB86" s="23" t="str">
        <x:f>IF(OR(COUNT(R86,V86)&lt;&gt;2,R86&lt;=0),"",V86/R86-1)</x:f>
      </x:c>
      <x:c r="AC86" s="24" t="str">
        <x:f>IF(COUNT(Q86,R86)&lt;&gt;2,"",IF(OR(Q86&lt;=0,R86&lt;=0),"NM",Q86/R86))</x:f>
      </x:c>
      <x:c r="AD86" s="24" t="str">
        <x:f>IF(COUNT(Q86,Z86)&lt;&gt;2,"",IF(OR(Q86&lt;=0,Z86&lt;=0),"NM",Q86/Z86))</x:f>
      </x:c>
      <x:c r="AE86" s="24" t="str">
        <x:f>IF(COUNT(Q86,U86)&lt;&gt;2,"",IF(OR(Q86&lt;=0,U86&lt;=0),"NM",Q86/U86))</x:f>
      </x:c>
      <x:c r="AF86" s="24" t="str">
        <x:f>IF(COUNT(Q86,V86)&lt;&gt;2,"",IF(OR(Q86&lt;=0,V86&lt;=0),"NM",Q86/V86))</x:f>
      </x:c>
      <x:c r="AG86" s="24" t="str">
        <x:f>IF(COUNT(Q86,W86)&lt;&gt;2,"",IF(OR(Q86&lt;=0,W86&lt;=0),"NM",Q86/W86))</x:f>
      </x:c>
      <x:c r="AH86" s="25" t="str">
        <x:f>IF(OR(NOT(ISNUMBER(Controls!$C$11)),Controls!$C$11&lt;1,Controls!$C$11&gt;5,Controls!$C$11&lt;&gt;INT(Controls!$C$11)),"",INDEX(AC86:AG86,1,Controls!$C$11))</x:f>
      </x:c>
      <x:c r="AI86" s="2" t="str">
        <x:f>IF(A86="","",IF(COUNTIFS($A$10:$A$309,A86)&lt;&gt;1,"Duplicate ID",IF(OR(B86&lt;&gt;Controls!$C$9,C86&lt;&gt;Controls!$C$10),"Other peer group",IF(OR(H86&lt;&gt;"Yes",G86="Excluded",G86="Adjacent",G86="Watchlist"),"Excluded",IF(OR(I86&lt;&gt;"Yes",D86="",E86="",J86="",K86="",L86="",X86="",Controls!$C$10="",Controls!$C$8="",Controls!$C$20="",Controls!$C$21="",M86&lt;&gt;Controls!$C$8,NOT(ISNUMBER(N86)),N86&lt;=0,N86&lt;&gt;Controls!$C$7,NOT(ISNUMBER(O86)),O86&gt;N86,AND(Controls!$C$11&gt;=4,OR(NOT(ISNUMBER(P86)),P86&lt;=N86)),AND(Controls!$C$11=2,T86&lt;&gt;0,Y86=""),AND(G86&lt;&gt;"Core",G86&lt;&gt;"Secondary")),"Review inputs / basis",IF(NOT(ISNUMBER(AH86)),"Missing / NM metric","Eligible"))))))</x:f>
      </x:c>
      <x:c r="AJ86" s="25" t="str">
        <x:f>IF(AND(AI86="Eligible",G86="Core"),AH86,"")</x:f>
      </x:c>
      <x:c r="AK86" s="25" t="str">
        <x:f>IF(AI86="Eligible",AH86,"")</x:f>
      </x:c>
      <x:c r="AL86" s="2" t="str">
        <x:f>IF(NOT(ISNUMBER(AJ86)),"",IF($A$6&lt;5,"Fewer than 5 core",IF(OR(AJ86&lt;$B$6-1.5*($D$6-$B$6),AJ86&gt;$D$6+1.5*($D$6-$B$6)),"Review outlier","Within IQR fences")))</x:f>
      </x:c>
      <x:c r="AM86" s="2"/>
      <x:c r="AN86" s="2"/>
      <x:c r="AO86" s="2"/>
      <x:c r="AP86" s="2"/>
    </x:row>
    <x:row r="87" ht="25" customHeight="1">
      <x:c r="A87" s="6"/>
      <x:c r="B87" s="6"/>
      <x:c r="C87" s="6"/>
      <x:c r="D87" s="6"/>
      <x:c r="E87" s="6"/>
      <x:c r="F87" s="6"/>
      <x:c r="G87" s="6"/>
      <x:c r="H87" s="6"/>
      <x:c r="I87" s="6"/>
      <x:c r="J87" s="6"/>
      <x:c r="K87" s="6"/>
      <x:c r="L87" s="6"/>
      <x:c r="M87" s="6"/>
      <x:c r="N87" s="16"/>
      <x:c r="O87" s="16"/>
      <x:c r="P87" s="16"/>
      <x:c r="Q87" s="17"/>
      <x:c r="R87" s="17"/>
      <x:c r="S87" s="17"/>
      <x:c r="T87" s="17"/>
      <x:c r="U87" s="17"/>
      <x:c r="V87" s="17"/>
      <x:c r="W87" s="17"/>
      <x:c r="X87" s="17"/>
      <x:c r="Y87" s="17"/>
      <x:c r="Z87" s="18" t="str">
        <x:f>IF(COUNT(S87:T87)&lt;&gt;2,"",SUM(S87:T87))</x:f>
      </x:c>
      <x:c r="AA87" s="23" t="str">
        <x:f>IF(OR(NOT(ISNUMBER(Z87)),NOT(ISNUMBER(R87)),R87&lt;=0),"",Z87/R87)</x:f>
      </x:c>
      <x:c r="AB87" s="23" t="str">
        <x:f>IF(OR(COUNT(R87,V87)&lt;&gt;2,R87&lt;=0),"",V87/R87-1)</x:f>
      </x:c>
      <x:c r="AC87" s="24" t="str">
        <x:f>IF(COUNT(Q87,R87)&lt;&gt;2,"",IF(OR(Q87&lt;=0,R87&lt;=0),"NM",Q87/R87))</x:f>
      </x:c>
      <x:c r="AD87" s="24" t="str">
        <x:f>IF(COUNT(Q87,Z87)&lt;&gt;2,"",IF(OR(Q87&lt;=0,Z87&lt;=0),"NM",Q87/Z87))</x:f>
      </x:c>
      <x:c r="AE87" s="24" t="str">
        <x:f>IF(COUNT(Q87,U87)&lt;&gt;2,"",IF(OR(Q87&lt;=0,U87&lt;=0),"NM",Q87/U87))</x:f>
      </x:c>
      <x:c r="AF87" s="24" t="str">
        <x:f>IF(COUNT(Q87,V87)&lt;&gt;2,"",IF(OR(Q87&lt;=0,V87&lt;=0),"NM",Q87/V87))</x:f>
      </x:c>
      <x:c r="AG87" s="24" t="str">
        <x:f>IF(COUNT(Q87,W87)&lt;&gt;2,"",IF(OR(Q87&lt;=0,W87&lt;=0),"NM",Q87/W87))</x:f>
      </x:c>
      <x:c r="AH87" s="25" t="str">
        <x:f>IF(OR(NOT(ISNUMBER(Controls!$C$11)),Controls!$C$11&lt;1,Controls!$C$11&gt;5,Controls!$C$11&lt;&gt;INT(Controls!$C$11)),"",INDEX(AC87:AG87,1,Controls!$C$11))</x:f>
      </x:c>
      <x:c r="AI87" s="2" t="str">
        <x:f>IF(A87="","",IF(COUNTIFS($A$10:$A$309,A87)&lt;&gt;1,"Duplicate ID",IF(OR(B87&lt;&gt;Controls!$C$9,C87&lt;&gt;Controls!$C$10),"Other peer group",IF(OR(H87&lt;&gt;"Yes",G87="Excluded",G87="Adjacent",G87="Watchlist"),"Excluded",IF(OR(I87&lt;&gt;"Yes",D87="",E87="",J87="",K87="",L87="",X87="",Controls!$C$10="",Controls!$C$8="",Controls!$C$20="",Controls!$C$21="",M87&lt;&gt;Controls!$C$8,NOT(ISNUMBER(N87)),N87&lt;=0,N87&lt;&gt;Controls!$C$7,NOT(ISNUMBER(O87)),O87&gt;N87,AND(Controls!$C$11&gt;=4,OR(NOT(ISNUMBER(P87)),P87&lt;=N87)),AND(Controls!$C$11=2,T87&lt;&gt;0,Y87=""),AND(G87&lt;&gt;"Core",G87&lt;&gt;"Secondary")),"Review inputs / basis",IF(NOT(ISNUMBER(AH87)),"Missing / NM metric","Eligible"))))))</x:f>
      </x:c>
      <x:c r="AJ87" s="25" t="str">
        <x:f>IF(AND(AI87="Eligible",G87="Core"),AH87,"")</x:f>
      </x:c>
      <x:c r="AK87" s="25" t="str">
        <x:f>IF(AI87="Eligible",AH87,"")</x:f>
      </x:c>
      <x:c r="AL87" s="2" t="str">
        <x:f>IF(NOT(ISNUMBER(AJ87)),"",IF($A$6&lt;5,"Fewer than 5 core",IF(OR(AJ87&lt;$B$6-1.5*($D$6-$B$6),AJ87&gt;$D$6+1.5*($D$6-$B$6)),"Review outlier","Within IQR fences")))</x:f>
      </x:c>
      <x:c r="AM87" s="2"/>
      <x:c r="AN87" s="2"/>
      <x:c r="AO87" s="2"/>
      <x:c r="AP87" s="2"/>
    </x:row>
    <x:row r="88" ht="25" customHeight="1">
      <x:c r="A88" s="6"/>
      <x:c r="B88" s="6"/>
      <x:c r="C88" s="6"/>
      <x:c r="D88" s="6"/>
      <x:c r="E88" s="6"/>
      <x:c r="F88" s="6"/>
      <x:c r="G88" s="6"/>
      <x:c r="H88" s="6"/>
      <x:c r="I88" s="6"/>
      <x:c r="J88" s="6"/>
      <x:c r="K88" s="6"/>
      <x:c r="L88" s="6"/>
      <x:c r="M88" s="6"/>
      <x:c r="N88" s="16"/>
      <x:c r="O88" s="16"/>
      <x:c r="P88" s="16"/>
      <x:c r="Q88" s="17"/>
      <x:c r="R88" s="17"/>
      <x:c r="S88" s="17"/>
      <x:c r="T88" s="17"/>
      <x:c r="U88" s="17"/>
      <x:c r="V88" s="17"/>
      <x:c r="W88" s="17"/>
      <x:c r="X88" s="17"/>
      <x:c r="Y88" s="17"/>
      <x:c r="Z88" s="18" t="str">
        <x:f>IF(COUNT(S88:T88)&lt;&gt;2,"",SUM(S88:T88))</x:f>
      </x:c>
      <x:c r="AA88" s="23" t="str">
        <x:f>IF(OR(NOT(ISNUMBER(Z88)),NOT(ISNUMBER(R88)),R88&lt;=0),"",Z88/R88)</x:f>
      </x:c>
      <x:c r="AB88" s="23" t="str">
        <x:f>IF(OR(COUNT(R88,V88)&lt;&gt;2,R88&lt;=0),"",V88/R88-1)</x:f>
      </x:c>
      <x:c r="AC88" s="24" t="str">
        <x:f>IF(COUNT(Q88,R88)&lt;&gt;2,"",IF(OR(Q88&lt;=0,R88&lt;=0),"NM",Q88/R88))</x:f>
      </x:c>
      <x:c r="AD88" s="24" t="str">
        <x:f>IF(COUNT(Q88,Z88)&lt;&gt;2,"",IF(OR(Q88&lt;=0,Z88&lt;=0),"NM",Q88/Z88))</x:f>
      </x:c>
      <x:c r="AE88" s="24" t="str">
        <x:f>IF(COUNT(Q88,U88)&lt;&gt;2,"",IF(OR(Q88&lt;=0,U88&lt;=0),"NM",Q88/U88))</x:f>
      </x:c>
      <x:c r="AF88" s="24" t="str">
        <x:f>IF(COUNT(Q88,V88)&lt;&gt;2,"",IF(OR(Q88&lt;=0,V88&lt;=0),"NM",Q88/V88))</x:f>
      </x:c>
      <x:c r="AG88" s="24" t="str">
        <x:f>IF(COUNT(Q88,W88)&lt;&gt;2,"",IF(OR(Q88&lt;=0,W88&lt;=0),"NM",Q88/W88))</x:f>
      </x:c>
      <x:c r="AH88" s="25" t="str">
        <x:f>IF(OR(NOT(ISNUMBER(Controls!$C$11)),Controls!$C$11&lt;1,Controls!$C$11&gt;5,Controls!$C$11&lt;&gt;INT(Controls!$C$11)),"",INDEX(AC88:AG88,1,Controls!$C$11))</x:f>
      </x:c>
      <x:c r="AI88" s="2" t="str">
        <x:f>IF(A88="","",IF(COUNTIFS($A$10:$A$309,A88)&lt;&gt;1,"Duplicate ID",IF(OR(B88&lt;&gt;Controls!$C$9,C88&lt;&gt;Controls!$C$10),"Other peer group",IF(OR(H88&lt;&gt;"Yes",G88="Excluded",G88="Adjacent",G88="Watchlist"),"Excluded",IF(OR(I88&lt;&gt;"Yes",D88="",E88="",J88="",K88="",L88="",X88="",Controls!$C$10="",Controls!$C$8="",Controls!$C$20="",Controls!$C$21="",M88&lt;&gt;Controls!$C$8,NOT(ISNUMBER(N88)),N88&lt;=0,N88&lt;&gt;Controls!$C$7,NOT(ISNUMBER(O88)),O88&gt;N88,AND(Controls!$C$11&gt;=4,OR(NOT(ISNUMBER(P88)),P88&lt;=N88)),AND(Controls!$C$11=2,T88&lt;&gt;0,Y88=""),AND(G88&lt;&gt;"Core",G88&lt;&gt;"Secondary")),"Review inputs / basis",IF(NOT(ISNUMBER(AH88)),"Missing / NM metric","Eligible"))))))</x:f>
      </x:c>
      <x:c r="AJ88" s="25" t="str">
        <x:f>IF(AND(AI88="Eligible",G88="Core"),AH88,"")</x:f>
      </x:c>
      <x:c r="AK88" s="25" t="str">
        <x:f>IF(AI88="Eligible",AH88,"")</x:f>
      </x:c>
      <x:c r="AL88" s="2" t="str">
        <x:f>IF(NOT(ISNUMBER(AJ88)),"",IF($A$6&lt;5,"Fewer than 5 core",IF(OR(AJ88&lt;$B$6-1.5*($D$6-$B$6),AJ88&gt;$D$6+1.5*($D$6-$B$6)),"Review outlier","Within IQR fences")))</x:f>
      </x:c>
      <x:c r="AM88" s="2"/>
      <x:c r="AN88" s="2"/>
      <x:c r="AO88" s="2"/>
      <x:c r="AP88" s="2"/>
    </x:row>
    <x:row r="89" ht="25" customHeight="1">
      <x:c r="A89" s="6"/>
      <x:c r="B89" s="6"/>
      <x:c r="C89" s="6"/>
      <x:c r="D89" s="6"/>
      <x:c r="E89" s="6"/>
      <x:c r="F89" s="6"/>
      <x:c r="G89" s="6"/>
      <x:c r="H89" s="6"/>
      <x:c r="I89" s="6"/>
      <x:c r="J89" s="6"/>
      <x:c r="K89" s="6"/>
      <x:c r="L89" s="6"/>
      <x:c r="M89" s="6"/>
      <x:c r="N89" s="16"/>
      <x:c r="O89" s="16"/>
      <x:c r="P89" s="16"/>
      <x:c r="Q89" s="17"/>
      <x:c r="R89" s="17"/>
      <x:c r="S89" s="17"/>
      <x:c r="T89" s="17"/>
      <x:c r="U89" s="17"/>
      <x:c r="V89" s="17"/>
      <x:c r="W89" s="17"/>
      <x:c r="X89" s="17"/>
      <x:c r="Y89" s="17"/>
      <x:c r="Z89" s="18" t="str">
        <x:f>IF(COUNT(S89:T89)&lt;&gt;2,"",SUM(S89:T89))</x:f>
      </x:c>
      <x:c r="AA89" s="23" t="str">
        <x:f>IF(OR(NOT(ISNUMBER(Z89)),NOT(ISNUMBER(R89)),R89&lt;=0),"",Z89/R89)</x:f>
      </x:c>
      <x:c r="AB89" s="23" t="str">
        <x:f>IF(OR(COUNT(R89,V89)&lt;&gt;2,R89&lt;=0),"",V89/R89-1)</x:f>
      </x:c>
      <x:c r="AC89" s="24" t="str">
        <x:f>IF(COUNT(Q89,R89)&lt;&gt;2,"",IF(OR(Q89&lt;=0,R89&lt;=0),"NM",Q89/R89))</x:f>
      </x:c>
      <x:c r="AD89" s="24" t="str">
        <x:f>IF(COUNT(Q89,Z89)&lt;&gt;2,"",IF(OR(Q89&lt;=0,Z89&lt;=0),"NM",Q89/Z89))</x:f>
      </x:c>
      <x:c r="AE89" s="24" t="str">
        <x:f>IF(COUNT(Q89,U89)&lt;&gt;2,"",IF(OR(Q89&lt;=0,U89&lt;=0),"NM",Q89/U89))</x:f>
      </x:c>
      <x:c r="AF89" s="24" t="str">
        <x:f>IF(COUNT(Q89,V89)&lt;&gt;2,"",IF(OR(Q89&lt;=0,V89&lt;=0),"NM",Q89/V89))</x:f>
      </x:c>
      <x:c r="AG89" s="24" t="str">
        <x:f>IF(COUNT(Q89,W89)&lt;&gt;2,"",IF(OR(Q89&lt;=0,W89&lt;=0),"NM",Q89/W89))</x:f>
      </x:c>
      <x:c r="AH89" s="25" t="str">
        <x:f>IF(OR(NOT(ISNUMBER(Controls!$C$11)),Controls!$C$11&lt;1,Controls!$C$11&gt;5,Controls!$C$11&lt;&gt;INT(Controls!$C$11)),"",INDEX(AC89:AG89,1,Controls!$C$11))</x:f>
      </x:c>
      <x:c r="AI89" s="2" t="str">
        <x:f>IF(A89="","",IF(COUNTIFS($A$10:$A$309,A89)&lt;&gt;1,"Duplicate ID",IF(OR(B89&lt;&gt;Controls!$C$9,C89&lt;&gt;Controls!$C$10),"Other peer group",IF(OR(H89&lt;&gt;"Yes",G89="Excluded",G89="Adjacent",G89="Watchlist"),"Excluded",IF(OR(I89&lt;&gt;"Yes",D89="",E89="",J89="",K89="",L89="",X89="",Controls!$C$10="",Controls!$C$8="",Controls!$C$20="",Controls!$C$21="",M89&lt;&gt;Controls!$C$8,NOT(ISNUMBER(N89)),N89&lt;=0,N89&lt;&gt;Controls!$C$7,NOT(ISNUMBER(O89)),O89&gt;N89,AND(Controls!$C$11&gt;=4,OR(NOT(ISNUMBER(P89)),P89&lt;=N89)),AND(Controls!$C$11=2,T89&lt;&gt;0,Y89=""),AND(G89&lt;&gt;"Core",G89&lt;&gt;"Secondary")),"Review inputs / basis",IF(NOT(ISNUMBER(AH89)),"Missing / NM metric","Eligible"))))))</x:f>
      </x:c>
      <x:c r="AJ89" s="25" t="str">
        <x:f>IF(AND(AI89="Eligible",G89="Core"),AH89,"")</x:f>
      </x:c>
      <x:c r="AK89" s="25" t="str">
        <x:f>IF(AI89="Eligible",AH89,"")</x:f>
      </x:c>
      <x:c r="AL89" s="2" t="str">
        <x:f>IF(NOT(ISNUMBER(AJ89)),"",IF($A$6&lt;5,"Fewer than 5 core",IF(OR(AJ89&lt;$B$6-1.5*($D$6-$B$6),AJ89&gt;$D$6+1.5*($D$6-$B$6)),"Review outlier","Within IQR fences")))</x:f>
      </x:c>
      <x:c r="AM89" s="2"/>
      <x:c r="AN89" s="2"/>
      <x:c r="AO89" s="2"/>
      <x:c r="AP89" s="2"/>
    </x:row>
    <x:row r="90" ht="25" customHeight="1">
      <x:c r="A90" s="6"/>
      <x:c r="B90" s="6"/>
      <x:c r="C90" s="6"/>
      <x:c r="D90" s="6"/>
      <x:c r="E90" s="6"/>
      <x:c r="F90" s="6"/>
      <x:c r="G90" s="6"/>
      <x:c r="H90" s="6"/>
      <x:c r="I90" s="6"/>
      <x:c r="J90" s="6"/>
      <x:c r="K90" s="6"/>
      <x:c r="L90" s="6"/>
      <x:c r="M90" s="6"/>
      <x:c r="N90" s="16"/>
      <x:c r="O90" s="16"/>
      <x:c r="P90" s="16"/>
      <x:c r="Q90" s="17"/>
      <x:c r="R90" s="17"/>
      <x:c r="S90" s="17"/>
      <x:c r="T90" s="17"/>
      <x:c r="U90" s="17"/>
      <x:c r="V90" s="17"/>
      <x:c r="W90" s="17"/>
      <x:c r="X90" s="17"/>
      <x:c r="Y90" s="17"/>
      <x:c r="Z90" s="18" t="str">
        <x:f>IF(COUNT(S90:T90)&lt;&gt;2,"",SUM(S90:T90))</x:f>
      </x:c>
      <x:c r="AA90" s="23" t="str">
        <x:f>IF(OR(NOT(ISNUMBER(Z90)),NOT(ISNUMBER(R90)),R90&lt;=0),"",Z90/R90)</x:f>
      </x:c>
      <x:c r="AB90" s="23" t="str">
        <x:f>IF(OR(COUNT(R90,V90)&lt;&gt;2,R90&lt;=0),"",V90/R90-1)</x:f>
      </x:c>
      <x:c r="AC90" s="24" t="str">
        <x:f>IF(COUNT(Q90,R90)&lt;&gt;2,"",IF(OR(Q90&lt;=0,R90&lt;=0),"NM",Q90/R90))</x:f>
      </x:c>
      <x:c r="AD90" s="24" t="str">
        <x:f>IF(COUNT(Q90,Z90)&lt;&gt;2,"",IF(OR(Q90&lt;=0,Z90&lt;=0),"NM",Q90/Z90))</x:f>
      </x:c>
      <x:c r="AE90" s="24" t="str">
        <x:f>IF(COUNT(Q90,U90)&lt;&gt;2,"",IF(OR(Q90&lt;=0,U90&lt;=0),"NM",Q90/U90))</x:f>
      </x:c>
      <x:c r="AF90" s="24" t="str">
        <x:f>IF(COUNT(Q90,V90)&lt;&gt;2,"",IF(OR(Q90&lt;=0,V90&lt;=0),"NM",Q90/V90))</x:f>
      </x:c>
      <x:c r="AG90" s="24" t="str">
        <x:f>IF(COUNT(Q90,W90)&lt;&gt;2,"",IF(OR(Q90&lt;=0,W90&lt;=0),"NM",Q90/W90))</x:f>
      </x:c>
      <x:c r="AH90" s="25" t="str">
        <x:f>IF(OR(NOT(ISNUMBER(Controls!$C$11)),Controls!$C$11&lt;1,Controls!$C$11&gt;5,Controls!$C$11&lt;&gt;INT(Controls!$C$11)),"",INDEX(AC90:AG90,1,Controls!$C$11))</x:f>
      </x:c>
      <x:c r="AI90" s="2" t="str">
        <x:f>IF(A90="","",IF(COUNTIFS($A$10:$A$309,A90)&lt;&gt;1,"Duplicate ID",IF(OR(B90&lt;&gt;Controls!$C$9,C90&lt;&gt;Controls!$C$10),"Other peer group",IF(OR(H90&lt;&gt;"Yes",G90="Excluded",G90="Adjacent",G90="Watchlist"),"Excluded",IF(OR(I90&lt;&gt;"Yes",D90="",E90="",J90="",K90="",L90="",X90="",Controls!$C$10="",Controls!$C$8="",Controls!$C$20="",Controls!$C$21="",M90&lt;&gt;Controls!$C$8,NOT(ISNUMBER(N90)),N90&lt;=0,N90&lt;&gt;Controls!$C$7,NOT(ISNUMBER(O90)),O90&gt;N90,AND(Controls!$C$11&gt;=4,OR(NOT(ISNUMBER(P90)),P90&lt;=N90)),AND(Controls!$C$11=2,T90&lt;&gt;0,Y90=""),AND(G90&lt;&gt;"Core",G90&lt;&gt;"Secondary")),"Review inputs / basis",IF(NOT(ISNUMBER(AH90)),"Missing / NM metric","Eligible"))))))</x:f>
      </x:c>
      <x:c r="AJ90" s="25" t="str">
        <x:f>IF(AND(AI90="Eligible",G90="Core"),AH90,"")</x:f>
      </x:c>
      <x:c r="AK90" s="25" t="str">
        <x:f>IF(AI90="Eligible",AH90,"")</x:f>
      </x:c>
      <x:c r="AL90" s="2" t="str">
        <x:f>IF(NOT(ISNUMBER(AJ90)),"",IF($A$6&lt;5,"Fewer than 5 core",IF(OR(AJ90&lt;$B$6-1.5*($D$6-$B$6),AJ90&gt;$D$6+1.5*($D$6-$B$6)),"Review outlier","Within IQR fences")))</x:f>
      </x:c>
      <x:c r="AM90" s="2"/>
      <x:c r="AN90" s="2"/>
      <x:c r="AO90" s="2"/>
      <x:c r="AP90" s="2"/>
    </x:row>
    <x:row r="91" ht="25" customHeight="1">
      <x:c r="A91" s="6"/>
      <x:c r="B91" s="6"/>
      <x:c r="C91" s="6"/>
      <x:c r="D91" s="6"/>
      <x:c r="E91" s="6"/>
      <x:c r="F91" s="6"/>
      <x:c r="G91" s="6"/>
      <x:c r="H91" s="6"/>
      <x:c r="I91" s="6"/>
      <x:c r="J91" s="6"/>
      <x:c r="K91" s="6"/>
      <x:c r="L91" s="6"/>
      <x:c r="M91" s="6"/>
      <x:c r="N91" s="16"/>
      <x:c r="O91" s="16"/>
      <x:c r="P91" s="16"/>
      <x:c r="Q91" s="17"/>
      <x:c r="R91" s="17"/>
      <x:c r="S91" s="17"/>
      <x:c r="T91" s="17"/>
      <x:c r="U91" s="17"/>
      <x:c r="V91" s="17"/>
      <x:c r="W91" s="17"/>
      <x:c r="X91" s="17"/>
      <x:c r="Y91" s="17"/>
      <x:c r="Z91" s="18" t="str">
        <x:f>IF(COUNT(S91:T91)&lt;&gt;2,"",SUM(S91:T91))</x:f>
      </x:c>
      <x:c r="AA91" s="23" t="str">
        <x:f>IF(OR(NOT(ISNUMBER(Z91)),NOT(ISNUMBER(R91)),R91&lt;=0),"",Z91/R91)</x:f>
      </x:c>
      <x:c r="AB91" s="23" t="str">
        <x:f>IF(OR(COUNT(R91,V91)&lt;&gt;2,R91&lt;=0),"",V91/R91-1)</x:f>
      </x:c>
      <x:c r="AC91" s="24" t="str">
        <x:f>IF(COUNT(Q91,R91)&lt;&gt;2,"",IF(OR(Q91&lt;=0,R91&lt;=0),"NM",Q91/R91))</x:f>
      </x:c>
      <x:c r="AD91" s="24" t="str">
        <x:f>IF(COUNT(Q91,Z91)&lt;&gt;2,"",IF(OR(Q91&lt;=0,Z91&lt;=0),"NM",Q91/Z91))</x:f>
      </x:c>
      <x:c r="AE91" s="24" t="str">
        <x:f>IF(COUNT(Q91,U91)&lt;&gt;2,"",IF(OR(Q91&lt;=0,U91&lt;=0),"NM",Q91/U91))</x:f>
      </x:c>
      <x:c r="AF91" s="24" t="str">
        <x:f>IF(COUNT(Q91,V91)&lt;&gt;2,"",IF(OR(Q91&lt;=0,V91&lt;=0),"NM",Q91/V91))</x:f>
      </x:c>
      <x:c r="AG91" s="24" t="str">
        <x:f>IF(COUNT(Q91,W91)&lt;&gt;2,"",IF(OR(Q91&lt;=0,W91&lt;=0),"NM",Q91/W91))</x:f>
      </x:c>
      <x:c r="AH91" s="25" t="str">
        <x:f>IF(OR(NOT(ISNUMBER(Controls!$C$11)),Controls!$C$11&lt;1,Controls!$C$11&gt;5,Controls!$C$11&lt;&gt;INT(Controls!$C$11)),"",INDEX(AC91:AG91,1,Controls!$C$11))</x:f>
      </x:c>
      <x:c r="AI91" s="2" t="str">
        <x:f>IF(A91="","",IF(COUNTIFS($A$10:$A$309,A91)&lt;&gt;1,"Duplicate ID",IF(OR(B91&lt;&gt;Controls!$C$9,C91&lt;&gt;Controls!$C$10),"Other peer group",IF(OR(H91&lt;&gt;"Yes",G91="Excluded",G91="Adjacent",G91="Watchlist"),"Excluded",IF(OR(I91&lt;&gt;"Yes",D91="",E91="",J91="",K91="",L91="",X91="",Controls!$C$10="",Controls!$C$8="",Controls!$C$20="",Controls!$C$21="",M91&lt;&gt;Controls!$C$8,NOT(ISNUMBER(N91)),N91&lt;=0,N91&lt;&gt;Controls!$C$7,NOT(ISNUMBER(O91)),O91&gt;N91,AND(Controls!$C$11&gt;=4,OR(NOT(ISNUMBER(P91)),P91&lt;=N91)),AND(Controls!$C$11=2,T91&lt;&gt;0,Y91=""),AND(G91&lt;&gt;"Core",G91&lt;&gt;"Secondary")),"Review inputs / basis",IF(NOT(ISNUMBER(AH91)),"Missing / NM metric","Eligible"))))))</x:f>
      </x:c>
      <x:c r="AJ91" s="25" t="str">
        <x:f>IF(AND(AI91="Eligible",G91="Core"),AH91,"")</x:f>
      </x:c>
      <x:c r="AK91" s="25" t="str">
        <x:f>IF(AI91="Eligible",AH91,"")</x:f>
      </x:c>
      <x:c r="AL91" s="2" t="str">
        <x:f>IF(NOT(ISNUMBER(AJ91)),"",IF($A$6&lt;5,"Fewer than 5 core",IF(OR(AJ91&lt;$B$6-1.5*($D$6-$B$6),AJ91&gt;$D$6+1.5*($D$6-$B$6)),"Review outlier","Within IQR fences")))</x:f>
      </x:c>
      <x:c r="AM91" s="2"/>
      <x:c r="AN91" s="2"/>
      <x:c r="AO91" s="2"/>
      <x:c r="AP91" s="2"/>
    </x:row>
    <x:row r="92" ht="25" customHeight="1">
      <x:c r="A92" s="6"/>
      <x:c r="B92" s="6"/>
      <x:c r="C92" s="6"/>
      <x:c r="D92" s="6"/>
      <x:c r="E92" s="6"/>
      <x:c r="F92" s="6"/>
      <x:c r="G92" s="6"/>
      <x:c r="H92" s="6"/>
      <x:c r="I92" s="6"/>
      <x:c r="J92" s="6"/>
      <x:c r="K92" s="6"/>
      <x:c r="L92" s="6"/>
      <x:c r="M92" s="6"/>
      <x:c r="N92" s="16"/>
      <x:c r="O92" s="16"/>
      <x:c r="P92" s="16"/>
      <x:c r="Q92" s="17"/>
      <x:c r="R92" s="17"/>
      <x:c r="S92" s="17"/>
      <x:c r="T92" s="17"/>
      <x:c r="U92" s="17"/>
      <x:c r="V92" s="17"/>
      <x:c r="W92" s="17"/>
      <x:c r="X92" s="17"/>
      <x:c r="Y92" s="17"/>
      <x:c r="Z92" s="18" t="str">
        <x:f>IF(COUNT(S92:T92)&lt;&gt;2,"",SUM(S92:T92))</x:f>
      </x:c>
      <x:c r="AA92" s="23" t="str">
        <x:f>IF(OR(NOT(ISNUMBER(Z92)),NOT(ISNUMBER(R92)),R92&lt;=0),"",Z92/R92)</x:f>
      </x:c>
      <x:c r="AB92" s="23" t="str">
        <x:f>IF(OR(COUNT(R92,V92)&lt;&gt;2,R92&lt;=0),"",V92/R92-1)</x:f>
      </x:c>
      <x:c r="AC92" s="24" t="str">
        <x:f>IF(COUNT(Q92,R92)&lt;&gt;2,"",IF(OR(Q92&lt;=0,R92&lt;=0),"NM",Q92/R92))</x:f>
      </x:c>
      <x:c r="AD92" s="24" t="str">
        <x:f>IF(COUNT(Q92,Z92)&lt;&gt;2,"",IF(OR(Q92&lt;=0,Z92&lt;=0),"NM",Q92/Z92))</x:f>
      </x:c>
      <x:c r="AE92" s="24" t="str">
        <x:f>IF(COUNT(Q92,U92)&lt;&gt;2,"",IF(OR(Q92&lt;=0,U92&lt;=0),"NM",Q92/U92))</x:f>
      </x:c>
      <x:c r="AF92" s="24" t="str">
        <x:f>IF(COUNT(Q92,V92)&lt;&gt;2,"",IF(OR(Q92&lt;=0,V92&lt;=0),"NM",Q92/V92))</x:f>
      </x:c>
      <x:c r="AG92" s="24" t="str">
        <x:f>IF(COUNT(Q92,W92)&lt;&gt;2,"",IF(OR(Q92&lt;=0,W92&lt;=0),"NM",Q92/W92))</x:f>
      </x:c>
      <x:c r="AH92" s="25" t="str">
        <x:f>IF(OR(NOT(ISNUMBER(Controls!$C$11)),Controls!$C$11&lt;1,Controls!$C$11&gt;5,Controls!$C$11&lt;&gt;INT(Controls!$C$11)),"",INDEX(AC92:AG92,1,Controls!$C$11))</x:f>
      </x:c>
      <x:c r="AI92" s="2" t="str">
        <x:f>IF(A92="","",IF(COUNTIFS($A$10:$A$309,A92)&lt;&gt;1,"Duplicate ID",IF(OR(B92&lt;&gt;Controls!$C$9,C92&lt;&gt;Controls!$C$10),"Other peer group",IF(OR(H92&lt;&gt;"Yes",G92="Excluded",G92="Adjacent",G92="Watchlist"),"Excluded",IF(OR(I92&lt;&gt;"Yes",D92="",E92="",J92="",K92="",L92="",X92="",Controls!$C$10="",Controls!$C$8="",Controls!$C$20="",Controls!$C$21="",M92&lt;&gt;Controls!$C$8,NOT(ISNUMBER(N92)),N92&lt;=0,N92&lt;&gt;Controls!$C$7,NOT(ISNUMBER(O92)),O92&gt;N92,AND(Controls!$C$11&gt;=4,OR(NOT(ISNUMBER(P92)),P92&lt;=N92)),AND(Controls!$C$11=2,T92&lt;&gt;0,Y92=""),AND(G92&lt;&gt;"Core",G92&lt;&gt;"Secondary")),"Review inputs / basis",IF(NOT(ISNUMBER(AH92)),"Missing / NM metric","Eligible"))))))</x:f>
      </x:c>
      <x:c r="AJ92" s="25" t="str">
        <x:f>IF(AND(AI92="Eligible",G92="Core"),AH92,"")</x:f>
      </x:c>
      <x:c r="AK92" s="25" t="str">
        <x:f>IF(AI92="Eligible",AH92,"")</x:f>
      </x:c>
      <x:c r="AL92" s="2" t="str">
        <x:f>IF(NOT(ISNUMBER(AJ92)),"",IF($A$6&lt;5,"Fewer than 5 core",IF(OR(AJ92&lt;$B$6-1.5*($D$6-$B$6),AJ92&gt;$D$6+1.5*($D$6-$B$6)),"Review outlier","Within IQR fences")))</x:f>
      </x:c>
      <x:c r="AM92" s="2"/>
      <x:c r="AN92" s="2"/>
      <x:c r="AO92" s="2"/>
      <x:c r="AP92" s="2"/>
    </x:row>
    <x:row r="93" ht="25" customHeight="1">
      <x:c r="A93" s="6"/>
      <x:c r="B93" s="6"/>
      <x:c r="C93" s="6"/>
      <x:c r="D93" s="6"/>
      <x:c r="E93" s="6"/>
      <x:c r="F93" s="6"/>
      <x:c r="G93" s="6"/>
      <x:c r="H93" s="6"/>
      <x:c r="I93" s="6"/>
      <x:c r="J93" s="6"/>
      <x:c r="K93" s="6"/>
      <x:c r="L93" s="6"/>
      <x:c r="M93" s="6"/>
      <x:c r="N93" s="16"/>
      <x:c r="O93" s="16"/>
      <x:c r="P93" s="16"/>
      <x:c r="Q93" s="17"/>
      <x:c r="R93" s="17"/>
      <x:c r="S93" s="17"/>
      <x:c r="T93" s="17"/>
      <x:c r="U93" s="17"/>
      <x:c r="V93" s="17"/>
      <x:c r="W93" s="17"/>
      <x:c r="X93" s="17"/>
      <x:c r="Y93" s="17"/>
      <x:c r="Z93" s="18" t="str">
        <x:f>IF(COUNT(S93:T93)&lt;&gt;2,"",SUM(S93:T93))</x:f>
      </x:c>
      <x:c r="AA93" s="23" t="str">
        <x:f>IF(OR(NOT(ISNUMBER(Z93)),NOT(ISNUMBER(R93)),R93&lt;=0),"",Z93/R93)</x:f>
      </x:c>
      <x:c r="AB93" s="23" t="str">
        <x:f>IF(OR(COUNT(R93,V93)&lt;&gt;2,R93&lt;=0),"",V93/R93-1)</x:f>
      </x:c>
      <x:c r="AC93" s="24" t="str">
        <x:f>IF(COUNT(Q93,R93)&lt;&gt;2,"",IF(OR(Q93&lt;=0,R93&lt;=0),"NM",Q93/R93))</x:f>
      </x:c>
      <x:c r="AD93" s="24" t="str">
        <x:f>IF(COUNT(Q93,Z93)&lt;&gt;2,"",IF(OR(Q93&lt;=0,Z93&lt;=0),"NM",Q93/Z93))</x:f>
      </x:c>
      <x:c r="AE93" s="24" t="str">
        <x:f>IF(COUNT(Q93,U93)&lt;&gt;2,"",IF(OR(Q93&lt;=0,U93&lt;=0),"NM",Q93/U93))</x:f>
      </x:c>
      <x:c r="AF93" s="24" t="str">
        <x:f>IF(COUNT(Q93,V93)&lt;&gt;2,"",IF(OR(Q93&lt;=0,V93&lt;=0),"NM",Q93/V93))</x:f>
      </x:c>
      <x:c r="AG93" s="24" t="str">
        <x:f>IF(COUNT(Q93,W93)&lt;&gt;2,"",IF(OR(Q93&lt;=0,W93&lt;=0),"NM",Q93/W93))</x:f>
      </x:c>
      <x:c r="AH93" s="25" t="str">
        <x:f>IF(OR(NOT(ISNUMBER(Controls!$C$11)),Controls!$C$11&lt;1,Controls!$C$11&gt;5,Controls!$C$11&lt;&gt;INT(Controls!$C$11)),"",INDEX(AC93:AG93,1,Controls!$C$11))</x:f>
      </x:c>
      <x:c r="AI93" s="2" t="str">
        <x:f>IF(A93="","",IF(COUNTIFS($A$10:$A$309,A93)&lt;&gt;1,"Duplicate ID",IF(OR(B93&lt;&gt;Controls!$C$9,C93&lt;&gt;Controls!$C$10),"Other peer group",IF(OR(H93&lt;&gt;"Yes",G93="Excluded",G93="Adjacent",G93="Watchlist"),"Excluded",IF(OR(I93&lt;&gt;"Yes",D93="",E93="",J93="",K93="",L93="",X93="",Controls!$C$10="",Controls!$C$8="",Controls!$C$20="",Controls!$C$21="",M93&lt;&gt;Controls!$C$8,NOT(ISNUMBER(N93)),N93&lt;=0,N93&lt;&gt;Controls!$C$7,NOT(ISNUMBER(O93)),O93&gt;N93,AND(Controls!$C$11&gt;=4,OR(NOT(ISNUMBER(P93)),P93&lt;=N93)),AND(Controls!$C$11=2,T93&lt;&gt;0,Y93=""),AND(G93&lt;&gt;"Core",G93&lt;&gt;"Secondary")),"Review inputs / basis",IF(NOT(ISNUMBER(AH93)),"Missing / NM metric","Eligible"))))))</x:f>
      </x:c>
      <x:c r="AJ93" s="25" t="str">
        <x:f>IF(AND(AI93="Eligible",G93="Core"),AH93,"")</x:f>
      </x:c>
      <x:c r="AK93" s="25" t="str">
        <x:f>IF(AI93="Eligible",AH93,"")</x:f>
      </x:c>
      <x:c r="AL93" s="2" t="str">
        <x:f>IF(NOT(ISNUMBER(AJ93)),"",IF($A$6&lt;5,"Fewer than 5 core",IF(OR(AJ93&lt;$B$6-1.5*($D$6-$B$6),AJ93&gt;$D$6+1.5*($D$6-$B$6)),"Review outlier","Within IQR fences")))</x:f>
      </x:c>
      <x:c r="AM93" s="2"/>
      <x:c r="AN93" s="2"/>
      <x:c r="AO93" s="2"/>
      <x:c r="AP93" s="2"/>
    </x:row>
    <x:row r="94" ht="25" customHeight="1">
      <x:c r="A94" s="6"/>
      <x:c r="B94" s="6"/>
      <x:c r="C94" s="6"/>
      <x:c r="D94" s="6"/>
      <x:c r="E94" s="6"/>
      <x:c r="F94" s="6"/>
      <x:c r="G94" s="6"/>
      <x:c r="H94" s="6"/>
      <x:c r="I94" s="6"/>
      <x:c r="J94" s="6"/>
      <x:c r="K94" s="6"/>
      <x:c r="L94" s="6"/>
      <x:c r="M94" s="6"/>
      <x:c r="N94" s="16"/>
      <x:c r="O94" s="16"/>
      <x:c r="P94" s="16"/>
      <x:c r="Q94" s="17"/>
      <x:c r="R94" s="17"/>
      <x:c r="S94" s="17"/>
      <x:c r="T94" s="17"/>
      <x:c r="U94" s="17"/>
      <x:c r="V94" s="17"/>
      <x:c r="W94" s="17"/>
      <x:c r="X94" s="17"/>
      <x:c r="Y94" s="17"/>
      <x:c r="Z94" s="18" t="str">
        <x:f>IF(COUNT(S94:T94)&lt;&gt;2,"",SUM(S94:T94))</x:f>
      </x:c>
      <x:c r="AA94" s="23" t="str">
        <x:f>IF(OR(NOT(ISNUMBER(Z94)),NOT(ISNUMBER(R94)),R94&lt;=0),"",Z94/R94)</x:f>
      </x:c>
      <x:c r="AB94" s="23" t="str">
        <x:f>IF(OR(COUNT(R94,V94)&lt;&gt;2,R94&lt;=0),"",V94/R94-1)</x:f>
      </x:c>
      <x:c r="AC94" s="24" t="str">
        <x:f>IF(COUNT(Q94,R94)&lt;&gt;2,"",IF(OR(Q94&lt;=0,R94&lt;=0),"NM",Q94/R94))</x:f>
      </x:c>
      <x:c r="AD94" s="24" t="str">
        <x:f>IF(COUNT(Q94,Z94)&lt;&gt;2,"",IF(OR(Q94&lt;=0,Z94&lt;=0),"NM",Q94/Z94))</x:f>
      </x:c>
      <x:c r="AE94" s="24" t="str">
        <x:f>IF(COUNT(Q94,U94)&lt;&gt;2,"",IF(OR(Q94&lt;=0,U94&lt;=0),"NM",Q94/U94))</x:f>
      </x:c>
      <x:c r="AF94" s="24" t="str">
        <x:f>IF(COUNT(Q94,V94)&lt;&gt;2,"",IF(OR(Q94&lt;=0,V94&lt;=0),"NM",Q94/V94))</x:f>
      </x:c>
      <x:c r="AG94" s="24" t="str">
        <x:f>IF(COUNT(Q94,W94)&lt;&gt;2,"",IF(OR(Q94&lt;=0,W94&lt;=0),"NM",Q94/W94))</x:f>
      </x:c>
      <x:c r="AH94" s="25" t="str">
        <x:f>IF(OR(NOT(ISNUMBER(Controls!$C$11)),Controls!$C$11&lt;1,Controls!$C$11&gt;5,Controls!$C$11&lt;&gt;INT(Controls!$C$11)),"",INDEX(AC94:AG94,1,Controls!$C$11))</x:f>
      </x:c>
      <x:c r="AI94" s="2" t="str">
        <x:f>IF(A94="","",IF(COUNTIFS($A$10:$A$309,A94)&lt;&gt;1,"Duplicate ID",IF(OR(B94&lt;&gt;Controls!$C$9,C94&lt;&gt;Controls!$C$10),"Other peer group",IF(OR(H94&lt;&gt;"Yes",G94="Excluded",G94="Adjacent",G94="Watchlist"),"Excluded",IF(OR(I94&lt;&gt;"Yes",D94="",E94="",J94="",K94="",L94="",X94="",Controls!$C$10="",Controls!$C$8="",Controls!$C$20="",Controls!$C$21="",M94&lt;&gt;Controls!$C$8,NOT(ISNUMBER(N94)),N94&lt;=0,N94&lt;&gt;Controls!$C$7,NOT(ISNUMBER(O94)),O94&gt;N94,AND(Controls!$C$11&gt;=4,OR(NOT(ISNUMBER(P94)),P94&lt;=N94)),AND(Controls!$C$11=2,T94&lt;&gt;0,Y94=""),AND(G94&lt;&gt;"Core",G94&lt;&gt;"Secondary")),"Review inputs / basis",IF(NOT(ISNUMBER(AH94)),"Missing / NM metric","Eligible"))))))</x:f>
      </x:c>
      <x:c r="AJ94" s="25" t="str">
        <x:f>IF(AND(AI94="Eligible",G94="Core"),AH94,"")</x:f>
      </x:c>
      <x:c r="AK94" s="25" t="str">
        <x:f>IF(AI94="Eligible",AH94,"")</x:f>
      </x:c>
      <x:c r="AL94" s="2" t="str">
        <x:f>IF(NOT(ISNUMBER(AJ94)),"",IF($A$6&lt;5,"Fewer than 5 core",IF(OR(AJ94&lt;$B$6-1.5*($D$6-$B$6),AJ94&gt;$D$6+1.5*($D$6-$B$6)),"Review outlier","Within IQR fences")))</x:f>
      </x:c>
      <x:c r="AM94" s="2"/>
      <x:c r="AN94" s="2"/>
      <x:c r="AO94" s="2"/>
      <x:c r="AP94" s="2"/>
    </x:row>
    <x:row r="95" ht="25" customHeight="1">
      <x:c r="A95" s="6"/>
      <x:c r="B95" s="6"/>
      <x:c r="C95" s="6"/>
      <x:c r="D95" s="6"/>
      <x:c r="E95" s="6"/>
      <x:c r="F95" s="6"/>
      <x:c r="G95" s="6"/>
      <x:c r="H95" s="6"/>
      <x:c r="I95" s="6"/>
      <x:c r="J95" s="6"/>
      <x:c r="K95" s="6"/>
      <x:c r="L95" s="6"/>
      <x:c r="M95" s="6"/>
      <x:c r="N95" s="16"/>
      <x:c r="O95" s="16"/>
      <x:c r="P95" s="16"/>
      <x:c r="Q95" s="17"/>
      <x:c r="R95" s="17"/>
      <x:c r="S95" s="17"/>
      <x:c r="T95" s="17"/>
      <x:c r="U95" s="17"/>
      <x:c r="V95" s="17"/>
      <x:c r="W95" s="17"/>
      <x:c r="X95" s="17"/>
      <x:c r="Y95" s="17"/>
      <x:c r="Z95" s="18" t="str">
        <x:f>IF(COUNT(S95:T95)&lt;&gt;2,"",SUM(S95:T95))</x:f>
      </x:c>
      <x:c r="AA95" s="23" t="str">
        <x:f>IF(OR(NOT(ISNUMBER(Z95)),NOT(ISNUMBER(R95)),R95&lt;=0),"",Z95/R95)</x:f>
      </x:c>
      <x:c r="AB95" s="23" t="str">
        <x:f>IF(OR(COUNT(R95,V95)&lt;&gt;2,R95&lt;=0),"",V95/R95-1)</x:f>
      </x:c>
      <x:c r="AC95" s="24" t="str">
        <x:f>IF(COUNT(Q95,R95)&lt;&gt;2,"",IF(OR(Q95&lt;=0,R95&lt;=0),"NM",Q95/R95))</x:f>
      </x:c>
      <x:c r="AD95" s="24" t="str">
        <x:f>IF(COUNT(Q95,Z95)&lt;&gt;2,"",IF(OR(Q95&lt;=0,Z95&lt;=0),"NM",Q95/Z95))</x:f>
      </x:c>
      <x:c r="AE95" s="24" t="str">
        <x:f>IF(COUNT(Q95,U95)&lt;&gt;2,"",IF(OR(Q95&lt;=0,U95&lt;=0),"NM",Q95/U95))</x:f>
      </x:c>
      <x:c r="AF95" s="24" t="str">
        <x:f>IF(COUNT(Q95,V95)&lt;&gt;2,"",IF(OR(Q95&lt;=0,V95&lt;=0),"NM",Q95/V95))</x:f>
      </x:c>
      <x:c r="AG95" s="24" t="str">
        <x:f>IF(COUNT(Q95,W95)&lt;&gt;2,"",IF(OR(Q95&lt;=0,W95&lt;=0),"NM",Q95/W95))</x:f>
      </x:c>
      <x:c r="AH95" s="25" t="str">
        <x:f>IF(OR(NOT(ISNUMBER(Controls!$C$11)),Controls!$C$11&lt;1,Controls!$C$11&gt;5,Controls!$C$11&lt;&gt;INT(Controls!$C$11)),"",INDEX(AC95:AG95,1,Controls!$C$11))</x:f>
      </x:c>
      <x:c r="AI95" s="2" t="str">
        <x:f>IF(A95="","",IF(COUNTIFS($A$10:$A$309,A95)&lt;&gt;1,"Duplicate ID",IF(OR(B95&lt;&gt;Controls!$C$9,C95&lt;&gt;Controls!$C$10),"Other peer group",IF(OR(H95&lt;&gt;"Yes",G95="Excluded",G95="Adjacent",G95="Watchlist"),"Excluded",IF(OR(I95&lt;&gt;"Yes",D95="",E95="",J95="",K95="",L95="",X95="",Controls!$C$10="",Controls!$C$8="",Controls!$C$20="",Controls!$C$21="",M95&lt;&gt;Controls!$C$8,NOT(ISNUMBER(N95)),N95&lt;=0,N95&lt;&gt;Controls!$C$7,NOT(ISNUMBER(O95)),O95&gt;N95,AND(Controls!$C$11&gt;=4,OR(NOT(ISNUMBER(P95)),P95&lt;=N95)),AND(Controls!$C$11=2,T95&lt;&gt;0,Y95=""),AND(G95&lt;&gt;"Core",G95&lt;&gt;"Secondary")),"Review inputs / basis",IF(NOT(ISNUMBER(AH95)),"Missing / NM metric","Eligible"))))))</x:f>
      </x:c>
      <x:c r="AJ95" s="25" t="str">
        <x:f>IF(AND(AI95="Eligible",G95="Core"),AH95,"")</x:f>
      </x:c>
      <x:c r="AK95" s="25" t="str">
        <x:f>IF(AI95="Eligible",AH95,"")</x:f>
      </x:c>
      <x:c r="AL95" s="2" t="str">
        <x:f>IF(NOT(ISNUMBER(AJ95)),"",IF($A$6&lt;5,"Fewer than 5 core",IF(OR(AJ95&lt;$B$6-1.5*($D$6-$B$6),AJ95&gt;$D$6+1.5*($D$6-$B$6)),"Review outlier","Within IQR fences")))</x:f>
      </x:c>
      <x:c r="AM95" s="2"/>
      <x:c r="AN95" s="2"/>
      <x:c r="AO95" s="2"/>
      <x:c r="AP95" s="2"/>
    </x:row>
    <x:row r="96" ht="25" customHeight="1">
      <x:c r="A96" s="6"/>
      <x:c r="B96" s="6"/>
      <x:c r="C96" s="6"/>
      <x:c r="D96" s="6"/>
      <x:c r="E96" s="6"/>
      <x:c r="F96" s="6"/>
      <x:c r="G96" s="6"/>
      <x:c r="H96" s="6"/>
      <x:c r="I96" s="6"/>
      <x:c r="J96" s="6"/>
      <x:c r="K96" s="6"/>
      <x:c r="L96" s="6"/>
      <x:c r="M96" s="6"/>
      <x:c r="N96" s="16"/>
      <x:c r="O96" s="16"/>
      <x:c r="P96" s="16"/>
      <x:c r="Q96" s="17"/>
      <x:c r="R96" s="17"/>
      <x:c r="S96" s="17"/>
      <x:c r="T96" s="17"/>
      <x:c r="U96" s="17"/>
      <x:c r="V96" s="17"/>
      <x:c r="W96" s="17"/>
      <x:c r="X96" s="17"/>
      <x:c r="Y96" s="17"/>
      <x:c r="Z96" s="18" t="str">
        <x:f>IF(COUNT(S96:T96)&lt;&gt;2,"",SUM(S96:T96))</x:f>
      </x:c>
      <x:c r="AA96" s="23" t="str">
        <x:f>IF(OR(NOT(ISNUMBER(Z96)),NOT(ISNUMBER(R96)),R96&lt;=0),"",Z96/R96)</x:f>
      </x:c>
      <x:c r="AB96" s="23" t="str">
        <x:f>IF(OR(COUNT(R96,V96)&lt;&gt;2,R96&lt;=0),"",V96/R96-1)</x:f>
      </x:c>
      <x:c r="AC96" s="24" t="str">
        <x:f>IF(COUNT(Q96,R96)&lt;&gt;2,"",IF(OR(Q96&lt;=0,R96&lt;=0),"NM",Q96/R96))</x:f>
      </x:c>
      <x:c r="AD96" s="24" t="str">
        <x:f>IF(COUNT(Q96,Z96)&lt;&gt;2,"",IF(OR(Q96&lt;=0,Z96&lt;=0),"NM",Q96/Z96))</x:f>
      </x:c>
      <x:c r="AE96" s="24" t="str">
        <x:f>IF(COUNT(Q96,U96)&lt;&gt;2,"",IF(OR(Q96&lt;=0,U96&lt;=0),"NM",Q96/U96))</x:f>
      </x:c>
      <x:c r="AF96" s="24" t="str">
        <x:f>IF(COUNT(Q96,V96)&lt;&gt;2,"",IF(OR(Q96&lt;=0,V96&lt;=0),"NM",Q96/V96))</x:f>
      </x:c>
      <x:c r="AG96" s="24" t="str">
        <x:f>IF(COUNT(Q96,W96)&lt;&gt;2,"",IF(OR(Q96&lt;=0,W96&lt;=0),"NM",Q96/W96))</x:f>
      </x:c>
      <x:c r="AH96" s="25" t="str">
        <x:f>IF(OR(NOT(ISNUMBER(Controls!$C$11)),Controls!$C$11&lt;1,Controls!$C$11&gt;5,Controls!$C$11&lt;&gt;INT(Controls!$C$11)),"",INDEX(AC96:AG96,1,Controls!$C$11))</x:f>
      </x:c>
      <x:c r="AI96" s="2" t="str">
        <x:f>IF(A96="","",IF(COUNTIFS($A$10:$A$309,A96)&lt;&gt;1,"Duplicate ID",IF(OR(B96&lt;&gt;Controls!$C$9,C96&lt;&gt;Controls!$C$10),"Other peer group",IF(OR(H96&lt;&gt;"Yes",G96="Excluded",G96="Adjacent",G96="Watchlist"),"Excluded",IF(OR(I96&lt;&gt;"Yes",D96="",E96="",J96="",K96="",L96="",X96="",Controls!$C$10="",Controls!$C$8="",Controls!$C$20="",Controls!$C$21="",M96&lt;&gt;Controls!$C$8,NOT(ISNUMBER(N96)),N96&lt;=0,N96&lt;&gt;Controls!$C$7,NOT(ISNUMBER(O96)),O96&gt;N96,AND(Controls!$C$11&gt;=4,OR(NOT(ISNUMBER(P96)),P96&lt;=N96)),AND(Controls!$C$11=2,T96&lt;&gt;0,Y96=""),AND(G96&lt;&gt;"Core",G96&lt;&gt;"Secondary")),"Review inputs / basis",IF(NOT(ISNUMBER(AH96)),"Missing / NM metric","Eligible"))))))</x:f>
      </x:c>
      <x:c r="AJ96" s="25" t="str">
        <x:f>IF(AND(AI96="Eligible",G96="Core"),AH96,"")</x:f>
      </x:c>
      <x:c r="AK96" s="25" t="str">
        <x:f>IF(AI96="Eligible",AH96,"")</x:f>
      </x:c>
      <x:c r="AL96" s="2" t="str">
        <x:f>IF(NOT(ISNUMBER(AJ96)),"",IF($A$6&lt;5,"Fewer than 5 core",IF(OR(AJ96&lt;$B$6-1.5*($D$6-$B$6),AJ96&gt;$D$6+1.5*($D$6-$B$6)),"Review outlier","Within IQR fences")))</x:f>
      </x:c>
      <x:c r="AM96" s="2"/>
      <x:c r="AN96" s="2"/>
      <x:c r="AO96" s="2"/>
      <x:c r="AP96" s="2"/>
    </x:row>
    <x:row r="97" ht="25" customHeight="1">
      <x:c r="A97" s="6"/>
      <x:c r="B97" s="6"/>
      <x:c r="C97" s="6"/>
      <x:c r="D97" s="6"/>
      <x:c r="E97" s="6"/>
      <x:c r="F97" s="6"/>
      <x:c r="G97" s="6"/>
      <x:c r="H97" s="6"/>
      <x:c r="I97" s="6"/>
      <x:c r="J97" s="6"/>
      <x:c r="K97" s="6"/>
      <x:c r="L97" s="6"/>
      <x:c r="M97" s="6"/>
      <x:c r="N97" s="16"/>
      <x:c r="O97" s="16"/>
      <x:c r="P97" s="16"/>
      <x:c r="Q97" s="17"/>
      <x:c r="R97" s="17"/>
      <x:c r="S97" s="17"/>
      <x:c r="T97" s="17"/>
      <x:c r="U97" s="17"/>
      <x:c r="V97" s="17"/>
      <x:c r="W97" s="17"/>
      <x:c r="X97" s="17"/>
      <x:c r="Y97" s="17"/>
      <x:c r="Z97" s="18" t="str">
        <x:f>IF(COUNT(S97:T97)&lt;&gt;2,"",SUM(S97:T97))</x:f>
      </x:c>
      <x:c r="AA97" s="23" t="str">
        <x:f>IF(OR(NOT(ISNUMBER(Z97)),NOT(ISNUMBER(R97)),R97&lt;=0),"",Z97/R97)</x:f>
      </x:c>
      <x:c r="AB97" s="23" t="str">
        <x:f>IF(OR(COUNT(R97,V97)&lt;&gt;2,R97&lt;=0),"",V97/R97-1)</x:f>
      </x:c>
      <x:c r="AC97" s="24" t="str">
        <x:f>IF(COUNT(Q97,R97)&lt;&gt;2,"",IF(OR(Q97&lt;=0,R97&lt;=0),"NM",Q97/R97))</x:f>
      </x:c>
      <x:c r="AD97" s="24" t="str">
        <x:f>IF(COUNT(Q97,Z97)&lt;&gt;2,"",IF(OR(Q97&lt;=0,Z97&lt;=0),"NM",Q97/Z97))</x:f>
      </x:c>
      <x:c r="AE97" s="24" t="str">
        <x:f>IF(COUNT(Q97,U97)&lt;&gt;2,"",IF(OR(Q97&lt;=0,U97&lt;=0),"NM",Q97/U97))</x:f>
      </x:c>
      <x:c r="AF97" s="24" t="str">
        <x:f>IF(COUNT(Q97,V97)&lt;&gt;2,"",IF(OR(Q97&lt;=0,V97&lt;=0),"NM",Q97/V97))</x:f>
      </x:c>
      <x:c r="AG97" s="24" t="str">
        <x:f>IF(COUNT(Q97,W97)&lt;&gt;2,"",IF(OR(Q97&lt;=0,W97&lt;=0),"NM",Q97/W97))</x:f>
      </x:c>
      <x:c r="AH97" s="25" t="str">
        <x:f>IF(OR(NOT(ISNUMBER(Controls!$C$11)),Controls!$C$11&lt;1,Controls!$C$11&gt;5,Controls!$C$11&lt;&gt;INT(Controls!$C$11)),"",INDEX(AC97:AG97,1,Controls!$C$11))</x:f>
      </x:c>
      <x:c r="AI97" s="2" t="str">
        <x:f>IF(A97="","",IF(COUNTIFS($A$10:$A$309,A97)&lt;&gt;1,"Duplicate ID",IF(OR(B97&lt;&gt;Controls!$C$9,C97&lt;&gt;Controls!$C$10),"Other peer group",IF(OR(H97&lt;&gt;"Yes",G97="Excluded",G97="Adjacent",G97="Watchlist"),"Excluded",IF(OR(I97&lt;&gt;"Yes",D97="",E97="",J97="",K97="",L97="",X97="",Controls!$C$10="",Controls!$C$8="",Controls!$C$20="",Controls!$C$21="",M97&lt;&gt;Controls!$C$8,NOT(ISNUMBER(N97)),N97&lt;=0,N97&lt;&gt;Controls!$C$7,NOT(ISNUMBER(O97)),O97&gt;N97,AND(Controls!$C$11&gt;=4,OR(NOT(ISNUMBER(P97)),P97&lt;=N97)),AND(Controls!$C$11=2,T97&lt;&gt;0,Y97=""),AND(G97&lt;&gt;"Core",G97&lt;&gt;"Secondary")),"Review inputs / basis",IF(NOT(ISNUMBER(AH97)),"Missing / NM metric","Eligible"))))))</x:f>
      </x:c>
      <x:c r="AJ97" s="25" t="str">
        <x:f>IF(AND(AI97="Eligible",G97="Core"),AH97,"")</x:f>
      </x:c>
      <x:c r="AK97" s="25" t="str">
        <x:f>IF(AI97="Eligible",AH97,"")</x:f>
      </x:c>
      <x:c r="AL97" s="2" t="str">
        <x:f>IF(NOT(ISNUMBER(AJ97)),"",IF($A$6&lt;5,"Fewer than 5 core",IF(OR(AJ97&lt;$B$6-1.5*($D$6-$B$6),AJ97&gt;$D$6+1.5*($D$6-$B$6)),"Review outlier","Within IQR fences")))</x:f>
      </x:c>
      <x:c r="AM97" s="2"/>
      <x:c r="AN97" s="2"/>
      <x:c r="AO97" s="2"/>
      <x:c r="AP97" s="2"/>
    </x:row>
    <x:row r="98" ht="25" customHeight="1">
      <x:c r="A98" s="6"/>
      <x:c r="B98" s="6"/>
      <x:c r="C98" s="6"/>
      <x:c r="D98" s="6"/>
      <x:c r="E98" s="6"/>
      <x:c r="F98" s="6"/>
      <x:c r="G98" s="6"/>
      <x:c r="H98" s="6"/>
      <x:c r="I98" s="6"/>
      <x:c r="J98" s="6"/>
      <x:c r="K98" s="6"/>
      <x:c r="L98" s="6"/>
      <x:c r="M98" s="6"/>
      <x:c r="N98" s="16"/>
      <x:c r="O98" s="16"/>
      <x:c r="P98" s="16"/>
      <x:c r="Q98" s="17"/>
      <x:c r="R98" s="17"/>
      <x:c r="S98" s="17"/>
      <x:c r="T98" s="17"/>
      <x:c r="U98" s="17"/>
      <x:c r="V98" s="17"/>
      <x:c r="W98" s="17"/>
      <x:c r="X98" s="17"/>
      <x:c r="Y98" s="17"/>
      <x:c r="Z98" s="18" t="str">
        <x:f>IF(COUNT(S98:T98)&lt;&gt;2,"",SUM(S98:T98))</x:f>
      </x:c>
      <x:c r="AA98" s="23" t="str">
        <x:f>IF(OR(NOT(ISNUMBER(Z98)),NOT(ISNUMBER(R98)),R98&lt;=0),"",Z98/R98)</x:f>
      </x:c>
      <x:c r="AB98" s="23" t="str">
        <x:f>IF(OR(COUNT(R98,V98)&lt;&gt;2,R98&lt;=0),"",V98/R98-1)</x:f>
      </x:c>
      <x:c r="AC98" s="24" t="str">
        <x:f>IF(COUNT(Q98,R98)&lt;&gt;2,"",IF(OR(Q98&lt;=0,R98&lt;=0),"NM",Q98/R98))</x:f>
      </x:c>
      <x:c r="AD98" s="24" t="str">
        <x:f>IF(COUNT(Q98,Z98)&lt;&gt;2,"",IF(OR(Q98&lt;=0,Z98&lt;=0),"NM",Q98/Z98))</x:f>
      </x:c>
      <x:c r="AE98" s="24" t="str">
        <x:f>IF(COUNT(Q98,U98)&lt;&gt;2,"",IF(OR(Q98&lt;=0,U98&lt;=0),"NM",Q98/U98))</x:f>
      </x:c>
      <x:c r="AF98" s="24" t="str">
        <x:f>IF(COUNT(Q98,V98)&lt;&gt;2,"",IF(OR(Q98&lt;=0,V98&lt;=0),"NM",Q98/V98))</x:f>
      </x:c>
      <x:c r="AG98" s="24" t="str">
        <x:f>IF(COUNT(Q98,W98)&lt;&gt;2,"",IF(OR(Q98&lt;=0,W98&lt;=0),"NM",Q98/W98))</x:f>
      </x:c>
      <x:c r="AH98" s="25" t="str">
        <x:f>IF(OR(NOT(ISNUMBER(Controls!$C$11)),Controls!$C$11&lt;1,Controls!$C$11&gt;5,Controls!$C$11&lt;&gt;INT(Controls!$C$11)),"",INDEX(AC98:AG98,1,Controls!$C$11))</x:f>
      </x:c>
      <x:c r="AI98" s="2" t="str">
        <x:f>IF(A98="","",IF(COUNTIFS($A$10:$A$309,A98)&lt;&gt;1,"Duplicate ID",IF(OR(B98&lt;&gt;Controls!$C$9,C98&lt;&gt;Controls!$C$10),"Other peer group",IF(OR(H98&lt;&gt;"Yes",G98="Excluded",G98="Adjacent",G98="Watchlist"),"Excluded",IF(OR(I98&lt;&gt;"Yes",D98="",E98="",J98="",K98="",L98="",X98="",Controls!$C$10="",Controls!$C$8="",Controls!$C$20="",Controls!$C$21="",M98&lt;&gt;Controls!$C$8,NOT(ISNUMBER(N98)),N98&lt;=0,N98&lt;&gt;Controls!$C$7,NOT(ISNUMBER(O98)),O98&gt;N98,AND(Controls!$C$11&gt;=4,OR(NOT(ISNUMBER(P98)),P98&lt;=N98)),AND(Controls!$C$11=2,T98&lt;&gt;0,Y98=""),AND(G98&lt;&gt;"Core",G98&lt;&gt;"Secondary")),"Review inputs / basis",IF(NOT(ISNUMBER(AH98)),"Missing / NM metric","Eligible"))))))</x:f>
      </x:c>
      <x:c r="AJ98" s="25" t="str">
        <x:f>IF(AND(AI98="Eligible",G98="Core"),AH98,"")</x:f>
      </x:c>
      <x:c r="AK98" s="25" t="str">
        <x:f>IF(AI98="Eligible",AH98,"")</x:f>
      </x:c>
      <x:c r="AL98" s="2" t="str">
        <x:f>IF(NOT(ISNUMBER(AJ98)),"",IF($A$6&lt;5,"Fewer than 5 core",IF(OR(AJ98&lt;$B$6-1.5*($D$6-$B$6),AJ98&gt;$D$6+1.5*($D$6-$B$6)),"Review outlier","Within IQR fences")))</x:f>
      </x:c>
      <x:c r="AM98" s="2"/>
      <x:c r="AN98" s="2"/>
      <x:c r="AO98" s="2"/>
      <x:c r="AP98" s="2"/>
    </x:row>
    <x:row r="99" ht="25" customHeight="1">
      <x:c r="A99" s="6"/>
      <x:c r="B99" s="6"/>
      <x:c r="C99" s="6"/>
      <x:c r="D99" s="6"/>
      <x:c r="E99" s="6"/>
      <x:c r="F99" s="6"/>
      <x:c r="G99" s="6"/>
      <x:c r="H99" s="6"/>
      <x:c r="I99" s="6"/>
      <x:c r="J99" s="6"/>
      <x:c r="K99" s="6"/>
      <x:c r="L99" s="6"/>
      <x:c r="M99" s="6"/>
      <x:c r="N99" s="16"/>
      <x:c r="O99" s="16"/>
      <x:c r="P99" s="16"/>
      <x:c r="Q99" s="17"/>
      <x:c r="R99" s="17"/>
      <x:c r="S99" s="17"/>
      <x:c r="T99" s="17"/>
      <x:c r="U99" s="17"/>
      <x:c r="V99" s="17"/>
      <x:c r="W99" s="17"/>
      <x:c r="X99" s="17"/>
      <x:c r="Y99" s="17"/>
      <x:c r="Z99" s="18" t="str">
        <x:f>IF(COUNT(S99:T99)&lt;&gt;2,"",SUM(S99:T99))</x:f>
      </x:c>
      <x:c r="AA99" s="23" t="str">
        <x:f>IF(OR(NOT(ISNUMBER(Z99)),NOT(ISNUMBER(R99)),R99&lt;=0),"",Z99/R99)</x:f>
      </x:c>
      <x:c r="AB99" s="23" t="str">
        <x:f>IF(OR(COUNT(R99,V99)&lt;&gt;2,R99&lt;=0),"",V99/R99-1)</x:f>
      </x:c>
      <x:c r="AC99" s="24" t="str">
        <x:f>IF(COUNT(Q99,R99)&lt;&gt;2,"",IF(OR(Q99&lt;=0,R99&lt;=0),"NM",Q99/R99))</x:f>
      </x:c>
      <x:c r="AD99" s="24" t="str">
        <x:f>IF(COUNT(Q99,Z99)&lt;&gt;2,"",IF(OR(Q99&lt;=0,Z99&lt;=0),"NM",Q99/Z99))</x:f>
      </x:c>
      <x:c r="AE99" s="24" t="str">
        <x:f>IF(COUNT(Q99,U99)&lt;&gt;2,"",IF(OR(Q99&lt;=0,U99&lt;=0),"NM",Q99/U99))</x:f>
      </x:c>
      <x:c r="AF99" s="24" t="str">
        <x:f>IF(COUNT(Q99,V99)&lt;&gt;2,"",IF(OR(Q99&lt;=0,V99&lt;=0),"NM",Q99/V99))</x:f>
      </x:c>
      <x:c r="AG99" s="24" t="str">
        <x:f>IF(COUNT(Q99,W99)&lt;&gt;2,"",IF(OR(Q99&lt;=0,W99&lt;=0),"NM",Q99/W99))</x:f>
      </x:c>
      <x:c r="AH99" s="25" t="str">
        <x:f>IF(OR(NOT(ISNUMBER(Controls!$C$11)),Controls!$C$11&lt;1,Controls!$C$11&gt;5,Controls!$C$11&lt;&gt;INT(Controls!$C$11)),"",INDEX(AC99:AG99,1,Controls!$C$11))</x:f>
      </x:c>
      <x:c r="AI99" s="2" t="str">
        <x:f>IF(A99="","",IF(COUNTIFS($A$10:$A$309,A99)&lt;&gt;1,"Duplicate ID",IF(OR(B99&lt;&gt;Controls!$C$9,C99&lt;&gt;Controls!$C$10),"Other peer group",IF(OR(H99&lt;&gt;"Yes",G99="Excluded",G99="Adjacent",G99="Watchlist"),"Excluded",IF(OR(I99&lt;&gt;"Yes",D99="",E99="",J99="",K99="",L99="",X99="",Controls!$C$10="",Controls!$C$8="",Controls!$C$20="",Controls!$C$21="",M99&lt;&gt;Controls!$C$8,NOT(ISNUMBER(N99)),N99&lt;=0,N99&lt;&gt;Controls!$C$7,NOT(ISNUMBER(O99)),O99&gt;N99,AND(Controls!$C$11&gt;=4,OR(NOT(ISNUMBER(P99)),P99&lt;=N99)),AND(Controls!$C$11=2,T99&lt;&gt;0,Y99=""),AND(G99&lt;&gt;"Core",G99&lt;&gt;"Secondary")),"Review inputs / basis",IF(NOT(ISNUMBER(AH99)),"Missing / NM metric","Eligible"))))))</x:f>
      </x:c>
      <x:c r="AJ99" s="25" t="str">
        <x:f>IF(AND(AI99="Eligible",G99="Core"),AH99,"")</x:f>
      </x:c>
      <x:c r="AK99" s="25" t="str">
        <x:f>IF(AI99="Eligible",AH99,"")</x:f>
      </x:c>
      <x:c r="AL99" s="2" t="str">
        <x:f>IF(NOT(ISNUMBER(AJ99)),"",IF($A$6&lt;5,"Fewer than 5 core",IF(OR(AJ99&lt;$B$6-1.5*($D$6-$B$6),AJ99&gt;$D$6+1.5*($D$6-$B$6)),"Review outlier","Within IQR fences")))</x:f>
      </x:c>
      <x:c r="AM99" s="2"/>
      <x:c r="AN99" s="2"/>
      <x:c r="AO99" s="2"/>
      <x:c r="AP99" s="2"/>
    </x:row>
    <x:row r="100" ht="25" customHeight="1">
      <x:c r="A100" s="6"/>
      <x:c r="B100" s="6"/>
      <x:c r="C100" s="6"/>
      <x:c r="D100" s="6"/>
      <x:c r="E100" s="6"/>
      <x:c r="F100" s="6"/>
      <x:c r="G100" s="6"/>
      <x:c r="H100" s="6"/>
      <x:c r="I100" s="6"/>
      <x:c r="J100" s="6"/>
      <x:c r="K100" s="6"/>
      <x:c r="L100" s="6"/>
      <x:c r="M100" s="6"/>
      <x:c r="N100" s="16"/>
      <x:c r="O100" s="16"/>
      <x:c r="P100" s="16"/>
      <x:c r="Q100" s="17"/>
      <x:c r="R100" s="17"/>
      <x:c r="S100" s="17"/>
      <x:c r="T100" s="17"/>
      <x:c r="U100" s="17"/>
      <x:c r="V100" s="17"/>
      <x:c r="W100" s="17"/>
      <x:c r="X100" s="17"/>
      <x:c r="Y100" s="17"/>
      <x:c r="Z100" s="18" t="str">
        <x:f>IF(COUNT(S100:T100)&lt;&gt;2,"",SUM(S100:T100))</x:f>
      </x:c>
      <x:c r="AA100" s="23" t="str">
        <x:f>IF(OR(NOT(ISNUMBER(Z100)),NOT(ISNUMBER(R100)),R100&lt;=0),"",Z100/R100)</x:f>
      </x:c>
      <x:c r="AB100" s="23" t="str">
        <x:f>IF(OR(COUNT(R100,V100)&lt;&gt;2,R100&lt;=0),"",V100/R100-1)</x:f>
      </x:c>
      <x:c r="AC100" s="24" t="str">
        <x:f>IF(COUNT(Q100,R100)&lt;&gt;2,"",IF(OR(Q100&lt;=0,R100&lt;=0),"NM",Q100/R100))</x:f>
      </x:c>
      <x:c r="AD100" s="24" t="str">
        <x:f>IF(COUNT(Q100,Z100)&lt;&gt;2,"",IF(OR(Q100&lt;=0,Z100&lt;=0),"NM",Q100/Z100))</x:f>
      </x:c>
      <x:c r="AE100" s="24" t="str">
        <x:f>IF(COUNT(Q100,U100)&lt;&gt;2,"",IF(OR(Q100&lt;=0,U100&lt;=0),"NM",Q100/U100))</x:f>
      </x:c>
      <x:c r="AF100" s="24" t="str">
        <x:f>IF(COUNT(Q100,V100)&lt;&gt;2,"",IF(OR(Q100&lt;=0,V100&lt;=0),"NM",Q100/V100))</x:f>
      </x:c>
      <x:c r="AG100" s="24" t="str">
        <x:f>IF(COUNT(Q100,W100)&lt;&gt;2,"",IF(OR(Q100&lt;=0,W100&lt;=0),"NM",Q100/W100))</x:f>
      </x:c>
      <x:c r="AH100" s="25" t="str">
        <x:f>IF(OR(NOT(ISNUMBER(Controls!$C$11)),Controls!$C$11&lt;1,Controls!$C$11&gt;5,Controls!$C$11&lt;&gt;INT(Controls!$C$11)),"",INDEX(AC100:AG100,1,Controls!$C$11))</x:f>
      </x:c>
      <x:c r="AI100" s="2" t="str">
        <x:f>IF(A100="","",IF(COUNTIFS($A$10:$A$309,A100)&lt;&gt;1,"Duplicate ID",IF(OR(B100&lt;&gt;Controls!$C$9,C100&lt;&gt;Controls!$C$10),"Other peer group",IF(OR(H100&lt;&gt;"Yes",G100="Excluded",G100="Adjacent",G100="Watchlist"),"Excluded",IF(OR(I100&lt;&gt;"Yes",D100="",E100="",J100="",K100="",L100="",X100="",Controls!$C$10="",Controls!$C$8="",Controls!$C$20="",Controls!$C$21="",M100&lt;&gt;Controls!$C$8,NOT(ISNUMBER(N100)),N100&lt;=0,N100&lt;&gt;Controls!$C$7,NOT(ISNUMBER(O100)),O100&gt;N100,AND(Controls!$C$11&gt;=4,OR(NOT(ISNUMBER(P100)),P100&lt;=N100)),AND(Controls!$C$11=2,T100&lt;&gt;0,Y100=""),AND(G100&lt;&gt;"Core",G100&lt;&gt;"Secondary")),"Review inputs / basis",IF(NOT(ISNUMBER(AH100)),"Missing / NM metric","Eligible"))))))</x:f>
      </x:c>
      <x:c r="AJ100" s="25" t="str">
        <x:f>IF(AND(AI100="Eligible",G100="Core"),AH100,"")</x:f>
      </x:c>
      <x:c r="AK100" s="25" t="str">
        <x:f>IF(AI100="Eligible",AH100,"")</x:f>
      </x:c>
      <x:c r="AL100" s="2" t="str">
        <x:f>IF(NOT(ISNUMBER(AJ100)),"",IF($A$6&lt;5,"Fewer than 5 core",IF(OR(AJ100&lt;$B$6-1.5*($D$6-$B$6),AJ100&gt;$D$6+1.5*($D$6-$B$6)),"Review outlier","Within IQR fences")))</x:f>
      </x:c>
      <x:c r="AM100" s="2"/>
      <x:c r="AN100" s="2"/>
      <x:c r="AO100" s="2"/>
      <x:c r="AP100" s="2"/>
    </x:row>
    <x:row r="101" ht="25" customHeight="1">
      <x:c r="A101" s="6"/>
      <x:c r="B101" s="6"/>
      <x:c r="C101" s="6"/>
      <x:c r="D101" s="6"/>
      <x:c r="E101" s="6"/>
      <x:c r="F101" s="6"/>
      <x:c r="G101" s="6"/>
      <x:c r="H101" s="6"/>
      <x:c r="I101" s="6"/>
      <x:c r="J101" s="6"/>
      <x:c r="K101" s="6"/>
      <x:c r="L101" s="6"/>
      <x:c r="M101" s="6"/>
      <x:c r="N101" s="16"/>
      <x:c r="O101" s="16"/>
      <x:c r="P101" s="16"/>
      <x:c r="Q101" s="17"/>
      <x:c r="R101" s="17"/>
      <x:c r="S101" s="17"/>
      <x:c r="T101" s="17"/>
      <x:c r="U101" s="17"/>
      <x:c r="V101" s="17"/>
      <x:c r="W101" s="17"/>
      <x:c r="X101" s="17"/>
      <x:c r="Y101" s="17"/>
      <x:c r="Z101" s="18" t="str">
        <x:f>IF(COUNT(S101:T101)&lt;&gt;2,"",SUM(S101:T101))</x:f>
      </x:c>
      <x:c r="AA101" s="23" t="str">
        <x:f>IF(OR(NOT(ISNUMBER(Z101)),NOT(ISNUMBER(R101)),R101&lt;=0),"",Z101/R101)</x:f>
      </x:c>
      <x:c r="AB101" s="23" t="str">
        <x:f>IF(OR(COUNT(R101,V101)&lt;&gt;2,R101&lt;=0),"",V101/R101-1)</x:f>
      </x:c>
      <x:c r="AC101" s="24" t="str">
        <x:f>IF(COUNT(Q101,R101)&lt;&gt;2,"",IF(OR(Q101&lt;=0,R101&lt;=0),"NM",Q101/R101))</x:f>
      </x:c>
      <x:c r="AD101" s="24" t="str">
        <x:f>IF(COUNT(Q101,Z101)&lt;&gt;2,"",IF(OR(Q101&lt;=0,Z101&lt;=0),"NM",Q101/Z101))</x:f>
      </x:c>
      <x:c r="AE101" s="24" t="str">
        <x:f>IF(COUNT(Q101,U101)&lt;&gt;2,"",IF(OR(Q101&lt;=0,U101&lt;=0),"NM",Q101/U101))</x:f>
      </x:c>
      <x:c r="AF101" s="24" t="str">
        <x:f>IF(COUNT(Q101,V101)&lt;&gt;2,"",IF(OR(Q101&lt;=0,V101&lt;=0),"NM",Q101/V101))</x:f>
      </x:c>
      <x:c r="AG101" s="24" t="str">
        <x:f>IF(COUNT(Q101,W101)&lt;&gt;2,"",IF(OR(Q101&lt;=0,W101&lt;=0),"NM",Q101/W101))</x:f>
      </x:c>
      <x:c r="AH101" s="25" t="str">
        <x:f>IF(OR(NOT(ISNUMBER(Controls!$C$11)),Controls!$C$11&lt;1,Controls!$C$11&gt;5,Controls!$C$11&lt;&gt;INT(Controls!$C$11)),"",INDEX(AC101:AG101,1,Controls!$C$11))</x:f>
      </x:c>
      <x:c r="AI101" s="2" t="str">
        <x:f>IF(A101="","",IF(COUNTIFS($A$10:$A$309,A101)&lt;&gt;1,"Duplicate ID",IF(OR(B101&lt;&gt;Controls!$C$9,C101&lt;&gt;Controls!$C$10),"Other peer group",IF(OR(H101&lt;&gt;"Yes",G101="Excluded",G101="Adjacent",G101="Watchlist"),"Excluded",IF(OR(I101&lt;&gt;"Yes",D101="",E101="",J101="",K101="",L101="",X101="",Controls!$C$10="",Controls!$C$8="",Controls!$C$20="",Controls!$C$21="",M101&lt;&gt;Controls!$C$8,NOT(ISNUMBER(N101)),N101&lt;=0,N101&lt;&gt;Controls!$C$7,NOT(ISNUMBER(O101)),O101&gt;N101,AND(Controls!$C$11&gt;=4,OR(NOT(ISNUMBER(P101)),P101&lt;=N101)),AND(Controls!$C$11=2,T101&lt;&gt;0,Y101=""),AND(G101&lt;&gt;"Core",G101&lt;&gt;"Secondary")),"Review inputs / basis",IF(NOT(ISNUMBER(AH101)),"Missing / NM metric","Eligible"))))))</x:f>
      </x:c>
      <x:c r="AJ101" s="25" t="str">
        <x:f>IF(AND(AI101="Eligible",G101="Core"),AH101,"")</x:f>
      </x:c>
      <x:c r="AK101" s="25" t="str">
        <x:f>IF(AI101="Eligible",AH101,"")</x:f>
      </x:c>
      <x:c r="AL101" s="2" t="str">
        <x:f>IF(NOT(ISNUMBER(AJ101)),"",IF($A$6&lt;5,"Fewer than 5 core",IF(OR(AJ101&lt;$B$6-1.5*($D$6-$B$6),AJ101&gt;$D$6+1.5*($D$6-$B$6)),"Review outlier","Within IQR fences")))</x:f>
      </x:c>
      <x:c r="AM101" s="2"/>
      <x:c r="AN101" s="2"/>
      <x:c r="AO101" s="2"/>
      <x:c r="AP101" s="2"/>
    </x:row>
    <x:row r="102" ht="25" customHeight="1">
      <x:c r="A102" s="6"/>
      <x:c r="B102" s="6"/>
      <x:c r="C102" s="6"/>
      <x:c r="D102" s="6"/>
      <x:c r="E102" s="6"/>
      <x:c r="F102" s="6"/>
      <x:c r="G102" s="6"/>
      <x:c r="H102" s="6"/>
      <x:c r="I102" s="6"/>
      <x:c r="J102" s="6"/>
      <x:c r="K102" s="6"/>
      <x:c r="L102" s="6"/>
      <x:c r="M102" s="6"/>
      <x:c r="N102" s="16"/>
      <x:c r="O102" s="16"/>
      <x:c r="P102" s="16"/>
      <x:c r="Q102" s="17"/>
      <x:c r="R102" s="17"/>
      <x:c r="S102" s="17"/>
      <x:c r="T102" s="17"/>
      <x:c r="U102" s="17"/>
      <x:c r="V102" s="17"/>
      <x:c r="W102" s="17"/>
      <x:c r="X102" s="17"/>
      <x:c r="Y102" s="17"/>
      <x:c r="Z102" s="18" t="str">
        <x:f>IF(COUNT(S102:T102)&lt;&gt;2,"",SUM(S102:T102))</x:f>
      </x:c>
      <x:c r="AA102" s="23" t="str">
        <x:f>IF(OR(NOT(ISNUMBER(Z102)),NOT(ISNUMBER(R102)),R102&lt;=0),"",Z102/R102)</x:f>
      </x:c>
      <x:c r="AB102" s="23" t="str">
        <x:f>IF(OR(COUNT(R102,V102)&lt;&gt;2,R102&lt;=0),"",V102/R102-1)</x:f>
      </x:c>
      <x:c r="AC102" s="24" t="str">
        <x:f>IF(COUNT(Q102,R102)&lt;&gt;2,"",IF(OR(Q102&lt;=0,R102&lt;=0),"NM",Q102/R102))</x:f>
      </x:c>
      <x:c r="AD102" s="24" t="str">
        <x:f>IF(COUNT(Q102,Z102)&lt;&gt;2,"",IF(OR(Q102&lt;=0,Z102&lt;=0),"NM",Q102/Z102))</x:f>
      </x:c>
      <x:c r="AE102" s="24" t="str">
        <x:f>IF(COUNT(Q102,U102)&lt;&gt;2,"",IF(OR(Q102&lt;=0,U102&lt;=0),"NM",Q102/U102))</x:f>
      </x:c>
      <x:c r="AF102" s="24" t="str">
        <x:f>IF(COUNT(Q102,V102)&lt;&gt;2,"",IF(OR(Q102&lt;=0,V102&lt;=0),"NM",Q102/V102))</x:f>
      </x:c>
      <x:c r="AG102" s="24" t="str">
        <x:f>IF(COUNT(Q102,W102)&lt;&gt;2,"",IF(OR(Q102&lt;=0,W102&lt;=0),"NM",Q102/W102))</x:f>
      </x:c>
      <x:c r="AH102" s="25" t="str">
        <x:f>IF(OR(NOT(ISNUMBER(Controls!$C$11)),Controls!$C$11&lt;1,Controls!$C$11&gt;5,Controls!$C$11&lt;&gt;INT(Controls!$C$11)),"",INDEX(AC102:AG102,1,Controls!$C$11))</x:f>
      </x:c>
      <x:c r="AI102" s="2" t="str">
        <x:f>IF(A102="","",IF(COUNTIFS($A$10:$A$309,A102)&lt;&gt;1,"Duplicate ID",IF(OR(B102&lt;&gt;Controls!$C$9,C102&lt;&gt;Controls!$C$10),"Other peer group",IF(OR(H102&lt;&gt;"Yes",G102="Excluded",G102="Adjacent",G102="Watchlist"),"Excluded",IF(OR(I102&lt;&gt;"Yes",D102="",E102="",J102="",K102="",L102="",X102="",Controls!$C$10="",Controls!$C$8="",Controls!$C$20="",Controls!$C$21="",M102&lt;&gt;Controls!$C$8,NOT(ISNUMBER(N102)),N102&lt;=0,N102&lt;&gt;Controls!$C$7,NOT(ISNUMBER(O102)),O102&gt;N102,AND(Controls!$C$11&gt;=4,OR(NOT(ISNUMBER(P102)),P102&lt;=N102)),AND(Controls!$C$11=2,T102&lt;&gt;0,Y102=""),AND(G102&lt;&gt;"Core",G102&lt;&gt;"Secondary")),"Review inputs / basis",IF(NOT(ISNUMBER(AH102)),"Missing / NM metric","Eligible"))))))</x:f>
      </x:c>
      <x:c r="AJ102" s="25" t="str">
        <x:f>IF(AND(AI102="Eligible",G102="Core"),AH102,"")</x:f>
      </x:c>
      <x:c r="AK102" s="25" t="str">
        <x:f>IF(AI102="Eligible",AH102,"")</x:f>
      </x:c>
      <x:c r="AL102" s="2" t="str">
        <x:f>IF(NOT(ISNUMBER(AJ102)),"",IF($A$6&lt;5,"Fewer than 5 core",IF(OR(AJ102&lt;$B$6-1.5*($D$6-$B$6),AJ102&gt;$D$6+1.5*($D$6-$B$6)),"Review outlier","Within IQR fences")))</x:f>
      </x:c>
      <x:c r="AM102" s="2"/>
      <x:c r="AN102" s="2"/>
      <x:c r="AO102" s="2"/>
      <x:c r="AP102" s="2"/>
    </x:row>
    <x:row r="103" ht="25" customHeight="1">
      <x:c r="A103" s="6"/>
      <x:c r="B103" s="6"/>
      <x:c r="C103" s="6"/>
      <x:c r="D103" s="6"/>
      <x:c r="E103" s="6"/>
      <x:c r="F103" s="6"/>
      <x:c r="G103" s="6"/>
      <x:c r="H103" s="6"/>
      <x:c r="I103" s="6"/>
      <x:c r="J103" s="6"/>
      <x:c r="K103" s="6"/>
      <x:c r="L103" s="6"/>
      <x:c r="M103" s="6"/>
      <x:c r="N103" s="16"/>
      <x:c r="O103" s="16"/>
      <x:c r="P103" s="16"/>
      <x:c r="Q103" s="17"/>
      <x:c r="R103" s="17"/>
      <x:c r="S103" s="17"/>
      <x:c r="T103" s="17"/>
      <x:c r="U103" s="17"/>
      <x:c r="V103" s="17"/>
      <x:c r="W103" s="17"/>
      <x:c r="X103" s="17"/>
      <x:c r="Y103" s="17"/>
      <x:c r="Z103" s="18" t="str">
        <x:f>IF(COUNT(S103:T103)&lt;&gt;2,"",SUM(S103:T103))</x:f>
      </x:c>
      <x:c r="AA103" s="23" t="str">
        <x:f>IF(OR(NOT(ISNUMBER(Z103)),NOT(ISNUMBER(R103)),R103&lt;=0),"",Z103/R103)</x:f>
      </x:c>
      <x:c r="AB103" s="23" t="str">
        <x:f>IF(OR(COUNT(R103,V103)&lt;&gt;2,R103&lt;=0),"",V103/R103-1)</x:f>
      </x:c>
      <x:c r="AC103" s="24" t="str">
        <x:f>IF(COUNT(Q103,R103)&lt;&gt;2,"",IF(OR(Q103&lt;=0,R103&lt;=0),"NM",Q103/R103))</x:f>
      </x:c>
      <x:c r="AD103" s="24" t="str">
        <x:f>IF(COUNT(Q103,Z103)&lt;&gt;2,"",IF(OR(Q103&lt;=0,Z103&lt;=0),"NM",Q103/Z103))</x:f>
      </x:c>
      <x:c r="AE103" s="24" t="str">
        <x:f>IF(COUNT(Q103,U103)&lt;&gt;2,"",IF(OR(Q103&lt;=0,U103&lt;=0),"NM",Q103/U103))</x:f>
      </x:c>
      <x:c r="AF103" s="24" t="str">
        <x:f>IF(COUNT(Q103,V103)&lt;&gt;2,"",IF(OR(Q103&lt;=0,V103&lt;=0),"NM",Q103/V103))</x:f>
      </x:c>
      <x:c r="AG103" s="24" t="str">
        <x:f>IF(COUNT(Q103,W103)&lt;&gt;2,"",IF(OR(Q103&lt;=0,W103&lt;=0),"NM",Q103/W103))</x:f>
      </x:c>
      <x:c r="AH103" s="25" t="str">
        <x:f>IF(OR(NOT(ISNUMBER(Controls!$C$11)),Controls!$C$11&lt;1,Controls!$C$11&gt;5,Controls!$C$11&lt;&gt;INT(Controls!$C$11)),"",INDEX(AC103:AG103,1,Controls!$C$11))</x:f>
      </x:c>
      <x:c r="AI103" s="2" t="str">
        <x:f>IF(A103="","",IF(COUNTIFS($A$10:$A$309,A103)&lt;&gt;1,"Duplicate ID",IF(OR(B103&lt;&gt;Controls!$C$9,C103&lt;&gt;Controls!$C$10),"Other peer group",IF(OR(H103&lt;&gt;"Yes",G103="Excluded",G103="Adjacent",G103="Watchlist"),"Excluded",IF(OR(I103&lt;&gt;"Yes",D103="",E103="",J103="",K103="",L103="",X103="",Controls!$C$10="",Controls!$C$8="",Controls!$C$20="",Controls!$C$21="",M103&lt;&gt;Controls!$C$8,NOT(ISNUMBER(N103)),N103&lt;=0,N103&lt;&gt;Controls!$C$7,NOT(ISNUMBER(O103)),O103&gt;N103,AND(Controls!$C$11&gt;=4,OR(NOT(ISNUMBER(P103)),P103&lt;=N103)),AND(Controls!$C$11=2,T103&lt;&gt;0,Y103=""),AND(G103&lt;&gt;"Core",G103&lt;&gt;"Secondary")),"Review inputs / basis",IF(NOT(ISNUMBER(AH103)),"Missing / NM metric","Eligible"))))))</x:f>
      </x:c>
      <x:c r="AJ103" s="25" t="str">
        <x:f>IF(AND(AI103="Eligible",G103="Core"),AH103,"")</x:f>
      </x:c>
      <x:c r="AK103" s="25" t="str">
        <x:f>IF(AI103="Eligible",AH103,"")</x:f>
      </x:c>
      <x:c r="AL103" s="2" t="str">
        <x:f>IF(NOT(ISNUMBER(AJ103)),"",IF($A$6&lt;5,"Fewer than 5 core",IF(OR(AJ103&lt;$B$6-1.5*($D$6-$B$6),AJ103&gt;$D$6+1.5*($D$6-$B$6)),"Review outlier","Within IQR fences")))</x:f>
      </x:c>
      <x:c r="AM103" s="2"/>
      <x:c r="AN103" s="2"/>
      <x:c r="AO103" s="2"/>
      <x:c r="AP103" s="2"/>
    </x:row>
    <x:row r="104" ht="25" customHeight="1">
      <x:c r="A104" s="6"/>
      <x:c r="B104" s="6"/>
      <x:c r="C104" s="6"/>
      <x:c r="D104" s="6"/>
      <x:c r="E104" s="6"/>
      <x:c r="F104" s="6"/>
      <x:c r="G104" s="6"/>
      <x:c r="H104" s="6"/>
      <x:c r="I104" s="6"/>
      <x:c r="J104" s="6"/>
      <x:c r="K104" s="6"/>
      <x:c r="L104" s="6"/>
      <x:c r="M104" s="6"/>
      <x:c r="N104" s="16"/>
      <x:c r="O104" s="16"/>
      <x:c r="P104" s="16"/>
      <x:c r="Q104" s="17"/>
      <x:c r="R104" s="17"/>
      <x:c r="S104" s="17"/>
      <x:c r="T104" s="17"/>
      <x:c r="U104" s="17"/>
      <x:c r="V104" s="17"/>
      <x:c r="W104" s="17"/>
      <x:c r="X104" s="17"/>
      <x:c r="Y104" s="17"/>
      <x:c r="Z104" s="18" t="str">
        <x:f>IF(COUNT(S104:T104)&lt;&gt;2,"",SUM(S104:T104))</x:f>
      </x:c>
      <x:c r="AA104" s="23" t="str">
        <x:f>IF(OR(NOT(ISNUMBER(Z104)),NOT(ISNUMBER(R104)),R104&lt;=0),"",Z104/R104)</x:f>
      </x:c>
      <x:c r="AB104" s="23" t="str">
        <x:f>IF(OR(COUNT(R104,V104)&lt;&gt;2,R104&lt;=0),"",V104/R104-1)</x:f>
      </x:c>
      <x:c r="AC104" s="24" t="str">
        <x:f>IF(COUNT(Q104,R104)&lt;&gt;2,"",IF(OR(Q104&lt;=0,R104&lt;=0),"NM",Q104/R104))</x:f>
      </x:c>
      <x:c r="AD104" s="24" t="str">
        <x:f>IF(COUNT(Q104,Z104)&lt;&gt;2,"",IF(OR(Q104&lt;=0,Z104&lt;=0),"NM",Q104/Z104))</x:f>
      </x:c>
      <x:c r="AE104" s="24" t="str">
        <x:f>IF(COUNT(Q104,U104)&lt;&gt;2,"",IF(OR(Q104&lt;=0,U104&lt;=0),"NM",Q104/U104))</x:f>
      </x:c>
      <x:c r="AF104" s="24" t="str">
        <x:f>IF(COUNT(Q104,V104)&lt;&gt;2,"",IF(OR(Q104&lt;=0,V104&lt;=0),"NM",Q104/V104))</x:f>
      </x:c>
      <x:c r="AG104" s="24" t="str">
        <x:f>IF(COUNT(Q104,W104)&lt;&gt;2,"",IF(OR(Q104&lt;=0,W104&lt;=0),"NM",Q104/W104))</x:f>
      </x:c>
      <x:c r="AH104" s="25" t="str">
        <x:f>IF(OR(NOT(ISNUMBER(Controls!$C$11)),Controls!$C$11&lt;1,Controls!$C$11&gt;5,Controls!$C$11&lt;&gt;INT(Controls!$C$11)),"",INDEX(AC104:AG104,1,Controls!$C$11))</x:f>
      </x:c>
      <x:c r="AI104" s="2" t="str">
        <x:f>IF(A104="","",IF(COUNTIFS($A$10:$A$309,A104)&lt;&gt;1,"Duplicate ID",IF(OR(B104&lt;&gt;Controls!$C$9,C104&lt;&gt;Controls!$C$10),"Other peer group",IF(OR(H104&lt;&gt;"Yes",G104="Excluded",G104="Adjacent",G104="Watchlist"),"Excluded",IF(OR(I104&lt;&gt;"Yes",D104="",E104="",J104="",K104="",L104="",X104="",Controls!$C$10="",Controls!$C$8="",Controls!$C$20="",Controls!$C$21="",M104&lt;&gt;Controls!$C$8,NOT(ISNUMBER(N104)),N104&lt;=0,N104&lt;&gt;Controls!$C$7,NOT(ISNUMBER(O104)),O104&gt;N104,AND(Controls!$C$11&gt;=4,OR(NOT(ISNUMBER(P104)),P104&lt;=N104)),AND(Controls!$C$11=2,T104&lt;&gt;0,Y104=""),AND(G104&lt;&gt;"Core",G104&lt;&gt;"Secondary")),"Review inputs / basis",IF(NOT(ISNUMBER(AH104)),"Missing / NM metric","Eligible"))))))</x:f>
      </x:c>
      <x:c r="AJ104" s="25" t="str">
        <x:f>IF(AND(AI104="Eligible",G104="Core"),AH104,"")</x:f>
      </x:c>
      <x:c r="AK104" s="25" t="str">
        <x:f>IF(AI104="Eligible",AH104,"")</x:f>
      </x:c>
      <x:c r="AL104" s="2" t="str">
        <x:f>IF(NOT(ISNUMBER(AJ104)),"",IF($A$6&lt;5,"Fewer than 5 core",IF(OR(AJ104&lt;$B$6-1.5*($D$6-$B$6),AJ104&gt;$D$6+1.5*($D$6-$B$6)),"Review outlier","Within IQR fences")))</x:f>
      </x:c>
      <x:c r="AM104" s="2"/>
      <x:c r="AN104" s="2"/>
      <x:c r="AO104" s="2"/>
      <x:c r="AP104" s="2"/>
    </x:row>
    <x:row r="105" ht="25" customHeight="1">
      <x:c r="A105" s="6"/>
      <x:c r="B105" s="6"/>
      <x:c r="C105" s="6"/>
      <x:c r="D105" s="6"/>
      <x:c r="E105" s="6"/>
      <x:c r="F105" s="6"/>
      <x:c r="G105" s="6"/>
      <x:c r="H105" s="6"/>
      <x:c r="I105" s="6"/>
      <x:c r="J105" s="6"/>
      <x:c r="K105" s="6"/>
      <x:c r="L105" s="6"/>
      <x:c r="M105" s="6"/>
      <x:c r="N105" s="16"/>
      <x:c r="O105" s="16"/>
      <x:c r="P105" s="16"/>
      <x:c r="Q105" s="17"/>
      <x:c r="R105" s="17"/>
      <x:c r="S105" s="17"/>
      <x:c r="T105" s="17"/>
      <x:c r="U105" s="17"/>
      <x:c r="V105" s="17"/>
      <x:c r="W105" s="17"/>
      <x:c r="X105" s="17"/>
      <x:c r="Y105" s="17"/>
      <x:c r="Z105" s="18" t="str">
        <x:f>IF(COUNT(S105:T105)&lt;&gt;2,"",SUM(S105:T105))</x:f>
      </x:c>
      <x:c r="AA105" s="23" t="str">
        <x:f>IF(OR(NOT(ISNUMBER(Z105)),NOT(ISNUMBER(R105)),R105&lt;=0),"",Z105/R105)</x:f>
      </x:c>
      <x:c r="AB105" s="23" t="str">
        <x:f>IF(OR(COUNT(R105,V105)&lt;&gt;2,R105&lt;=0),"",V105/R105-1)</x:f>
      </x:c>
      <x:c r="AC105" s="24" t="str">
        <x:f>IF(COUNT(Q105,R105)&lt;&gt;2,"",IF(OR(Q105&lt;=0,R105&lt;=0),"NM",Q105/R105))</x:f>
      </x:c>
      <x:c r="AD105" s="24" t="str">
        <x:f>IF(COUNT(Q105,Z105)&lt;&gt;2,"",IF(OR(Q105&lt;=0,Z105&lt;=0),"NM",Q105/Z105))</x:f>
      </x:c>
      <x:c r="AE105" s="24" t="str">
        <x:f>IF(COUNT(Q105,U105)&lt;&gt;2,"",IF(OR(Q105&lt;=0,U105&lt;=0),"NM",Q105/U105))</x:f>
      </x:c>
      <x:c r="AF105" s="24" t="str">
        <x:f>IF(COUNT(Q105,V105)&lt;&gt;2,"",IF(OR(Q105&lt;=0,V105&lt;=0),"NM",Q105/V105))</x:f>
      </x:c>
      <x:c r="AG105" s="24" t="str">
        <x:f>IF(COUNT(Q105,W105)&lt;&gt;2,"",IF(OR(Q105&lt;=0,W105&lt;=0),"NM",Q105/W105))</x:f>
      </x:c>
      <x:c r="AH105" s="25" t="str">
        <x:f>IF(OR(NOT(ISNUMBER(Controls!$C$11)),Controls!$C$11&lt;1,Controls!$C$11&gt;5,Controls!$C$11&lt;&gt;INT(Controls!$C$11)),"",INDEX(AC105:AG105,1,Controls!$C$11))</x:f>
      </x:c>
      <x:c r="AI105" s="2" t="str">
        <x:f>IF(A105="","",IF(COUNTIFS($A$10:$A$309,A105)&lt;&gt;1,"Duplicate ID",IF(OR(B105&lt;&gt;Controls!$C$9,C105&lt;&gt;Controls!$C$10),"Other peer group",IF(OR(H105&lt;&gt;"Yes",G105="Excluded",G105="Adjacent",G105="Watchlist"),"Excluded",IF(OR(I105&lt;&gt;"Yes",D105="",E105="",J105="",K105="",L105="",X105="",Controls!$C$10="",Controls!$C$8="",Controls!$C$20="",Controls!$C$21="",M105&lt;&gt;Controls!$C$8,NOT(ISNUMBER(N105)),N105&lt;=0,N105&lt;&gt;Controls!$C$7,NOT(ISNUMBER(O105)),O105&gt;N105,AND(Controls!$C$11&gt;=4,OR(NOT(ISNUMBER(P105)),P105&lt;=N105)),AND(Controls!$C$11=2,T105&lt;&gt;0,Y105=""),AND(G105&lt;&gt;"Core",G105&lt;&gt;"Secondary")),"Review inputs / basis",IF(NOT(ISNUMBER(AH105)),"Missing / NM metric","Eligible"))))))</x:f>
      </x:c>
      <x:c r="AJ105" s="25" t="str">
        <x:f>IF(AND(AI105="Eligible",G105="Core"),AH105,"")</x:f>
      </x:c>
      <x:c r="AK105" s="25" t="str">
        <x:f>IF(AI105="Eligible",AH105,"")</x:f>
      </x:c>
      <x:c r="AL105" s="2" t="str">
        <x:f>IF(NOT(ISNUMBER(AJ105)),"",IF($A$6&lt;5,"Fewer than 5 core",IF(OR(AJ105&lt;$B$6-1.5*($D$6-$B$6),AJ105&gt;$D$6+1.5*($D$6-$B$6)),"Review outlier","Within IQR fences")))</x:f>
      </x:c>
      <x:c r="AM105" s="2"/>
      <x:c r="AN105" s="2"/>
      <x:c r="AO105" s="2"/>
      <x:c r="AP105" s="2"/>
    </x:row>
    <x:row r="106" ht="25" customHeight="1">
      <x:c r="A106" s="6"/>
      <x:c r="B106" s="6"/>
      <x:c r="C106" s="6"/>
      <x:c r="D106" s="6"/>
      <x:c r="E106" s="6"/>
      <x:c r="F106" s="6"/>
      <x:c r="G106" s="6"/>
      <x:c r="H106" s="6"/>
      <x:c r="I106" s="6"/>
      <x:c r="J106" s="6"/>
      <x:c r="K106" s="6"/>
      <x:c r="L106" s="6"/>
      <x:c r="M106" s="6"/>
      <x:c r="N106" s="16"/>
      <x:c r="O106" s="16"/>
      <x:c r="P106" s="16"/>
      <x:c r="Q106" s="17"/>
      <x:c r="R106" s="17"/>
      <x:c r="S106" s="17"/>
      <x:c r="T106" s="17"/>
      <x:c r="U106" s="17"/>
      <x:c r="V106" s="17"/>
      <x:c r="W106" s="17"/>
      <x:c r="X106" s="17"/>
      <x:c r="Y106" s="17"/>
      <x:c r="Z106" s="18" t="str">
        <x:f>IF(COUNT(S106:T106)&lt;&gt;2,"",SUM(S106:T106))</x:f>
      </x:c>
      <x:c r="AA106" s="23" t="str">
        <x:f>IF(OR(NOT(ISNUMBER(Z106)),NOT(ISNUMBER(R106)),R106&lt;=0),"",Z106/R106)</x:f>
      </x:c>
      <x:c r="AB106" s="23" t="str">
        <x:f>IF(OR(COUNT(R106,V106)&lt;&gt;2,R106&lt;=0),"",V106/R106-1)</x:f>
      </x:c>
      <x:c r="AC106" s="24" t="str">
        <x:f>IF(COUNT(Q106,R106)&lt;&gt;2,"",IF(OR(Q106&lt;=0,R106&lt;=0),"NM",Q106/R106))</x:f>
      </x:c>
      <x:c r="AD106" s="24" t="str">
        <x:f>IF(COUNT(Q106,Z106)&lt;&gt;2,"",IF(OR(Q106&lt;=0,Z106&lt;=0),"NM",Q106/Z106))</x:f>
      </x:c>
      <x:c r="AE106" s="24" t="str">
        <x:f>IF(COUNT(Q106,U106)&lt;&gt;2,"",IF(OR(Q106&lt;=0,U106&lt;=0),"NM",Q106/U106))</x:f>
      </x:c>
      <x:c r="AF106" s="24" t="str">
        <x:f>IF(COUNT(Q106,V106)&lt;&gt;2,"",IF(OR(Q106&lt;=0,V106&lt;=0),"NM",Q106/V106))</x:f>
      </x:c>
      <x:c r="AG106" s="24" t="str">
        <x:f>IF(COUNT(Q106,W106)&lt;&gt;2,"",IF(OR(Q106&lt;=0,W106&lt;=0),"NM",Q106/W106))</x:f>
      </x:c>
      <x:c r="AH106" s="25" t="str">
        <x:f>IF(OR(NOT(ISNUMBER(Controls!$C$11)),Controls!$C$11&lt;1,Controls!$C$11&gt;5,Controls!$C$11&lt;&gt;INT(Controls!$C$11)),"",INDEX(AC106:AG106,1,Controls!$C$11))</x:f>
      </x:c>
      <x:c r="AI106" s="2" t="str">
        <x:f>IF(A106="","",IF(COUNTIFS($A$10:$A$309,A106)&lt;&gt;1,"Duplicate ID",IF(OR(B106&lt;&gt;Controls!$C$9,C106&lt;&gt;Controls!$C$10),"Other peer group",IF(OR(H106&lt;&gt;"Yes",G106="Excluded",G106="Adjacent",G106="Watchlist"),"Excluded",IF(OR(I106&lt;&gt;"Yes",D106="",E106="",J106="",K106="",L106="",X106="",Controls!$C$10="",Controls!$C$8="",Controls!$C$20="",Controls!$C$21="",M106&lt;&gt;Controls!$C$8,NOT(ISNUMBER(N106)),N106&lt;=0,N106&lt;&gt;Controls!$C$7,NOT(ISNUMBER(O106)),O106&gt;N106,AND(Controls!$C$11&gt;=4,OR(NOT(ISNUMBER(P106)),P106&lt;=N106)),AND(Controls!$C$11=2,T106&lt;&gt;0,Y106=""),AND(G106&lt;&gt;"Core",G106&lt;&gt;"Secondary")),"Review inputs / basis",IF(NOT(ISNUMBER(AH106)),"Missing / NM metric","Eligible"))))))</x:f>
      </x:c>
      <x:c r="AJ106" s="25" t="str">
        <x:f>IF(AND(AI106="Eligible",G106="Core"),AH106,"")</x:f>
      </x:c>
      <x:c r="AK106" s="25" t="str">
        <x:f>IF(AI106="Eligible",AH106,"")</x:f>
      </x:c>
      <x:c r="AL106" s="2" t="str">
        <x:f>IF(NOT(ISNUMBER(AJ106)),"",IF($A$6&lt;5,"Fewer than 5 core",IF(OR(AJ106&lt;$B$6-1.5*($D$6-$B$6),AJ106&gt;$D$6+1.5*($D$6-$B$6)),"Review outlier","Within IQR fences")))</x:f>
      </x:c>
      <x:c r="AM106" s="2"/>
      <x:c r="AN106" s="2"/>
      <x:c r="AO106" s="2"/>
      <x:c r="AP106" s="2"/>
    </x:row>
    <x:row r="107" ht="25" customHeight="1">
      <x:c r="A107" s="6"/>
      <x:c r="B107" s="6"/>
      <x:c r="C107" s="6"/>
      <x:c r="D107" s="6"/>
      <x:c r="E107" s="6"/>
      <x:c r="F107" s="6"/>
      <x:c r="G107" s="6"/>
      <x:c r="H107" s="6"/>
      <x:c r="I107" s="6"/>
      <x:c r="J107" s="6"/>
      <x:c r="K107" s="6"/>
      <x:c r="L107" s="6"/>
      <x:c r="M107" s="6"/>
      <x:c r="N107" s="16"/>
      <x:c r="O107" s="16"/>
      <x:c r="P107" s="16"/>
      <x:c r="Q107" s="17"/>
      <x:c r="R107" s="17"/>
      <x:c r="S107" s="17"/>
      <x:c r="T107" s="17"/>
      <x:c r="U107" s="17"/>
      <x:c r="V107" s="17"/>
      <x:c r="W107" s="17"/>
      <x:c r="X107" s="17"/>
      <x:c r="Y107" s="17"/>
      <x:c r="Z107" s="18" t="str">
        <x:f>IF(COUNT(S107:T107)&lt;&gt;2,"",SUM(S107:T107))</x:f>
      </x:c>
      <x:c r="AA107" s="23" t="str">
        <x:f>IF(OR(NOT(ISNUMBER(Z107)),NOT(ISNUMBER(R107)),R107&lt;=0),"",Z107/R107)</x:f>
      </x:c>
      <x:c r="AB107" s="23" t="str">
        <x:f>IF(OR(COUNT(R107,V107)&lt;&gt;2,R107&lt;=0),"",V107/R107-1)</x:f>
      </x:c>
      <x:c r="AC107" s="24" t="str">
        <x:f>IF(COUNT(Q107,R107)&lt;&gt;2,"",IF(OR(Q107&lt;=0,R107&lt;=0),"NM",Q107/R107))</x:f>
      </x:c>
      <x:c r="AD107" s="24" t="str">
        <x:f>IF(COUNT(Q107,Z107)&lt;&gt;2,"",IF(OR(Q107&lt;=0,Z107&lt;=0),"NM",Q107/Z107))</x:f>
      </x:c>
      <x:c r="AE107" s="24" t="str">
        <x:f>IF(COUNT(Q107,U107)&lt;&gt;2,"",IF(OR(Q107&lt;=0,U107&lt;=0),"NM",Q107/U107))</x:f>
      </x:c>
      <x:c r="AF107" s="24" t="str">
        <x:f>IF(COUNT(Q107,V107)&lt;&gt;2,"",IF(OR(Q107&lt;=0,V107&lt;=0),"NM",Q107/V107))</x:f>
      </x:c>
      <x:c r="AG107" s="24" t="str">
        <x:f>IF(COUNT(Q107,W107)&lt;&gt;2,"",IF(OR(Q107&lt;=0,W107&lt;=0),"NM",Q107/W107))</x:f>
      </x:c>
      <x:c r="AH107" s="25" t="str">
        <x:f>IF(OR(NOT(ISNUMBER(Controls!$C$11)),Controls!$C$11&lt;1,Controls!$C$11&gt;5,Controls!$C$11&lt;&gt;INT(Controls!$C$11)),"",INDEX(AC107:AG107,1,Controls!$C$11))</x:f>
      </x:c>
      <x:c r="AI107" s="2" t="str">
        <x:f>IF(A107="","",IF(COUNTIFS($A$10:$A$309,A107)&lt;&gt;1,"Duplicate ID",IF(OR(B107&lt;&gt;Controls!$C$9,C107&lt;&gt;Controls!$C$10),"Other peer group",IF(OR(H107&lt;&gt;"Yes",G107="Excluded",G107="Adjacent",G107="Watchlist"),"Excluded",IF(OR(I107&lt;&gt;"Yes",D107="",E107="",J107="",K107="",L107="",X107="",Controls!$C$10="",Controls!$C$8="",Controls!$C$20="",Controls!$C$21="",M107&lt;&gt;Controls!$C$8,NOT(ISNUMBER(N107)),N107&lt;=0,N107&lt;&gt;Controls!$C$7,NOT(ISNUMBER(O107)),O107&gt;N107,AND(Controls!$C$11&gt;=4,OR(NOT(ISNUMBER(P107)),P107&lt;=N107)),AND(Controls!$C$11=2,T107&lt;&gt;0,Y107=""),AND(G107&lt;&gt;"Core",G107&lt;&gt;"Secondary")),"Review inputs / basis",IF(NOT(ISNUMBER(AH107)),"Missing / NM metric","Eligible"))))))</x:f>
      </x:c>
      <x:c r="AJ107" s="25" t="str">
        <x:f>IF(AND(AI107="Eligible",G107="Core"),AH107,"")</x:f>
      </x:c>
      <x:c r="AK107" s="25" t="str">
        <x:f>IF(AI107="Eligible",AH107,"")</x:f>
      </x:c>
      <x:c r="AL107" s="2" t="str">
        <x:f>IF(NOT(ISNUMBER(AJ107)),"",IF($A$6&lt;5,"Fewer than 5 core",IF(OR(AJ107&lt;$B$6-1.5*($D$6-$B$6),AJ107&gt;$D$6+1.5*($D$6-$B$6)),"Review outlier","Within IQR fences")))</x:f>
      </x:c>
      <x:c r="AM107" s="2"/>
      <x:c r="AN107" s="2"/>
      <x:c r="AO107" s="2"/>
      <x:c r="AP107" s="2"/>
    </x:row>
    <x:row r="108" ht="25" customHeight="1">
      <x:c r="A108" s="6"/>
      <x:c r="B108" s="6"/>
      <x:c r="C108" s="6"/>
      <x:c r="D108" s="6"/>
      <x:c r="E108" s="6"/>
      <x:c r="F108" s="6"/>
      <x:c r="G108" s="6"/>
      <x:c r="H108" s="6"/>
      <x:c r="I108" s="6"/>
      <x:c r="J108" s="6"/>
      <x:c r="K108" s="6"/>
      <x:c r="L108" s="6"/>
      <x:c r="M108" s="6"/>
      <x:c r="N108" s="16"/>
      <x:c r="O108" s="16"/>
      <x:c r="P108" s="16"/>
      <x:c r="Q108" s="17"/>
      <x:c r="R108" s="17"/>
      <x:c r="S108" s="17"/>
      <x:c r="T108" s="17"/>
      <x:c r="U108" s="17"/>
      <x:c r="V108" s="17"/>
      <x:c r="W108" s="17"/>
      <x:c r="X108" s="17"/>
      <x:c r="Y108" s="17"/>
      <x:c r="Z108" s="18" t="str">
        <x:f>IF(COUNT(S108:T108)&lt;&gt;2,"",SUM(S108:T108))</x:f>
      </x:c>
      <x:c r="AA108" s="23" t="str">
        <x:f>IF(OR(NOT(ISNUMBER(Z108)),NOT(ISNUMBER(R108)),R108&lt;=0),"",Z108/R108)</x:f>
      </x:c>
      <x:c r="AB108" s="23" t="str">
        <x:f>IF(OR(COUNT(R108,V108)&lt;&gt;2,R108&lt;=0),"",V108/R108-1)</x:f>
      </x:c>
      <x:c r="AC108" s="24" t="str">
        <x:f>IF(COUNT(Q108,R108)&lt;&gt;2,"",IF(OR(Q108&lt;=0,R108&lt;=0),"NM",Q108/R108))</x:f>
      </x:c>
      <x:c r="AD108" s="24" t="str">
        <x:f>IF(COUNT(Q108,Z108)&lt;&gt;2,"",IF(OR(Q108&lt;=0,Z108&lt;=0),"NM",Q108/Z108))</x:f>
      </x:c>
      <x:c r="AE108" s="24" t="str">
        <x:f>IF(COUNT(Q108,U108)&lt;&gt;2,"",IF(OR(Q108&lt;=0,U108&lt;=0),"NM",Q108/U108))</x:f>
      </x:c>
      <x:c r="AF108" s="24" t="str">
        <x:f>IF(COUNT(Q108,V108)&lt;&gt;2,"",IF(OR(Q108&lt;=0,V108&lt;=0),"NM",Q108/V108))</x:f>
      </x:c>
      <x:c r="AG108" s="24" t="str">
        <x:f>IF(COUNT(Q108,W108)&lt;&gt;2,"",IF(OR(Q108&lt;=0,W108&lt;=0),"NM",Q108/W108))</x:f>
      </x:c>
      <x:c r="AH108" s="25" t="str">
        <x:f>IF(OR(NOT(ISNUMBER(Controls!$C$11)),Controls!$C$11&lt;1,Controls!$C$11&gt;5,Controls!$C$11&lt;&gt;INT(Controls!$C$11)),"",INDEX(AC108:AG108,1,Controls!$C$11))</x:f>
      </x:c>
      <x:c r="AI108" s="2" t="str">
        <x:f>IF(A108="","",IF(COUNTIFS($A$10:$A$309,A108)&lt;&gt;1,"Duplicate ID",IF(OR(B108&lt;&gt;Controls!$C$9,C108&lt;&gt;Controls!$C$10),"Other peer group",IF(OR(H108&lt;&gt;"Yes",G108="Excluded",G108="Adjacent",G108="Watchlist"),"Excluded",IF(OR(I108&lt;&gt;"Yes",D108="",E108="",J108="",K108="",L108="",X108="",Controls!$C$10="",Controls!$C$8="",Controls!$C$20="",Controls!$C$21="",M108&lt;&gt;Controls!$C$8,NOT(ISNUMBER(N108)),N108&lt;=0,N108&lt;&gt;Controls!$C$7,NOT(ISNUMBER(O108)),O108&gt;N108,AND(Controls!$C$11&gt;=4,OR(NOT(ISNUMBER(P108)),P108&lt;=N108)),AND(Controls!$C$11=2,T108&lt;&gt;0,Y108=""),AND(G108&lt;&gt;"Core",G108&lt;&gt;"Secondary")),"Review inputs / basis",IF(NOT(ISNUMBER(AH108)),"Missing / NM metric","Eligible"))))))</x:f>
      </x:c>
      <x:c r="AJ108" s="25" t="str">
        <x:f>IF(AND(AI108="Eligible",G108="Core"),AH108,"")</x:f>
      </x:c>
      <x:c r="AK108" s="25" t="str">
        <x:f>IF(AI108="Eligible",AH108,"")</x:f>
      </x:c>
      <x:c r="AL108" s="2" t="str">
        <x:f>IF(NOT(ISNUMBER(AJ108)),"",IF($A$6&lt;5,"Fewer than 5 core",IF(OR(AJ108&lt;$B$6-1.5*($D$6-$B$6),AJ108&gt;$D$6+1.5*($D$6-$B$6)),"Review outlier","Within IQR fences")))</x:f>
      </x:c>
      <x:c r="AM108" s="2"/>
      <x:c r="AN108" s="2"/>
      <x:c r="AO108" s="2"/>
      <x:c r="AP108" s="2"/>
    </x:row>
    <x:row r="109" ht="25" customHeight="1">
      <x:c r="A109" s="6"/>
      <x:c r="B109" s="6"/>
      <x:c r="C109" s="6"/>
      <x:c r="D109" s="6"/>
      <x:c r="E109" s="6"/>
      <x:c r="F109" s="6"/>
      <x:c r="G109" s="6"/>
      <x:c r="H109" s="6"/>
      <x:c r="I109" s="6"/>
      <x:c r="J109" s="6"/>
      <x:c r="K109" s="6"/>
      <x:c r="L109" s="6"/>
      <x:c r="M109" s="6"/>
      <x:c r="N109" s="16"/>
      <x:c r="O109" s="16"/>
      <x:c r="P109" s="16"/>
      <x:c r="Q109" s="17"/>
      <x:c r="R109" s="17"/>
      <x:c r="S109" s="17"/>
      <x:c r="T109" s="17"/>
      <x:c r="U109" s="17"/>
      <x:c r="V109" s="17"/>
      <x:c r="W109" s="17"/>
      <x:c r="X109" s="17"/>
      <x:c r="Y109" s="17"/>
      <x:c r="Z109" s="18" t="str">
        <x:f>IF(COUNT(S109:T109)&lt;&gt;2,"",SUM(S109:T109))</x:f>
      </x:c>
      <x:c r="AA109" s="23" t="str">
        <x:f>IF(OR(NOT(ISNUMBER(Z109)),NOT(ISNUMBER(R109)),R109&lt;=0),"",Z109/R109)</x:f>
      </x:c>
      <x:c r="AB109" s="23" t="str">
        <x:f>IF(OR(COUNT(R109,V109)&lt;&gt;2,R109&lt;=0),"",V109/R109-1)</x:f>
      </x:c>
      <x:c r="AC109" s="24" t="str">
        <x:f>IF(COUNT(Q109,R109)&lt;&gt;2,"",IF(OR(Q109&lt;=0,R109&lt;=0),"NM",Q109/R109))</x:f>
      </x:c>
      <x:c r="AD109" s="24" t="str">
        <x:f>IF(COUNT(Q109,Z109)&lt;&gt;2,"",IF(OR(Q109&lt;=0,Z109&lt;=0),"NM",Q109/Z109))</x:f>
      </x:c>
      <x:c r="AE109" s="24" t="str">
        <x:f>IF(COUNT(Q109,U109)&lt;&gt;2,"",IF(OR(Q109&lt;=0,U109&lt;=0),"NM",Q109/U109))</x:f>
      </x:c>
      <x:c r="AF109" s="24" t="str">
        <x:f>IF(COUNT(Q109,V109)&lt;&gt;2,"",IF(OR(Q109&lt;=0,V109&lt;=0),"NM",Q109/V109))</x:f>
      </x:c>
      <x:c r="AG109" s="24" t="str">
        <x:f>IF(COUNT(Q109,W109)&lt;&gt;2,"",IF(OR(Q109&lt;=0,W109&lt;=0),"NM",Q109/W109))</x:f>
      </x:c>
      <x:c r="AH109" s="25" t="str">
        <x:f>IF(OR(NOT(ISNUMBER(Controls!$C$11)),Controls!$C$11&lt;1,Controls!$C$11&gt;5,Controls!$C$11&lt;&gt;INT(Controls!$C$11)),"",INDEX(AC109:AG109,1,Controls!$C$11))</x:f>
      </x:c>
      <x:c r="AI109" s="2" t="str">
        <x:f>IF(A109="","",IF(COUNTIFS($A$10:$A$309,A109)&lt;&gt;1,"Duplicate ID",IF(OR(B109&lt;&gt;Controls!$C$9,C109&lt;&gt;Controls!$C$10),"Other peer group",IF(OR(H109&lt;&gt;"Yes",G109="Excluded",G109="Adjacent",G109="Watchlist"),"Excluded",IF(OR(I109&lt;&gt;"Yes",D109="",E109="",J109="",K109="",L109="",X109="",Controls!$C$10="",Controls!$C$8="",Controls!$C$20="",Controls!$C$21="",M109&lt;&gt;Controls!$C$8,NOT(ISNUMBER(N109)),N109&lt;=0,N109&lt;&gt;Controls!$C$7,NOT(ISNUMBER(O109)),O109&gt;N109,AND(Controls!$C$11&gt;=4,OR(NOT(ISNUMBER(P109)),P109&lt;=N109)),AND(Controls!$C$11=2,T109&lt;&gt;0,Y109=""),AND(G109&lt;&gt;"Core",G109&lt;&gt;"Secondary")),"Review inputs / basis",IF(NOT(ISNUMBER(AH109)),"Missing / NM metric","Eligible"))))))</x:f>
      </x:c>
      <x:c r="AJ109" s="25" t="str">
        <x:f>IF(AND(AI109="Eligible",G109="Core"),AH109,"")</x:f>
      </x:c>
      <x:c r="AK109" s="25" t="str">
        <x:f>IF(AI109="Eligible",AH109,"")</x:f>
      </x:c>
      <x:c r="AL109" s="2" t="str">
        <x:f>IF(NOT(ISNUMBER(AJ109)),"",IF($A$6&lt;5,"Fewer than 5 core",IF(OR(AJ109&lt;$B$6-1.5*($D$6-$B$6),AJ109&gt;$D$6+1.5*($D$6-$B$6)),"Review outlier","Within IQR fences")))</x:f>
      </x:c>
      <x:c r="AM109" s="2"/>
      <x:c r="AN109" s="2"/>
      <x:c r="AO109" s="2"/>
      <x:c r="AP109" s="2"/>
    </x:row>
    <x:row r="110" ht="25" customHeight="1">
      <x:c r="A110" s="6"/>
      <x:c r="B110" s="6"/>
      <x:c r="C110" s="6"/>
      <x:c r="D110" s="6"/>
      <x:c r="E110" s="6"/>
      <x:c r="F110" s="6"/>
      <x:c r="G110" s="6"/>
      <x:c r="H110" s="6"/>
      <x:c r="I110" s="6"/>
      <x:c r="J110" s="6"/>
      <x:c r="K110" s="6"/>
      <x:c r="L110" s="6"/>
      <x:c r="M110" s="6"/>
      <x:c r="N110" s="16"/>
      <x:c r="O110" s="16"/>
      <x:c r="P110" s="16"/>
      <x:c r="Q110" s="17"/>
      <x:c r="R110" s="17"/>
      <x:c r="S110" s="17"/>
      <x:c r="T110" s="17"/>
      <x:c r="U110" s="17"/>
      <x:c r="V110" s="17"/>
      <x:c r="W110" s="17"/>
      <x:c r="X110" s="17"/>
      <x:c r="Y110" s="17"/>
      <x:c r="Z110" s="18" t="str">
        <x:f>IF(COUNT(S110:T110)&lt;&gt;2,"",SUM(S110:T110))</x:f>
      </x:c>
      <x:c r="AA110" s="23" t="str">
        <x:f>IF(OR(NOT(ISNUMBER(Z110)),NOT(ISNUMBER(R110)),R110&lt;=0),"",Z110/R110)</x:f>
      </x:c>
      <x:c r="AB110" s="23" t="str">
        <x:f>IF(OR(COUNT(R110,V110)&lt;&gt;2,R110&lt;=0),"",V110/R110-1)</x:f>
      </x:c>
      <x:c r="AC110" s="24" t="str">
        <x:f>IF(COUNT(Q110,R110)&lt;&gt;2,"",IF(OR(Q110&lt;=0,R110&lt;=0),"NM",Q110/R110))</x:f>
      </x:c>
      <x:c r="AD110" s="24" t="str">
        <x:f>IF(COUNT(Q110,Z110)&lt;&gt;2,"",IF(OR(Q110&lt;=0,Z110&lt;=0),"NM",Q110/Z110))</x:f>
      </x:c>
      <x:c r="AE110" s="24" t="str">
        <x:f>IF(COUNT(Q110,U110)&lt;&gt;2,"",IF(OR(Q110&lt;=0,U110&lt;=0),"NM",Q110/U110))</x:f>
      </x:c>
      <x:c r="AF110" s="24" t="str">
        <x:f>IF(COUNT(Q110,V110)&lt;&gt;2,"",IF(OR(Q110&lt;=0,V110&lt;=0),"NM",Q110/V110))</x:f>
      </x:c>
      <x:c r="AG110" s="24" t="str">
        <x:f>IF(COUNT(Q110,W110)&lt;&gt;2,"",IF(OR(Q110&lt;=0,W110&lt;=0),"NM",Q110/W110))</x:f>
      </x:c>
      <x:c r="AH110" s="25" t="str">
        <x:f>IF(OR(NOT(ISNUMBER(Controls!$C$11)),Controls!$C$11&lt;1,Controls!$C$11&gt;5,Controls!$C$11&lt;&gt;INT(Controls!$C$11)),"",INDEX(AC110:AG110,1,Controls!$C$11))</x:f>
      </x:c>
      <x:c r="AI110" s="2" t="str">
        <x:f>IF(A110="","",IF(COUNTIFS($A$10:$A$309,A110)&lt;&gt;1,"Duplicate ID",IF(OR(B110&lt;&gt;Controls!$C$9,C110&lt;&gt;Controls!$C$10),"Other peer group",IF(OR(H110&lt;&gt;"Yes",G110="Excluded",G110="Adjacent",G110="Watchlist"),"Excluded",IF(OR(I110&lt;&gt;"Yes",D110="",E110="",J110="",K110="",L110="",X110="",Controls!$C$10="",Controls!$C$8="",Controls!$C$20="",Controls!$C$21="",M110&lt;&gt;Controls!$C$8,NOT(ISNUMBER(N110)),N110&lt;=0,N110&lt;&gt;Controls!$C$7,NOT(ISNUMBER(O110)),O110&gt;N110,AND(Controls!$C$11&gt;=4,OR(NOT(ISNUMBER(P110)),P110&lt;=N110)),AND(Controls!$C$11=2,T110&lt;&gt;0,Y110=""),AND(G110&lt;&gt;"Core",G110&lt;&gt;"Secondary")),"Review inputs / basis",IF(NOT(ISNUMBER(AH110)),"Missing / NM metric","Eligible"))))))</x:f>
      </x:c>
      <x:c r="AJ110" s="25" t="str">
        <x:f>IF(AND(AI110="Eligible",G110="Core"),AH110,"")</x:f>
      </x:c>
      <x:c r="AK110" s="25" t="str">
        <x:f>IF(AI110="Eligible",AH110,"")</x:f>
      </x:c>
      <x:c r="AL110" s="2" t="str">
        <x:f>IF(NOT(ISNUMBER(AJ110)),"",IF($A$6&lt;5,"Fewer than 5 core",IF(OR(AJ110&lt;$B$6-1.5*($D$6-$B$6),AJ110&gt;$D$6+1.5*($D$6-$B$6)),"Review outlier","Within IQR fences")))</x:f>
      </x:c>
      <x:c r="AM110" s="2"/>
      <x:c r="AN110" s="2"/>
      <x:c r="AO110" s="2"/>
      <x:c r="AP110" s="2"/>
    </x:row>
    <x:row r="111" ht="25" customHeight="1">
      <x:c r="A111" s="6"/>
      <x:c r="B111" s="6"/>
      <x:c r="C111" s="6"/>
      <x:c r="D111" s="6"/>
      <x:c r="E111" s="6"/>
      <x:c r="F111" s="6"/>
      <x:c r="G111" s="6"/>
      <x:c r="H111" s="6"/>
      <x:c r="I111" s="6"/>
      <x:c r="J111" s="6"/>
      <x:c r="K111" s="6"/>
      <x:c r="L111" s="6"/>
      <x:c r="M111" s="6"/>
      <x:c r="N111" s="16"/>
      <x:c r="O111" s="16"/>
      <x:c r="P111" s="16"/>
      <x:c r="Q111" s="17"/>
      <x:c r="R111" s="17"/>
      <x:c r="S111" s="17"/>
      <x:c r="T111" s="17"/>
      <x:c r="U111" s="17"/>
      <x:c r="V111" s="17"/>
      <x:c r="W111" s="17"/>
      <x:c r="X111" s="17"/>
      <x:c r="Y111" s="17"/>
      <x:c r="Z111" s="18" t="str">
        <x:f>IF(COUNT(S111:T111)&lt;&gt;2,"",SUM(S111:T111))</x:f>
      </x:c>
      <x:c r="AA111" s="23" t="str">
        <x:f>IF(OR(NOT(ISNUMBER(Z111)),NOT(ISNUMBER(R111)),R111&lt;=0),"",Z111/R111)</x:f>
      </x:c>
      <x:c r="AB111" s="23" t="str">
        <x:f>IF(OR(COUNT(R111,V111)&lt;&gt;2,R111&lt;=0),"",V111/R111-1)</x:f>
      </x:c>
      <x:c r="AC111" s="24" t="str">
        <x:f>IF(COUNT(Q111,R111)&lt;&gt;2,"",IF(OR(Q111&lt;=0,R111&lt;=0),"NM",Q111/R111))</x:f>
      </x:c>
      <x:c r="AD111" s="24" t="str">
        <x:f>IF(COUNT(Q111,Z111)&lt;&gt;2,"",IF(OR(Q111&lt;=0,Z111&lt;=0),"NM",Q111/Z111))</x:f>
      </x:c>
      <x:c r="AE111" s="24" t="str">
        <x:f>IF(COUNT(Q111,U111)&lt;&gt;2,"",IF(OR(Q111&lt;=0,U111&lt;=0),"NM",Q111/U111))</x:f>
      </x:c>
      <x:c r="AF111" s="24" t="str">
        <x:f>IF(COUNT(Q111,V111)&lt;&gt;2,"",IF(OR(Q111&lt;=0,V111&lt;=0),"NM",Q111/V111))</x:f>
      </x:c>
      <x:c r="AG111" s="24" t="str">
        <x:f>IF(COUNT(Q111,W111)&lt;&gt;2,"",IF(OR(Q111&lt;=0,W111&lt;=0),"NM",Q111/W111))</x:f>
      </x:c>
      <x:c r="AH111" s="25" t="str">
        <x:f>IF(OR(NOT(ISNUMBER(Controls!$C$11)),Controls!$C$11&lt;1,Controls!$C$11&gt;5,Controls!$C$11&lt;&gt;INT(Controls!$C$11)),"",INDEX(AC111:AG111,1,Controls!$C$11))</x:f>
      </x:c>
      <x:c r="AI111" s="2" t="str">
        <x:f>IF(A111="","",IF(COUNTIFS($A$10:$A$309,A111)&lt;&gt;1,"Duplicate ID",IF(OR(B111&lt;&gt;Controls!$C$9,C111&lt;&gt;Controls!$C$10),"Other peer group",IF(OR(H111&lt;&gt;"Yes",G111="Excluded",G111="Adjacent",G111="Watchlist"),"Excluded",IF(OR(I111&lt;&gt;"Yes",D111="",E111="",J111="",K111="",L111="",X111="",Controls!$C$10="",Controls!$C$8="",Controls!$C$20="",Controls!$C$21="",M111&lt;&gt;Controls!$C$8,NOT(ISNUMBER(N111)),N111&lt;=0,N111&lt;&gt;Controls!$C$7,NOT(ISNUMBER(O111)),O111&gt;N111,AND(Controls!$C$11&gt;=4,OR(NOT(ISNUMBER(P111)),P111&lt;=N111)),AND(Controls!$C$11=2,T111&lt;&gt;0,Y111=""),AND(G111&lt;&gt;"Core",G111&lt;&gt;"Secondary")),"Review inputs / basis",IF(NOT(ISNUMBER(AH111)),"Missing / NM metric","Eligible"))))))</x:f>
      </x:c>
      <x:c r="AJ111" s="25" t="str">
        <x:f>IF(AND(AI111="Eligible",G111="Core"),AH111,"")</x:f>
      </x:c>
      <x:c r="AK111" s="25" t="str">
        <x:f>IF(AI111="Eligible",AH111,"")</x:f>
      </x:c>
      <x:c r="AL111" s="2" t="str">
        <x:f>IF(NOT(ISNUMBER(AJ111)),"",IF($A$6&lt;5,"Fewer than 5 core",IF(OR(AJ111&lt;$B$6-1.5*($D$6-$B$6),AJ111&gt;$D$6+1.5*($D$6-$B$6)),"Review outlier","Within IQR fences")))</x:f>
      </x:c>
      <x:c r="AM111" s="2"/>
      <x:c r="AN111" s="2"/>
      <x:c r="AO111" s="2"/>
      <x:c r="AP111" s="2"/>
    </x:row>
    <x:row r="112" ht="25" customHeight="1">
      <x:c r="A112" s="6"/>
      <x:c r="B112" s="6"/>
      <x:c r="C112" s="6"/>
      <x:c r="D112" s="6"/>
      <x:c r="E112" s="6"/>
      <x:c r="F112" s="6"/>
      <x:c r="G112" s="6"/>
      <x:c r="H112" s="6"/>
      <x:c r="I112" s="6"/>
      <x:c r="J112" s="6"/>
      <x:c r="K112" s="6"/>
      <x:c r="L112" s="6"/>
      <x:c r="M112" s="6"/>
      <x:c r="N112" s="16"/>
      <x:c r="O112" s="16"/>
      <x:c r="P112" s="16"/>
      <x:c r="Q112" s="17"/>
      <x:c r="R112" s="17"/>
      <x:c r="S112" s="17"/>
      <x:c r="T112" s="17"/>
      <x:c r="U112" s="17"/>
      <x:c r="V112" s="17"/>
      <x:c r="W112" s="17"/>
      <x:c r="X112" s="17"/>
      <x:c r="Y112" s="17"/>
      <x:c r="Z112" s="18" t="str">
        <x:f>IF(COUNT(S112:T112)&lt;&gt;2,"",SUM(S112:T112))</x:f>
      </x:c>
      <x:c r="AA112" s="23" t="str">
        <x:f>IF(OR(NOT(ISNUMBER(Z112)),NOT(ISNUMBER(R112)),R112&lt;=0),"",Z112/R112)</x:f>
      </x:c>
      <x:c r="AB112" s="23" t="str">
        <x:f>IF(OR(COUNT(R112,V112)&lt;&gt;2,R112&lt;=0),"",V112/R112-1)</x:f>
      </x:c>
      <x:c r="AC112" s="24" t="str">
        <x:f>IF(COUNT(Q112,R112)&lt;&gt;2,"",IF(OR(Q112&lt;=0,R112&lt;=0),"NM",Q112/R112))</x:f>
      </x:c>
      <x:c r="AD112" s="24" t="str">
        <x:f>IF(COUNT(Q112,Z112)&lt;&gt;2,"",IF(OR(Q112&lt;=0,Z112&lt;=0),"NM",Q112/Z112))</x:f>
      </x:c>
      <x:c r="AE112" s="24" t="str">
        <x:f>IF(COUNT(Q112,U112)&lt;&gt;2,"",IF(OR(Q112&lt;=0,U112&lt;=0),"NM",Q112/U112))</x:f>
      </x:c>
      <x:c r="AF112" s="24" t="str">
        <x:f>IF(COUNT(Q112,V112)&lt;&gt;2,"",IF(OR(Q112&lt;=0,V112&lt;=0),"NM",Q112/V112))</x:f>
      </x:c>
      <x:c r="AG112" s="24" t="str">
        <x:f>IF(COUNT(Q112,W112)&lt;&gt;2,"",IF(OR(Q112&lt;=0,W112&lt;=0),"NM",Q112/W112))</x:f>
      </x:c>
      <x:c r="AH112" s="25" t="str">
        <x:f>IF(OR(NOT(ISNUMBER(Controls!$C$11)),Controls!$C$11&lt;1,Controls!$C$11&gt;5,Controls!$C$11&lt;&gt;INT(Controls!$C$11)),"",INDEX(AC112:AG112,1,Controls!$C$11))</x:f>
      </x:c>
      <x:c r="AI112" s="2" t="str">
        <x:f>IF(A112="","",IF(COUNTIFS($A$10:$A$309,A112)&lt;&gt;1,"Duplicate ID",IF(OR(B112&lt;&gt;Controls!$C$9,C112&lt;&gt;Controls!$C$10),"Other peer group",IF(OR(H112&lt;&gt;"Yes",G112="Excluded",G112="Adjacent",G112="Watchlist"),"Excluded",IF(OR(I112&lt;&gt;"Yes",D112="",E112="",J112="",K112="",L112="",X112="",Controls!$C$10="",Controls!$C$8="",Controls!$C$20="",Controls!$C$21="",M112&lt;&gt;Controls!$C$8,NOT(ISNUMBER(N112)),N112&lt;=0,N112&lt;&gt;Controls!$C$7,NOT(ISNUMBER(O112)),O112&gt;N112,AND(Controls!$C$11&gt;=4,OR(NOT(ISNUMBER(P112)),P112&lt;=N112)),AND(Controls!$C$11=2,T112&lt;&gt;0,Y112=""),AND(G112&lt;&gt;"Core",G112&lt;&gt;"Secondary")),"Review inputs / basis",IF(NOT(ISNUMBER(AH112)),"Missing / NM metric","Eligible"))))))</x:f>
      </x:c>
      <x:c r="AJ112" s="25" t="str">
        <x:f>IF(AND(AI112="Eligible",G112="Core"),AH112,"")</x:f>
      </x:c>
      <x:c r="AK112" s="25" t="str">
        <x:f>IF(AI112="Eligible",AH112,"")</x:f>
      </x:c>
      <x:c r="AL112" s="2" t="str">
        <x:f>IF(NOT(ISNUMBER(AJ112)),"",IF($A$6&lt;5,"Fewer than 5 core",IF(OR(AJ112&lt;$B$6-1.5*($D$6-$B$6),AJ112&gt;$D$6+1.5*($D$6-$B$6)),"Review outlier","Within IQR fences")))</x:f>
      </x:c>
      <x:c r="AM112" s="2"/>
      <x:c r="AN112" s="2"/>
      <x:c r="AO112" s="2"/>
      <x:c r="AP112" s="2"/>
    </x:row>
    <x:row r="113" ht="25" customHeight="1">
      <x:c r="A113" s="6"/>
      <x:c r="B113" s="6"/>
      <x:c r="C113" s="6"/>
      <x:c r="D113" s="6"/>
      <x:c r="E113" s="6"/>
      <x:c r="F113" s="6"/>
      <x:c r="G113" s="6"/>
      <x:c r="H113" s="6"/>
      <x:c r="I113" s="6"/>
      <x:c r="J113" s="6"/>
      <x:c r="K113" s="6"/>
      <x:c r="L113" s="6"/>
      <x:c r="M113" s="6"/>
      <x:c r="N113" s="16"/>
      <x:c r="O113" s="16"/>
      <x:c r="P113" s="16"/>
      <x:c r="Q113" s="17"/>
      <x:c r="R113" s="17"/>
      <x:c r="S113" s="17"/>
      <x:c r="T113" s="17"/>
      <x:c r="U113" s="17"/>
      <x:c r="V113" s="17"/>
      <x:c r="W113" s="17"/>
      <x:c r="X113" s="17"/>
      <x:c r="Y113" s="17"/>
      <x:c r="Z113" s="18" t="str">
        <x:f>IF(COUNT(S113:T113)&lt;&gt;2,"",SUM(S113:T113))</x:f>
      </x:c>
      <x:c r="AA113" s="23" t="str">
        <x:f>IF(OR(NOT(ISNUMBER(Z113)),NOT(ISNUMBER(R113)),R113&lt;=0),"",Z113/R113)</x:f>
      </x:c>
      <x:c r="AB113" s="23" t="str">
        <x:f>IF(OR(COUNT(R113,V113)&lt;&gt;2,R113&lt;=0),"",V113/R113-1)</x:f>
      </x:c>
      <x:c r="AC113" s="24" t="str">
        <x:f>IF(COUNT(Q113,R113)&lt;&gt;2,"",IF(OR(Q113&lt;=0,R113&lt;=0),"NM",Q113/R113))</x:f>
      </x:c>
      <x:c r="AD113" s="24" t="str">
        <x:f>IF(COUNT(Q113,Z113)&lt;&gt;2,"",IF(OR(Q113&lt;=0,Z113&lt;=0),"NM",Q113/Z113))</x:f>
      </x:c>
      <x:c r="AE113" s="24" t="str">
        <x:f>IF(COUNT(Q113,U113)&lt;&gt;2,"",IF(OR(Q113&lt;=0,U113&lt;=0),"NM",Q113/U113))</x:f>
      </x:c>
      <x:c r="AF113" s="24" t="str">
        <x:f>IF(COUNT(Q113,V113)&lt;&gt;2,"",IF(OR(Q113&lt;=0,V113&lt;=0),"NM",Q113/V113))</x:f>
      </x:c>
      <x:c r="AG113" s="24" t="str">
        <x:f>IF(COUNT(Q113,W113)&lt;&gt;2,"",IF(OR(Q113&lt;=0,W113&lt;=0),"NM",Q113/W113))</x:f>
      </x:c>
      <x:c r="AH113" s="25" t="str">
        <x:f>IF(OR(NOT(ISNUMBER(Controls!$C$11)),Controls!$C$11&lt;1,Controls!$C$11&gt;5,Controls!$C$11&lt;&gt;INT(Controls!$C$11)),"",INDEX(AC113:AG113,1,Controls!$C$11))</x:f>
      </x:c>
      <x:c r="AI113" s="2" t="str">
        <x:f>IF(A113="","",IF(COUNTIFS($A$10:$A$309,A113)&lt;&gt;1,"Duplicate ID",IF(OR(B113&lt;&gt;Controls!$C$9,C113&lt;&gt;Controls!$C$10),"Other peer group",IF(OR(H113&lt;&gt;"Yes",G113="Excluded",G113="Adjacent",G113="Watchlist"),"Excluded",IF(OR(I113&lt;&gt;"Yes",D113="",E113="",J113="",K113="",L113="",X113="",Controls!$C$10="",Controls!$C$8="",Controls!$C$20="",Controls!$C$21="",M113&lt;&gt;Controls!$C$8,NOT(ISNUMBER(N113)),N113&lt;=0,N113&lt;&gt;Controls!$C$7,NOT(ISNUMBER(O113)),O113&gt;N113,AND(Controls!$C$11&gt;=4,OR(NOT(ISNUMBER(P113)),P113&lt;=N113)),AND(Controls!$C$11=2,T113&lt;&gt;0,Y113=""),AND(G113&lt;&gt;"Core",G113&lt;&gt;"Secondary")),"Review inputs / basis",IF(NOT(ISNUMBER(AH113)),"Missing / NM metric","Eligible"))))))</x:f>
      </x:c>
      <x:c r="AJ113" s="25" t="str">
        <x:f>IF(AND(AI113="Eligible",G113="Core"),AH113,"")</x:f>
      </x:c>
      <x:c r="AK113" s="25" t="str">
        <x:f>IF(AI113="Eligible",AH113,"")</x:f>
      </x:c>
      <x:c r="AL113" s="2" t="str">
        <x:f>IF(NOT(ISNUMBER(AJ113)),"",IF($A$6&lt;5,"Fewer than 5 core",IF(OR(AJ113&lt;$B$6-1.5*($D$6-$B$6),AJ113&gt;$D$6+1.5*($D$6-$B$6)),"Review outlier","Within IQR fences")))</x:f>
      </x:c>
      <x:c r="AM113" s="2"/>
      <x:c r="AN113" s="2"/>
      <x:c r="AO113" s="2"/>
      <x:c r="AP113" s="2"/>
    </x:row>
    <x:row r="114" ht="25" customHeight="1">
      <x:c r="A114" s="6"/>
      <x:c r="B114" s="6"/>
      <x:c r="C114" s="6"/>
      <x:c r="D114" s="6"/>
      <x:c r="E114" s="6"/>
      <x:c r="F114" s="6"/>
      <x:c r="G114" s="6"/>
      <x:c r="H114" s="6"/>
      <x:c r="I114" s="6"/>
      <x:c r="J114" s="6"/>
      <x:c r="K114" s="6"/>
      <x:c r="L114" s="6"/>
      <x:c r="M114" s="6"/>
      <x:c r="N114" s="16"/>
      <x:c r="O114" s="16"/>
      <x:c r="P114" s="16"/>
      <x:c r="Q114" s="17"/>
      <x:c r="R114" s="17"/>
      <x:c r="S114" s="17"/>
      <x:c r="T114" s="17"/>
      <x:c r="U114" s="17"/>
      <x:c r="V114" s="17"/>
      <x:c r="W114" s="17"/>
      <x:c r="X114" s="17"/>
      <x:c r="Y114" s="17"/>
      <x:c r="Z114" s="18" t="str">
        <x:f>IF(COUNT(S114:T114)&lt;&gt;2,"",SUM(S114:T114))</x:f>
      </x:c>
      <x:c r="AA114" s="23" t="str">
        <x:f>IF(OR(NOT(ISNUMBER(Z114)),NOT(ISNUMBER(R114)),R114&lt;=0),"",Z114/R114)</x:f>
      </x:c>
      <x:c r="AB114" s="23" t="str">
        <x:f>IF(OR(COUNT(R114,V114)&lt;&gt;2,R114&lt;=0),"",V114/R114-1)</x:f>
      </x:c>
      <x:c r="AC114" s="24" t="str">
        <x:f>IF(COUNT(Q114,R114)&lt;&gt;2,"",IF(OR(Q114&lt;=0,R114&lt;=0),"NM",Q114/R114))</x:f>
      </x:c>
      <x:c r="AD114" s="24" t="str">
        <x:f>IF(COUNT(Q114,Z114)&lt;&gt;2,"",IF(OR(Q114&lt;=0,Z114&lt;=0),"NM",Q114/Z114))</x:f>
      </x:c>
      <x:c r="AE114" s="24" t="str">
        <x:f>IF(COUNT(Q114,U114)&lt;&gt;2,"",IF(OR(Q114&lt;=0,U114&lt;=0),"NM",Q114/U114))</x:f>
      </x:c>
      <x:c r="AF114" s="24" t="str">
        <x:f>IF(COUNT(Q114,V114)&lt;&gt;2,"",IF(OR(Q114&lt;=0,V114&lt;=0),"NM",Q114/V114))</x:f>
      </x:c>
      <x:c r="AG114" s="24" t="str">
        <x:f>IF(COUNT(Q114,W114)&lt;&gt;2,"",IF(OR(Q114&lt;=0,W114&lt;=0),"NM",Q114/W114))</x:f>
      </x:c>
      <x:c r="AH114" s="25" t="str">
        <x:f>IF(OR(NOT(ISNUMBER(Controls!$C$11)),Controls!$C$11&lt;1,Controls!$C$11&gt;5,Controls!$C$11&lt;&gt;INT(Controls!$C$11)),"",INDEX(AC114:AG114,1,Controls!$C$11))</x:f>
      </x:c>
      <x:c r="AI114" s="2" t="str">
        <x:f>IF(A114="","",IF(COUNTIFS($A$10:$A$309,A114)&lt;&gt;1,"Duplicate ID",IF(OR(B114&lt;&gt;Controls!$C$9,C114&lt;&gt;Controls!$C$10),"Other peer group",IF(OR(H114&lt;&gt;"Yes",G114="Excluded",G114="Adjacent",G114="Watchlist"),"Excluded",IF(OR(I114&lt;&gt;"Yes",D114="",E114="",J114="",K114="",L114="",X114="",Controls!$C$10="",Controls!$C$8="",Controls!$C$20="",Controls!$C$21="",M114&lt;&gt;Controls!$C$8,NOT(ISNUMBER(N114)),N114&lt;=0,N114&lt;&gt;Controls!$C$7,NOT(ISNUMBER(O114)),O114&gt;N114,AND(Controls!$C$11&gt;=4,OR(NOT(ISNUMBER(P114)),P114&lt;=N114)),AND(Controls!$C$11=2,T114&lt;&gt;0,Y114=""),AND(G114&lt;&gt;"Core",G114&lt;&gt;"Secondary")),"Review inputs / basis",IF(NOT(ISNUMBER(AH114)),"Missing / NM metric","Eligible"))))))</x:f>
      </x:c>
      <x:c r="AJ114" s="25" t="str">
        <x:f>IF(AND(AI114="Eligible",G114="Core"),AH114,"")</x:f>
      </x:c>
      <x:c r="AK114" s="25" t="str">
        <x:f>IF(AI114="Eligible",AH114,"")</x:f>
      </x:c>
      <x:c r="AL114" s="2" t="str">
        <x:f>IF(NOT(ISNUMBER(AJ114)),"",IF($A$6&lt;5,"Fewer than 5 core",IF(OR(AJ114&lt;$B$6-1.5*($D$6-$B$6),AJ114&gt;$D$6+1.5*($D$6-$B$6)),"Review outlier","Within IQR fences")))</x:f>
      </x:c>
      <x:c r="AM114" s="2"/>
      <x:c r="AN114" s="2"/>
      <x:c r="AO114" s="2"/>
      <x:c r="AP114" s="2"/>
    </x:row>
    <x:row r="115" ht="25" customHeight="1">
      <x:c r="A115" s="6"/>
      <x:c r="B115" s="6"/>
      <x:c r="C115" s="6"/>
      <x:c r="D115" s="6"/>
      <x:c r="E115" s="6"/>
      <x:c r="F115" s="6"/>
      <x:c r="G115" s="6"/>
      <x:c r="H115" s="6"/>
      <x:c r="I115" s="6"/>
      <x:c r="J115" s="6"/>
      <x:c r="K115" s="6"/>
      <x:c r="L115" s="6"/>
      <x:c r="M115" s="6"/>
      <x:c r="N115" s="16"/>
      <x:c r="O115" s="16"/>
      <x:c r="P115" s="16"/>
      <x:c r="Q115" s="17"/>
      <x:c r="R115" s="17"/>
      <x:c r="S115" s="17"/>
      <x:c r="T115" s="17"/>
      <x:c r="U115" s="17"/>
      <x:c r="V115" s="17"/>
      <x:c r="W115" s="17"/>
      <x:c r="X115" s="17"/>
      <x:c r="Y115" s="17"/>
      <x:c r="Z115" s="18" t="str">
        <x:f>IF(COUNT(S115:T115)&lt;&gt;2,"",SUM(S115:T115))</x:f>
      </x:c>
      <x:c r="AA115" s="23" t="str">
        <x:f>IF(OR(NOT(ISNUMBER(Z115)),NOT(ISNUMBER(R115)),R115&lt;=0),"",Z115/R115)</x:f>
      </x:c>
      <x:c r="AB115" s="23" t="str">
        <x:f>IF(OR(COUNT(R115,V115)&lt;&gt;2,R115&lt;=0),"",V115/R115-1)</x:f>
      </x:c>
      <x:c r="AC115" s="24" t="str">
        <x:f>IF(COUNT(Q115,R115)&lt;&gt;2,"",IF(OR(Q115&lt;=0,R115&lt;=0),"NM",Q115/R115))</x:f>
      </x:c>
      <x:c r="AD115" s="24" t="str">
        <x:f>IF(COUNT(Q115,Z115)&lt;&gt;2,"",IF(OR(Q115&lt;=0,Z115&lt;=0),"NM",Q115/Z115))</x:f>
      </x:c>
      <x:c r="AE115" s="24" t="str">
        <x:f>IF(COUNT(Q115,U115)&lt;&gt;2,"",IF(OR(Q115&lt;=0,U115&lt;=0),"NM",Q115/U115))</x:f>
      </x:c>
      <x:c r="AF115" s="24" t="str">
        <x:f>IF(COUNT(Q115,V115)&lt;&gt;2,"",IF(OR(Q115&lt;=0,V115&lt;=0),"NM",Q115/V115))</x:f>
      </x:c>
      <x:c r="AG115" s="24" t="str">
        <x:f>IF(COUNT(Q115,W115)&lt;&gt;2,"",IF(OR(Q115&lt;=0,W115&lt;=0),"NM",Q115/W115))</x:f>
      </x:c>
      <x:c r="AH115" s="25" t="str">
        <x:f>IF(OR(NOT(ISNUMBER(Controls!$C$11)),Controls!$C$11&lt;1,Controls!$C$11&gt;5,Controls!$C$11&lt;&gt;INT(Controls!$C$11)),"",INDEX(AC115:AG115,1,Controls!$C$11))</x:f>
      </x:c>
      <x:c r="AI115" s="2" t="str">
        <x:f>IF(A115="","",IF(COUNTIFS($A$10:$A$309,A115)&lt;&gt;1,"Duplicate ID",IF(OR(B115&lt;&gt;Controls!$C$9,C115&lt;&gt;Controls!$C$10),"Other peer group",IF(OR(H115&lt;&gt;"Yes",G115="Excluded",G115="Adjacent",G115="Watchlist"),"Excluded",IF(OR(I115&lt;&gt;"Yes",D115="",E115="",J115="",K115="",L115="",X115="",Controls!$C$10="",Controls!$C$8="",Controls!$C$20="",Controls!$C$21="",M115&lt;&gt;Controls!$C$8,NOT(ISNUMBER(N115)),N115&lt;=0,N115&lt;&gt;Controls!$C$7,NOT(ISNUMBER(O115)),O115&gt;N115,AND(Controls!$C$11&gt;=4,OR(NOT(ISNUMBER(P115)),P115&lt;=N115)),AND(Controls!$C$11=2,T115&lt;&gt;0,Y115=""),AND(G115&lt;&gt;"Core",G115&lt;&gt;"Secondary")),"Review inputs / basis",IF(NOT(ISNUMBER(AH115)),"Missing / NM metric","Eligible"))))))</x:f>
      </x:c>
      <x:c r="AJ115" s="25" t="str">
        <x:f>IF(AND(AI115="Eligible",G115="Core"),AH115,"")</x:f>
      </x:c>
      <x:c r="AK115" s="25" t="str">
        <x:f>IF(AI115="Eligible",AH115,"")</x:f>
      </x:c>
      <x:c r="AL115" s="2" t="str">
        <x:f>IF(NOT(ISNUMBER(AJ115)),"",IF($A$6&lt;5,"Fewer than 5 core",IF(OR(AJ115&lt;$B$6-1.5*($D$6-$B$6),AJ115&gt;$D$6+1.5*($D$6-$B$6)),"Review outlier","Within IQR fences")))</x:f>
      </x:c>
      <x:c r="AM115" s="2"/>
      <x:c r="AN115" s="2"/>
      <x:c r="AO115" s="2"/>
      <x:c r="AP115" s="2"/>
    </x:row>
    <x:row r="116" ht="25" customHeight="1">
      <x:c r="A116" s="6"/>
      <x:c r="B116" s="6"/>
      <x:c r="C116" s="6"/>
      <x:c r="D116" s="6"/>
      <x:c r="E116" s="6"/>
      <x:c r="F116" s="6"/>
      <x:c r="G116" s="6"/>
      <x:c r="H116" s="6"/>
      <x:c r="I116" s="6"/>
      <x:c r="J116" s="6"/>
      <x:c r="K116" s="6"/>
      <x:c r="L116" s="6"/>
      <x:c r="M116" s="6"/>
      <x:c r="N116" s="16"/>
      <x:c r="O116" s="16"/>
      <x:c r="P116" s="16"/>
      <x:c r="Q116" s="17"/>
      <x:c r="R116" s="17"/>
      <x:c r="S116" s="17"/>
      <x:c r="T116" s="17"/>
      <x:c r="U116" s="17"/>
      <x:c r="V116" s="17"/>
      <x:c r="W116" s="17"/>
      <x:c r="X116" s="17"/>
      <x:c r="Y116" s="17"/>
      <x:c r="Z116" s="18" t="str">
        <x:f>IF(COUNT(S116:T116)&lt;&gt;2,"",SUM(S116:T116))</x:f>
      </x:c>
      <x:c r="AA116" s="23" t="str">
        <x:f>IF(OR(NOT(ISNUMBER(Z116)),NOT(ISNUMBER(R116)),R116&lt;=0),"",Z116/R116)</x:f>
      </x:c>
      <x:c r="AB116" s="23" t="str">
        <x:f>IF(OR(COUNT(R116,V116)&lt;&gt;2,R116&lt;=0),"",V116/R116-1)</x:f>
      </x:c>
      <x:c r="AC116" s="24" t="str">
        <x:f>IF(COUNT(Q116,R116)&lt;&gt;2,"",IF(OR(Q116&lt;=0,R116&lt;=0),"NM",Q116/R116))</x:f>
      </x:c>
      <x:c r="AD116" s="24" t="str">
        <x:f>IF(COUNT(Q116,Z116)&lt;&gt;2,"",IF(OR(Q116&lt;=0,Z116&lt;=0),"NM",Q116/Z116))</x:f>
      </x:c>
      <x:c r="AE116" s="24" t="str">
        <x:f>IF(COUNT(Q116,U116)&lt;&gt;2,"",IF(OR(Q116&lt;=0,U116&lt;=0),"NM",Q116/U116))</x:f>
      </x:c>
      <x:c r="AF116" s="24" t="str">
        <x:f>IF(COUNT(Q116,V116)&lt;&gt;2,"",IF(OR(Q116&lt;=0,V116&lt;=0),"NM",Q116/V116))</x:f>
      </x:c>
      <x:c r="AG116" s="24" t="str">
        <x:f>IF(COUNT(Q116,W116)&lt;&gt;2,"",IF(OR(Q116&lt;=0,W116&lt;=0),"NM",Q116/W116))</x:f>
      </x:c>
      <x:c r="AH116" s="25" t="str">
        <x:f>IF(OR(NOT(ISNUMBER(Controls!$C$11)),Controls!$C$11&lt;1,Controls!$C$11&gt;5,Controls!$C$11&lt;&gt;INT(Controls!$C$11)),"",INDEX(AC116:AG116,1,Controls!$C$11))</x:f>
      </x:c>
      <x:c r="AI116" s="2" t="str">
        <x:f>IF(A116="","",IF(COUNTIFS($A$10:$A$309,A116)&lt;&gt;1,"Duplicate ID",IF(OR(B116&lt;&gt;Controls!$C$9,C116&lt;&gt;Controls!$C$10),"Other peer group",IF(OR(H116&lt;&gt;"Yes",G116="Excluded",G116="Adjacent",G116="Watchlist"),"Excluded",IF(OR(I116&lt;&gt;"Yes",D116="",E116="",J116="",K116="",L116="",X116="",Controls!$C$10="",Controls!$C$8="",Controls!$C$20="",Controls!$C$21="",M116&lt;&gt;Controls!$C$8,NOT(ISNUMBER(N116)),N116&lt;=0,N116&lt;&gt;Controls!$C$7,NOT(ISNUMBER(O116)),O116&gt;N116,AND(Controls!$C$11&gt;=4,OR(NOT(ISNUMBER(P116)),P116&lt;=N116)),AND(Controls!$C$11=2,T116&lt;&gt;0,Y116=""),AND(G116&lt;&gt;"Core",G116&lt;&gt;"Secondary")),"Review inputs / basis",IF(NOT(ISNUMBER(AH116)),"Missing / NM metric","Eligible"))))))</x:f>
      </x:c>
      <x:c r="AJ116" s="25" t="str">
        <x:f>IF(AND(AI116="Eligible",G116="Core"),AH116,"")</x:f>
      </x:c>
      <x:c r="AK116" s="25" t="str">
        <x:f>IF(AI116="Eligible",AH116,"")</x:f>
      </x:c>
      <x:c r="AL116" s="2" t="str">
        <x:f>IF(NOT(ISNUMBER(AJ116)),"",IF($A$6&lt;5,"Fewer than 5 core",IF(OR(AJ116&lt;$B$6-1.5*($D$6-$B$6),AJ116&gt;$D$6+1.5*($D$6-$B$6)),"Review outlier","Within IQR fences")))</x:f>
      </x:c>
      <x:c r="AM116" s="2"/>
      <x:c r="AN116" s="2"/>
      <x:c r="AO116" s="2"/>
      <x:c r="AP116" s="2"/>
    </x:row>
    <x:row r="117" ht="25" customHeight="1">
      <x:c r="A117" s="6"/>
      <x:c r="B117" s="6"/>
      <x:c r="C117" s="6"/>
      <x:c r="D117" s="6"/>
      <x:c r="E117" s="6"/>
      <x:c r="F117" s="6"/>
      <x:c r="G117" s="6"/>
      <x:c r="H117" s="6"/>
      <x:c r="I117" s="6"/>
      <x:c r="J117" s="6"/>
      <x:c r="K117" s="6"/>
      <x:c r="L117" s="6"/>
      <x:c r="M117" s="6"/>
      <x:c r="N117" s="16"/>
      <x:c r="O117" s="16"/>
      <x:c r="P117" s="16"/>
      <x:c r="Q117" s="17"/>
      <x:c r="R117" s="17"/>
      <x:c r="S117" s="17"/>
      <x:c r="T117" s="17"/>
      <x:c r="U117" s="17"/>
      <x:c r="V117" s="17"/>
      <x:c r="W117" s="17"/>
      <x:c r="X117" s="17"/>
      <x:c r="Y117" s="17"/>
      <x:c r="Z117" s="18" t="str">
        <x:f>IF(COUNT(S117:T117)&lt;&gt;2,"",SUM(S117:T117))</x:f>
      </x:c>
      <x:c r="AA117" s="23" t="str">
        <x:f>IF(OR(NOT(ISNUMBER(Z117)),NOT(ISNUMBER(R117)),R117&lt;=0),"",Z117/R117)</x:f>
      </x:c>
      <x:c r="AB117" s="23" t="str">
        <x:f>IF(OR(COUNT(R117,V117)&lt;&gt;2,R117&lt;=0),"",V117/R117-1)</x:f>
      </x:c>
      <x:c r="AC117" s="24" t="str">
        <x:f>IF(COUNT(Q117,R117)&lt;&gt;2,"",IF(OR(Q117&lt;=0,R117&lt;=0),"NM",Q117/R117))</x:f>
      </x:c>
      <x:c r="AD117" s="24" t="str">
        <x:f>IF(COUNT(Q117,Z117)&lt;&gt;2,"",IF(OR(Q117&lt;=0,Z117&lt;=0),"NM",Q117/Z117))</x:f>
      </x:c>
      <x:c r="AE117" s="24" t="str">
        <x:f>IF(COUNT(Q117,U117)&lt;&gt;2,"",IF(OR(Q117&lt;=0,U117&lt;=0),"NM",Q117/U117))</x:f>
      </x:c>
      <x:c r="AF117" s="24" t="str">
        <x:f>IF(COUNT(Q117,V117)&lt;&gt;2,"",IF(OR(Q117&lt;=0,V117&lt;=0),"NM",Q117/V117))</x:f>
      </x:c>
      <x:c r="AG117" s="24" t="str">
        <x:f>IF(COUNT(Q117,W117)&lt;&gt;2,"",IF(OR(Q117&lt;=0,W117&lt;=0),"NM",Q117/W117))</x:f>
      </x:c>
      <x:c r="AH117" s="25" t="str">
        <x:f>IF(OR(NOT(ISNUMBER(Controls!$C$11)),Controls!$C$11&lt;1,Controls!$C$11&gt;5,Controls!$C$11&lt;&gt;INT(Controls!$C$11)),"",INDEX(AC117:AG117,1,Controls!$C$11))</x:f>
      </x:c>
      <x:c r="AI117" s="2" t="str">
        <x:f>IF(A117="","",IF(COUNTIFS($A$10:$A$309,A117)&lt;&gt;1,"Duplicate ID",IF(OR(B117&lt;&gt;Controls!$C$9,C117&lt;&gt;Controls!$C$10),"Other peer group",IF(OR(H117&lt;&gt;"Yes",G117="Excluded",G117="Adjacent",G117="Watchlist"),"Excluded",IF(OR(I117&lt;&gt;"Yes",D117="",E117="",J117="",K117="",L117="",X117="",Controls!$C$10="",Controls!$C$8="",Controls!$C$20="",Controls!$C$21="",M117&lt;&gt;Controls!$C$8,NOT(ISNUMBER(N117)),N117&lt;=0,N117&lt;&gt;Controls!$C$7,NOT(ISNUMBER(O117)),O117&gt;N117,AND(Controls!$C$11&gt;=4,OR(NOT(ISNUMBER(P117)),P117&lt;=N117)),AND(Controls!$C$11=2,T117&lt;&gt;0,Y117=""),AND(G117&lt;&gt;"Core",G117&lt;&gt;"Secondary")),"Review inputs / basis",IF(NOT(ISNUMBER(AH117)),"Missing / NM metric","Eligible"))))))</x:f>
      </x:c>
      <x:c r="AJ117" s="25" t="str">
        <x:f>IF(AND(AI117="Eligible",G117="Core"),AH117,"")</x:f>
      </x:c>
      <x:c r="AK117" s="25" t="str">
        <x:f>IF(AI117="Eligible",AH117,"")</x:f>
      </x:c>
      <x:c r="AL117" s="2" t="str">
        <x:f>IF(NOT(ISNUMBER(AJ117)),"",IF($A$6&lt;5,"Fewer than 5 core",IF(OR(AJ117&lt;$B$6-1.5*($D$6-$B$6),AJ117&gt;$D$6+1.5*($D$6-$B$6)),"Review outlier","Within IQR fences")))</x:f>
      </x:c>
      <x:c r="AM117" s="2"/>
      <x:c r="AN117" s="2"/>
      <x:c r="AO117" s="2"/>
      <x:c r="AP117" s="2"/>
    </x:row>
    <x:row r="118" ht="25" customHeight="1">
      <x:c r="A118" s="6"/>
      <x:c r="B118" s="6"/>
      <x:c r="C118" s="6"/>
      <x:c r="D118" s="6"/>
      <x:c r="E118" s="6"/>
      <x:c r="F118" s="6"/>
      <x:c r="G118" s="6"/>
      <x:c r="H118" s="6"/>
      <x:c r="I118" s="6"/>
      <x:c r="J118" s="6"/>
      <x:c r="K118" s="6"/>
      <x:c r="L118" s="6"/>
      <x:c r="M118" s="6"/>
      <x:c r="N118" s="16"/>
      <x:c r="O118" s="16"/>
      <x:c r="P118" s="16"/>
      <x:c r="Q118" s="17"/>
      <x:c r="R118" s="17"/>
      <x:c r="S118" s="17"/>
      <x:c r="T118" s="17"/>
      <x:c r="U118" s="17"/>
      <x:c r="V118" s="17"/>
      <x:c r="W118" s="17"/>
      <x:c r="X118" s="17"/>
      <x:c r="Y118" s="17"/>
      <x:c r="Z118" s="18" t="str">
        <x:f>IF(COUNT(S118:T118)&lt;&gt;2,"",SUM(S118:T118))</x:f>
      </x:c>
      <x:c r="AA118" s="23" t="str">
        <x:f>IF(OR(NOT(ISNUMBER(Z118)),NOT(ISNUMBER(R118)),R118&lt;=0),"",Z118/R118)</x:f>
      </x:c>
      <x:c r="AB118" s="23" t="str">
        <x:f>IF(OR(COUNT(R118,V118)&lt;&gt;2,R118&lt;=0),"",V118/R118-1)</x:f>
      </x:c>
      <x:c r="AC118" s="24" t="str">
        <x:f>IF(COUNT(Q118,R118)&lt;&gt;2,"",IF(OR(Q118&lt;=0,R118&lt;=0),"NM",Q118/R118))</x:f>
      </x:c>
      <x:c r="AD118" s="24" t="str">
        <x:f>IF(COUNT(Q118,Z118)&lt;&gt;2,"",IF(OR(Q118&lt;=0,Z118&lt;=0),"NM",Q118/Z118))</x:f>
      </x:c>
      <x:c r="AE118" s="24" t="str">
        <x:f>IF(COUNT(Q118,U118)&lt;&gt;2,"",IF(OR(Q118&lt;=0,U118&lt;=0),"NM",Q118/U118))</x:f>
      </x:c>
      <x:c r="AF118" s="24" t="str">
        <x:f>IF(COUNT(Q118,V118)&lt;&gt;2,"",IF(OR(Q118&lt;=0,V118&lt;=0),"NM",Q118/V118))</x:f>
      </x:c>
      <x:c r="AG118" s="24" t="str">
        <x:f>IF(COUNT(Q118,W118)&lt;&gt;2,"",IF(OR(Q118&lt;=0,W118&lt;=0),"NM",Q118/W118))</x:f>
      </x:c>
      <x:c r="AH118" s="25" t="str">
        <x:f>IF(OR(NOT(ISNUMBER(Controls!$C$11)),Controls!$C$11&lt;1,Controls!$C$11&gt;5,Controls!$C$11&lt;&gt;INT(Controls!$C$11)),"",INDEX(AC118:AG118,1,Controls!$C$11))</x:f>
      </x:c>
      <x:c r="AI118" s="2" t="str">
        <x:f>IF(A118="","",IF(COUNTIFS($A$10:$A$309,A118)&lt;&gt;1,"Duplicate ID",IF(OR(B118&lt;&gt;Controls!$C$9,C118&lt;&gt;Controls!$C$10),"Other peer group",IF(OR(H118&lt;&gt;"Yes",G118="Excluded",G118="Adjacent",G118="Watchlist"),"Excluded",IF(OR(I118&lt;&gt;"Yes",D118="",E118="",J118="",K118="",L118="",X118="",Controls!$C$10="",Controls!$C$8="",Controls!$C$20="",Controls!$C$21="",M118&lt;&gt;Controls!$C$8,NOT(ISNUMBER(N118)),N118&lt;=0,N118&lt;&gt;Controls!$C$7,NOT(ISNUMBER(O118)),O118&gt;N118,AND(Controls!$C$11&gt;=4,OR(NOT(ISNUMBER(P118)),P118&lt;=N118)),AND(Controls!$C$11=2,T118&lt;&gt;0,Y118=""),AND(G118&lt;&gt;"Core",G118&lt;&gt;"Secondary")),"Review inputs / basis",IF(NOT(ISNUMBER(AH118)),"Missing / NM metric","Eligible"))))))</x:f>
      </x:c>
      <x:c r="AJ118" s="25" t="str">
        <x:f>IF(AND(AI118="Eligible",G118="Core"),AH118,"")</x:f>
      </x:c>
      <x:c r="AK118" s="25" t="str">
        <x:f>IF(AI118="Eligible",AH118,"")</x:f>
      </x:c>
      <x:c r="AL118" s="2" t="str">
        <x:f>IF(NOT(ISNUMBER(AJ118)),"",IF($A$6&lt;5,"Fewer than 5 core",IF(OR(AJ118&lt;$B$6-1.5*($D$6-$B$6),AJ118&gt;$D$6+1.5*($D$6-$B$6)),"Review outlier","Within IQR fences")))</x:f>
      </x:c>
      <x:c r="AM118" s="2"/>
      <x:c r="AN118" s="2"/>
      <x:c r="AO118" s="2"/>
      <x:c r="AP118" s="2"/>
    </x:row>
    <x:row r="119" ht="25" customHeight="1">
      <x:c r="A119" s="6"/>
      <x:c r="B119" s="6"/>
      <x:c r="C119" s="6"/>
      <x:c r="D119" s="6"/>
      <x:c r="E119" s="6"/>
      <x:c r="F119" s="6"/>
      <x:c r="G119" s="6"/>
      <x:c r="H119" s="6"/>
      <x:c r="I119" s="6"/>
      <x:c r="J119" s="6"/>
      <x:c r="K119" s="6"/>
      <x:c r="L119" s="6"/>
      <x:c r="M119" s="6"/>
      <x:c r="N119" s="16"/>
      <x:c r="O119" s="16"/>
      <x:c r="P119" s="16"/>
      <x:c r="Q119" s="17"/>
      <x:c r="R119" s="17"/>
      <x:c r="S119" s="17"/>
      <x:c r="T119" s="17"/>
      <x:c r="U119" s="17"/>
      <x:c r="V119" s="17"/>
      <x:c r="W119" s="17"/>
      <x:c r="X119" s="17"/>
      <x:c r="Y119" s="17"/>
      <x:c r="Z119" s="18" t="str">
        <x:f>IF(COUNT(S119:T119)&lt;&gt;2,"",SUM(S119:T119))</x:f>
      </x:c>
      <x:c r="AA119" s="23" t="str">
        <x:f>IF(OR(NOT(ISNUMBER(Z119)),NOT(ISNUMBER(R119)),R119&lt;=0),"",Z119/R119)</x:f>
      </x:c>
      <x:c r="AB119" s="23" t="str">
        <x:f>IF(OR(COUNT(R119,V119)&lt;&gt;2,R119&lt;=0),"",V119/R119-1)</x:f>
      </x:c>
      <x:c r="AC119" s="24" t="str">
        <x:f>IF(COUNT(Q119,R119)&lt;&gt;2,"",IF(OR(Q119&lt;=0,R119&lt;=0),"NM",Q119/R119))</x:f>
      </x:c>
      <x:c r="AD119" s="24" t="str">
        <x:f>IF(COUNT(Q119,Z119)&lt;&gt;2,"",IF(OR(Q119&lt;=0,Z119&lt;=0),"NM",Q119/Z119))</x:f>
      </x:c>
      <x:c r="AE119" s="24" t="str">
        <x:f>IF(COUNT(Q119,U119)&lt;&gt;2,"",IF(OR(Q119&lt;=0,U119&lt;=0),"NM",Q119/U119))</x:f>
      </x:c>
      <x:c r="AF119" s="24" t="str">
        <x:f>IF(COUNT(Q119,V119)&lt;&gt;2,"",IF(OR(Q119&lt;=0,V119&lt;=0),"NM",Q119/V119))</x:f>
      </x:c>
      <x:c r="AG119" s="24" t="str">
        <x:f>IF(COUNT(Q119,W119)&lt;&gt;2,"",IF(OR(Q119&lt;=0,W119&lt;=0),"NM",Q119/W119))</x:f>
      </x:c>
      <x:c r="AH119" s="25" t="str">
        <x:f>IF(OR(NOT(ISNUMBER(Controls!$C$11)),Controls!$C$11&lt;1,Controls!$C$11&gt;5,Controls!$C$11&lt;&gt;INT(Controls!$C$11)),"",INDEX(AC119:AG119,1,Controls!$C$11))</x:f>
      </x:c>
      <x:c r="AI119" s="2" t="str">
        <x:f>IF(A119="","",IF(COUNTIFS($A$10:$A$309,A119)&lt;&gt;1,"Duplicate ID",IF(OR(B119&lt;&gt;Controls!$C$9,C119&lt;&gt;Controls!$C$10),"Other peer group",IF(OR(H119&lt;&gt;"Yes",G119="Excluded",G119="Adjacent",G119="Watchlist"),"Excluded",IF(OR(I119&lt;&gt;"Yes",D119="",E119="",J119="",K119="",L119="",X119="",Controls!$C$10="",Controls!$C$8="",Controls!$C$20="",Controls!$C$21="",M119&lt;&gt;Controls!$C$8,NOT(ISNUMBER(N119)),N119&lt;=0,N119&lt;&gt;Controls!$C$7,NOT(ISNUMBER(O119)),O119&gt;N119,AND(Controls!$C$11&gt;=4,OR(NOT(ISNUMBER(P119)),P119&lt;=N119)),AND(Controls!$C$11=2,T119&lt;&gt;0,Y119=""),AND(G119&lt;&gt;"Core",G119&lt;&gt;"Secondary")),"Review inputs / basis",IF(NOT(ISNUMBER(AH119)),"Missing / NM metric","Eligible"))))))</x:f>
      </x:c>
      <x:c r="AJ119" s="25" t="str">
        <x:f>IF(AND(AI119="Eligible",G119="Core"),AH119,"")</x:f>
      </x:c>
      <x:c r="AK119" s="25" t="str">
        <x:f>IF(AI119="Eligible",AH119,"")</x:f>
      </x:c>
      <x:c r="AL119" s="2" t="str">
        <x:f>IF(NOT(ISNUMBER(AJ119)),"",IF($A$6&lt;5,"Fewer than 5 core",IF(OR(AJ119&lt;$B$6-1.5*($D$6-$B$6),AJ119&gt;$D$6+1.5*($D$6-$B$6)),"Review outlier","Within IQR fences")))</x:f>
      </x:c>
      <x:c r="AM119" s="2"/>
      <x:c r="AN119" s="2"/>
      <x:c r="AO119" s="2"/>
      <x:c r="AP119" s="2"/>
    </x:row>
    <x:row r="120" ht="25" customHeight="1">
      <x:c r="A120" s="6"/>
      <x:c r="B120" s="6"/>
      <x:c r="C120" s="6"/>
      <x:c r="D120" s="6"/>
      <x:c r="E120" s="6"/>
      <x:c r="F120" s="6"/>
      <x:c r="G120" s="6"/>
      <x:c r="H120" s="6"/>
      <x:c r="I120" s="6"/>
      <x:c r="J120" s="6"/>
      <x:c r="K120" s="6"/>
      <x:c r="L120" s="6"/>
      <x:c r="M120" s="6"/>
      <x:c r="N120" s="16"/>
      <x:c r="O120" s="16"/>
      <x:c r="P120" s="16"/>
      <x:c r="Q120" s="17"/>
      <x:c r="R120" s="17"/>
      <x:c r="S120" s="17"/>
      <x:c r="T120" s="17"/>
      <x:c r="U120" s="17"/>
      <x:c r="V120" s="17"/>
      <x:c r="W120" s="17"/>
      <x:c r="X120" s="17"/>
      <x:c r="Y120" s="17"/>
      <x:c r="Z120" s="18" t="str">
        <x:f>IF(COUNT(S120:T120)&lt;&gt;2,"",SUM(S120:T120))</x:f>
      </x:c>
      <x:c r="AA120" s="23" t="str">
        <x:f>IF(OR(NOT(ISNUMBER(Z120)),NOT(ISNUMBER(R120)),R120&lt;=0),"",Z120/R120)</x:f>
      </x:c>
      <x:c r="AB120" s="23" t="str">
        <x:f>IF(OR(COUNT(R120,V120)&lt;&gt;2,R120&lt;=0),"",V120/R120-1)</x:f>
      </x:c>
      <x:c r="AC120" s="24" t="str">
        <x:f>IF(COUNT(Q120,R120)&lt;&gt;2,"",IF(OR(Q120&lt;=0,R120&lt;=0),"NM",Q120/R120))</x:f>
      </x:c>
      <x:c r="AD120" s="24" t="str">
        <x:f>IF(COUNT(Q120,Z120)&lt;&gt;2,"",IF(OR(Q120&lt;=0,Z120&lt;=0),"NM",Q120/Z120))</x:f>
      </x:c>
      <x:c r="AE120" s="24" t="str">
        <x:f>IF(COUNT(Q120,U120)&lt;&gt;2,"",IF(OR(Q120&lt;=0,U120&lt;=0),"NM",Q120/U120))</x:f>
      </x:c>
      <x:c r="AF120" s="24" t="str">
        <x:f>IF(COUNT(Q120,V120)&lt;&gt;2,"",IF(OR(Q120&lt;=0,V120&lt;=0),"NM",Q120/V120))</x:f>
      </x:c>
      <x:c r="AG120" s="24" t="str">
        <x:f>IF(COUNT(Q120,W120)&lt;&gt;2,"",IF(OR(Q120&lt;=0,W120&lt;=0),"NM",Q120/W120))</x:f>
      </x:c>
      <x:c r="AH120" s="25" t="str">
        <x:f>IF(OR(NOT(ISNUMBER(Controls!$C$11)),Controls!$C$11&lt;1,Controls!$C$11&gt;5,Controls!$C$11&lt;&gt;INT(Controls!$C$11)),"",INDEX(AC120:AG120,1,Controls!$C$11))</x:f>
      </x:c>
      <x:c r="AI120" s="2" t="str">
        <x:f>IF(A120="","",IF(COUNTIFS($A$10:$A$309,A120)&lt;&gt;1,"Duplicate ID",IF(OR(B120&lt;&gt;Controls!$C$9,C120&lt;&gt;Controls!$C$10),"Other peer group",IF(OR(H120&lt;&gt;"Yes",G120="Excluded",G120="Adjacent",G120="Watchlist"),"Excluded",IF(OR(I120&lt;&gt;"Yes",D120="",E120="",J120="",K120="",L120="",X120="",Controls!$C$10="",Controls!$C$8="",Controls!$C$20="",Controls!$C$21="",M120&lt;&gt;Controls!$C$8,NOT(ISNUMBER(N120)),N120&lt;=0,N120&lt;&gt;Controls!$C$7,NOT(ISNUMBER(O120)),O120&gt;N120,AND(Controls!$C$11&gt;=4,OR(NOT(ISNUMBER(P120)),P120&lt;=N120)),AND(Controls!$C$11=2,T120&lt;&gt;0,Y120=""),AND(G120&lt;&gt;"Core",G120&lt;&gt;"Secondary")),"Review inputs / basis",IF(NOT(ISNUMBER(AH120)),"Missing / NM metric","Eligible"))))))</x:f>
      </x:c>
      <x:c r="AJ120" s="25" t="str">
        <x:f>IF(AND(AI120="Eligible",G120="Core"),AH120,"")</x:f>
      </x:c>
      <x:c r="AK120" s="25" t="str">
        <x:f>IF(AI120="Eligible",AH120,"")</x:f>
      </x:c>
      <x:c r="AL120" s="2" t="str">
        <x:f>IF(NOT(ISNUMBER(AJ120)),"",IF($A$6&lt;5,"Fewer than 5 core",IF(OR(AJ120&lt;$B$6-1.5*($D$6-$B$6),AJ120&gt;$D$6+1.5*($D$6-$B$6)),"Review outlier","Within IQR fences")))</x:f>
      </x:c>
      <x:c r="AM120" s="2"/>
      <x:c r="AN120" s="2"/>
      <x:c r="AO120" s="2"/>
      <x:c r="AP120" s="2"/>
    </x:row>
    <x:row r="121" ht="25" customHeight="1">
      <x:c r="A121" s="6"/>
      <x:c r="B121" s="6"/>
      <x:c r="C121" s="6"/>
      <x:c r="D121" s="6"/>
      <x:c r="E121" s="6"/>
      <x:c r="F121" s="6"/>
      <x:c r="G121" s="6"/>
      <x:c r="H121" s="6"/>
      <x:c r="I121" s="6"/>
      <x:c r="J121" s="6"/>
      <x:c r="K121" s="6"/>
      <x:c r="L121" s="6"/>
      <x:c r="M121" s="6"/>
      <x:c r="N121" s="16"/>
      <x:c r="O121" s="16"/>
      <x:c r="P121" s="16"/>
      <x:c r="Q121" s="17"/>
      <x:c r="R121" s="17"/>
      <x:c r="S121" s="17"/>
      <x:c r="T121" s="17"/>
      <x:c r="U121" s="17"/>
      <x:c r="V121" s="17"/>
      <x:c r="W121" s="17"/>
      <x:c r="X121" s="17"/>
      <x:c r="Y121" s="17"/>
      <x:c r="Z121" s="18" t="str">
        <x:f>IF(COUNT(S121:T121)&lt;&gt;2,"",SUM(S121:T121))</x:f>
      </x:c>
      <x:c r="AA121" s="23" t="str">
        <x:f>IF(OR(NOT(ISNUMBER(Z121)),NOT(ISNUMBER(R121)),R121&lt;=0),"",Z121/R121)</x:f>
      </x:c>
      <x:c r="AB121" s="23" t="str">
        <x:f>IF(OR(COUNT(R121,V121)&lt;&gt;2,R121&lt;=0),"",V121/R121-1)</x:f>
      </x:c>
      <x:c r="AC121" s="24" t="str">
        <x:f>IF(COUNT(Q121,R121)&lt;&gt;2,"",IF(OR(Q121&lt;=0,R121&lt;=0),"NM",Q121/R121))</x:f>
      </x:c>
      <x:c r="AD121" s="24" t="str">
        <x:f>IF(COUNT(Q121,Z121)&lt;&gt;2,"",IF(OR(Q121&lt;=0,Z121&lt;=0),"NM",Q121/Z121))</x:f>
      </x:c>
      <x:c r="AE121" s="24" t="str">
        <x:f>IF(COUNT(Q121,U121)&lt;&gt;2,"",IF(OR(Q121&lt;=0,U121&lt;=0),"NM",Q121/U121))</x:f>
      </x:c>
      <x:c r="AF121" s="24" t="str">
        <x:f>IF(COUNT(Q121,V121)&lt;&gt;2,"",IF(OR(Q121&lt;=0,V121&lt;=0),"NM",Q121/V121))</x:f>
      </x:c>
      <x:c r="AG121" s="24" t="str">
        <x:f>IF(COUNT(Q121,W121)&lt;&gt;2,"",IF(OR(Q121&lt;=0,W121&lt;=0),"NM",Q121/W121))</x:f>
      </x:c>
      <x:c r="AH121" s="25" t="str">
        <x:f>IF(OR(NOT(ISNUMBER(Controls!$C$11)),Controls!$C$11&lt;1,Controls!$C$11&gt;5,Controls!$C$11&lt;&gt;INT(Controls!$C$11)),"",INDEX(AC121:AG121,1,Controls!$C$11))</x:f>
      </x:c>
      <x:c r="AI121" s="2" t="str">
        <x:f>IF(A121="","",IF(COUNTIFS($A$10:$A$309,A121)&lt;&gt;1,"Duplicate ID",IF(OR(B121&lt;&gt;Controls!$C$9,C121&lt;&gt;Controls!$C$10),"Other peer group",IF(OR(H121&lt;&gt;"Yes",G121="Excluded",G121="Adjacent",G121="Watchlist"),"Excluded",IF(OR(I121&lt;&gt;"Yes",D121="",E121="",J121="",K121="",L121="",X121="",Controls!$C$10="",Controls!$C$8="",Controls!$C$20="",Controls!$C$21="",M121&lt;&gt;Controls!$C$8,NOT(ISNUMBER(N121)),N121&lt;=0,N121&lt;&gt;Controls!$C$7,NOT(ISNUMBER(O121)),O121&gt;N121,AND(Controls!$C$11&gt;=4,OR(NOT(ISNUMBER(P121)),P121&lt;=N121)),AND(Controls!$C$11=2,T121&lt;&gt;0,Y121=""),AND(G121&lt;&gt;"Core",G121&lt;&gt;"Secondary")),"Review inputs / basis",IF(NOT(ISNUMBER(AH121)),"Missing / NM metric","Eligible"))))))</x:f>
      </x:c>
      <x:c r="AJ121" s="25" t="str">
        <x:f>IF(AND(AI121="Eligible",G121="Core"),AH121,"")</x:f>
      </x:c>
      <x:c r="AK121" s="25" t="str">
        <x:f>IF(AI121="Eligible",AH121,"")</x:f>
      </x:c>
      <x:c r="AL121" s="2" t="str">
        <x:f>IF(NOT(ISNUMBER(AJ121)),"",IF($A$6&lt;5,"Fewer than 5 core",IF(OR(AJ121&lt;$B$6-1.5*($D$6-$B$6),AJ121&gt;$D$6+1.5*($D$6-$B$6)),"Review outlier","Within IQR fences")))</x:f>
      </x:c>
      <x:c r="AM121" s="2"/>
      <x:c r="AN121" s="2"/>
      <x:c r="AO121" s="2"/>
      <x:c r="AP121" s="2"/>
    </x:row>
    <x:row r="122" ht="25" customHeight="1">
      <x:c r="A122" s="6"/>
      <x:c r="B122" s="6"/>
      <x:c r="C122" s="6"/>
      <x:c r="D122" s="6"/>
      <x:c r="E122" s="6"/>
      <x:c r="F122" s="6"/>
      <x:c r="G122" s="6"/>
      <x:c r="H122" s="6"/>
      <x:c r="I122" s="6"/>
      <x:c r="J122" s="6"/>
      <x:c r="K122" s="6"/>
      <x:c r="L122" s="6"/>
      <x:c r="M122" s="6"/>
      <x:c r="N122" s="16"/>
      <x:c r="O122" s="16"/>
      <x:c r="P122" s="16"/>
      <x:c r="Q122" s="17"/>
      <x:c r="R122" s="17"/>
      <x:c r="S122" s="17"/>
      <x:c r="T122" s="17"/>
      <x:c r="U122" s="17"/>
      <x:c r="V122" s="17"/>
      <x:c r="W122" s="17"/>
      <x:c r="X122" s="17"/>
      <x:c r="Y122" s="17"/>
      <x:c r="Z122" s="18" t="str">
        <x:f>IF(COUNT(S122:T122)&lt;&gt;2,"",SUM(S122:T122))</x:f>
      </x:c>
      <x:c r="AA122" s="23" t="str">
        <x:f>IF(OR(NOT(ISNUMBER(Z122)),NOT(ISNUMBER(R122)),R122&lt;=0),"",Z122/R122)</x:f>
      </x:c>
      <x:c r="AB122" s="23" t="str">
        <x:f>IF(OR(COUNT(R122,V122)&lt;&gt;2,R122&lt;=0),"",V122/R122-1)</x:f>
      </x:c>
      <x:c r="AC122" s="24" t="str">
        <x:f>IF(COUNT(Q122,R122)&lt;&gt;2,"",IF(OR(Q122&lt;=0,R122&lt;=0),"NM",Q122/R122))</x:f>
      </x:c>
      <x:c r="AD122" s="24" t="str">
        <x:f>IF(COUNT(Q122,Z122)&lt;&gt;2,"",IF(OR(Q122&lt;=0,Z122&lt;=0),"NM",Q122/Z122))</x:f>
      </x:c>
      <x:c r="AE122" s="24" t="str">
        <x:f>IF(COUNT(Q122,U122)&lt;&gt;2,"",IF(OR(Q122&lt;=0,U122&lt;=0),"NM",Q122/U122))</x:f>
      </x:c>
      <x:c r="AF122" s="24" t="str">
        <x:f>IF(COUNT(Q122,V122)&lt;&gt;2,"",IF(OR(Q122&lt;=0,V122&lt;=0),"NM",Q122/V122))</x:f>
      </x:c>
      <x:c r="AG122" s="24" t="str">
        <x:f>IF(COUNT(Q122,W122)&lt;&gt;2,"",IF(OR(Q122&lt;=0,W122&lt;=0),"NM",Q122/W122))</x:f>
      </x:c>
      <x:c r="AH122" s="25" t="str">
        <x:f>IF(OR(NOT(ISNUMBER(Controls!$C$11)),Controls!$C$11&lt;1,Controls!$C$11&gt;5,Controls!$C$11&lt;&gt;INT(Controls!$C$11)),"",INDEX(AC122:AG122,1,Controls!$C$11))</x:f>
      </x:c>
      <x:c r="AI122" s="2" t="str">
        <x:f>IF(A122="","",IF(COUNTIFS($A$10:$A$309,A122)&lt;&gt;1,"Duplicate ID",IF(OR(B122&lt;&gt;Controls!$C$9,C122&lt;&gt;Controls!$C$10),"Other peer group",IF(OR(H122&lt;&gt;"Yes",G122="Excluded",G122="Adjacent",G122="Watchlist"),"Excluded",IF(OR(I122&lt;&gt;"Yes",D122="",E122="",J122="",K122="",L122="",X122="",Controls!$C$10="",Controls!$C$8="",Controls!$C$20="",Controls!$C$21="",M122&lt;&gt;Controls!$C$8,NOT(ISNUMBER(N122)),N122&lt;=0,N122&lt;&gt;Controls!$C$7,NOT(ISNUMBER(O122)),O122&gt;N122,AND(Controls!$C$11&gt;=4,OR(NOT(ISNUMBER(P122)),P122&lt;=N122)),AND(Controls!$C$11=2,T122&lt;&gt;0,Y122=""),AND(G122&lt;&gt;"Core",G122&lt;&gt;"Secondary")),"Review inputs / basis",IF(NOT(ISNUMBER(AH122)),"Missing / NM metric","Eligible"))))))</x:f>
      </x:c>
      <x:c r="AJ122" s="25" t="str">
        <x:f>IF(AND(AI122="Eligible",G122="Core"),AH122,"")</x:f>
      </x:c>
      <x:c r="AK122" s="25" t="str">
        <x:f>IF(AI122="Eligible",AH122,"")</x:f>
      </x:c>
      <x:c r="AL122" s="2" t="str">
        <x:f>IF(NOT(ISNUMBER(AJ122)),"",IF($A$6&lt;5,"Fewer than 5 core",IF(OR(AJ122&lt;$B$6-1.5*($D$6-$B$6),AJ122&gt;$D$6+1.5*($D$6-$B$6)),"Review outlier","Within IQR fences")))</x:f>
      </x:c>
      <x:c r="AM122" s="2"/>
      <x:c r="AN122" s="2"/>
      <x:c r="AO122" s="2"/>
      <x:c r="AP122" s="2"/>
    </x:row>
    <x:row r="123" ht="25" customHeight="1">
      <x:c r="A123" s="6"/>
      <x:c r="B123" s="6"/>
      <x:c r="C123" s="6"/>
      <x:c r="D123" s="6"/>
      <x:c r="E123" s="6"/>
      <x:c r="F123" s="6"/>
      <x:c r="G123" s="6"/>
      <x:c r="H123" s="6"/>
      <x:c r="I123" s="6"/>
      <x:c r="J123" s="6"/>
      <x:c r="K123" s="6"/>
      <x:c r="L123" s="6"/>
      <x:c r="M123" s="6"/>
      <x:c r="N123" s="16"/>
      <x:c r="O123" s="16"/>
      <x:c r="P123" s="16"/>
      <x:c r="Q123" s="17"/>
      <x:c r="R123" s="17"/>
      <x:c r="S123" s="17"/>
      <x:c r="T123" s="17"/>
      <x:c r="U123" s="17"/>
      <x:c r="V123" s="17"/>
      <x:c r="W123" s="17"/>
      <x:c r="X123" s="17"/>
      <x:c r="Y123" s="17"/>
      <x:c r="Z123" s="18" t="str">
        <x:f>IF(COUNT(S123:T123)&lt;&gt;2,"",SUM(S123:T123))</x:f>
      </x:c>
      <x:c r="AA123" s="23" t="str">
        <x:f>IF(OR(NOT(ISNUMBER(Z123)),NOT(ISNUMBER(R123)),R123&lt;=0),"",Z123/R123)</x:f>
      </x:c>
      <x:c r="AB123" s="23" t="str">
        <x:f>IF(OR(COUNT(R123,V123)&lt;&gt;2,R123&lt;=0),"",V123/R123-1)</x:f>
      </x:c>
      <x:c r="AC123" s="24" t="str">
        <x:f>IF(COUNT(Q123,R123)&lt;&gt;2,"",IF(OR(Q123&lt;=0,R123&lt;=0),"NM",Q123/R123))</x:f>
      </x:c>
      <x:c r="AD123" s="24" t="str">
        <x:f>IF(COUNT(Q123,Z123)&lt;&gt;2,"",IF(OR(Q123&lt;=0,Z123&lt;=0),"NM",Q123/Z123))</x:f>
      </x:c>
      <x:c r="AE123" s="24" t="str">
        <x:f>IF(COUNT(Q123,U123)&lt;&gt;2,"",IF(OR(Q123&lt;=0,U123&lt;=0),"NM",Q123/U123))</x:f>
      </x:c>
      <x:c r="AF123" s="24" t="str">
        <x:f>IF(COUNT(Q123,V123)&lt;&gt;2,"",IF(OR(Q123&lt;=0,V123&lt;=0),"NM",Q123/V123))</x:f>
      </x:c>
      <x:c r="AG123" s="24" t="str">
        <x:f>IF(COUNT(Q123,W123)&lt;&gt;2,"",IF(OR(Q123&lt;=0,W123&lt;=0),"NM",Q123/W123))</x:f>
      </x:c>
      <x:c r="AH123" s="25" t="str">
        <x:f>IF(OR(NOT(ISNUMBER(Controls!$C$11)),Controls!$C$11&lt;1,Controls!$C$11&gt;5,Controls!$C$11&lt;&gt;INT(Controls!$C$11)),"",INDEX(AC123:AG123,1,Controls!$C$11))</x:f>
      </x:c>
      <x:c r="AI123" s="2" t="str">
        <x:f>IF(A123="","",IF(COUNTIFS($A$10:$A$309,A123)&lt;&gt;1,"Duplicate ID",IF(OR(B123&lt;&gt;Controls!$C$9,C123&lt;&gt;Controls!$C$10),"Other peer group",IF(OR(H123&lt;&gt;"Yes",G123="Excluded",G123="Adjacent",G123="Watchlist"),"Excluded",IF(OR(I123&lt;&gt;"Yes",D123="",E123="",J123="",K123="",L123="",X123="",Controls!$C$10="",Controls!$C$8="",Controls!$C$20="",Controls!$C$21="",M123&lt;&gt;Controls!$C$8,NOT(ISNUMBER(N123)),N123&lt;=0,N123&lt;&gt;Controls!$C$7,NOT(ISNUMBER(O123)),O123&gt;N123,AND(Controls!$C$11&gt;=4,OR(NOT(ISNUMBER(P123)),P123&lt;=N123)),AND(Controls!$C$11=2,T123&lt;&gt;0,Y123=""),AND(G123&lt;&gt;"Core",G123&lt;&gt;"Secondary")),"Review inputs / basis",IF(NOT(ISNUMBER(AH123)),"Missing / NM metric","Eligible"))))))</x:f>
      </x:c>
      <x:c r="AJ123" s="25" t="str">
        <x:f>IF(AND(AI123="Eligible",G123="Core"),AH123,"")</x:f>
      </x:c>
      <x:c r="AK123" s="25" t="str">
        <x:f>IF(AI123="Eligible",AH123,"")</x:f>
      </x:c>
      <x:c r="AL123" s="2" t="str">
        <x:f>IF(NOT(ISNUMBER(AJ123)),"",IF($A$6&lt;5,"Fewer than 5 core",IF(OR(AJ123&lt;$B$6-1.5*($D$6-$B$6),AJ123&gt;$D$6+1.5*($D$6-$B$6)),"Review outlier","Within IQR fences")))</x:f>
      </x:c>
      <x:c r="AM123" s="2"/>
      <x:c r="AN123" s="2"/>
      <x:c r="AO123" s="2"/>
      <x:c r="AP123" s="2"/>
    </x:row>
    <x:row r="124" ht="25" customHeight="1">
      <x:c r="A124" s="6"/>
      <x:c r="B124" s="6"/>
      <x:c r="C124" s="6"/>
      <x:c r="D124" s="6"/>
      <x:c r="E124" s="6"/>
      <x:c r="F124" s="6"/>
      <x:c r="G124" s="6"/>
      <x:c r="H124" s="6"/>
      <x:c r="I124" s="6"/>
      <x:c r="J124" s="6"/>
      <x:c r="K124" s="6"/>
      <x:c r="L124" s="6"/>
      <x:c r="M124" s="6"/>
      <x:c r="N124" s="16"/>
      <x:c r="O124" s="16"/>
      <x:c r="P124" s="16"/>
      <x:c r="Q124" s="17"/>
      <x:c r="R124" s="17"/>
      <x:c r="S124" s="17"/>
      <x:c r="T124" s="17"/>
      <x:c r="U124" s="17"/>
      <x:c r="V124" s="17"/>
      <x:c r="W124" s="17"/>
      <x:c r="X124" s="17"/>
      <x:c r="Y124" s="17"/>
      <x:c r="Z124" s="18" t="str">
        <x:f>IF(COUNT(S124:T124)&lt;&gt;2,"",SUM(S124:T124))</x:f>
      </x:c>
      <x:c r="AA124" s="23" t="str">
        <x:f>IF(OR(NOT(ISNUMBER(Z124)),NOT(ISNUMBER(R124)),R124&lt;=0),"",Z124/R124)</x:f>
      </x:c>
      <x:c r="AB124" s="23" t="str">
        <x:f>IF(OR(COUNT(R124,V124)&lt;&gt;2,R124&lt;=0),"",V124/R124-1)</x:f>
      </x:c>
      <x:c r="AC124" s="24" t="str">
        <x:f>IF(COUNT(Q124,R124)&lt;&gt;2,"",IF(OR(Q124&lt;=0,R124&lt;=0),"NM",Q124/R124))</x:f>
      </x:c>
      <x:c r="AD124" s="24" t="str">
        <x:f>IF(COUNT(Q124,Z124)&lt;&gt;2,"",IF(OR(Q124&lt;=0,Z124&lt;=0),"NM",Q124/Z124))</x:f>
      </x:c>
      <x:c r="AE124" s="24" t="str">
        <x:f>IF(COUNT(Q124,U124)&lt;&gt;2,"",IF(OR(Q124&lt;=0,U124&lt;=0),"NM",Q124/U124))</x:f>
      </x:c>
      <x:c r="AF124" s="24" t="str">
        <x:f>IF(COUNT(Q124,V124)&lt;&gt;2,"",IF(OR(Q124&lt;=0,V124&lt;=0),"NM",Q124/V124))</x:f>
      </x:c>
      <x:c r="AG124" s="24" t="str">
        <x:f>IF(COUNT(Q124,W124)&lt;&gt;2,"",IF(OR(Q124&lt;=0,W124&lt;=0),"NM",Q124/W124))</x:f>
      </x:c>
      <x:c r="AH124" s="25" t="str">
        <x:f>IF(OR(NOT(ISNUMBER(Controls!$C$11)),Controls!$C$11&lt;1,Controls!$C$11&gt;5,Controls!$C$11&lt;&gt;INT(Controls!$C$11)),"",INDEX(AC124:AG124,1,Controls!$C$11))</x:f>
      </x:c>
      <x:c r="AI124" s="2" t="str">
        <x:f>IF(A124="","",IF(COUNTIFS($A$10:$A$309,A124)&lt;&gt;1,"Duplicate ID",IF(OR(B124&lt;&gt;Controls!$C$9,C124&lt;&gt;Controls!$C$10),"Other peer group",IF(OR(H124&lt;&gt;"Yes",G124="Excluded",G124="Adjacent",G124="Watchlist"),"Excluded",IF(OR(I124&lt;&gt;"Yes",D124="",E124="",J124="",K124="",L124="",X124="",Controls!$C$10="",Controls!$C$8="",Controls!$C$20="",Controls!$C$21="",M124&lt;&gt;Controls!$C$8,NOT(ISNUMBER(N124)),N124&lt;=0,N124&lt;&gt;Controls!$C$7,NOT(ISNUMBER(O124)),O124&gt;N124,AND(Controls!$C$11&gt;=4,OR(NOT(ISNUMBER(P124)),P124&lt;=N124)),AND(Controls!$C$11=2,T124&lt;&gt;0,Y124=""),AND(G124&lt;&gt;"Core",G124&lt;&gt;"Secondary")),"Review inputs / basis",IF(NOT(ISNUMBER(AH124)),"Missing / NM metric","Eligible"))))))</x:f>
      </x:c>
      <x:c r="AJ124" s="25" t="str">
        <x:f>IF(AND(AI124="Eligible",G124="Core"),AH124,"")</x:f>
      </x:c>
      <x:c r="AK124" s="25" t="str">
        <x:f>IF(AI124="Eligible",AH124,"")</x:f>
      </x:c>
      <x:c r="AL124" s="2" t="str">
        <x:f>IF(NOT(ISNUMBER(AJ124)),"",IF($A$6&lt;5,"Fewer than 5 core",IF(OR(AJ124&lt;$B$6-1.5*($D$6-$B$6),AJ124&gt;$D$6+1.5*($D$6-$B$6)),"Review outlier","Within IQR fences")))</x:f>
      </x:c>
      <x:c r="AM124" s="2"/>
      <x:c r="AN124" s="2"/>
      <x:c r="AO124" s="2"/>
      <x:c r="AP124" s="2"/>
    </x:row>
    <x:row r="125" ht="25" customHeight="1">
      <x:c r="A125" s="6"/>
      <x:c r="B125" s="6"/>
      <x:c r="C125" s="6"/>
      <x:c r="D125" s="6"/>
      <x:c r="E125" s="6"/>
      <x:c r="F125" s="6"/>
      <x:c r="G125" s="6"/>
      <x:c r="H125" s="6"/>
      <x:c r="I125" s="6"/>
      <x:c r="J125" s="6"/>
      <x:c r="K125" s="6"/>
      <x:c r="L125" s="6"/>
      <x:c r="M125" s="6"/>
      <x:c r="N125" s="16"/>
      <x:c r="O125" s="16"/>
      <x:c r="P125" s="16"/>
      <x:c r="Q125" s="17"/>
      <x:c r="R125" s="17"/>
      <x:c r="S125" s="17"/>
      <x:c r="T125" s="17"/>
      <x:c r="U125" s="17"/>
      <x:c r="V125" s="17"/>
      <x:c r="W125" s="17"/>
      <x:c r="X125" s="17"/>
      <x:c r="Y125" s="17"/>
      <x:c r="Z125" s="18" t="str">
        <x:f>IF(COUNT(S125:T125)&lt;&gt;2,"",SUM(S125:T125))</x:f>
      </x:c>
      <x:c r="AA125" s="23" t="str">
        <x:f>IF(OR(NOT(ISNUMBER(Z125)),NOT(ISNUMBER(R125)),R125&lt;=0),"",Z125/R125)</x:f>
      </x:c>
      <x:c r="AB125" s="23" t="str">
        <x:f>IF(OR(COUNT(R125,V125)&lt;&gt;2,R125&lt;=0),"",V125/R125-1)</x:f>
      </x:c>
      <x:c r="AC125" s="24" t="str">
        <x:f>IF(COUNT(Q125,R125)&lt;&gt;2,"",IF(OR(Q125&lt;=0,R125&lt;=0),"NM",Q125/R125))</x:f>
      </x:c>
      <x:c r="AD125" s="24" t="str">
        <x:f>IF(COUNT(Q125,Z125)&lt;&gt;2,"",IF(OR(Q125&lt;=0,Z125&lt;=0),"NM",Q125/Z125))</x:f>
      </x:c>
      <x:c r="AE125" s="24" t="str">
        <x:f>IF(COUNT(Q125,U125)&lt;&gt;2,"",IF(OR(Q125&lt;=0,U125&lt;=0),"NM",Q125/U125))</x:f>
      </x:c>
      <x:c r="AF125" s="24" t="str">
        <x:f>IF(COUNT(Q125,V125)&lt;&gt;2,"",IF(OR(Q125&lt;=0,V125&lt;=0),"NM",Q125/V125))</x:f>
      </x:c>
      <x:c r="AG125" s="24" t="str">
        <x:f>IF(COUNT(Q125,W125)&lt;&gt;2,"",IF(OR(Q125&lt;=0,W125&lt;=0),"NM",Q125/W125))</x:f>
      </x:c>
      <x:c r="AH125" s="25" t="str">
        <x:f>IF(OR(NOT(ISNUMBER(Controls!$C$11)),Controls!$C$11&lt;1,Controls!$C$11&gt;5,Controls!$C$11&lt;&gt;INT(Controls!$C$11)),"",INDEX(AC125:AG125,1,Controls!$C$11))</x:f>
      </x:c>
      <x:c r="AI125" s="2" t="str">
        <x:f>IF(A125="","",IF(COUNTIFS($A$10:$A$309,A125)&lt;&gt;1,"Duplicate ID",IF(OR(B125&lt;&gt;Controls!$C$9,C125&lt;&gt;Controls!$C$10),"Other peer group",IF(OR(H125&lt;&gt;"Yes",G125="Excluded",G125="Adjacent",G125="Watchlist"),"Excluded",IF(OR(I125&lt;&gt;"Yes",D125="",E125="",J125="",K125="",L125="",X125="",Controls!$C$10="",Controls!$C$8="",Controls!$C$20="",Controls!$C$21="",M125&lt;&gt;Controls!$C$8,NOT(ISNUMBER(N125)),N125&lt;=0,N125&lt;&gt;Controls!$C$7,NOT(ISNUMBER(O125)),O125&gt;N125,AND(Controls!$C$11&gt;=4,OR(NOT(ISNUMBER(P125)),P125&lt;=N125)),AND(Controls!$C$11=2,T125&lt;&gt;0,Y125=""),AND(G125&lt;&gt;"Core",G125&lt;&gt;"Secondary")),"Review inputs / basis",IF(NOT(ISNUMBER(AH125)),"Missing / NM metric","Eligible"))))))</x:f>
      </x:c>
      <x:c r="AJ125" s="25" t="str">
        <x:f>IF(AND(AI125="Eligible",G125="Core"),AH125,"")</x:f>
      </x:c>
      <x:c r="AK125" s="25" t="str">
        <x:f>IF(AI125="Eligible",AH125,"")</x:f>
      </x:c>
      <x:c r="AL125" s="2" t="str">
        <x:f>IF(NOT(ISNUMBER(AJ125)),"",IF($A$6&lt;5,"Fewer than 5 core",IF(OR(AJ125&lt;$B$6-1.5*($D$6-$B$6),AJ125&gt;$D$6+1.5*($D$6-$B$6)),"Review outlier","Within IQR fences")))</x:f>
      </x:c>
      <x:c r="AM125" s="2"/>
      <x:c r="AN125" s="2"/>
      <x:c r="AO125" s="2"/>
      <x:c r="AP125" s="2"/>
    </x:row>
    <x:row r="126" ht="25" customHeight="1">
      <x:c r="A126" s="6"/>
      <x:c r="B126" s="6"/>
      <x:c r="C126" s="6"/>
      <x:c r="D126" s="6"/>
      <x:c r="E126" s="6"/>
      <x:c r="F126" s="6"/>
      <x:c r="G126" s="6"/>
      <x:c r="H126" s="6"/>
      <x:c r="I126" s="6"/>
      <x:c r="J126" s="6"/>
      <x:c r="K126" s="6"/>
      <x:c r="L126" s="6"/>
      <x:c r="M126" s="6"/>
      <x:c r="N126" s="16"/>
      <x:c r="O126" s="16"/>
      <x:c r="P126" s="16"/>
      <x:c r="Q126" s="17"/>
      <x:c r="R126" s="17"/>
      <x:c r="S126" s="17"/>
      <x:c r="T126" s="17"/>
      <x:c r="U126" s="17"/>
      <x:c r="V126" s="17"/>
      <x:c r="W126" s="17"/>
      <x:c r="X126" s="17"/>
      <x:c r="Y126" s="17"/>
      <x:c r="Z126" s="18" t="str">
        <x:f>IF(COUNT(S126:T126)&lt;&gt;2,"",SUM(S126:T126))</x:f>
      </x:c>
      <x:c r="AA126" s="23" t="str">
        <x:f>IF(OR(NOT(ISNUMBER(Z126)),NOT(ISNUMBER(R126)),R126&lt;=0),"",Z126/R126)</x:f>
      </x:c>
      <x:c r="AB126" s="23" t="str">
        <x:f>IF(OR(COUNT(R126,V126)&lt;&gt;2,R126&lt;=0),"",V126/R126-1)</x:f>
      </x:c>
      <x:c r="AC126" s="24" t="str">
        <x:f>IF(COUNT(Q126,R126)&lt;&gt;2,"",IF(OR(Q126&lt;=0,R126&lt;=0),"NM",Q126/R126))</x:f>
      </x:c>
      <x:c r="AD126" s="24" t="str">
        <x:f>IF(COUNT(Q126,Z126)&lt;&gt;2,"",IF(OR(Q126&lt;=0,Z126&lt;=0),"NM",Q126/Z126))</x:f>
      </x:c>
      <x:c r="AE126" s="24" t="str">
        <x:f>IF(COUNT(Q126,U126)&lt;&gt;2,"",IF(OR(Q126&lt;=0,U126&lt;=0),"NM",Q126/U126))</x:f>
      </x:c>
      <x:c r="AF126" s="24" t="str">
        <x:f>IF(COUNT(Q126,V126)&lt;&gt;2,"",IF(OR(Q126&lt;=0,V126&lt;=0),"NM",Q126/V126))</x:f>
      </x:c>
      <x:c r="AG126" s="24" t="str">
        <x:f>IF(COUNT(Q126,W126)&lt;&gt;2,"",IF(OR(Q126&lt;=0,W126&lt;=0),"NM",Q126/W126))</x:f>
      </x:c>
      <x:c r="AH126" s="25" t="str">
        <x:f>IF(OR(NOT(ISNUMBER(Controls!$C$11)),Controls!$C$11&lt;1,Controls!$C$11&gt;5,Controls!$C$11&lt;&gt;INT(Controls!$C$11)),"",INDEX(AC126:AG126,1,Controls!$C$11))</x:f>
      </x:c>
      <x:c r="AI126" s="2" t="str">
        <x:f>IF(A126="","",IF(COUNTIFS($A$10:$A$309,A126)&lt;&gt;1,"Duplicate ID",IF(OR(B126&lt;&gt;Controls!$C$9,C126&lt;&gt;Controls!$C$10),"Other peer group",IF(OR(H126&lt;&gt;"Yes",G126="Excluded",G126="Adjacent",G126="Watchlist"),"Excluded",IF(OR(I126&lt;&gt;"Yes",D126="",E126="",J126="",K126="",L126="",X126="",Controls!$C$10="",Controls!$C$8="",Controls!$C$20="",Controls!$C$21="",M126&lt;&gt;Controls!$C$8,NOT(ISNUMBER(N126)),N126&lt;=0,N126&lt;&gt;Controls!$C$7,NOT(ISNUMBER(O126)),O126&gt;N126,AND(Controls!$C$11&gt;=4,OR(NOT(ISNUMBER(P126)),P126&lt;=N126)),AND(Controls!$C$11=2,T126&lt;&gt;0,Y126=""),AND(G126&lt;&gt;"Core",G126&lt;&gt;"Secondary")),"Review inputs / basis",IF(NOT(ISNUMBER(AH126)),"Missing / NM metric","Eligible"))))))</x:f>
      </x:c>
      <x:c r="AJ126" s="25" t="str">
        <x:f>IF(AND(AI126="Eligible",G126="Core"),AH126,"")</x:f>
      </x:c>
      <x:c r="AK126" s="25" t="str">
        <x:f>IF(AI126="Eligible",AH126,"")</x:f>
      </x:c>
      <x:c r="AL126" s="2" t="str">
        <x:f>IF(NOT(ISNUMBER(AJ126)),"",IF($A$6&lt;5,"Fewer than 5 core",IF(OR(AJ126&lt;$B$6-1.5*($D$6-$B$6),AJ126&gt;$D$6+1.5*($D$6-$B$6)),"Review outlier","Within IQR fences")))</x:f>
      </x:c>
      <x:c r="AM126" s="2"/>
      <x:c r="AN126" s="2"/>
      <x:c r="AO126" s="2"/>
      <x:c r="AP126" s="2"/>
    </x:row>
    <x:row r="127" ht="25" customHeight="1">
      <x:c r="A127" s="6"/>
      <x:c r="B127" s="6"/>
      <x:c r="C127" s="6"/>
      <x:c r="D127" s="6"/>
      <x:c r="E127" s="6"/>
      <x:c r="F127" s="6"/>
      <x:c r="G127" s="6"/>
      <x:c r="H127" s="6"/>
      <x:c r="I127" s="6"/>
      <x:c r="J127" s="6"/>
      <x:c r="K127" s="6"/>
      <x:c r="L127" s="6"/>
      <x:c r="M127" s="6"/>
      <x:c r="N127" s="16"/>
      <x:c r="O127" s="16"/>
      <x:c r="P127" s="16"/>
      <x:c r="Q127" s="17"/>
      <x:c r="R127" s="17"/>
      <x:c r="S127" s="17"/>
      <x:c r="T127" s="17"/>
      <x:c r="U127" s="17"/>
      <x:c r="V127" s="17"/>
      <x:c r="W127" s="17"/>
      <x:c r="X127" s="17"/>
      <x:c r="Y127" s="17"/>
      <x:c r="Z127" s="18" t="str">
        <x:f>IF(COUNT(S127:T127)&lt;&gt;2,"",SUM(S127:T127))</x:f>
      </x:c>
      <x:c r="AA127" s="23" t="str">
        <x:f>IF(OR(NOT(ISNUMBER(Z127)),NOT(ISNUMBER(R127)),R127&lt;=0),"",Z127/R127)</x:f>
      </x:c>
      <x:c r="AB127" s="23" t="str">
        <x:f>IF(OR(COUNT(R127,V127)&lt;&gt;2,R127&lt;=0),"",V127/R127-1)</x:f>
      </x:c>
      <x:c r="AC127" s="24" t="str">
        <x:f>IF(COUNT(Q127,R127)&lt;&gt;2,"",IF(OR(Q127&lt;=0,R127&lt;=0),"NM",Q127/R127))</x:f>
      </x:c>
      <x:c r="AD127" s="24" t="str">
        <x:f>IF(COUNT(Q127,Z127)&lt;&gt;2,"",IF(OR(Q127&lt;=0,Z127&lt;=0),"NM",Q127/Z127))</x:f>
      </x:c>
      <x:c r="AE127" s="24" t="str">
        <x:f>IF(COUNT(Q127,U127)&lt;&gt;2,"",IF(OR(Q127&lt;=0,U127&lt;=0),"NM",Q127/U127))</x:f>
      </x:c>
      <x:c r="AF127" s="24" t="str">
        <x:f>IF(COUNT(Q127,V127)&lt;&gt;2,"",IF(OR(Q127&lt;=0,V127&lt;=0),"NM",Q127/V127))</x:f>
      </x:c>
      <x:c r="AG127" s="24" t="str">
        <x:f>IF(COUNT(Q127,W127)&lt;&gt;2,"",IF(OR(Q127&lt;=0,W127&lt;=0),"NM",Q127/W127))</x:f>
      </x:c>
      <x:c r="AH127" s="25" t="str">
        <x:f>IF(OR(NOT(ISNUMBER(Controls!$C$11)),Controls!$C$11&lt;1,Controls!$C$11&gt;5,Controls!$C$11&lt;&gt;INT(Controls!$C$11)),"",INDEX(AC127:AG127,1,Controls!$C$11))</x:f>
      </x:c>
      <x:c r="AI127" s="2" t="str">
        <x:f>IF(A127="","",IF(COUNTIFS($A$10:$A$309,A127)&lt;&gt;1,"Duplicate ID",IF(OR(B127&lt;&gt;Controls!$C$9,C127&lt;&gt;Controls!$C$10),"Other peer group",IF(OR(H127&lt;&gt;"Yes",G127="Excluded",G127="Adjacent",G127="Watchlist"),"Excluded",IF(OR(I127&lt;&gt;"Yes",D127="",E127="",J127="",K127="",L127="",X127="",Controls!$C$10="",Controls!$C$8="",Controls!$C$20="",Controls!$C$21="",M127&lt;&gt;Controls!$C$8,NOT(ISNUMBER(N127)),N127&lt;=0,N127&lt;&gt;Controls!$C$7,NOT(ISNUMBER(O127)),O127&gt;N127,AND(Controls!$C$11&gt;=4,OR(NOT(ISNUMBER(P127)),P127&lt;=N127)),AND(Controls!$C$11=2,T127&lt;&gt;0,Y127=""),AND(G127&lt;&gt;"Core",G127&lt;&gt;"Secondary")),"Review inputs / basis",IF(NOT(ISNUMBER(AH127)),"Missing / NM metric","Eligible"))))))</x:f>
      </x:c>
      <x:c r="AJ127" s="25" t="str">
        <x:f>IF(AND(AI127="Eligible",G127="Core"),AH127,"")</x:f>
      </x:c>
      <x:c r="AK127" s="25" t="str">
        <x:f>IF(AI127="Eligible",AH127,"")</x:f>
      </x:c>
      <x:c r="AL127" s="2" t="str">
        <x:f>IF(NOT(ISNUMBER(AJ127)),"",IF($A$6&lt;5,"Fewer than 5 core",IF(OR(AJ127&lt;$B$6-1.5*($D$6-$B$6),AJ127&gt;$D$6+1.5*($D$6-$B$6)),"Review outlier","Within IQR fences")))</x:f>
      </x:c>
      <x:c r="AM127" s="2"/>
      <x:c r="AN127" s="2"/>
      <x:c r="AO127" s="2"/>
      <x:c r="AP127" s="2"/>
    </x:row>
    <x:row r="128" ht="25" customHeight="1">
      <x:c r="A128" s="6"/>
      <x:c r="B128" s="6"/>
      <x:c r="C128" s="6"/>
      <x:c r="D128" s="6"/>
      <x:c r="E128" s="6"/>
      <x:c r="F128" s="6"/>
      <x:c r="G128" s="6"/>
      <x:c r="H128" s="6"/>
      <x:c r="I128" s="6"/>
      <x:c r="J128" s="6"/>
      <x:c r="K128" s="6"/>
      <x:c r="L128" s="6"/>
      <x:c r="M128" s="6"/>
      <x:c r="N128" s="16"/>
      <x:c r="O128" s="16"/>
      <x:c r="P128" s="16"/>
      <x:c r="Q128" s="17"/>
      <x:c r="R128" s="17"/>
      <x:c r="S128" s="17"/>
      <x:c r="T128" s="17"/>
      <x:c r="U128" s="17"/>
      <x:c r="V128" s="17"/>
      <x:c r="W128" s="17"/>
      <x:c r="X128" s="17"/>
      <x:c r="Y128" s="17"/>
      <x:c r="Z128" s="18" t="str">
        <x:f>IF(COUNT(S128:T128)&lt;&gt;2,"",SUM(S128:T128))</x:f>
      </x:c>
      <x:c r="AA128" s="23" t="str">
        <x:f>IF(OR(NOT(ISNUMBER(Z128)),NOT(ISNUMBER(R128)),R128&lt;=0),"",Z128/R128)</x:f>
      </x:c>
      <x:c r="AB128" s="23" t="str">
        <x:f>IF(OR(COUNT(R128,V128)&lt;&gt;2,R128&lt;=0),"",V128/R128-1)</x:f>
      </x:c>
      <x:c r="AC128" s="24" t="str">
        <x:f>IF(COUNT(Q128,R128)&lt;&gt;2,"",IF(OR(Q128&lt;=0,R128&lt;=0),"NM",Q128/R128))</x:f>
      </x:c>
      <x:c r="AD128" s="24" t="str">
        <x:f>IF(COUNT(Q128,Z128)&lt;&gt;2,"",IF(OR(Q128&lt;=0,Z128&lt;=0),"NM",Q128/Z128))</x:f>
      </x:c>
      <x:c r="AE128" s="24" t="str">
        <x:f>IF(COUNT(Q128,U128)&lt;&gt;2,"",IF(OR(Q128&lt;=0,U128&lt;=0),"NM",Q128/U128))</x:f>
      </x:c>
      <x:c r="AF128" s="24" t="str">
        <x:f>IF(COUNT(Q128,V128)&lt;&gt;2,"",IF(OR(Q128&lt;=0,V128&lt;=0),"NM",Q128/V128))</x:f>
      </x:c>
      <x:c r="AG128" s="24" t="str">
        <x:f>IF(COUNT(Q128,W128)&lt;&gt;2,"",IF(OR(Q128&lt;=0,W128&lt;=0),"NM",Q128/W128))</x:f>
      </x:c>
      <x:c r="AH128" s="25" t="str">
        <x:f>IF(OR(NOT(ISNUMBER(Controls!$C$11)),Controls!$C$11&lt;1,Controls!$C$11&gt;5,Controls!$C$11&lt;&gt;INT(Controls!$C$11)),"",INDEX(AC128:AG128,1,Controls!$C$11))</x:f>
      </x:c>
      <x:c r="AI128" s="2" t="str">
        <x:f>IF(A128="","",IF(COUNTIFS($A$10:$A$309,A128)&lt;&gt;1,"Duplicate ID",IF(OR(B128&lt;&gt;Controls!$C$9,C128&lt;&gt;Controls!$C$10),"Other peer group",IF(OR(H128&lt;&gt;"Yes",G128="Excluded",G128="Adjacent",G128="Watchlist"),"Excluded",IF(OR(I128&lt;&gt;"Yes",D128="",E128="",J128="",K128="",L128="",X128="",Controls!$C$10="",Controls!$C$8="",Controls!$C$20="",Controls!$C$21="",M128&lt;&gt;Controls!$C$8,NOT(ISNUMBER(N128)),N128&lt;=0,N128&lt;&gt;Controls!$C$7,NOT(ISNUMBER(O128)),O128&gt;N128,AND(Controls!$C$11&gt;=4,OR(NOT(ISNUMBER(P128)),P128&lt;=N128)),AND(Controls!$C$11=2,T128&lt;&gt;0,Y128=""),AND(G128&lt;&gt;"Core",G128&lt;&gt;"Secondary")),"Review inputs / basis",IF(NOT(ISNUMBER(AH128)),"Missing / NM metric","Eligible"))))))</x:f>
      </x:c>
      <x:c r="AJ128" s="25" t="str">
        <x:f>IF(AND(AI128="Eligible",G128="Core"),AH128,"")</x:f>
      </x:c>
      <x:c r="AK128" s="25" t="str">
        <x:f>IF(AI128="Eligible",AH128,"")</x:f>
      </x:c>
      <x:c r="AL128" s="2" t="str">
        <x:f>IF(NOT(ISNUMBER(AJ128)),"",IF($A$6&lt;5,"Fewer than 5 core",IF(OR(AJ128&lt;$B$6-1.5*($D$6-$B$6),AJ128&gt;$D$6+1.5*($D$6-$B$6)),"Review outlier","Within IQR fences")))</x:f>
      </x:c>
      <x:c r="AM128" s="2"/>
      <x:c r="AN128" s="2"/>
      <x:c r="AO128" s="2"/>
      <x:c r="AP128" s="2"/>
    </x:row>
    <x:row r="129" ht="25" customHeight="1">
      <x:c r="A129" s="6"/>
      <x:c r="B129" s="6"/>
      <x:c r="C129" s="6"/>
      <x:c r="D129" s="6"/>
      <x:c r="E129" s="6"/>
      <x:c r="F129" s="6"/>
      <x:c r="G129" s="6"/>
      <x:c r="H129" s="6"/>
      <x:c r="I129" s="6"/>
      <x:c r="J129" s="6"/>
      <x:c r="K129" s="6"/>
      <x:c r="L129" s="6"/>
      <x:c r="M129" s="6"/>
      <x:c r="N129" s="16"/>
      <x:c r="O129" s="16"/>
      <x:c r="P129" s="16"/>
      <x:c r="Q129" s="17"/>
      <x:c r="R129" s="17"/>
      <x:c r="S129" s="17"/>
      <x:c r="T129" s="17"/>
      <x:c r="U129" s="17"/>
      <x:c r="V129" s="17"/>
      <x:c r="W129" s="17"/>
      <x:c r="X129" s="17"/>
      <x:c r="Y129" s="17"/>
      <x:c r="Z129" s="18" t="str">
        <x:f>IF(COUNT(S129:T129)&lt;&gt;2,"",SUM(S129:T129))</x:f>
      </x:c>
      <x:c r="AA129" s="23" t="str">
        <x:f>IF(OR(NOT(ISNUMBER(Z129)),NOT(ISNUMBER(R129)),R129&lt;=0),"",Z129/R129)</x:f>
      </x:c>
      <x:c r="AB129" s="23" t="str">
        <x:f>IF(OR(COUNT(R129,V129)&lt;&gt;2,R129&lt;=0),"",V129/R129-1)</x:f>
      </x:c>
      <x:c r="AC129" s="24" t="str">
        <x:f>IF(COUNT(Q129,R129)&lt;&gt;2,"",IF(OR(Q129&lt;=0,R129&lt;=0),"NM",Q129/R129))</x:f>
      </x:c>
      <x:c r="AD129" s="24" t="str">
        <x:f>IF(COUNT(Q129,Z129)&lt;&gt;2,"",IF(OR(Q129&lt;=0,Z129&lt;=0),"NM",Q129/Z129))</x:f>
      </x:c>
      <x:c r="AE129" s="24" t="str">
        <x:f>IF(COUNT(Q129,U129)&lt;&gt;2,"",IF(OR(Q129&lt;=0,U129&lt;=0),"NM",Q129/U129))</x:f>
      </x:c>
      <x:c r="AF129" s="24" t="str">
        <x:f>IF(COUNT(Q129,V129)&lt;&gt;2,"",IF(OR(Q129&lt;=0,V129&lt;=0),"NM",Q129/V129))</x:f>
      </x:c>
      <x:c r="AG129" s="24" t="str">
        <x:f>IF(COUNT(Q129,W129)&lt;&gt;2,"",IF(OR(Q129&lt;=0,W129&lt;=0),"NM",Q129/W129))</x:f>
      </x:c>
      <x:c r="AH129" s="25" t="str">
        <x:f>IF(OR(NOT(ISNUMBER(Controls!$C$11)),Controls!$C$11&lt;1,Controls!$C$11&gt;5,Controls!$C$11&lt;&gt;INT(Controls!$C$11)),"",INDEX(AC129:AG129,1,Controls!$C$11))</x:f>
      </x:c>
      <x:c r="AI129" s="2" t="str">
        <x:f>IF(A129="","",IF(COUNTIFS($A$10:$A$309,A129)&lt;&gt;1,"Duplicate ID",IF(OR(B129&lt;&gt;Controls!$C$9,C129&lt;&gt;Controls!$C$10),"Other peer group",IF(OR(H129&lt;&gt;"Yes",G129="Excluded",G129="Adjacent",G129="Watchlist"),"Excluded",IF(OR(I129&lt;&gt;"Yes",D129="",E129="",J129="",K129="",L129="",X129="",Controls!$C$10="",Controls!$C$8="",Controls!$C$20="",Controls!$C$21="",M129&lt;&gt;Controls!$C$8,NOT(ISNUMBER(N129)),N129&lt;=0,N129&lt;&gt;Controls!$C$7,NOT(ISNUMBER(O129)),O129&gt;N129,AND(Controls!$C$11&gt;=4,OR(NOT(ISNUMBER(P129)),P129&lt;=N129)),AND(Controls!$C$11=2,T129&lt;&gt;0,Y129=""),AND(G129&lt;&gt;"Core",G129&lt;&gt;"Secondary")),"Review inputs / basis",IF(NOT(ISNUMBER(AH129)),"Missing / NM metric","Eligible"))))))</x:f>
      </x:c>
      <x:c r="AJ129" s="25" t="str">
        <x:f>IF(AND(AI129="Eligible",G129="Core"),AH129,"")</x:f>
      </x:c>
      <x:c r="AK129" s="25" t="str">
        <x:f>IF(AI129="Eligible",AH129,"")</x:f>
      </x:c>
      <x:c r="AL129" s="2" t="str">
        <x:f>IF(NOT(ISNUMBER(AJ129)),"",IF($A$6&lt;5,"Fewer than 5 core",IF(OR(AJ129&lt;$B$6-1.5*($D$6-$B$6),AJ129&gt;$D$6+1.5*($D$6-$B$6)),"Review outlier","Within IQR fences")))</x:f>
      </x:c>
      <x:c r="AM129" s="2"/>
      <x:c r="AN129" s="2"/>
      <x:c r="AO129" s="2"/>
      <x:c r="AP129" s="2"/>
    </x:row>
    <x:row r="130" ht="25" customHeight="1">
      <x:c r="A130" s="6"/>
      <x:c r="B130" s="6"/>
      <x:c r="C130" s="6"/>
      <x:c r="D130" s="6"/>
      <x:c r="E130" s="6"/>
      <x:c r="F130" s="6"/>
      <x:c r="G130" s="6"/>
      <x:c r="H130" s="6"/>
      <x:c r="I130" s="6"/>
      <x:c r="J130" s="6"/>
      <x:c r="K130" s="6"/>
      <x:c r="L130" s="6"/>
      <x:c r="M130" s="6"/>
      <x:c r="N130" s="16"/>
      <x:c r="O130" s="16"/>
      <x:c r="P130" s="16"/>
      <x:c r="Q130" s="17"/>
      <x:c r="R130" s="17"/>
      <x:c r="S130" s="17"/>
      <x:c r="T130" s="17"/>
      <x:c r="U130" s="17"/>
      <x:c r="V130" s="17"/>
      <x:c r="W130" s="17"/>
      <x:c r="X130" s="17"/>
      <x:c r="Y130" s="17"/>
      <x:c r="Z130" s="18" t="str">
        <x:f>IF(COUNT(S130:T130)&lt;&gt;2,"",SUM(S130:T130))</x:f>
      </x:c>
      <x:c r="AA130" s="23" t="str">
        <x:f>IF(OR(NOT(ISNUMBER(Z130)),NOT(ISNUMBER(R130)),R130&lt;=0),"",Z130/R130)</x:f>
      </x:c>
      <x:c r="AB130" s="23" t="str">
        <x:f>IF(OR(COUNT(R130,V130)&lt;&gt;2,R130&lt;=0),"",V130/R130-1)</x:f>
      </x:c>
      <x:c r="AC130" s="24" t="str">
        <x:f>IF(COUNT(Q130,R130)&lt;&gt;2,"",IF(OR(Q130&lt;=0,R130&lt;=0),"NM",Q130/R130))</x:f>
      </x:c>
      <x:c r="AD130" s="24" t="str">
        <x:f>IF(COUNT(Q130,Z130)&lt;&gt;2,"",IF(OR(Q130&lt;=0,Z130&lt;=0),"NM",Q130/Z130))</x:f>
      </x:c>
      <x:c r="AE130" s="24" t="str">
        <x:f>IF(COUNT(Q130,U130)&lt;&gt;2,"",IF(OR(Q130&lt;=0,U130&lt;=0),"NM",Q130/U130))</x:f>
      </x:c>
      <x:c r="AF130" s="24" t="str">
        <x:f>IF(COUNT(Q130,V130)&lt;&gt;2,"",IF(OR(Q130&lt;=0,V130&lt;=0),"NM",Q130/V130))</x:f>
      </x:c>
      <x:c r="AG130" s="24" t="str">
        <x:f>IF(COUNT(Q130,W130)&lt;&gt;2,"",IF(OR(Q130&lt;=0,W130&lt;=0),"NM",Q130/W130))</x:f>
      </x:c>
      <x:c r="AH130" s="25" t="str">
        <x:f>IF(OR(NOT(ISNUMBER(Controls!$C$11)),Controls!$C$11&lt;1,Controls!$C$11&gt;5,Controls!$C$11&lt;&gt;INT(Controls!$C$11)),"",INDEX(AC130:AG130,1,Controls!$C$11))</x:f>
      </x:c>
      <x:c r="AI130" s="2" t="str">
        <x:f>IF(A130="","",IF(COUNTIFS($A$10:$A$309,A130)&lt;&gt;1,"Duplicate ID",IF(OR(B130&lt;&gt;Controls!$C$9,C130&lt;&gt;Controls!$C$10),"Other peer group",IF(OR(H130&lt;&gt;"Yes",G130="Excluded",G130="Adjacent",G130="Watchlist"),"Excluded",IF(OR(I130&lt;&gt;"Yes",D130="",E130="",J130="",K130="",L130="",X130="",Controls!$C$10="",Controls!$C$8="",Controls!$C$20="",Controls!$C$21="",M130&lt;&gt;Controls!$C$8,NOT(ISNUMBER(N130)),N130&lt;=0,N130&lt;&gt;Controls!$C$7,NOT(ISNUMBER(O130)),O130&gt;N130,AND(Controls!$C$11&gt;=4,OR(NOT(ISNUMBER(P130)),P130&lt;=N130)),AND(Controls!$C$11=2,T130&lt;&gt;0,Y130=""),AND(G130&lt;&gt;"Core",G130&lt;&gt;"Secondary")),"Review inputs / basis",IF(NOT(ISNUMBER(AH130)),"Missing / NM metric","Eligible"))))))</x:f>
      </x:c>
      <x:c r="AJ130" s="25" t="str">
        <x:f>IF(AND(AI130="Eligible",G130="Core"),AH130,"")</x:f>
      </x:c>
      <x:c r="AK130" s="25" t="str">
        <x:f>IF(AI130="Eligible",AH130,"")</x:f>
      </x:c>
      <x:c r="AL130" s="2" t="str">
        <x:f>IF(NOT(ISNUMBER(AJ130)),"",IF($A$6&lt;5,"Fewer than 5 core",IF(OR(AJ130&lt;$B$6-1.5*($D$6-$B$6),AJ130&gt;$D$6+1.5*($D$6-$B$6)),"Review outlier","Within IQR fences")))</x:f>
      </x:c>
      <x:c r="AM130" s="2"/>
      <x:c r="AN130" s="2"/>
      <x:c r="AO130" s="2"/>
      <x:c r="AP130" s="2"/>
    </x:row>
    <x:row r="131" ht="25" customHeight="1">
      <x:c r="A131" s="6"/>
      <x:c r="B131" s="6"/>
      <x:c r="C131" s="6"/>
      <x:c r="D131" s="6"/>
      <x:c r="E131" s="6"/>
      <x:c r="F131" s="6"/>
      <x:c r="G131" s="6"/>
      <x:c r="H131" s="6"/>
      <x:c r="I131" s="6"/>
      <x:c r="J131" s="6"/>
      <x:c r="K131" s="6"/>
      <x:c r="L131" s="6"/>
      <x:c r="M131" s="6"/>
      <x:c r="N131" s="16"/>
      <x:c r="O131" s="16"/>
      <x:c r="P131" s="16"/>
      <x:c r="Q131" s="17"/>
      <x:c r="R131" s="17"/>
      <x:c r="S131" s="17"/>
      <x:c r="T131" s="17"/>
      <x:c r="U131" s="17"/>
      <x:c r="V131" s="17"/>
      <x:c r="W131" s="17"/>
      <x:c r="X131" s="17"/>
      <x:c r="Y131" s="17"/>
      <x:c r="Z131" s="18" t="str">
        <x:f>IF(COUNT(S131:T131)&lt;&gt;2,"",SUM(S131:T131))</x:f>
      </x:c>
      <x:c r="AA131" s="23" t="str">
        <x:f>IF(OR(NOT(ISNUMBER(Z131)),NOT(ISNUMBER(R131)),R131&lt;=0),"",Z131/R131)</x:f>
      </x:c>
      <x:c r="AB131" s="23" t="str">
        <x:f>IF(OR(COUNT(R131,V131)&lt;&gt;2,R131&lt;=0),"",V131/R131-1)</x:f>
      </x:c>
      <x:c r="AC131" s="24" t="str">
        <x:f>IF(COUNT(Q131,R131)&lt;&gt;2,"",IF(OR(Q131&lt;=0,R131&lt;=0),"NM",Q131/R131))</x:f>
      </x:c>
      <x:c r="AD131" s="24" t="str">
        <x:f>IF(COUNT(Q131,Z131)&lt;&gt;2,"",IF(OR(Q131&lt;=0,Z131&lt;=0),"NM",Q131/Z131))</x:f>
      </x:c>
      <x:c r="AE131" s="24" t="str">
        <x:f>IF(COUNT(Q131,U131)&lt;&gt;2,"",IF(OR(Q131&lt;=0,U131&lt;=0),"NM",Q131/U131))</x:f>
      </x:c>
      <x:c r="AF131" s="24" t="str">
        <x:f>IF(COUNT(Q131,V131)&lt;&gt;2,"",IF(OR(Q131&lt;=0,V131&lt;=0),"NM",Q131/V131))</x:f>
      </x:c>
      <x:c r="AG131" s="24" t="str">
        <x:f>IF(COUNT(Q131,W131)&lt;&gt;2,"",IF(OR(Q131&lt;=0,W131&lt;=0),"NM",Q131/W131))</x:f>
      </x:c>
      <x:c r="AH131" s="25" t="str">
        <x:f>IF(OR(NOT(ISNUMBER(Controls!$C$11)),Controls!$C$11&lt;1,Controls!$C$11&gt;5,Controls!$C$11&lt;&gt;INT(Controls!$C$11)),"",INDEX(AC131:AG131,1,Controls!$C$11))</x:f>
      </x:c>
      <x:c r="AI131" s="2" t="str">
        <x:f>IF(A131="","",IF(COUNTIFS($A$10:$A$309,A131)&lt;&gt;1,"Duplicate ID",IF(OR(B131&lt;&gt;Controls!$C$9,C131&lt;&gt;Controls!$C$10),"Other peer group",IF(OR(H131&lt;&gt;"Yes",G131="Excluded",G131="Adjacent",G131="Watchlist"),"Excluded",IF(OR(I131&lt;&gt;"Yes",D131="",E131="",J131="",K131="",L131="",X131="",Controls!$C$10="",Controls!$C$8="",Controls!$C$20="",Controls!$C$21="",M131&lt;&gt;Controls!$C$8,NOT(ISNUMBER(N131)),N131&lt;=0,N131&lt;&gt;Controls!$C$7,NOT(ISNUMBER(O131)),O131&gt;N131,AND(Controls!$C$11&gt;=4,OR(NOT(ISNUMBER(P131)),P131&lt;=N131)),AND(Controls!$C$11=2,T131&lt;&gt;0,Y131=""),AND(G131&lt;&gt;"Core",G131&lt;&gt;"Secondary")),"Review inputs / basis",IF(NOT(ISNUMBER(AH131)),"Missing / NM metric","Eligible"))))))</x:f>
      </x:c>
      <x:c r="AJ131" s="25" t="str">
        <x:f>IF(AND(AI131="Eligible",G131="Core"),AH131,"")</x:f>
      </x:c>
      <x:c r="AK131" s="25" t="str">
        <x:f>IF(AI131="Eligible",AH131,"")</x:f>
      </x:c>
      <x:c r="AL131" s="2" t="str">
        <x:f>IF(NOT(ISNUMBER(AJ131)),"",IF($A$6&lt;5,"Fewer than 5 core",IF(OR(AJ131&lt;$B$6-1.5*($D$6-$B$6),AJ131&gt;$D$6+1.5*($D$6-$B$6)),"Review outlier","Within IQR fences")))</x:f>
      </x:c>
      <x:c r="AM131" s="2"/>
      <x:c r="AN131" s="2"/>
      <x:c r="AO131" s="2"/>
      <x:c r="AP131" s="2"/>
    </x:row>
    <x:row r="132" ht="25" customHeight="1">
      <x:c r="A132" s="6"/>
      <x:c r="B132" s="6"/>
      <x:c r="C132" s="6"/>
      <x:c r="D132" s="6"/>
      <x:c r="E132" s="6"/>
      <x:c r="F132" s="6"/>
      <x:c r="G132" s="6"/>
      <x:c r="H132" s="6"/>
      <x:c r="I132" s="6"/>
      <x:c r="J132" s="6"/>
      <x:c r="K132" s="6"/>
      <x:c r="L132" s="6"/>
      <x:c r="M132" s="6"/>
      <x:c r="N132" s="16"/>
      <x:c r="O132" s="16"/>
      <x:c r="P132" s="16"/>
      <x:c r="Q132" s="17"/>
      <x:c r="R132" s="17"/>
      <x:c r="S132" s="17"/>
      <x:c r="T132" s="17"/>
      <x:c r="U132" s="17"/>
      <x:c r="V132" s="17"/>
      <x:c r="W132" s="17"/>
      <x:c r="X132" s="17"/>
      <x:c r="Y132" s="17"/>
      <x:c r="Z132" s="18" t="str">
        <x:f>IF(COUNT(S132:T132)&lt;&gt;2,"",SUM(S132:T132))</x:f>
      </x:c>
      <x:c r="AA132" s="23" t="str">
        <x:f>IF(OR(NOT(ISNUMBER(Z132)),NOT(ISNUMBER(R132)),R132&lt;=0),"",Z132/R132)</x:f>
      </x:c>
      <x:c r="AB132" s="23" t="str">
        <x:f>IF(OR(COUNT(R132,V132)&lt;&gt;2,R132&lt;=0),"",V132/R132-1)</x:f>
      </x:c>
      <x:c r="AC132" s="24" t="str">
        <x:f>IF(COUNT(Q132,R132)&lt;&gt;2,"",IF(OR(Q132&lt;=0,R132&lt;=0),"NM",Q132/R132))</x:f>
      </x:c>
      <x:c r="AD132" s="24" t="str">
        <x:f>IF(COUNT(Q132,Z132)&lt;&gt;2,"",IF(OR(Q132&lt;=0,Z132&lt;=0),"NM",Q132/Z132))</x:f>
      </x:c>
      <x:c r="AE132" s="24" t="str">
        <x:f>IF(COUNT(Q132,U132)&lt;&gt;2,"",IF(OR(Q132&lt;=0,U132&lt;=0),"NM",Q132/U132))</x:f>
      </x:c>
      <x:c r="AF132" s="24" t="str">
        <x:f>IF(COUNT(Q132,V132)&lt;&gt;2,"",IF(OR(Q132&lt;=0,V132&lt;=0),"NM",Q132/V132))</x:f>
      </x:c>
      <x:c r="AG132" s="24" t="str">
        <x:f>IF(COUNT(Q132,W132)&lt;&gt;2,"",IF(OR(Q132&lt;=0,W132&lt;=0),"NM",Q132/W132))</x:f>
      </x:c>
      <x:c r="AH132" s="25" t="str">
        <x:f>IF(OR(NOT(ISNUMBER(Controls!$C$11)),Controls!$C$11&lt;1,Controls!$C$11&gt;5,Controls!$C$11&lt;&gt;INT(Controls!$C$11)),"",INDEX(AC132:AG132,1,Controls!$C$11))</x:f>
      </x:c>
      <x:c r="AI132" s="2" t="str">
        <x:f>IF(A132="","",IF(COUNTIFS($A$10:$A$309,A132)&lt;&gt;1,"Duplicate ID",IF(OR(B132&lt;&gt;Controls!$C$9,C132&lt;&gt;Controls!$C$10),"Other peer group",IF(OR(H132&lt;&gt;"Yes",G132="Excluded",G132="Adjacent",G132="Watchlist"),"Excluded",IF(OR(I132&lt;&gt;"Yes",D132="",E132="",J132="",K132="",L132="",X132="",Controls!$C$10="",Controls!$C$8="",Controls!$C$20="",Controls!$C$21="",M132&lt;&gt;Controls!$C$8,NOT(ISNUMBER(N132)),N132&lt;=0,N132&lt;&gt;Controls!$C$7,NOT(ISNUMBER(O132)),O132&gt;N132,AND(Controls!$C$11&gt;=4,OR(NOT(ISNUMBER(P132)),P132&lt;=N132)),AND(Controls!$C$11=2,T132&lt;&gt;0,Y132=""),AND(G132&lt;&gt;"Core",G132&lt;&gt;"Secondary")),"Review inputs / basis",IF(NOT(ISNUMBER(AH132)),"Missing / NM metric","Eligible"))))))</x:f>
      </x:c>
      <x:c r="AJ132" s="25" t="str">
        <x:f>IF(AND(AI132="Eligible",G132="Core"),AH132,"")</x:f>
      </x:c>
      <x:c r="AK132" s="25" t="str">
        <x:f>IF(AI132="Eligible",AH132,"")</x:f>
      </x:c>
      <x:c r="AL132" s="2" t="str">
        <x:f>IF(NOT(ISNUMBER(AJ132)),"",IF($A$6&lt;5,"Fewer than 5 core",IF(OR(AJ132&lt;$B$6-1.5*($D$6-$B$6),AJ132&gt;$D$6+1.5*($D$6-$B$6)),"Review outlier","Within IQR fences")))</x:f>
      </x:c>
      <x:c r="AM132" s="2"/>
      <x:c r="AN132" s="2"/>
      <x:c r="AO132" s="2"/>
      <x:c r="AP132" s="2"/>
    </x:row>
    <x:row r="133" ht="25" customHeight="1">
      <x:c r="A133" s="6"/>
      <x:c r="B133" s="6"/>
      <x:c r="C133" s="6"/>
      <x:c r="D133" s="6"/>
      <x:c r="E133" s="6"/>
      <x:c r="F133" s="6"/>
      <x:c r="G133" s="6"/>
      <x:c r="H133" s="6"/>
      <x:c r="I133" s="6"/>
      <x:c r="J133" s="6"/>
      <x:c r="K133" s="6"/>
      <x:c r="L133" s="6"/>
      <x:c r="M133" s="6"/>
      <x:c r="N133" s="16"/>
      <x:c r="O133" s="16"/>
      <x:c r="P133" s="16"/>
      <x:c r="Q133" s="17"/>
      <x:c r="R133" s="17"/>
      <x:c r="S133" s="17"/>
      <x:c r="T133" s="17"/>
      <x:c r="U133" s="17"/>
      <x:c r="V133" s="17"/>
      <x:c r="W133" s="17"/>
      <x:c r="X133" s="17"/>
      <x:c r="Y133" s="17"/>
      <x:c r="Z133" s="18" t="str">
        <x:f>IF(COUNT(S133:T133)&lt;&gt;2,"",SUM(S133:T133))</x:f>
      </x:c>
      <x:c r="AA133" s="23" t="str">
        <x:f>IF(OR(NOT(ISNUMBER(Z133)),NOT(ISNUMBER(R133)),R133&lt;=0),"",Z133/R133)</x:f>
      </x:c>
      <x:c r="AB133" s="23" t="str">
        <x:f>IF(OR(COUNT(R133,V133)&lt;&gt;2,R133&lt;=0),"",V133/R133-1)</x:f>
      </x:c>
      <x:c r="AC133" s="24" t="str">
        <x:f>IF(COUNT(Q133,R133)&lt;&gt;2,"",IF(OR(Q133&lt;=0,R133&lt;=0),"NM",Q133/R133))</x:f>
      </x:c>
      <x:c r="AD133" s="24" t="str">
        <x:f>IF(COUNT(Q133,Z133)&lt;&gt;2,"",IF(OR(Q133&lt;=0,Z133&lt;=0),"NM",Q133/Z133))</x:f>
      </x:c>
      <x:c r="AE133" s="24" t="str">
        <x:f>IF(COUNT(Q133,U133)&lt;&gt;2,"",IF(OR(Q133&lt;=0,U133&lt;=0),"NM",Q133/U133))</x:f>
      </x:c>
      <x:c r="AF133" s="24" t="str">
        <x:f>IF(COUNT(Q133,V133)&lt;&gt;2,"",IF(OR(Q133&lt;=0,V133&lt;=0),"NM",Q133/V133))</x:f>
      </x:c>
      <x:c r="AG133" s="24" t="str">
        <x:f>IF(COUNT(Q133,W133)&lt;&gt;2,"",IF(OR(Q133&lt;=0,W133&lt;=0),"NM",Q133/W133))</x:f>
      </x:c>
      <x:c r="AH133" s="25" t="str">
        <x:f>IF(OR(NOT(ISNUMBER(Controls!$C$11)),Controls!$C$11&lt;1,Controls!$C$11&gt;5,Controls!$C$11&lt;&gt;INT(Controls!$C$11)),"",INDEX(AC133:AG133,1,Controls!$C$11))</x:f>
      </x:c>
      <x:c r="AI133" s="2" t="str">
        <x:f>IF(A133="","",IF(COUNTIFS($A$10:$A$309,A133)&lt;&gt;1,"Duplicate ID",IF(OR(B133&lt;&gt;Controls!$C$9,C133&lt;&gt;Controls!$C$10),"Other peer group",IF(OR(H133&lt;&gt;"Yes",G133="Excluded",G133="Adjacent",G133="Watchlist"),"Excluded",IF(OR(I133&lt;&gt;"Yes",D133="",E133="",J133="",K133="",L133="",X133="",Controls!$C$10="",Controls!$C$8="",Controls!$C$20="",Controls!$C$21="",M133&lt;&gt;Controls!$C$8,NOT(ISNUMBER(N133)),N133&lt;=0,N133&lt;&gt;Controls!$C$7,NOT(ISNUMBER(O133)),O133&gt;N133,AND(Controls!$C$11&gt;=4,OR(NOT(ISNUMBER(P133)),P133&lt;=N133)),AND(Controls!$C$11=2,T133&lt;&gt;0,Y133=""),AND(G133&lt;&gt;"Core",G133&lt;&gt;"Secondary")),"Review inputs / basis",IF(NOT(ISNUMBER(AH133)),"Missing / NM metric","Eligible"))))))</x:f>
      </x:c>
      <x:c r="AJ133" s="25" t="str">
        <x:f>IF(AND(AI133="Eligible",G133="Core"),AH133,"")</x:f>
      </x:c>
      <x:c r="AK133" s="25" t="str">
        <x:f>IF(AI133="Eligible",AH133,"")</x:f>
      </x:c>
      <x:c r="AL133" s="2" t="str">
        <x:f>IF(NOT(ISNUMBER(AJ133)),"",IF($A$6&lt;5,"Fewer than 5 core",IF(OR(AJ133&lt;$B$6-1.5*($D$6-$B$6),AJ133&gt;$D$6+1.5*($D$6-$B$6)),"Review outlier","Within IQR fences")))</x:f>
      </x:c>
      <x:c r="AM133" s="2"/>
      <x:c r="AN133" s="2"/>
      <x:c r="AO133" s="2"/>
      <x:c r="AP133" s="2"/>
    </x:row>
    <x:row r="134" ht="25" customHeight="1">
      <x:c r="A134" s="6"/>
      <x:c r="B134" s="6"/>
      <x:c r="C134" s="6"/>
      <x:c r="D134" s="6"/>
      <x:c r="E134" s="6"/>
      <x:c r="F134" s="6"/>
      <x:c r="G134" s="6"/>
      <x:c r="H134" s="6"/>
      <x:c r="I134" s="6"/>
      <x:c r="J134" s="6"/>
      <x:c r="K134" s="6"/>
      <x:c r="L134" s="6"/>
      <x:c r="M134" s="6"/>
      <x:c r="N134" s="16"/>
      <x:c r="O134" s="16"/>
      <x:c r="P134" s="16"/>
      <x:c r="Q134" s="17"/>
      <x:c r="R134" s="17"/>
      <x:c r="S134" s="17"/>
      <x:c r="T134" s="17"/>
      <x:c r="U134" s="17"/>
      <x:c r="V134" s="17"/>
      <x:c r="W134" s="17"/>
      <x:c r="X134" s="17"/>
      <x:c r="Y134" s="17"/>
      <x:c r="Z134" s="18" t="str">
        <x:f>IF(COUNT(S134:T134)&lt;&gt;2,"",SUM(S134:T134))</x:f>
      </x:c>
      <x:c r="AA134" s="23" t="str">
        <x:f>IF(OR(NOT(ISNUMBER(Z134)),NOT(ISNUMBER(R134)),R134&lt;=0),"",Z134/R134)</x:f>
      </x:c>
      <x:c r="AB134" s="23" t="str">
        <x:f>IF(OR(COUNT(R134,V134)&lt;&gt;2,R134&lt;=0),"",V134/R134-1)</x:f>
      </x:c>
      <x:c r="AC134" s="24" t="str">
        <x:f>IF(COUNT(Q134,R134)&lt;&gt;2,"",IF(OR(Q134&lt;=0,R134&lt;=0),"NM",Q134/R134))</x:f>
      </x:c>
      <x:c r="AD134" s="24" t="str">
        <x:f>IF(COUNT(Q134,Z134)&lt;&gt;2,"",IF(OR(Q134&lt;=0,Z134&lt;=0),"NM",Q134/Z134))</x:f>
      </x:c>
      <x:c r="AE134" s="24" t="str">
        <x:f>IF(COUNT(Q134,U134)&lt;&gt;2,"",IF(OR(Q134&lt;=0,U134&lt;=0),"NM",Q134/U134))</x:f>
      </x:c>
      <x:c r="AF134" s="24" t="str">
        <x:f>IF(COUNT(Q134,V134)&lt;&gt;2,"",IF(OR(Q134&lt;=0,V134&lt;=0),"NM",Q134/V134))</x:f>
      </x:c>
      <x:c r="AG134" s="24" t="str">
        <x:f>IF(COUNT(Q134,W134)&lt;&gt;2,"",IF(OR(Q134&lt;=0,W134&lt;=0),"NM",Q134/W134))</x:f>
      </x:c>
      <x:c r="AH134" s="25" t="str">
        <x:f>IF(OR(NOT(ISNUMBER(Controls!$C$11)),Controls!$C$11&lt;1,Controls!$C$11&gt;5,Controls!$C$11&lt;&gt;INT(Controls!$C$11)),"",INDEX(AC134:AG134,1,Controls!$C$11))</x:f>
      </x:c>
      <x:c r="AI134" s="2" t="str">
        <x:f>IF(A134="","",IF(COUNTIFS($A$10:$A$309,A134)&lt;&gt;1,"Duplicate ID",IF(OR(B134&lt;&gt;Controls!$C$9,C134&lt;&gt;Controls!$C$10),"Other peer group",IF(OR(H134&lt;&gt;"Yes",G134="Excluded",G134="Adjacent",G134="Watchlist"),"Excluded",IF(OR(I134&lt;&gt;"Yes",D134="",E134="",J134="",K134="",L134="",X134="",Controls!$C$10="",Controls!$C$8="",Controls!$C$20="",Controls!$C$21="",M134&lt;&gt;Controls!$C$8,NOT(ISNUMBER(N134)),N134&lt;=0,N134&lt;&gt;Controls!$C$7,NOT(ISNUMBER(O134)),O134&gt;N134,AND(Controls!$C$11&gt;=4,OR(NOT(ISNUMBER(P134)),P134&lt;=N134)),AND(Controls!$C$11=2,T134&lt;&gt;0,Y134=""),AND(G134&lt;&gt;"Core",G134&lt;&gt;"Secondary")),"Review inputs / basis",IF(NOT(ISNUMBER(AH134)),"Missing / NM metric","Eligible"))))))</x:f>
      </x:c>
      <x:c r="AJ134" s="25" t="str">
        <x:f>IF(AND(AI134="Eligible",G134="Core"),AH134,"")</x:f>
      </x:c>
      <x:c r="AK134" s="25" t="str">
        <x:f>IF(AI134="Eligible",AH134,"")</x:f>
      </x:c>
      <x:c r="AL134" s="2" t="str">
        <x:f>IF(NOT(ISNUMBER(AJ134)),"",IF($A$6&lt;5,"Fewer than 5 core",IF(OR(AJ134&lt;$B$6-1.5*($D$6-$B$6),AJ134&gt;$D$6+1.5*($D$6-$B$6)),"Review outlier","Within IQR fences")))</x:f>
      </x:c>
      <x:c r="AM134" s="2"/>
      <x:c r="AN134" s="2"/>
      <x:c r="AO134" s="2"/>
      <x:c r="AP134" s="2"/>
    </x:row>
    <x:row r="135" ht="25" customHeight="1">
      <x:c r="A135" s="6"/>
      <x:c r="B135" s="6"/>
      <x:c r="C135" s="6"/>
      <x:c r="D135" s="6"/>
      <x:c r="E135" s="6"/>
      <x:c r="F135" s="6"/>
      <x:c r="G135" s="6"/>
      <x:c r="H135" s="6"/>
      <x:c r="I135" s="6"/>
      <x:c r="J135" s="6"/>
      <x:c r="K135" s="6"/>
      <x:c r="L135" s="6"/>
      <x:c r="M135" s="6"/>
      <x:c r="N135" s="16"/>
      <x:c r="O135" s="16"/>
      <x:c r="P135" s="16"/>
      <x:c r="Q135" s="17"/>
      <x:c r="R135" s="17"/>
      <x:c r="S135" s="17"/>
      <x:c r="T135" s="17"/>
      <x:c r="U135" s="17"/>
      <x:c r="V135" s="17"/>
      <x:c r="W135" s="17"/>
      <x:c r="X135" s="17"/>
      <x:c r="Y135" s="17"/>
      <x:c r="Z135" s="18" t="str">
        <x:f>IF(COUNT(S135:T135)&lt;&gt;2,"",SUM(S135:T135))</x:f>
      </x:c>
      <x:c r="AA135" s="23" t="str">
        <x:f>IF(OR(NOT(ISNUMBER(Z135)),NOT(ISNUMBER(R135)),R135&lt;=0),"",Z135/R135)</x:f>
      </x:c>
      <x:c r="AB135" s="23" t="str">
        <x:f>IF(OR(COUNT(R135,V135)&lt;&gt;2,R135&lt;=0),"",V135/R135-1)</x:f>
      </x:c>
      <x:c r="AC135" s="24" t="str">
        <x:f>IF(COUNT(Q135,R135)&lt;&gt;2,"",IF(OR(Q135&lt;=0,R135&lt;=0),"NM",Q135/R135))</x:f>
      </x:c>
      <x:c r="AD135" s="24" t="str">
        <x:f>IF(COUNT(Q135,Z135)&lt;&gt;2,"",IF(OR(Q135&lt;=0,Z135&lt;=0),"NM",Q135/Z135))</x:f>
      </x:c>
      <x:c r="AE135" s="24" t="str">
        <x:f>IF(COUNT(Q135,U135)&lt;&gt;2,"",IF(OR(Q135&lt;=0,U135&lt;=0),"NM",Q135/U135))</x:f>
      </x:c>
      <x:c r="AF135" s="24" t="str">
        <x:f>IF(COUNT(Q135,V135)&lt;&gt;2,"",IF(OR(Q135&lt;=0,V135&lt;=0),"NM",Q135/V135))</x:f>
      </x:c>
      <x:c r="AG135" s="24" t="str">
        <x:f>IF(COUNT(Q135,W135)&lt;&gt;2,"",IF(OR(Q135&lt;=0,W135&lt;=0),"NM",Q135/W135))</x:f>
      </x:c>
      <x:c r="AH135" s="25" t="str">
        <x:f>IF(OR(NOT(ISNUMBER(Controls!$C$11)),Controls!$C$11&lt;1,Controls!$C$11&gt;5,Controls!$C$11&lt;&gt;INT(Controls!$C$11)),"",INDEX(AC135:AG135,1,Controls!$C$11))</x:f>
      </x:c>
      <x:c r="AI135" s="2" t="str">
        <x:f>IF(A135="","",IF(COUNTIFS($A$10:$A$309,A135)&lt;&gt;1,"Duplicate ID",IF(OR(B135&lt;&gt;Controls!$C$9,C135&lt;&gt;Controls!$C$10),"Other peer group",IF(OR(H135&lt;&gt;"Yes",G135="Excluded",G135="Adjacent",G135="Watchlist"),"Excluded",IF(OR(I135&lt;&gt;"Yes",D135="",E135="",J135="",K135="",L135="",X135="",Controls!$C$10="",Controls!$C$8="",Controls!$C$20="",Controls!$C$21="",M135&lt;&gt;Controls!$C$8,NOT(ISNUMBER(N135)),N135&lt;=0,N135&lt;&gt;Controls!$C$7,NOT(ISNUMBER(O135)),O135&gt;N135,AND(Controls!$C$11&gt;=4,OR(NOT(ISNUMBER(P135)),P135&lt;=N135)),AND(Controls!$C$11=2,T135&lt;&gt;0,Y135=""),AND(G135&lt;&gt;"Core",G135&lt;&gt;"Secondary")),"Review inputs / basis",IF(NOT(ISNUMBER(AH135)),"Missing / NM metric","Eligible"))))))</x:f>
      </x:c>
      <x:c r="AJ135" s="25" t="str">
        <x:f>IF(AND(AI135="Eligible",G135="Core"),AH135,"")</x:f>
      </x:c>
      <x:c r="AK135" s="25" t="str">
        <x:f>IF(AI135="Eligible",AH135,"")</x:f>
      </x:c>
      <x:c r="AL135" s="2" t="str">
        <x:f>IF(NOT(ISNUMBER(AJ135)),"",IF($A$6&lt;5,"Fewer than 5 core",IF(OR(AJ135&lt;$B$6-1.5*($D$6-$B$6),AJ135&gt;$D$6+1.5*($D$6-$B$6)),"Review outlier","Within IQR fences")))</x:f>
      </x:c>
      <x:c r="AM135" s="2"/>
      <x:c r="AN135" s="2"/>
      <x:c r="AO135" s="2"/>
      <x:c r="AP135" s="2"/>
    </x:row>
    <x:row r="136" ht="25" customHeight="1">
      <x:c r="A136" s="6"/>
      <x:c r="B136" s="6"/>
      <x:c r="C136" s="6"/>
      <x:c r="D136" s="6"/>
      <x:c r="E136" s="6"/>
      <x:c r="F136" s="6"/>
      <x:c r="G136" s="6"/>
      <x:c r="H136" s="6"/>
      <x:c r="I136" s="6"/>
      <x:c r="J136" s="6"/>
      <x:c r="K136" s="6"/>
      <x:c r="L136" s="6"/>
      <x:c r="M136" s="6"/>
      <x:c r="N136" s="16"/>
      <x:c r="O136" s="16"/>
      <x:c r="P136" s="16"/>
      <x:c r="Q136" s="17"/>
      <x:c r="R136" s="17"/>
      <x:c r="S136" s="17"/>
      <x:c r="T136" s="17"/>
      <x:c r="U136" s="17"/>
      <x:c r="V136" s="17"/>
      <x:c r="W136" s="17"/>
      <x:c r="X136" s="17"/>
      <x:c r="Y136" s="17"/>
      <x:c r="Z136" s="18" t="str">
        <x:f>IF(COUNT(S136:T136)&lt;&gt;2,"",SUM(S136:T136))</x:f>
      </x:c>
      <x:c r="AA136" s="23" t="str">
        <x:f>IF(OR(NOT(ISNUMBER(Z136)),NOT(ISNUMBER(R136)),R136&lt;=0),"",Z136/R136)</x:f>
      </x:c>
      <x:c r="AB136" s="23" t="str">
        <x:f>IF(OR(COUNT(R136,V136)&lt;&gt;2,R136&lt;=0),"",V136/R136-1)</x:f>
      </x:c>
      <x:c r="AC136" s="24" t="str">
        <x:f>IF(COUNT(Q136,R136)&lt;&gt;2,"",IF(OR(Q136&lt;=0,R136&lt;=0),"NM",Q136/R136))</x:f>
      </x:c>
      <x:c r="AD136" s="24" t="str">
        <x:f>IF(COUNT(Q136,Z136)&lt;&gt;2,"",IF(OR(Q136&lt;=0,Z136&lt;=0),"NM",Q136/Z136))</x:f>
      </x:c>
      <x:c r="AE136" s="24" t="str">
        <x:f>IF(COUNT(Q136,U136)&lt;&gt;2,"",IF(OR(Q136&lt;=0,U136&lt;=0),"NM",Q136/U136))</x:f>
      </x:c>
      <x:c r="AF136" s="24" t="str">
        <x:f>IF(COUNT(Q136,V136)&lt;&gt;2,"",IF(OR(Q136&lt;=0,V136&lt;=0),"NM",Q136/V136))</x:f>
      </x:c>
      <x:c r="AG136" s="24" t="str">
        <x:f>IF(COUNT(Q136,W136)&lt;&gt;2,"",IF(OR(Q136&lt;=0,W136&lt;=0),"NM",Q136/W136))</x:f>
      </x:c>
      <x:c r="AH136" s="25" t="str">
        <x:f>IF(OR(NOT(ISNUMBER(Controls!$C$11)),Controls!$C$11&lt;1,Controls!$C$11&gt;5,Controls!$C$11&lt;&gt;INT(Controls!$C$11)),"",INDEX(AC136:AG136,1,Controls!$C$11))</x:f>
      </x:c>
      <x:c r="AI136" s="2" t="str">
        <x:f>IF(A136="","",IF(COUNTIFS($A$10:$A$309,A136)&lt;&gt;1,"Duplicate ID",IF(OR(B136&lt;&gt;Controls!$C$9,C136&lt;&gt;Controls!$C$10),"Other peer group",IF(OR(H136&lt;&gt;"Yes",G136="Excluded",G136="Adjacent",G136="Watchlist"),"Excluded",IF(OR(I136&lt;&gt;"Yes",D136="",E136="",J136="",K136="",L136="",X136="",Controls!$C$10="",Controls!$C$8="",Controls!$C$20="",Controls!$C$21="",M136&lt;&gt;Controls!$C$8,NOT(ISNUMBER(N136)),N136&lt;=0,N136&lt;&gt;Controls!$C$7,NOT(ISNUMBER(O136)),O136&gt;N136,AND(Controls!$C$11&gt;=4,OR(NOT(ISNUMBER(P136)),P136&lt;=N136)),AND(Controls!$C$11=2,T136&lt;&gt;0,Y136=""),AND(G136&lt;&gt;"Core",G136&lt;&gt;"Secondary")),"Review inputs / basis",IF(NOT(ISNUMBER(AH136)),"Missing / NM metric","Eligible"))))))</x:f>
      </x:c>
      <x:c r="AJ136" s="25" t="str">
        <x:f>IF(AND(AI136="Eligible",G136="Core"),AH136,"")</x:f>
      </x:c>
      <x:c r="AK136" s="25" t="str">
        <x:f>IF(AI136="Eligible",AH136,"")</x:f>
      </x:c>
      <x:c r="AL136" s="2" t="str">
        <x:f>IF(NOT(ISNUMBER(AJ136)),"",IF($A$6&lt;5,"Fewer than 5 core",IF(OR(AJ136&lt;$B$6-1.5*($D$6-$B$6),AJ136&gt;$D$6+1.5*($D$6-$B$6)),"Review outlier","Within IQR fences")))</x:f>
      </x:c>
      <x:c r="AM136" s="2"/>
      <x:c r="AN136" s="2"/>
      <x:c r="AO136" s="2"/>
      <x:c r="AP136" s="2"/>
    </x:row>
    <x:row r="137" ht="25" customHeight="1">
      <x:c r="A137" s="6"/>
      <x:c r="B137" s="6"/>
      <x:c r="C137" s="6"/>
      <x:c r="D137" s="6"/>
      <x:c r="E137" s="6"/>
      <x:c r="F137" s="6"/>
      <x:c r="G137" s="6"/>
      <x:c r="H137" s="6"/>
      <x:c r="I137" s="6"/>
      <x:c r="J137" s="6"/>
      <x:c r="K137" s="6"/>
      <x:c r="L137" s="6"/>
      <x:c r="M137" s="6"/>
      <x:c r="N137" s="16"/>
      <x:c r="O137" s="16"/>
      <x:c r="P137" s="16"/>
      <x:c r="Q137" s="17"/>
      <x:c r="R137" s="17"/>
      <x:c r="S137" s="17"/>
      <x:c r="T137" s="17"/>
      <x:c r="U137" s="17"/>
      <x:c r="V137" s="17"/>
      <x:c r="W137" s="17"/>
      <x:c r="X137" s="17"/>
      <x:c r="Y137" s="17"/>
      <x:c r="Z137" s="18" t="str">
        <x:f>IF(COUNT(S137:T137)&lt;&gt;2,"",SUM(S137:T137))</x:f>
      </x:c>
      <x:c r="AA137" s="23" t="str">
        <x:f>IF(OR(NOT(ISNUMBER(Z137)),NOT(ISNUMBER(R137)),R137&lt;=0),"",Z137/R137)</x:f>
      </x:c>
      <x:c r="AB137" s="23" t="str">
        <x:f>IF(OR(COUNT(R137,V137)&lt;&gt;2,R137&lt;=0),"",V137/R137-1)</x:f>
      </x:c>
      <x:c r="AC137" s="24" t="str">
        <x:f>IF(COUNT(Q137,R137)&lt;&gt;2,"",IF(OR(Q137&lt;=0,R137&lt;=0),"NM",Q137/R137))</x:f>
      </x:c>
      <x:c r="AD137" s="24" t="str">
        <x:f>IF(COUNT(Q137,Z137)&lt;&gt;2,"",IF(OR(Q137&lt;=0,Z137&lt;=0),"NM",Q137/Z137))</x:f>
      </x:c>
      <x:c r="AE137" s="24" t="str">
        <x:f>IF(COUNT(Q137,U137)&lt;&gt;2,"",IF(OR(Q137&lt;=0,U137&lt;=0),"NM",Q137/U137))</x:f>
      </x:c>
      <x:c r="AF137" s="24" t="str">
        <x:f>IF(COUNT(Q137,V137)&lt;&gt;2,"",IF(OR(Q137&lt;=0,V137&lt;=0),"NM",Q137/V137))</x:f>
      </x:c>
      <x:c r="AG137" s="24" t="str">
        <x:f>IF(COUNT(Q137,W137)&lt;&gt;2,"",IF(OR(Q137&lt;=0,W137&lt;=0),"NM",Q137/W137))</x:f>
      </x:c>
      <x:c r="AH137" s="25" t="str">
        <x:f>IF(OR(NOT(ISNUMBER(Controls!$C$11)),Controls!$C$11&lt;1,Controls!$C$11&gt;5,Controls!$C$11&lt;&gt;INT(Controls!$C$11)),"",INDEX(AC137:AG137,1,Controls!$C$11))</x:f>
      </x:c>
      <x:c r="AI137" s="2" t="str">
        <x:f>IF(A137="","",IF(COUNTIFS($A$10:$A$309,A137)&lt;&gt;1,"Duplicate ID",IF(OR(B137&lt;&gt;Controls!$C$9,C137&lt;&gt;Controls!$C$10),"Other peer group",IF(OR(H137&lt;&gt;"Yes",G137="Excluded",G137="Adjacent",G137="Watchlist"),"Excluded",IF(OR(I137&lt;&gt;"Yes",D137="",E137="",J137="",K137="",L137="",X137="",Controls!$C$10="",Controls!$C$8="",Controls!$C$20="",Controls!$C$21="",M137&lt;&gt;Controls!$C$8,NOT(ISNUMBER(N137)),N137&lt;=0,N137&lt;&gt;Controls!$C$7,NOT(ISNUMBER(O137)),O137&gt;N137,AND(Controls!$C$11&gt;=4,OR(NOT(ISNUMBER(P137)),P137&lt;=N137)),AND(Controls!$C$11=2,T137&lt;&gt;0,Y137=""),AND(G137&lt;&gt;"Core",G137&lt;&gt;"Secondary")),"Review inputs / basis",IF(NOT(ISNUMBER(AH137)),"Missing / NM metric","Eligible"))))))</x:f>
      </x:c>
      <x:c r="AJ137" s="25" t="str">
        <x:f>IF(AND(AI137="Eligible",G137="Core"),AH137,"")</x:f>
      </x:c>
      <x:c r="AK137" s="25" t="str">
        <x:f>IF(AI137="Eligible",AH137,"")</x:f>
      </x:c>
      <x:c r="AL137" s="2" t="str">
        <x:f>IF(NOT(ISNUMBER(AJ137)),"",IF($A$6&lt;5,"Fewer than 5 core",IF(OR(AJ137&lt;$B$6-1.5*($D$6-$B$6),AJ137&gt;$D$6+1.5*($D$6-$B$6)),"Review outlier","Within IQR fences")))</x:f>
      </x:c>
      <x:c r="AM137" s="2"/>
      <x:c r="AN137" s="2"/>
      <x:c r="AO137" s="2"/>
      <x:c r="AP137" s="2"/>
    </x:row>
    <x:row r="138" ht="25" customHeight="1">
      <x:c r="A138" s="6"/>
      <x:c r="B138" s="6"/>
      <x:c r="C138" s="6"/>
      <x:c r="D138" s="6"/>
      <x:c r="E138" s="6"/>
      <x:c r="F138" s="6"/>
      <x:c r="G138" s="6"/>
      <x:c r="H138" s="6"/>
      <x:c r="I138" s="6"/>
      <x:c r="J138" s="6"/>
      <x:c r="K138" s="6"/>
      <x:c r="L138" s="6"/>
      <x:c r="M138" s="6"/>
      <x:c r="N138" s="16"/>
      <x:c r="O138" s="16"/>
      <x:c r="P138" s="16"/>
      <x:c r="Q138" s="17"/>
      <x:c r="R138" s="17"/>
      <x:c r="S138" s="17"/>
      <x:c r="T138" s="17"/>
      <x:c r="U138" s="17"/>
      <x:c r="V138" s="17"/>
      <x:c r="W138" s="17"/>
      <x:c r="X138" s="17"/>
      <x:c r="Y138" s="17"/>
      <x:c r="Z138" s="18" t="str">
        <x:f>IF(COUNT(S138:T138)&lt;&gt;2,"",SUM(S138:T138))</x:f>
      </x:c>
      <x:c r="AA138" s="23" t="str">
        <x:f>IF(OR(NOT(ISNUMBER(Z138)),NOT(ISNUMBER(R138)),R138&lt;=0),"",Z138/R138)</x:f>
      </x:c>
      <x:c r="AB138" s="23" t="str">
        <x:f>IF(OR(COUNT(R138,V138)&lt;&gt;2,R138&lt;=0),"",V138/R138-1)</x:f>
      </x:c>
      <x:c r="AC138" s="24" t="str">
        <x:f>IF(COUNT(Q138,R138)&lt;&gt;2,"",IF(OR(Q138&lt;=0,R138&lt;=0),"NM",Q138/R138))</x:f>
      </x:c>
      <x:c r="AD138" s="24" t="str">
        <x:f>IF(COUNT(Q138,Z138)&lt;&gt;2,"",IF(OR(Q138&lt;=0,Z138&lt;=0),"NM",Q138/Z138))</x:f>
      </x:c>
      <x:c r="AE138" s="24" t="str">
        <x:f>IF(COUNT(Q138,U138)&lt;&gt;2,"",IF(OR(Q138&lt;=0,U138&lt;=0),"NM",Q138/U138))</x:f>
      </x:c>
      <x:c r="AF138" s="24" t="str">
        <x:f>IF(COUNT(Q138,V138)&lt;&gt;2,"",IF(OR(Q138&lt;=0,V138&lt;=0),"NM",Q138/V138))</x:f>
      </x:c>
      <x:c r="AG138" s="24" t="str">
        <x:f>IF(COUNT(Q138,W138)&lt;&gt;2,"",IF(OR(Q138&lt;=0,W138&lt;=0),"NM",Q138/W138))</x:f>
      </x:c>
      <x:c r="AH138" s="25" t="str">
        <x:f>IF(OR(NOT(ISNUMBER(Controls!$C$11)),Controls!$C$11&lt;1,Controls!$C$11&gt;5,Controls!$C$11&lt;&gt;INT(Controls!$C$11)),"",INDEX(AC138:AG138,1,Controls!$C$11))</x:f>
      </x:c>
      <x:c r="AI138" s="2" t="str">
        <x:f>IF(A138="","",IF(COUNTIFS($A$10:$A$309,A138)&lt;&gt;1,"Duplicate ID",IF(OR(B138&lt;&gt;Controls!$C$9,C138&lt;&gt;Controls!$C$10),"Other peer group",IF(OR(H138&lt;&gt;"Yes",G138="Excluded",G138="Adjacent",G138="Watchlist"),"Excluded",IF(OR(I138&lt;&gt;"Yes",D138="",E138="",J138="",K138="",L138="",X138="",Controls!$C$10="",Controls!$C$8="",Controls!$C$20="",Controls!$C$21="",M138&lt;&gt;Controls!$C$8,NOT(ISNUMBER(N138)),N138&lt;=0,N138&lt;&gt;Controls!$C$7,NOT(ISNUMBER(O138)),O138&gt;N138,AND(Controls!$C$11&gt;=4,OR(NOT(ISNUMBER(P138)),P138&lt;=N138)),AND(Controls!$C$11=2,T138&lt;&gt;0,Y138=""),AND(G138&lt;&gt;"Core",G138&lt;&gt;"Secondary")),"Review inputs / basis",IF(NOT(ISNUMBER(AH138)),"Missing / NM metric","Eligible"))))))</x:f>
      </x:c>
      <x:c r="AJ138" s="25" t="str">
        <x:f>IF(AND(AI138="Eligible",G138="Core"),AH138,"")</x:f>
      </x:c>
      <x:c r="AK138" s="25" t="str">
        <x:f>IF(AI138="Eligible",AH138,"")</x:f>
      </x:c>
      <x:c r="AL138" s="2" t="str">
        <x:f>IF(NOT(ISNUMBER(AJ138)),"",IF($A$6&lt;5,"Fewer than 5 core",IF(OR(AJ138&lt;$B$6-1.5*($D$6-$B$6),AJ138&gt;$D$6+1.5*($D$6-$B$6)),"Review outlier","Within IQR fences")))</x:f>
      </x:c>
      <x:c r="AM138" s="2"/>
      <x:c r="AN138" s="2"/>
      <x:c r="AO138" s="2"/>
      <x:c r="AP138" s="2"/>
    </x:row>
    <x:row r="139" ht="25" customHeight="1">
      <x:c r="A139" s="6"/>
      <x:c r="B139" s="6"/>
      <x:c r="C139" s="6"/>
      <x:c r="D139" s="6"/>
      <x:c r="E139" s="6"/>
      <x:c r="F139" s="6"/>
      <x:c r="G139" s="6"/>
      <x:c r="H139" s="6"/>
      <x:c r="I139" s="6"/>
      <x:c r="J139" s="6"/>
      <x:c r="K139" s="6"/>
      <x:c r="L139" s="6"/>
      <x:c r="M139" s="6"/>
      <x:c r="N139" s="16"/>
      <x:c r="O139" s="16"/>
      <x:c r="P139" s="16"/>
      <x:c r="Q139" s="17"/>
      <x:c r="R139" s="17"/>
      <x:c r="S139" s="17"/>
      <x:c r="T139" s="17"/>
      <x:c r="U139" s="17"/>
      <x:c r="V139" s="17"/>
      <x:c r="W139" s="17"/>
      <x:c r="X139" s="17"/>
      <x:c r="Y139" s="17"/>
      <x:c r="Z139" s="18" t="str">
        <x:f>IF(COUNT(S139:T139)&lt;&gt;2,"",SUM(S139:T139))</x:f>
      </x:c>
      <x:c r="AA139" s="23" t="str">
        <x:f>IF(OR(NOT(ISNUMBER(Z139)),NOT(ISNUMBER(R139)),R139&lt;=0),"",Z139/R139)</x:f>
      </x:c>
      <x:c r="AB139" s="23" t="str">
        <x:f>IF(OR(COUNT(R139,V139)&lt;&gt;2,R139&lt;=0),"",V139/R139-1)</x:f>
      </x:c>
      <x:c r="AC139" s="24" t="str">
        <x:f>IF(COUNT(Q139,R139)&lt;&gt;2,"",IF(OR(Q139&lt;=0,R139&lt;=0),"NM",Q139/R139))</x:f>
      </x:c>
      <x:c r="AD139" s="24" t="str">
        <x:f>IF(COUNT(Q139,Z139)&lt;&gt;2,"",IF(OR(Q139&lt;=0,Z139&lt;=0),"NM",Q139/Z139))</x:f>
      </x:c>
      <x:c r="AE139" s="24" t="str">
        <x:f>IF(COUNT(Q139,U139)&lt;&gt;2,"",IF(OR(Q139&lt;=0,U139&lt;=0),"NM",Q139/U139))</x:f>
      </x:c>
      <x:c r="AF139" s="24" t="str">
        <x:f>IF(COUNT(Q139,V139)&lt;&gt;2,"",IF(OR(Q139&lt;=0,V139&lt;=0),"NM",Q139/V139))</x:f>
      </x:c>
      <x:c r="AG139" s="24" t="str">
        <x:f>IF(COUNT(Q139,W139)&lt;&gt;2,"",IF(OR(Q139&lt;=0,W139&lt;=0),"NM",Q139/W139))</x:f>
      </x:c>
      <x:c r="AH139" s="25" t="str">
        <x:f>IF(OR(NOT(ISNUMBER(Controls!$C$11)),Controls!$C$11&lt;1,Controls!$C$11&gt;5,Controls!$C$11&lt;&gt;INT(Controls!$C$11)),"",INDEX(AC139:AG139,1,Controls!$C$11))</x:f>
      </x:c>
      <x:c r="AI139" s="2" t="str">
        <x:f>IF(A139="","",IF(COUNTIFS($A$10:$A$309,A139)&lt;&gt;1,"Duplicate ID",IF(OR(B139&lt;&gt;Controls!$C$9,C139&lt;&gt;Controls!$C$10),"Other peer group",IF(OR(H139&lt;&gt;"Yes",G139="Excluded",G139="Adjacent",G139="Watchlist"),"Excluded",IF(OR(I139&lt;&gt;"Yes",D139="",E139="",J139="",K139="",L139="",X139="",Controls!$C$10="",Controls!$C$8="",Controls!$C$20="",Controls!$C$21="",M139&lt;&gt;Controls!$C$8,NOT(ISNUMBER(N139)),N139&lt;=0,N139&lt;&gt;Controls!$C$7,NOT(ISNUMBER(O139)),O139&gt;N139,AND(Controls!$C$11&gt;=4,OR(NOT(ISNUMBER(P139)),P139&lt;=N139)),AND(Controls!$C$11=2,T139&lt;&gt;0,Y139=""),AND(G139&lt;&gt;"Core",G139&lt;&gt;"Secondary")),"Review inputs / basis",IF(NOT(ISNUMBER(AH139)),"Missing / NM metric","Eligible"))))))</x:f>
      </x:c>
      <x:c r="AJ139" s="25" t="str">
        <x:f>IF(AND(AI139="Eligible",G139="Core"),AH139,"")</x:f>
      </x:c>
      <x:c r="AK139" s="25" t="str">
        <x:f>IF(AI139="Eligible",AH139,"")</x:f>
      </x:c>
      <x:c r="AL139" s="2" t="str">
        <x:f>IF(NOT(ISNUMBER(AJ139)),"",IF($A$6&lt;5,"Fewer than 5 core",IF(OR(AJ139&lt;$B$6-1.5*($D$6-$B$6),AJ139&gt;$D$6+1.5*($D$6-$B$6)),"Review outlier","Within IQR fences")))</x:f>
      </x:c>
      <x:c r="AM139" s="2"/>
      <x:c r="AN139" s="2"/>
      <x:c r="AO139" s="2"/>
      <x:c r="AP139" s="2"/>
    </x:row>
    <x:row r="140" ht="25" customHeight="1">
      <x:c r="A140" s="6"/>
      <x:c r="B140" s="6"/>
      <x:c r="C140" s="6"/>
      <x:c r="D140" s="6"/>
      <x:c r="E140" s="6"/>
      <x:c r="F140" s="6"/>
      <x:c r="G140" s="6"/>
      <x:c r="H140" s="6"/>
      <x:c r="I140" s="6"/>
      <x:c r="J140" s="6"/>
      <x:c r="K140" s="6"/>
      <x:c r="L140" s="6"/>
      <x:c r="M140" s="6"/>
      <x:c r="N140" s="16"/>
      <x:c r="O140" s="16"/>
      <x:c r="P140" s="16"/>
      <x:c r="Q140" s="17"/>
      <x:c r="R140" s="17"/>
      <x:c r="S140" s="17"/>
      <x:c r="T140" s="17"/>
      <x:c r="U140" s="17"/>
      <x:c r="V140" s="17"/>
      <x:c r="W140" s="17"/>
      <x:c r="X140" s="17"/>
      <x:c r="Y140" s="17"/>
      <x:c r="Z140" s="18" t="str">
        <x:f>IF(COUNT(S140:T140)&lt;&gt;2,"",SUM(S140:T140))</x:f>
      </x:c>
      <x:c r="AA140" s="23" t="str">
        <x:f>IF(OR(NOT(ISNUMBER(Z140)),NOT(ISNUMBER(R140)),R140&lt;=0),"",Z140/R140)</x:f>
      </x:c>
      <x:c r="AB140" s="23" t="str">
        <x:f>IF(OR(COUNT(R140,V140)&lt;&gt;2,R140&lt;=0),"",V140/R140-1)</x:f>
      </x:c>
      <x:c r="AC140" s="24" t="str">
        <x:f>IF(COUNT(Q140,R140)&lt;&gt;2,"",IF(OR(Q140&lt;=0,R140&lt;=0),"NM",Q140/R140))</x:f>
      </x:c>
      <x:c r="AD140" s="24" t="str">
        <x:f>IF(COUNT(Q140,Z140)&lt;&gt;2,"",IF(OR(Q140&lt;=0,Z140&lt;=0),"NM",Q140/Z140))</x:f>
      </x:c>
      <x:c r="AE140" s="24" t="str">
        <x:f>IF(COUNT(Q140,U140)&lt;&gt;2,"",IF(OR(Q140&lt;=0,U140&lt;=0),"NM",Q140/U140))</x:f>
      </x:c>
      <x:c r="AF140" s="24" t="str">
        <x:f>IF(COUNT(Q140,V140)&lt;&gt;2,"",IF(OR(Q140&lt;=0,V140&lt;=0),"NM",Q140/V140))</x:f>
      </x:c>
      <x:c r="AG140" s="24" t="str">
        <x:f>IF(COUNT(Q140,W140)&lt;&gt;2,"",IF(OR(Q140&lt;=0,W140&lt;=0),"NM",Q140/W140))</x:f>
      </x:c>
      <x:c r="AH140" s="25" t="str">
        <x:f>IF(OR(NOT(ISNUMBER(Controls!$C$11)),Controls!$C$11&lt;1,Controls!$C$11&gt;5,Controls!$C$11&lt;&gt;INT(Controls!$C$11)),"",INDEX(AC140:AG140,1,Controls!$C$11))</x:f>
      </x:c>
      <x:c r="AI140" s="2" t="str">
        <x:f>IF(A140="","",IF(COUNTIFS($A$10:$A$309,A140)&lt;&gt;1,"Duplicate ID",IF(OR(B140&lt;&gt;Controls!$C$9,C140&lt;&gt;Controls!$C$10),"Other peer group",IF(OR(H140&lt;&gt;"Yes",G140="Excluded",G140="Adjacent",G140="Watchlist"),"Excluded",IF(OR(I140&lt;&gt;"Yes",D140="",E140="",J140="",K140="",L140="",X140="",Controls!$C$10="",Controls!$C$8="",Controls!$C$20="",Controls!$C$21="",M140&lt;&gt;Controls!$C$8,NOT(ISNUMBER(N140)),N140&lt;=0,N140&lt;&gt;Controls!$C$7,NOT(ISNUMBER(O140)),O140&gt;N140,AND(Controls!$C$11&gt;=4,OR(NOT(ISNUMBER(P140)),P140&lt;=N140)),AND(Controls!$C$11=2,T140&lt;&gt;0,Y140=""),AND(G140&lt;&gt;"Core",G140&lt;&gt;"Secondary")),"Review inputs / basis",IF(NOT(ISNUMBER(AH140)),"Missing / NM metric","Eligible"))))))</x:f>
      </x:c>
      <x:c r="AJ140" s="25" t="str">
        <x:f>IF(AND(AI140="Eligible",G140="Core"),AH140,"")</x:f>
      </x:c>
      <x:c r="AK140" s="25" t="str">
        <x:f>IF(AI140="Eligible",AH140,"")</x:f>
      </x:c>
      <x:c r="AL140" s="2" t="str">
        <x:f>IF(NOT(ISNUMBER(AJ140)),"",IF($A$6&lt;5,"Fewer than 5 core",IF(OR(AJ140&lt;$B$6-1.5*($D$6-$B$6),AJ140&gt;$D$6+1.5*($D$6-$B$6)),"Review outlier","Within IQR fences")))</x:f>
      </x:c>
      <x:c r="AM140" s="2"/>
      <x:c r="AN140" s="2"/>
      <x:c r="AO140" s="2"/>
      <x:c r="AP140" s="2"/>
    </x:row>
    <x:row r="141" ht="25" customHeight="1">
      <x:c r="A141" s="6"/>
      <x:c r="B141" s="6"/>
      <x:c r="C141" s="6"/>
      <x:c r="D141" s="6"/>
      <x:c r="E141" s="6"/>
      <x:c r="F141" s="6"/>
      <x:c r="G141" s="6"/>
      <x:c r="H141" s="6"/>
      <x:c r="I141" s="6"/>
      <x:c r="J141" s="6"/>
      <x:c r="K141" s="6"/>
      <x:c r="L141" s="6"/>
      <x:c r="M141" s="6"/>
      <x:c r="N141" s="16"/>
      <x:c r="O141" s="16"/>
      <x:c r="P141" s="16"/>
      <x:c r="Q141" s="17"/>
      <x:c r="R141" s="17"/>
      <x:c r="S141" s="17"/>
      <x:c r="T141" s="17"/>
      <x:c r="U141" s="17"/>
      <x:c r="V141" s="17"/>
      <x:c r="W141" s="17"/>
      <x:c r="X141" s="17"/>
      <x:c r="Y141" s="17"/>
      <x:c r="Z141" s="18" t="str">
        <x:f>IF(COUNT(S141:T141)&lt;&gt;2,"",SUM(S141:T141))</x:f>
      </x:c>
      <x:c r="AA141" s="23" t="str">
        <x:f>IF(OR(NOT(ISNUMBER(Z141)),NOT(ISNUMBER(R141)),R141&lt;=0),"",Z141/R141)</x:f>
      </x:c>
      <x:c r="AB141" s="23" t="str">
        <x:f>IF(OR(COUNT(R141,V141)&lt;&gt;2,R141&lt;=0),"",V141/R141-1)</x:f>
      </x:c>
      <x:c r="AC141" s="24" t="str">
        <x:f>IF(COUNT(Q141,R141)&lt;&gt;2,"",IF(OR(Q141&lt;=0,R141&lt;=0),"NM",Q141/R141))</x:f>
      </x:c>
      <x:c r="AD141" s="24" t="str">
        <x:f>IF(COUNT(Q141,Z141)&lt;&gt;2,"",IF(OR(Q141&lt;=0,Z141&lt;=0),"NM",Q141/Z141))</x:f>
      </x:c>
      <x:c r="AE141" s="24" t="str">
        <x:f>IF(COUNT(Q141,U141)&lt;&gt;2,"",IF(OR(Q141&lt;=0,U141&lt;=0),"NM",Q141/U141))</x:f>
      </x:c>
      <x:c r="AF141" s="24" t="str">
        <x:f>IF(COUNT(Q141,V141)&lt;&gt;2,"",IF(OR(Q141&lt;=0,V141&lt;=0),"NM",Q141/V141))</x:f>
      </x:c>
      <x:c r="AG141" s="24" t="str">
        <x:f>IF(COUNT(Q141,W141)&lt;&gt;2,"",IF(OR(Q141&lt;=0,W141&lt;=0),"NM",Q141/W141))</x:f>
      </x:c>
      <x:c r="AH141" s="25" t="str">
        <x:f>IF(OR(NOT(ISNUMBER(Controls!$C$11)),Controls!$C$11&lt;1,Controls!$C$11&gt;5,Controls!$C$11&lt;&gt;INT(Controls!$C$11)),"",INDEX(AC141:AG141,1,Controls!$C$11))</x:f>
      </x:c>
      <x:c r="AI141" s="2" t="str">
        <x:f>IF(A141="","",IF(COUNTIFS($A$10:$A$309,A141)&lt;&gt;1,"Duplicate ID",IF(OR(B141&lt;&gt;Controls!$C$9,C141&lt;&gt;Controls!$C$10),"Other peer group",IF(OR(H141&lt;&gt;"Yes",G141="Excluded",G141="Adjacent",G141="Watchlist"),"Excluded",IF(OR(I141&lt;&gt;"Yes",D141="",E141="",J141="",K141="",L141="",X141="",Controls!$C$10="",Controls!$C$8="",Controls!$C$20="",Controls!$C$21="",M141&lt;&gt;Controls!$C$8,NOT(ISNUMBER(N141)),N141&lt;=0,N141&lt;&gt;Controls!$C$7,NOT(ISNUMBER(O141)),O141&gt;N141,AND(Controls!$C$11&gt;=4,OR(NOT(ISNUMBER(P141)),P141&lt;=N141)),AND(Controls!$C$11=2,T141&lt;&gt;0,Y141=""),AND(G141&lt;&gt;"Core",G141&lt;&gt;"Secondary")),"Review inputs / basis",IF(NOT(ISNUMBER(AH141)),"Missing / NM metric","Eligible"))))))</x:f>
      </x:c>
      <x:c r="AJ141" s="25" t="str">
        <x:f>IF(AND(AI141="Eligible",G141="Core"),AH141,"")</x:f>
      </x:c>
      <x:c r="AK141" s="25" t="str">
        <x:f>IF(AI141="Eligible",AH141,"")</x:f>
      </x:c>
      <x:c r="AL141" s="2" t="str">
        <x:f>IF(NOT(ISNUMBER(AJ141)),"",IF($A$6&lt;5,"Fewer than 5 core",IF(OR(AJ141&lt;$B$6-1.5*($D$6-$B$6),AJ141&gt;$D$6+1.5*($D$6-$B$6)),"Review outlier","Within IQR fences")))</x:f>
      </x:c>
      <x:c r="AM141" s="2"/>
      <x:c r="AN141" s="2"/>
      <x:c r="AO141" s="2"/>
      <x:c r="AP141" s="2"/>
    </x:row>
    <x:row r="142" ht="25" customHeight="1">
      <x:c r="A142" s="6"/>
      <x:c r="B142" s="6"/>
      <x:c r="C142" s="6"/>
      <x:c r="D142" s="6"/>
      <x:c r="E142" s="6"/>
      <x:c r="F142" s="6"/>
      <x:c r="G142" s="6"/>
      <x:c r="H142" s="6"/>
      <x:c r="I142" s="6"/>
      <x:c r="J142" s="6"/>
      <x:c r="K142" s="6"/>
      <x:c r="L142" s="6"/>
      <x:c r="M142" s="6"/>
      <x:c r="N142" s="16"/>
      <x:c r="O142" s="16"/>
      <x:c r="P142" s="16"/>
      <x:c r="Q142" s="17"/>
      <x:c r="R142" s="17"/>
      <x:c r="S142" s="17"/>
      <x:c r="T142" s="17"/>
      <x:c r="U142" s="17"/>
      <x:c r="V142" s="17"/>
      <x:c r="W142" s="17"/>
      <x:c r="X142" s="17"/>
      <x:c r="Y142" s="17"/>
      <x:c r="Z142" s="18" t="str">
        <x:f>IF(COUNT(S142:T142)&lt;&gt;2,"",SUM(S142:T142))</x:f>
      </x:c>
      <x:c r="AA142" s="23" t="str">
        <x:f>IF(OR(NOT(ISNUMBER(Z142)),NOT(ISNUMBER(R142)),R142&lt;=0),"",Z142/R142)</x:f>
      </x:c>
      <x:c r="AB142" s="23" t="str">
        <x:f>IF(OR(COUNT(R142,V142)&lt;&gt;2,R142&lt;=0),"",V142/R142-1)</x:f>
      </x:c>
      <x:c r="AC142" s="24" t="str">
        <x:f>IF(COUNT(Q142,R142)&lt;&gt;2,"",IF(OR(Q142&lt;=0,R142&lt;=0),"NM",Q142/R142))</x:f>
      </x:c>
      <x:c r="AD142" s="24" t="str">
        <x:f>IF(COUNT(Q142,Z142)&lt;&gt;2,"",IF(OR(Q142&lt;=0,Z142&lt;=0),"NM",Q142/Z142))</x:f>
      </x:c>
      <x:c r="AE142" s="24" t="str">
        <x:f>IF(COUNT(Q142,U142)&lt;&gt;2,"",IF(OR(Q142&lt;=0,U142&lt;=0),"NM",Q142/U142))</x:f>
      </x:c>
      <x:c r="AF142" s="24" t="str">
        <x:f>IF(COUNT(Q142,V142)&lt;&gt;2,"",IF(OR(Q142&lt;=0,V142&lt;=0),"NM",Q142/V142))</x:f>
      </x:c>
      <x:c r="AG142" s="24" t="str">
        <x:f>IF(COUNT(Q142,W142)&lt;&gt;2,"",IF(OR(Q142&lt;=0,W142&lt;=0),"NM",Q142/W142))</x:f>
      </x:c>
      <x:c r="AH142" s="25" t="str">
        <x:f>IF(OR(NOT(ISNUMBER(Controls!$C$11)),Controls!$C$11&lt;1,Controls!$C$11&gt;5,Controls!$C$11&lt;&gt;INT(Controls!$C$11)),"",INDEX(AC142:AG142,1,Controls!$C$11))</x:f>
      </x:c>
      <x:c r="AI142" s="2" t="str">
        <x:f>IF(A142="","",IF(COUNTIFS($A$10:$A$309,A142)&lt;&gt;1,"Duplicate ID",IF(OR(B142&lt;&gt;Controls!$C$9,C142&lt;&gt;Controls!$C$10),"Other peer group",IF(OR(H142&lt;&gt;"Yes",G142="Excluded",G142="Adjacent",G142="Watchlist"),"Excluded",IF(OR(I142&lt;&gt;"Yes",D142="",E142="",J142="",K142="",L142="",X142="",Controls!$C$10="",Controls!$C$8="",Controls!$C$20="",Controls!$C$21="",M142&lt;&gt;Controls!$C$8,NOT(ISNUMBER(N142)),N142&lt;=0,N142&lt;&gt;Controls!$C$7,NOT(ISNUMBER(O142)),O142&gt;N142,AND(Controls!$C$11&gt;=4,OR(NOT(ISNUMBER(P142)),P142&lt;=N142)),AND(Controls!$C$11=2,T142&lt;&gt;0,Y142=""),AND(G142&lt;&gt;"Core",G142&lt;&gt;"Secondary")),"Review inputs / basis",IF(NOT(ISNUMBER(AH142)),"Missing / NM metric","Eligible"))))))</x:f>
      </x:c>
      <x:c r="AJ142" s="25" t="str">
        <x:f>IF(AND(AI142="Eligible",G142="Core"),AH142,"")</x:f>
      </x:c>
      <x:c r="AK142" s="25" t="str">
        <x:f>IF(AI142="Eligible",AH142,"")</x:f>
      </x:c>
      <x:c r="AL142" s="2" t="str">
        <x:f>IF(NOT(ISNUMBER(AJ142)),"",IF($A$6&lt;5,"Fewer than 5 core",IF(OR(AJ142&lt;$B$6-1.5*($D$6-$B$6),AJ142&gt;$D$6+1.5*($D$6-$B$6)),"Review outlier","Within IQR fences")))</x:f>
      </x:c>
      <x:c r="AM142" s="2"/>
      <x:c r="AN142" s="2"/>
      <x:c r="AO142" s="2"/>
      <x:c r="AP142" s="2"/>
    </x:row>
    <x:row r="143" ht="25" customHeight="1">
      <x:c r="A143" s="6"/>
      <x:c r="B143" s="6"/>
      <x:c r="C143" s="6"/>
      <x:c r="D143" s="6"/>
      <x:c r="E143" s="6"/>
      <x:c r="F143" s="6"/>
      <x:c r="G143" s="6"/>
      <x:c r="H143" s="6"/>
      <x:c r="I143" s="6"/>
      <x:c r="J143" s="6"/>
      <x:c r="K143" s="6"/>
      <x:c r="L143" s="6"/>
      <x:c r="M143" s="6"/>
      <x:c r="N143" s="16"/>
      <x:c r="O143" s="16"/>
      <x:c r="P143" s="16"/>
      <x:c r="Q143" s="17"/>
      <x:c r="R143" s="17"/>
      <x:c r="S143" s="17"/>
      <x:c r="T143" s="17"/>
      <x:c r="U143" s="17"/>
      <x:c r="V143" s="17"/>
      <x:c r="W143" s="17"/>
      <x:c r="X143" s="17"/>
      <x:c r="Y143" s="17"/>
      <x:c r="Z143" s="18" t="str">
        <x:f>IF(COUNT(S143:T143)&lt;&gt;2,"",SUM(S143:T143))</x:f>
      </x:c>
      <x:c r="AA143" s="23" t="str">
        <x:f>IF(OR(NOT(ISNUMBER(Z143)),NOT(ISNUMBER(R143)),R143&lt;=0),"",Z143/R143)</x:f>
      </x:c>
      <x:c r="AB143" s="23" t="str">
        <x:f>IF(OR(COUNT(R143,V143)&lt;&gt;2,R143&lt;=0),"",V143/R143-1)</x:f>
      </x:c>
      <x:c r="AC143" s="24" t="str">
        <x:f>IF(COUNT(Q143,R143)&lt;&gt;2,"",IF(OR(Q143&lt;=0,R143&lt;=0),"NM",Q143/R143))</x:f>
      </x:c>
      <x:c r="AD143" s="24" t="str">
        <x:f>IF(COUNT(Q143,Z143)&lt;&gt;2,"",IF(OR(Q143&lt;=0,Z143&lt;=0),"NM",Q143/Z143))</x:f>
      </x:c>
      <x:c r="AE143" s="24" t="str">
        <x:f>IF(COUNT(Q143,U143)&lt;&gt;2,"",IF(OR(Q143&lt;=0,U143&lt;=0),"NM",Q143/U143))</x:f>
      </x:c>
      <x:c r="AF143" s="24" t="str">
        <x:f>IF(COUNT(Q143,V143)&lt;&gt;2,"",IF(OR(Q143&lt;=0,V143&lt;=0),"NM",Q143/V143))</x:f>
      </x:c>
      <x:c r="AG143" s="24" t="str">
        <x:f>IF(COUNT(Q143,W143)&lt;&gt;2,"",IF(OR(Q143&lt;=0,W143&lt;=0),"NM",Q143/W143))</x:f>
      </x:c>
      <x:c r="AH143" s="25" t="str">
        <x:f>IF(OR(NOT(ISNUMBER(Controls!$C$11)),Controls!$C$11&lt;1,Controls!$C$11&gt;5,Controls!$C$11&lt;&gt;INT(Controls!$C$11)),"",INDEX(AC143:AG143,1,Controls!$C$11))</x:f>
      </x:c>
      <x:c r="AI143" s="2" t="str">
        <x:f>IF(A143="","",IF(COUNTIFS($A$10:$A$309,A143)&lt;&gt;1,"Duplicate ID",IF(OR(B143&lt;&gt;Controls!$C$9,C143&lt;&gt;Controls!$C$10),"Other peer group",IF(OR(H143&lt;&gt;"Yes",G143="Excluded",G143="Adjacent",G143="Watchlist"),"Excluded",IF(OR(I143&lt;&gt;"Yes",D143="",E143="",J143="",K143="",L143="",X143="",Controls!$C$10="",Controls!$C$8="",Controls!$C$20="",Controls!$C$21="",M143&lt;&gt;Controls!$C$8,NOT(ISNUMBER(N143)),N143&lt;=0,N143&lt;&gt;Controls!$C$7,NOT(ISNUMBER(O143)),O143&gt;N143,AND(Controls!$C$11&gt;=4,OR(NOT(ISNUMBER(P143)),P143&lt;=N143)),AND(Controls!$C$11=2,T143&lt;&gt;0,Y143=""),AND(G143&lt;&gt;"Core",G143&lt;&gt;"Secondary")),"Review inputs / basis",IF(NOT(ISNUMBER(AH143)),"Missing / NM metric","Eligible"))))))</x:f>
      </x:c>
      <x:c r="AJ143" s="25" t="str">
        <x:f>IF(AND(AI143="Eligible",G143="Core"),AH143,"")</x:f>
      </x:c>
      <x:c r="AK143" s="25" t="str">
        <x:f>IF(AI143="Eligible",AH143,"")</x:f>
      </x:c>
      <x:c r="AL143" s="2" t="str">
        <x:f>IF(NOT(ISNUMBER(AJ143)),"",IF($A$6&lt;5,"Fewer than 5 core",IF(OR(AJ143&lt;$B$6-1.5*($D$6-$B$6),AJ143&gt;$D$6+1.5*($D$6-$B$6)),"Review outlier","Within IQR fences")))</x:f>
      </x:c>
      <x:c r="AM143" s="2"/>
      <x:c r="AN143" s="2"/>
      <x:c r="AO143" s="2"/>
      <x:c r="AP143" s="2"/>
    </x:row>
    <x:row r="144" ht="25" customHeight="1">
      <x:c r="A144" s="6"/>
      <x:c r="B144" s="6"/>
      <x:c r="C144" s="6"/>
      <x:c r="D144" s="6"/>
      <x:c r="E144" s="6"/>
      <x:c r="F144" s="6"/>
      <x:c r="G144" s="6"/>
      <x:c r="H144" s="6"/>
      <x:c r="I144" s="6"/>
      <x:c r="J144" s="6"/>
      <x:c r="K144" s="6"/>
      <x:c r="L144" s="6"/>
      <x:c r="M144" s="6"/>
      <x:c r="N144" s="16"/>
      <x:c r="O144" s="16"/>
      <x:c r="P144" s="16"/>
      <x:c r="Q144" s="17"/>
      <x:c r="R144" s="17"/>
      <x:c r="S144" s="17"/>
      <x:c r="T144" s="17"/>
      <x:c r="U144" s="17"/>
      <x:c r="V144" s="17"/>
      <x:c r="W144" s="17"/>
      <x:c r="X144" s="17"/>
      <x:c r="Y144" s="17"/>
      <x:c r="Z144" s="18" t="str">
        <x:f>IF(COUNT(S144:T144)&lt;&gt;2,"",SUM(S144:T144))</x:f>
      </x:c>
      <x:c r="AA144" s="23" t="str">
        <x:f>IF(OR(NOT(ISNUMBER(Z144)),NOT(ISNUMBER(R144)),R144&lt;=0),"",Z144/R144)</x:f>
      </x:c>
      <x:c r="AB144" s="23" t="str">
        <x:f>IF(OR(COUNT(R144,V144)&lt;&gt;2,R144&lt;=0),"",V144/R144-1)</x:f>
      </x:c>
      <x:c r="AC144" s="24" t="str">
        <x:f>IF(COUNT(Q144,R144)&lt;&gt;2,"",IF(OR(Q144&lt;=0,R144&lt;=0),"NM",Q144/R144))</x:f>
      </x:c>
      <x:c r="AD144" s="24" t="str">
        <x:f>IF(COUNT(Q144,Z144)&lt;&gt;2,"",IF(OR(Q144&lt;=0,Z144&lt;=0),"NM",Q144/Z144))</x:f>
      </x:c>
      <x:c r="AE144" s="24" t="str">
        <x:f>IF(COUNT(Q144,U144)&lt;&gt;2,"",IF(OR(Q144&lt;=0,U144&lt;=0),"NM",Q144/U144))</x:f>
      </x:c>
      <x:c r="AF144" s="24" t="str">
        <x:f>IF(COUNT(Q144,V144)&lt;&gt;2,"",IF(OR(Q144&lt;=0,V144&lt;=0),"NM",Q144/V144))</x:f>
      </x:c>
      <x:c r="AG144" s="24" t="str">
        <x:f>IF(COUNT(Q144,W144)&lt;&gt;2,"",IF(OR(Q144&lt;=0,W144&lt;=0),"NM",Q144/W144))</x:f>
      </x:c>
      <x:c r="AH144" s="25" t="str">
        <x:f>IF(OR(NOT(ISNUMBER(Controls!$C$11)),Controls!$C$11&lt;1,Controls!$C$11&gt;5,Controls!$C$11&lt;&gt;INT(Controls!$C$11)),"",INDEX(AC144:AG144,1,Controls!$C$11))</x:f>
      </x:c>
      <x:c r="AI144" s="2" t="str">
        <x:f>IF(A144="","",IF(COUNTIFS($A$10:$A$309,A144)&lt;&gt;1,"Duplicate ID",IF(OR(B144&lt;&gt;Controls!$C$9,C144&lt;&gt;Controls!$C$10),"Other peer group",IF(OR(H144&lt;&gt;"Yes",G144="Excluded",G144="Adjacent",G144="Watchlist"),"Excluded",IF(OR(I144&lt;&gt;"Yes",D144="",E144="",J144="",K144="",L144="",X144="",Controls!$C$10="",Controls!$C$8="",Controls!$C$20="",Controls!$C$21="",M144&lt;&gt;Controls!$C$8,NOT(ISNUMBER(N144)),N144&lt;=0,N144&lt;&gt;Controls!$C$7,NOT(ISNUMBER(O144)),O144&gt;N144,AND(Controls!$C$11&gt;=4,OR(NOT(ISNUMBER(P144)),P144&lt;=N144)),AND(Controls!$C$11=2,T144&lt;&gt;0,Y144=""),AND(G144&lt;&gt;"Core",G144&lt;&gt;"Secondary")),"Review inputs / basis",IF(NOT(ISNUMBER(AH144)),"Missing / NM metric","Eligible"))))))</x:f>
      </x:c>
      <x:c r="AJ144" s="25" t="str">
        <x:f>IF(AND(AI144="Eligible",G144="Core"),AH144,"")</x:f>
      </x:c>
      <x:c r="AK144" s="25" t="str">
        <x:f>IF(AI144="Eligible",AH144,"")</x:f>
      </x:c>
      <x:c r="AL144" s="2" t="str">
        <x:f>IF(NOT(ISNUMBER(AJ144)),"",IF($A$6&lt;5,"Fewer than 5 core",IF(OR(AJ144&lt;$B$6-1.5*($D$6-$B$6),AJ144&gt;$D$6+1.5*($D$6-$B$6)),"Review outlier","Within IQR fences")))</x:f>
      </x:c>
      <x:c r="AM144" s="2"/>
      <x:c r="AN144" s="2"/>
      <x:c r="AO144" s="2"/>
      <x:c r="AP144" s="2"/>
    </x:row>
    <x:row r="145" ht="25" customHeight="1">
      <x:c r="A145" s="6"/>
      <x:c r="B145" s="6"/>
      <x:c r="C145" s="6"/>
      <x:c r="D145" s="6"/>
      <x:c r="E145" s="6"/>
      <x:c r="F145" s="6"/>
      <x:c r="G145" s="6"/>
      <x:c r="H145" s="6"/>
      <x:c r="I145" s="6"/>
      <x:c r="J145" s="6"/>
      <x:c r="K145" s="6"/>
      <x:c r="L145" s="6"/>
      <x:c r="M145" s="6"/>
      <x:c r="N145" s="16"/>
      <x:c r="O145" s="16"/>
      <x:c r="P145" s="16"/>
      <x:c r="Q145" s="17"/>
      <x:c r="R145" s="17"/>
      <x:c r="S145" s="17"/>
      <x:c r="T145" s="17"/>
      <x:c r="U145" s="17"/>
      <x:c r="V145" s="17"/>
      <x:c r="W145" s="17"/>
      <x:c r="X145" s="17"/>
      <x:c r="Y145" s="17"/>
      <x:c r="Z145" s="18" t="str">
        <x:f>IF(COUNT(S145:T145)&lt;&gt;2,"",SUM(S145:T145))</x:f>
      </x:c>
      <x:c r="AA145" s="23" t="str">
        <x:f>IF(OR(NOT(ISNUMBER(Z145)),NOT(ISNUMBER(R145)),R145&lt;=0),"",Z145/R145)</x:f>
      </x:c>
      <x:c r="AB145" s="23" t="str">
        <x:f>IF(OR(COUNT(R145,V145)&lt;&gt;2,R145&lt;=0),"",V145/R145-1)</x:f>
      </x:c>
      <x:c r="AC145" s="24" t="str">
        <x:f>IF(COUNT(Q145,R145)&lt;&gt;2,"",IF(OR(Q145&lt;=0,R145&lt;=0),"NM",Q145/R145))</x:f>
      </x:c>
      <x:c r="AD145" s="24" t="str">
        <x:f>IF(COUNT(Q145,Z145)&lt;&gt;2,"",IF(OR(Q145&lt;=0,Z145&lt;=0),"NM",Q145/Z145))</x:f>
      </x:c>
      <x:c r="AE145" s="24" t="str">
        <x:f>IF(COUNT(Q145,U145)&lt;&gt;2,"",IF(OR(Q145&lt;=0,U145&lt;=0),"NM",Q145/U145))</x:f>
      </x:c>
      <x:c r="AF145" s="24" t="str">
        <x:f>IF(COUNT(Q145,V145)&lt;&gt;2,"",IF(OR(Q145&lt;=0,V145&lt;=0),"NM",Q145/V145))</x:f>
      </x:c>
      <x:c r="AG145" s="24" t="str">
        <x:f>IF(COUNT(Q145,W145)&lt;&gt;2,"",IF(OR(Q145&lt;=0,W145&lt;=0),"NM",Q145/W145))</x:f>
      </x:c>
      <x:c r="AH145" s="25" t="str">
        <x:f>IF(OR(NOT(ISNUMBER(Controls!$C$11)),Controls!$C$11&lt;1,Controls!$C$11&gt;5,Controls!$C$11&lt;&gt;INT(Controls!$C$11)),"",INDEX(AC145:AG145,1,Controls!$C$11))</x:f>
      </x:c>
      <x:c r="AI145" s="2" t="str">
        <x:f>IF(A145="","",IF(COUNTIFS($A$10:$A$309,A145)&lt;&gt;1,"Duplicate ID",IF(OR(B145&lt;&gt;Controls!$C$9,C145&lt;&gt;Controls!$C$10),"Other peer group",IF(OR(H145&lt;&gt;"Yes",G145="Excluded",G145="Adjacent",G145="Watchlist"),"Excluded",IF(OR(I145&lt;&gt;"Yes",D145="",E145="",J145="",K145="",L145="",X145="",Controls!$C$10="",Controls!$C$8="",Controls!$C$20="",Controls!$C$21="",M145&lt;&gt;Controls!$C$8,NOT(ISNUMBER(N145)),N145&lt;=0,N145&lt;&gt;Controls!$C$7,NOT(ISNUMBER(O145)),O145&gt;N145,AND(Controls!$C$11&gt;=4,OR(NOT(ISNUMBER(P145)),P145&lt;=N145)),AND(Controls!$C$11=2,T145&lt;&gt;0,Y145=""),AND(G145&lt;&gt;"Core",G145&lt;&gt;"Secondary")),"Review inputs / basis",IF(NOT(ISNUMBER(AH145)),"Missing / NM metric","Eligible"))))))</x:f>
      </x:c>
      <x:c r="AJ145" s="25" t="str">
        <x:f>IF(AND(AI145="Eligible",G145="Core"),AH145,"")</x:f>
      </x:c>
      <x:c r="AK145" s="25" t="str">
        <x:f>IF(AI145="Eligible",AH145,"")</x:f>
      </x:c>
      <x:c r="AL145" s="2" t="str">
        <x:f>IF(NOT(ISNUMBER(AJ145)),"",IF($A$6&lt;5,"Fewer than 5 core",IF(OR(AJ145&lt;$B$6-1.5*($D$6-$B$6),AJ145&gt;$D$6+1.5*($D$6-$B$6)),"Review outlier","Within IQR fences")))</x:f>
      </x:c>
      <x:c r="AM145" s="2"/>
      <x:c r="AN145" s="2"/>
      <x:c r="AO145" s="2"/>
      <x:c r="AP145" s="2"/>
    </x:row>
    <x:row r="146" ht="25" customHeight="1">
      <x:c r="A146" s="6"/>
      <x:c r="B146" s="6"/>
      <x:c r="C146" s="6"/>
      <x:c r="D146" s="6"/>
      <x:c r="E146" s="6"/>
      <x:c r="F146" s="6"/>
      <x:c r="G146" s="6"/>
      <x:c r="H146" s="6"/>
      <x:c r="I146" s="6"/>
      <x:c r="J146" s="6"/>
      <x:c r="K146" s="6"/>
      <x:c r="L146" s="6"/>
      <x:c r="M146" s="6"/>
      <x:c r="N146" s="16"/>
      <x:c r="O146" s="16"/>
      <x:c r="P146" s="16"/>
      <x:c r="Q146" s="17"/>
      <x:c r="R146" s="17"/>
      <x:c r="S146" s="17"/>
      <x:c r="T146" s="17"/>
      <x:c r="U146" s="17"/>
      <x:c r="V146" s="17"/>
      <x:c r="W146" s="17"/>
      <x:c r="X146" s="17"/>
      <x:c r="Y146" s="17"/>
      <x:c r="Z146" s="18" t="str">
        <x:f>IF(COUNT(S146:T146)&lt;&gt;2,"",SUM(S146:T146))</x:f>
      </x:c>
      <x:c r="AA146" s="23" t="str">
        <x:f>IF(OR(NOT(ISNUMBER(Z146)),NOT(ISNUMBER(R146)),R146&lt;=0),"",Z146/R146)</x:f>
      </x:c>
      <x:c r="AB146" s="23" t="str">
        <x:f>IF(OR(COUNT(R146,V146)&lt;&gt;2,R146&lt;=0),"",V146/R146-1)</x:f>
      </x:c>
      <x:c r="AC146" s="24" t="str">
        <x:f>IF(COUNT(Q146,R146)&lt;&gt;2,"",IF(OR(Q146&lt;=0,R146&lt;=0),"NM",Q146/R146))</x:f>
      </x:c>
      <x:c r="AD146" s="24" t="str">
        <x:f>IF(COUNT(Q146,Z146)&lt;&gt;2,"",IF(OR(Q146&lt;=0,Z146&lt;=0),"NM",Q146/Z146))</x:f>
      </x:c>
      <x:c r="AE146" s="24" t="str">
        <x:f>IF(COUNT(Q146,U146)&lt;&gt;2,"",IF(OR(Q146&lt;=0,U146&lt;=0),"NM",Q146/U146))</x:f>
      </x:c>
      <x:c r="AF146" s="24" t="str">
        <x:f>IF(COUNT(Q146,V146)&lt;&gt;2,"",IF(OR(Q146&lt;=0,V146&lt;=0),"NM",Q146/V146))</x:f>
      </x:c>
      <x:c r="AG146" s="24" t="str">
        <x:f>IF(COUNT(Q146,W146)&lt;&gt;2,"",IF(OR(Q146&lt;=0,W146&lt;=0),"NM",Q146/W146))</x:f>
      </x:c>
      <x:c r="AH146" s="25" t="str">
        <x:f>IF(OR(NOT(ISNUMBER(Controls!$C$11)),Controls!$C$11&lt;1,Controls!$C$11&gt;5,Controls!$C$11&lt;&gt;INT(Controls!$C$11)),"",INDEX(AC146:AG146,1,Controls!$C$11))</x:f>
      </x:c>
      <x:c r="AI146" s="2" t="str">
        <x:f>IF(A146="","",IF(COUNTIFS($A$10:$A$309,A146)&lt;&gt;1,"Duplicate ID",IF(OR(B146&lt;&gt;Controls!$C$9,C146&lt;&gt;Controls!$C$10),"Other peer group",IF(OR(H146&lt;&gt;"Yes",G146="Excluded",G146="Adjacent",G146="Watchlist"),"Excluded",IF(OR(I146&lt;&gt;"Yes",D146="",E146="",J146="",K146="",L146="",X146="",Controls!$C$10="",Controls!$C$8="",Controls!$C$20="",Controls!$C$21="",M146&lt;&gt;Controls!$C$8,NOT(ISNUMBER(N146)),N146&lt;=0,N146&lt;&gt;Controls!$C$7,NOT(ISNUMBER(O146)),O146&gt;N146,AND(Controls!$C$11&gt;=4,OR(NOT(ISNUMBER(P146)),P146&lt;=N146)),AND(Controls!$C$11=2,T146&lt;&gt;0,Y146=""),AND(G146&lt;&gt;"Core",G146&lt;&gt;"Secondary")),"Review inputs / basis",IF(NOT(ISNUMBER(AH146)),"Missing / NM metric","Eligible"))))))</x:f>
      </x:c>
      <x:c r="AJ146" s="25" t="str">
        <x:f>IF(AND(AI146="Eligible",G146="Core"),AH146,"")</x:f>
      </x:c>
      <x:c r="AK146" s="25" t="str">
        <x:f>IF(AI146="Eligible",AH146,"")</x:f>
      </x:c>
      <x:c r="AL146" s="2" t="str">
        <x:f>IF(NOT(ISNUMBER(AJ146)),"",IF($A$6&lt;5,"Fewer than 5 core",IF(OR(AJ146&lt;$B$6-1.5*($D$6-$B$6),AJ146&gt;$D$6+1.5*($D$6-$B$6)),"Review outlier","Within IQR fences")))</x:f>
      </x:c>
      <x:c r="AM146" s="2"/>
      <x:c r="AN146" s="2"/>
      <x:c r="AO146" s="2"/>
      <x:c r="AP146" s="2"/>
    </x:row>
    <x:row r="147" ht="25" customHeight="1">
      <x:c r="A147" s="6"/>
      <x:c r="B147" s="6"/>
      <x:c r="C147" s="6"/>
      <x:c r="D147" s="6"/>
      <x:c r="E147" s="6"/>
      <x:c r="F147" s="6"/>
      <x:c r="G147" s="6"/>
      <x:c r="H147" s="6"/>
      <x:c r="I147" s="6"/>
      <x:c r="J147" s="6"/>
      <x:c r="K147" s="6"/>
      <x:c r="L147" s="6"/>
      <x:c r="M147" s="6"/>
      <x:c r="N147" s="16"/>
      <x:c r="O147" s="16"/>
      <x:c r="P147" s="16"/>
      <x:c r="Q147" s="17"/>
      <x:c r="R147" s="17"/>
      <x:c r="S147" s="17"/>
      <x:c r="T147" s="17"/>
      <x:c r="U147" s="17"/>
      <x:c r="V147" s="17"/>
      <x:c r="W147" s="17"/>
      <x:c r="X147" s="17"/>
      <x:c r="Y147" s="17"/>
      <x:c r="Z147" s="18" t="str">
        <x:f>IF(COUNT(S147:T147)&lt;&gt;2,"",SUM(S147:T147))</x:f>
      </x:c>
      <x:c r="AA147" s="23" t="str">
        <x:f>IF(OR(NOT(ISNUMBER(Z147)),NOT(ISNUMBER(R147)),R147&lt;=0),"",Z147/R147)</x:f>
      </x:c>
      <x:c r="AB147" s="23" t="str">
        <x:f>IF(OR(COUNT(R147,V147)&lt;&gt;2,R147&lt;=0),"",V147/R147-1)</x:f>
      </x:c>
      <x:c r="AC147" s="24" t="str">
        <x:f>IF(COUNT(Q147,R147)&lt;&gt;2,"",IF(OR(Q147&lt;=0,R147&lt;=0),"NM",Q147/R147))</x:f>
      </x:c>
      <x:c r="AD147" s="24" t="str">
        <x:f>IF(COUNT(Q147,Z147)&lt;&gt;2,"",IF(OR(Q147&lt;=0,Z147&lt;=0),"NM",Q147/Z147))</x:f>
      </x:c>
      <x:c r="AE147" s="24" t="str">
        <x:f>IF(COUNT(Q147,U147)&lt;&gt;2,"",IF(OR(Q147&lt;=0,U147&lt;=0),"NM",Q147/U147))</x:f>
      </x:c>
      <x:c r="AF147" s="24" t="str">
        <x:f>IF(COUNT(Q147,V147)&lt;&gt;2,"",IF(OR(Q147&lt;=0,V147&lt;=0),"NM",Q147/V147))</x:f>
      </x:c>
      <x:c r="AG147" s="24" t="str">
        <x:f>IF(COUNT(Q147,W147)&lt;&gt;2,"",IF(OR(Q147&lt;=0,W147&lt;=0),"NM",Q147/W147))</x:f>
      </x:c>
      <x:c r="AH147" s="25" t="str">
        <x:f>IF(OR(NOT(ISNUMBER(Controls!$C$11)),Controls!$C$11&lt;1,Controls!$C$11&gt;5,Controls!$C$11&lt;&gt;INT(Controls!$C$11)),"",INDEX(AC147:AG147,1,Controls!$C$11))</x:f>
      </x:c>
      <x:c r="AI147" s="2" t="str">
        <x:f>IF(A147="","",IF(COUNTIFS($A$10:$A$309,A147)&lt;&gt;1,"Duplicate ID",IF(OR(B147&lt;&gt;Controls!$C$9,C147&lt;&gt;Controls!$C$10),"Other peer group",IF(OR(H147&lt;&gt;"Yes",G147="Excluded",G147="Adjacent",G147="Watchlist"),"Excluded",IF(OR(I147&lt;&gt;"Yes",D147="",E147="",J147="",K147="",L147="",X147="",Controls!$C$10="",Controls!$C$8="",Controls!$C$20="",Controls!$C$21="",M147&lt;&gt;Controls!$C$8,NOT(ISNUMBER(N147)),N147&lt;=0,N147&lt;&gt;Controls!$C$7,NOT(ISNUMBER(O147)),O147&gt;N147,AND(Controls!$C$11&gt;=4,OR(NOT(ISNUMBER(P147)),P147&lt;=N147)),AND(Controls!$C$11=2,T147&lt;&gt;0,Y147=""),AND(G147&lt;&gt;"Core",G147&lt;&gt;"Secondary")),"Review inputs / basis",IF(NOT(ISNUMBER(AH147)),"Missing / NM metric","Eligible"))))))</x:f>
      </x:c>
      <x:c r="AJ147" s="25" t="str">
        <x:f>IF(AND(AI147="Eligible",G147="Core"),AH147,"")</x:f>
      </x:c>
      <x:c r="AK147" s="25" t="str">
        <x:f>IF(AI147="Eligible",AH147,"")</x:f>
      </x:c>
      <x:c r="AL147" s="2" t="str">
        <x:f>IF(NOT(ISNUMBER(AJ147)),"",IF($A$6&lt;5,"Fewer than 5 core",IF(OR(AJ147&lt;$B$6-1.5*($D$6-$B$6),AJ147&gt;$D$6+1.5*($D$6-$B$6)),"Review outlier","Within IQR fences")))</x:f>
      </x:c>
      <x:c r="AM147" s="2"/>
      <x:c r="AN147" s="2"/>
      <x:c r="AO147" s="2"/>
      <x:c r="AP147" s="2"/>
    </x:row>
    <x:row r="148" ht="25" customHeight="1">
      <x:c r="A148" s="6"/>
      <x:c r="B148" s="6"/>
      <x:c r="C148" s="6"/>
      <x:c r="D148" s="6"/>
      <x:c r="E148" s="6"/>
      <x:c r="F148" s="6"/>
      <x:c r="G148" s="6"/>
      <x:c r="H148" s="6"/>
      <x:c r="I148" s="6"/>
      <x:c r="J148" s="6"/>
      <x:c r="K148" s="6"/>
      <x:c r="L148" s="6"/>
      <x:c r="M148" s="6"/>
      <x:c r="N148" s="16"/>
      <x:c r="O148" s="16"/>
      <x:c r="P148" s="16"/>
      <x:c r="Q148" s="17"/>
      <x:c r="R148" s="17"/>
      <x:c r="S148" s="17"/>
      <x:c r="T148" s="17"/>
      <x:c r="U148" s="17"/>
      <x:c r="V148" s="17"/>
      <x:c r="W148" s="17"/>
      <x:c r="X148" s="17"/>
      <x:c r="Y148" s="17"/>
      <x:c r="Z148" s="18" t="str">
        <x:f>IF(COUNT(S148:T148)&lt;&gt;2,"",SUM(S148:T148))</x:f>
      </x:c>
      <x:c r="AA148" s="23" t="str">
        <x:f>IF(OR(NOT(ISNUMBER(Z148)),NOT(ISNUMBER(R148)),R148&lt;=0),"",Z148/R148)</x:f>
      </x:c>
      <x:c r="AB148" s="23" t="str">
        <x:f>IF(OR(COUNT(R148,V148)&lt;&gt;2,R148&lt;=0),"",V148/R148-1)</x:f>
      </x:c>
      <x:c r="AC148" s="24" t="str">
        <x:f>IF(COUNT(Q148,R148)&lt;&gt;2,"",IF(OR(Q148&lt;=0,R148&lt;=0),"NM",Q148/R148))</x:f>
      </x:c>
      <x:c r="AD148" s="24" t="str">
        <x:f>IF(COUNT(Q148,Z148)&lt;&gt;2,"",IF(OR(Q148&lt;=0,Z148&lt;=0),"NM",Q148/Z148))</x:f>
      </x:c>
      <x:c r="AE148" s="24" t="str">
        <x:f>IF(COUNT(Q148,U148)&lt;&gt;2,"",IF(OR(Q148&lt;=0,U148&lt;=0),"NM",Q148/U148))</x:f>
      </x:c>
      <x:c r="AF148" s="24" t="str">
        <x:f>IF(COUNT(Q148,V148)&lt;&gt;2,"",IF(OR(Q148&lt;=0,V148&lt;=0),"NM",Q148/V148))</x:f>
      </x:c>
      <x:c r="AG148" s="24" t="str">
        <x:f>IF(COUNT(Q148,W148)&lt;&gt;2,"",IF(OR(Q148&lt;=0,W148&lt;=0),"NM",Q148/W148))</x:f>
      </x:c>
      <x:c r="AH148" s="25" t="str">
        <x:f>IF(OR(NOT(ISNUMBER(Controls!$C$11)),Controls!$C$11&lt;1,Controls!$C$11&gt;5,Controls!$C$11&lt;&gt;INT(Controls!$C$11)),"",INDEX(AC148:AG148,1,Controls!$C$11))</x:f>
      </x:c>
      <x:c r="AI148" s="2" t="str">
        <x:f>IF(A148="","",IF(COUNTIFS($A$10:$A$309,A148)&lt;&gt;1,"Duplicate ID",IF(OR(B148&lt;&gt;Controls!$C$9,C148&lt;&gt;Controls!$C$10),"Other peer group",IF(OR(H148&lt;&gt;"Yes",G148="Excluded",G148="Adjacent",G148="Watchlist"),"Excluded",IF(OR(I148&lt;&gt;"Yes",D148="",E148="",J148="",K148="",L148="",X148="",Controls!$C$10="",Controls!$C$8="",Controls!$C$20="",Controls!$C$21="",M148&lt;&gt;Controls!$C$8,NOT(ISNUMBER(N148)),N148&lt;=0,N148&lt;&gt;Controls!$C$7,NOT(ISNUMBER(O148)),O148&gt;N148,AND(Controls!$C$11&gt;=4,OR(NOT(ISNUMBER(P148)),P148&lt;=N148)),AND(Controls!$C$11=2,T148&lt;&gt;0,Y148=""),AND(G148&lt;&gt;"Core",G148&lt;&gt;"Secondary")),"Review inputs / basis",IF(NOT(ISNUMBER(AH148)),"Missing / NM metric","Eligible"))))))</x:f>
      </x:c>
      <x:c r="AJ148" s="25" t="str">
        <x:f>IF(AND(AI148="Eligible",G148="Core"),AH148,"")</x:f>
      </x:c>
      <x:c r="AK148" s="25" t="str">
        <x:f>IF(AI148="Eligible",AH148,"")</x:f>
      </x:c>
      <x:c r="AL148" s="2" t="str">
        <x:f>IF(NOT(ISNUMBER(AJ148)),"",IF($A$6&lt;5,"Fewer than 5 core",IF(OR(AJ148&lt;$B$6-1.5*($D$6-$B$6),AJ148&gt;$D$6+1.5*($D$6-$B$6)),"Review outlier","Within IQR fences")))</x:f>
      </x:c>
      <x:c r="AM148" s="2"/>
      <x:c r="AN148" s="2"/>
      <x:c r="AO148" s="2"/>
      <x:c r="AP148" s="2"/>
    </x:row>
    <x:row r="149" ht="25" customHeight="1">
      <x:c r="A149" s="6"/>
      <x:c r="B149" s="6"/>
      <x:c r="C149" s="6"/>
      <x:c r="D149" s="6"/>
      <x:c r="E149" s="6"/>
      <x:c r="F149" s="6"/>
      <x:c r="G149" s="6"/>
      <x:c r="H149" s="6"/>
      <x:c r="I149" s="6"/>
      <x:c r="J149" s="6"/>
      <x:c r="K149" s="6"/>
      <x:c r="L149" s="6"/>
      <x:c r="M149" s="6"/>
      <x:c r="N149" s="16"/>
      <x:c r="O149" s="16"/>
      <x:c r="P149" s="16"/>
      <x:c r="Q149" s="17"/>
      <x:c r="R149" s="17"/>
      <x:c r="S149" s="17"/>
      <x:c r="T149" s="17"/>
      <x:c r="U149" s="17"/>
      <x:c r="V149" s="17"/>
      <x:c r="W149" s="17"/>
      <x:c r="X149" s="17"/>
      <x:c r="Y149" s="17"/>
      <x:c r="Z149" s="18" t="str">
        <x:f>IF(COUNT(S149:T149)&lt;&gt;2,"",SUM(S149:T149))</x:f>
      </x:c>
      <x:c r="AA149" s="23" t="str">
        <x:f>IF(OR(NOT(ISNUMBER(Z149)),NOT(ISNUMBER(R149)),R149&lt;=0),"",Z149/R149)</x:f>
      </x:c>
      <x:c r="AB149" s="23" t="str">
        <x:f>IF(OR(COUNT(R149,V149)&lt;&gt;2,R149&lt;=0),"",V149/R149-1)</x:f>
      </x:c>
      <x:c r="AC149" s="24" t="str">
        <x:f>IF(COUNT(Q149,R149)&lt;&gt;2,"",IF(OR(Q149&lt;=0,R149&lt;=0),"NM",Q149/R149))</x:f>
      </x:c>
      <x:c r="AD149" s="24" t="str">
        <x:f>IF(COUNT(Q149,Z149)&lt;&gt;2,"",IF(OR(Q149&lt;=0,Z149&lt;=0),"NM",Q149/Z149))</x:f>
      </x:c>
      <x:c r="AE149" s="24" t="str">
        <x:f>IF(COUNT(Q149,U149)&lt;&gt;2,"",IF(OR(Q149&lt;=0,U149&lt;=0),"NM",Q149/U149))</x:f>
      </x:c>
      <x:c r="AF149" s="24" t="str">
        <x:f>IF(COUNT(Q149,V149)&lt;&gt;2,"",IF(OR(Q149&lt;=0,V149&lt;=0),"NM",Q149/V149))</x:f>
      </x:c>
      <x:c r="AG149" s="24" t="str">
        <x:f>IF(COUNT(Q149,W149)&lt;&gt;2,"",IF(OR(Q149&lt;=0,W149&lt;=0),"NM",Q149/W149))</x:f>
      </x:c>
      <x:c r="AH149" s="25" t="str">
        <x:f>IF(OR(NOT(ISNUMBER(Controls!$C$11)),Controls!$C$11&lt;1,Controls!$C$11&gt;5,Controls!$C$11&lt;&gt;INT(Controls!$C$11)),"",INDEX(AC149:AG149,1,Controls!$C$11))</x:f>
      </x:c>
      <x:c r="AI149" s="2" t="str">
        <x:f>IF(A149="","",IF(COUNTIFS($A$10:$A$309,A149)&lt;&gt;1,"Duplicate ID",IF(OR(B149&lt;&gt;Controls!$C$9,C149&lt;&gt;Controls!$C$10),"Other peer group",IF(OR(H149&lt;&gt;"Yes",G149="Excluded",G149="Adjacent",G149="Watchlist"),"Excluded",IF(OR(I149&lt;&gt;"Yes",D149="",E149="",J149="",K149="",L149="",X149="",Controls!$C$10="",Controls!$C$8="",Controls!$C$20="",Controls!$C$21="",M149&lt;&gt;Controls!$C$8,NOT(ISNUMBER(N149)),N149&lt;=0,N149&lt;&gt;Controls!$C$7,NOT(ISNUMBER(O149)),O149&gt;N149,AND(Controls!$C$11&gt;=4,OR(NOT(ISNUMBER(P149)),P149&lt;=N149)),AND(Controls!$C$11=2,T149&lt;&gt;0,Y149=""),AND(G149&lt;&gt;"Core",G149&lt;&gt;"Secondary")),"Review inputs / basis",IF(NOT(ISNUMBER(AH149)),"Missing / NM metric","Eligible"))))))</x:f>
      </x:c>
      <x:c r="AJ149" s="25" t="str">
        <x:f>IF(AND(AI149="Eligible",G149="Core"),AH149,"")</x:f>
      </x:c>
      <x:c r="AK149" s="25" t="str">
        <x:f>IF(AI149="Eligible",AH149,"")</x:f>
      </x:c>
      <x:c r="AL149" s="2" t="str">
        <x:f>IF(NOT(ISNUMBER(AJ149)),"",IF($A$6&lt;5,"Fewer than 5 core",IF(OR(AJ149&lt;$B$6-1.5*($D$6-$B$6),AJ149&gt;$D$6+1.5*($D$6-$B$6)),"Review outlier","Within IQR fences")))</x:f>
      </x:c>
      <x:c r="AM149" s="2"/>
      <x:c r="AN149" s="2"/>
      <x:c r="AO149" s="2"/>
      <x:c r="AP149" s="2"/>
    </x:row>
    <x:row r="150" ht="25" customHeight="1">
      <x:c r="A150" s="6"/>
      <x:c r="B150" s="6"/>
      <x:c r="C150" s="6"/>
      <x:c r="D150" s="6"/>
      <x:c r="E150" s="6"/>
      <x:c r="F150" s="6"/>
      <x:c r="G150" s="6"/>
      <x:c r="H150" s="6"/>
      <x:c r="I150" s="6"/>
      <x:c r="J150" s="6"/>
      <x:c r="K150" s="6"/>
      <x:c r="L150" s="6"/>
      <x:c r="M150" s="6"/>
      <x:c r="N150" s="16"/>
      <x:c r="O150" s="16"/>
      <x:c r="P150" s="16"/>
      <x:c r="Q150" s="17"/>
      <x:c r="R150" s="17"/>
      <x:c r="S150" s="17"/>
      <x:c r="T150" s="17"/>
      <x:c r="U150" s="17"/>
      <x:c r="V150" s="17"/>
      <x:c r="W150" s="17"/>
      <x:c r="X150" s="17"/>
      <x:c r="Y150" s="17"/>
      <x:c r="Z150" s="18" t="str">
        <x:f>IF(COUNT(S150:T150)&lt;&gt;2,"",SUM(S150:T150))</x:f>
      </x:c>
      <x:c r="AA150" s="23" t="str">
        <x:f>IF(OR(NOT(ISNUMBER(Z150)),NOT(ISNUMBER(R150)),R150&lt;=0),"",Z150/R150)</x:f>
      </x:c>
      <x:c r="AB150" s="23" t="str">
        <x:f>IF(OR(COUNT(R150,V150)&lt;&gt;2,R150&lt;=0),"",V150/R150-1)</x:f>
      </x:c>
      <x:c r="AC150" s="24" t="str">
        <x:f>IF(COUNT(Q150,R150)&lt;&gt;2,"",IF(OR(Q150&lt;=0,R150&lt;=0),"NM",Q150/R150))</x:f>
      </x:c>
      <x:c r="AD150" s="24" t="str">
        <x:f>IF(COUNT(Q150,Z150)&lt;&gt;2,"",IF(OR(Q150&lt;=0,Z150&lt;=0),"NM",Q150/Z150))</x:f>
      </x:c>
      <x:c r="AE150" s="24" t="str">
        <x:f>IF(COUNT(Q150,U150)&lt;&gt;2,"",IF(OR(Q150&lt;=0,U150&lt;=0),"NM",Q150/U150))</x:f>
      </x:c>
      <x:c r="AF150" s="24" t="str">
        <x:f>IF(COUNT(Q150,V150)&lt;&gt;2,"",IF(OR(Q150&lt;=0,V150&lt;=0),"NM",Q150/V150))</x:f>
      </x:c>
      <x:c r="AG150" s="24" t="str">
        <x:f>IF(COUNT(Q150,W150)&lt;&gt;2,"",IF(OR(Q150&lt;=0,W150&lt;=0),"NM",Q150/W150))</x:f>
      </x:c>
      <x:c r="AH150" s="25" t="str">
        <x:f>IF(OR(NOT(ISNUMBER(Controls!$C$11)),Controls!$C$11&lt;1,Controls!$C$11&gt;5,Controls!$C$11&lt;&gt;INT(Controls!$C$11)),"",INDEX(AC150:AG150,1,Controls!$C$11))</x:f>
      </x:c>
      <x:c r="AI150" s="2" t="str">
        <x:f>IF(A150="","",IF(COUNTIFS($A$10:$A$309,A150)&lt;&gt;1,"Duplicate ID",IF(OR(B150&lt;&gt;Controls!$C$9,C150&lt;&gt;Controls!$C$10),"Other peer group",IF(OR(H150&lt;&gt;"Yes",G150="Excluded",G150="Adjacent",G150="Watchlist"),"Excluded",IF(OR(I150&lt;&gt;"Yes",D150="",E150="",J150="",K150="",L150="",X150="",Controls!$C$10="",Controls!$C$8="",Controls!$C$20="",Controls!$C$21="",M150&lt;&gt;Controls!$C$8,NOT(ISNUMBER(N150)),N150&lt;=0,N150&lt;&gt;Controls!$C$7,NOT(ISNUMBER(O150)),O150&gt;N150,AND(Controls!$C$11&gt;=4,OR(NOT(ISNUMBER(P150)),P150&lt;=N150)),AND(Controls!$C$11=2,T150&lt;&gt;0,Y150=""),AND(G150&lt;&gt;"Core",G150&lt;&gt;"Secondary")),"Review inputs / basis",IF(NOT(ISNUMBER(AH150)),"Missing / NM metric","Eligible"))))))</x:f>
      </x:c>
      <x:c r="AJ150" s="25" t="str">
        <x:f>IF(AND(AI150="Eligible",G150="Core"),AH150,"")</x:f>
      </x:c>
      <x:c r="AK150" s="25" t="str">
        <x:f>IF(AI150="Eligible",AH150,"")</x:f>
      </x:c>
      <x:c r="AL150" s="2" t="str">
        <x:f>IF(NOT(ISNUMBER(AJ150)),"",IF($A$6&lt;5,"Fewer than 5 core",IF(OR(AJ150&lt;$B$6-1.5*($D$6-$B$6),AJ150&gt;$D$6+1.5*($D$6-$B$6)),"Review outlier","Within IQR fences")))</x:f>
      </x:c>
      <x:c r="AM150" s="2"/>
      <x:c r="AN150" s="2"/>
      <x:c r="AO150" s="2"/>
      <x:c r="AP150" s="2"/>
    </x:row>
    <x:row r="151" ht="25" customHeight="1">
      <x:c r="A151" s="6"/>
      <x:c r="B151" s="6"/>
      <x:c r="C151" s="6"/>
      <x:c r="D151" s="6"/>
      <x:c r="E151" s="6"/>
      <x:c r="F151" s="6"/>
      <x:c r="G151" s="6"/>
      <x:c r="H151" s="6"/>
      <x:c r="I151" s="6"/>
      <x:c r="J151" s="6"/>
      <x:c r="K151" s="6"/>
      <x:c r="L151" s="6"/>
      <x:c r="M151" s="6"/>
      <x:c r="N151" s="16"/>
      <x:c r="O151" s="16"/>
      <x:c r="P151" s="16"/>
      <x:c r="Q151" s="17"/>
      <x:c r="R151" s="17"/>
      <x:c r="S151" s="17"/>
      <x:c r="T151" s="17"/>
      <x:c r="U151" s="17"/>
      <x:c r="V151" s="17"/>
      <x:c r="W151" s="17"/>
      <x:c r="X151" s="17"/>
      <x:c r="Y151" s="17"/>
      <x:c r="Z151" s="18" t="str">
        <x:f>IF(COUNT(S151:T151)&lt;&gt;2,"",SUM(S151:T151))</x:f>
      </x:c>
      <x:c r="AA151" s="23" t="str">
        <x:f>IF(OR(NOT(ISNUMBER(Z151)),NOT(ISNUMBER(R151)),R151&lt;=0),"",Z151/R151)</x:f>
      </x:c>
      <x:c r="AB151" s="23" t="str">
        <x:f>IF(OR(COUNT(R151,V151)&lt;&gt;2,R151&lt;=0),"",V151/R151-1)</x:f>
      </x:c>
      <x:c r="AC151" s="24" t="str">
        <x:f>IF(COUNT(Q151,R151)&lt;&gt;2,"",IF(OR(Q151&lt;=0,R151&lt;=0),"NM",Q151/R151))</x:f>
      </x:c>
      <x:c r="AD151" s="24" t="str">
        <x:f>IF(COUNT(Q151,Z151)&lt;&gt;2,"",IF(OR(Q151&lt;=0,Z151&lt;=0),"NM",Q151/Z151))</x:f>
      </x:c>
      <x:c r="AE151" s="24" t="str">
        <x:f>IF(COUNT(Q151,U151)&lt;&gt;2,"",IF(OR(Q151&lt;=0,U151&lt;=0),"NM",Q151/U151))</x:f>
      </x:c>
      <x:c r="AF151" s="24" t="str">
        <x:f>IF(COUNT(Q151,V151)&lt;&gt;2,"",IF(OR(Q151&lt;=0,V151&lt;=0),"NM",Q151/V151))</x:f>
      </x:c>
      <x:c r="AG151" s="24" t="str">
        <x:f>IF(COUNT(Q151,W151)&lt;&gt;2,"",IF(OR(Q151&lt;=0,W151&lt;=0),"NM",Q151/W151))</x:f>
      </x:c>
      <x:c r="AH151" s="25" t="str">
        <x:f>IF(OR(NOT(ISNUMBER(Controls!$C$11)),Controls!$C$11&lt;1,Controls!$C$11&gt;5,Controls!$C$11&lt;&gt;INT(Controls!$C$11)),"",INDEX(AC151:AG151,1,Controls!$C$11))</x:f>
      </x:c>
      <x:c r="AI151" s="2" t="str">
        <x:f>IF(A151="","",IF(COUNTIFS($A$10:$A$309,A151)&lt;&gt;1,"Duplicate ID",IF(OR(B151&lt;&gt;Controls!$C$9,C151&lt;&gt;Controls!$C$10),"Other peer group",IF(OR(H151&lt;&gt;"Yes",G151="Excluded",G151="Adjacent",G151="Watchlist"),"Excluded",IF(OR(I151&lt;&gt;"Yes",D151="",E151="",J151="",K151="",L151="",X151="",Controls!$C$10="",Controls!$C$8="",Controls!$C$20="",Controls!$C$21="",M151&lt;&gt;Controls!$C$8,NOT(ISNUMBER(N151)),N151&lt;=0,N151&lt;&gt;Controls!$C$7,NOT(ISNUMBER(O151)),O151&gt;N151,AND(Controls!$C$11&gt;=4,OR(NOT(ISNUMBER(P151)),P151&lt;=N151)),AND(Controls!$C$11=2,T151&lt;&gt;0,Y151=""),AND(G151&lt;&gt;"Core",G151&lt;&gt;"Secondary")),"Review inputs / basis",IF(NOT(ISNUMBER(AH151)),"Missing / NM metric","Eligible"))))))</x:f>
      </x:c>
      <x:c r="AJ151" s="25" t="str">
        <x:f>IF(AND(AI151="Eligible",G151="Core"),AH151,"")</x:f>
      </x:c>
      <x:c r="AK151" s="25" t="str">
        <x:f>IF(AI151="Eligible",AH151,"")</x:f>
      </x:c>
      <x:c r="AL151" s="2" t="str">
        <x:f>IF(NOT(ISNUMBER(AJ151)),"",IF($A$6&lt;5,"Fewer than 5 core",IF(OR(AJ151&lt;$B$6-1.5*($D$6-$B$6),AJ151&gt;$D$6+1.5*($D$6-$B$6)),"Review outlier","Within IQR fences")))</x:f>
      </x:c>
      <x:c r="AM151" s="2"/>
      <x:c r="AN151" s="2"/>
      <x:c r="AO151" s="2"/>
      <x:c r="AP151" s="2"/>
    </x:row>
    <x:row r="152" ht="25" customHeight="1">
      <x:c r="A152" s="6"/>
      <x:c r="B152" s="6"/>
      <x:c r="C152" s="6"/>
      <x:c r="D152" s="6"/>
      <x:c r="E152" s="6"/>
      <x:c r="F152" s="6"/>
      <x:c r="G152" s="6"/>
      <x:c r="H152" s="6"/>
      <x:c r="I152" s="6"/>
      <x:c r="J152" s="6"/>
      <x:c r="K152" s="6"/>
      <x:c r="L152" s="6"/>
      <x:c r="M152" s="6"/>
      <x:c r="N152" s="16"/>
      <x:c r="O152" s="16"/>
      <x:c r="P152" s="16"/>
      <x:c r="Q152" s="17"/>
      <x:c r="R152" s="17"/>
      <x:c r="S152" s="17"/>
      <x:c r="T152" s="17"/>
      <x:c r="U152" s="17"/>
      <x:c r="V152" s="17"/>
      <x:c r="W152" s="17"/>
      <x:c r="X152" s="17"/>
      <x:c r="Y152" s="17"/>
      <x:c r="Z152" s="18" t="str">
        <x:f>IF(COUNT(S152:T152)&lt;&gt;2,"",SUM(S152:T152))</x:f>
      </x:c>
      <x:c r="AA152" s="23" t="str">
        <x:f>IF(OR(NOT(ISNUMBER(Z152)),NOT(ISNUMBER(R152)),R152&lt;=0),"",Z152/R152)</x:f>
      </x:c>
      <x:c r="AB152" s="23" t="str">
        <x:f>IF(OR(COUNT(R152,V152)&lt;&gt;2,R152&lt;=0),"",V152/R152-1)</x:f>
      </x:c>
      <x:c r="AC152" s="24" t="str">
        <x:f>IF(COUNT(Q152,R152)&lt;&gt;2,"",IF(OR(Q152&lt;=0,R152&lt;=0),"NM",Q152/R152))</x:f>
      </x:c>
      <x:c r="AD152" s="24" t="str">
        <x:f>IF(COUNT(Q152,Z152)&lt;&gt;2,"",IF(OR(Q152&lt;=0,Z152&lt;=0),"NM",Q152/Z152))</x:f>
      </x:c>
      <x:c r="AE152" s="24" t="str">
        <x:f>IF(COUNT(Q152,U152)&lt;&gt;2,"",IF(OR(Q152&lt;=0,U152&lt;=0),"NM",Q152/U152))</x:f>
      </x:c>
      <x:c r="AF152" s="24" t="str">
        <x:f>IF(COUNT(Q152,V152)&lt;&gt;2,"",IF(OR(Q152&lt;=0,V152&lt;=0),"NM",Q152/V152))</x:f>
      </x:c>
      <x:c r="AG152" s="24" t="str">
        <x:f>IF(COUNT(Q152,W152)&lt;&gt;2,"",IF(OR(Q152&lt;=0,W152&lt;=0),"NM",Q152/W152))</x:f>
      </x:c>
      <x:c r="AH152" s="25" t="str">
        <x:f>IF(OR(NOT(ISNUMBER(Controls!$C$11)),Controls!$C$11&lt;1,Controls!$C$11&gt;5,Controls!$C$11&lt;&gt;INT(Controls!$C$11)),"",INDEX(AC152:AG152,1,Controls!$C$11))</x:f>
      </x:c>
      <x:c r="AI152" s="2" t="str">
        <x:f>IF(A152="","",IF(COUNTIFS($A$10:$A$309,A152)&lt;&gt;1,"Duplicate ID",IF(OR(B152&lt;&gt;Controls!$C$9,C152&lt;&gt;Controls!$C$10),"Other peer group",IF(OR(H152&lt;&gt;"Yes",G152="Excluded",G152="Adjacent",G152="Watchlist"),"Excluded",IF(OR(I152&lt;&gt;"Yes",D152="",E152="",J152="",K152="",L152="",X152="",Controls!$C$10="",Controls!$C$8="",Controls!$C$20="",Controls!$C$21="",M152&lt;&gt;Controls!$C$8,NOT(ISNUMBER(N152)),N152&lt;=0,N152&lt;&gt;Controls!$C$7,NOT(ISNUMBER(O152)),O152&gt;N152,AND(Controls!$C$11&gt;=4,OR(NOT(ISNUMBER(P152)),P152&lt;=N152)),AND(Controls!$C$11=2,T152&lt;&gt;0,Y152=""),AND(G152&lt;&gt;"Core",G152&lt;&gt;"Secondary")),"Review inputs / basis",IF(NOT(ISNUMBER(AH152)),"Missing / NM metric","Eligible"))))))</x:f>
      </x:c>
      <x:c r="AJ152" s="25" t="str">
        <x:f>IF(AND(AI152="Eligible",G152="Core"),AH152,"")</x:f>
      </x:c>
      <x:c r="AK152" s="25" t="str">
        <x:f>IF(AI152="Eligible",AH152,"")</x:f>
      </x:c>
      <x:c r="AL152" s="2" t="str">
        <x:f>IF(NOT(ISNUMBER(AJ152)),"",IF($A$6&lt;5,"Fewer than 5 core",IF(OR(AJ152&lt;$B$6-1.5*($D$6-$B$6),AJ152&gt;$D$6+1.5*($D$6-$B$6)),"Review outlier","Within IQR fences")))</x:f>
      </x:c>
      <x:c r="AM152" s="2"/>
      <x:c r="AN152" s="2"/>
      <x:c r="AO152" s="2"/>
      <x:c r="AP152" s="2"/>
    </x:row>
    <x:row r="153" ht="25" customHeight="1">
      <x:c r="A153" s="6"/>
      <x:c r="B153" s="6"/>
      <x:c r="C153" s="6"/>
      <x:c r="D153" s="6"/>
      <x:c r="E153" s="6"/>
      <x:c r="F153" s="6"/>
      <x:c r="G153" s="6"/>
      <x:c r="H153" s="6"/>
      <x:c r="I153" s="6"/>
      <x:c r="J153" s="6"/>
      <x:c r="K153" s="6"/>
      <x:c r="L153" s="6"/>
      <x:c r="M153" s="6"/>
      <x:c r="N153" s="16"/>
      <x:c r="O153" s="16"/>
      <x:c r="P153" s="16"/>
      <x:c r="Q153" s="17"/>
      <x:c r="R153" s="17"/>
      <x:c r="S153" s="17"/>
      <x:c r="T153" s="17"/>
      <x:c r="U153" s="17"/>
      <x:c r="V153" s="17"/>
      <x:c r="W153" s="17"/>
      <x:c r="X153" s="17"/>
      <x:c r="Y153" s="17"/>
      <x:c r="Z153" s="18" t="str">
        <x:f>IF(COUNT(S153:T153)&lt;&gt;2,"",SUM(S153:T153))</x:f>
      </x:c>
      <x:c r="AA153" s="23" t="str">
        <x:f>IF(OR(NOT(ISNUMBER(Z153)),NOT(ISNUMBER(R153)),R153&lt;=0),"",Z153/R153)</x:f>
      </x:c>
      <x:c r="AB153" s="23" t="str">
        <x:f>IF(OR(COUNT(R153,V153)&lt;&gt;2,R153&lt;=0),"",V153/R153-1)</x:f>
      </x:c>
      <x:c r="AC153" s="24" t="str">
        <x:f>IF(COUNT(Q153,R153)&lt;&gt;2,"",IF(OR(Q153&lt;=0,R153&lt;=0),"NM",Q153/R153))</x:f>
      </x:c>
      <x:c r="AD153" s="24" t="str">
        <x:f>IF(COUNT(Q153,Z153)&lt;&gt;2,"",IF(OR(Q153&lt;=0,Z153&lt;=0),"NM",Q153/Z153))</x:f>
      </x:c>
      <x:c r="AE153" s="24" t="str">
        <x:f>IF(COUNT(Q153,U153)&lt;&gt;2,"",IF(OR(Q153&lt;=0,U153&lt;=0),"NM",Q153/U153))</x:f>
      </x:c>
      <x:c r="AF153" s="24" t="str">
        <x:f>IF(COUNT(Q153,V153)&lt;&gt;2,"",IF(OR(Q153&lt;=0,V153&lt;=0),"NM",Q153/V153))</x:f>
      </x:c>
      <x:c r="AG153" s="24" t="str">
        <x:f>IF(COUNT(Q153,W153)&lt;&gt;2,"",IF(OR(Q153&lt;=0,W153&lt;=0),"NM",Q153/W153))</x:f>
      </x:c>
      <x:c r="AH153" s="25" t="str">
        <x:f>IF(OR(NOT(ISNUMBER(Controls!$C$11)),Controls!$C$11&lt;1,Controls!$C$11&gt;5,Controls!$C$11&lt;&gt;INT(Controls!$C$11)),"",INDEX(AC153:AG153,1,Controls!$C$11))</x:f>
      </x:c>
      <x:c r="AI153" s="2" t="str">
        <x:f>IF(A153="","",IF(COUNTIFS($A$10:$A$309,A153)&lt;&gt;1,"Duplicate ID",IF(OR(B153&lt;&gt;Controls!$C$9,C153&lt;&gt;Controls!$C$10),"Other peer group",IF(OR(H153&lt;&gt;"Yes",G153="Excluded",G153="Adjacent",G153="Watchlist"),"Excluded",IF(OR(I153&lt;&gt;"Yes",D153="",E153="",J153="",K153="",L153="",X153="",Controls!$C$10="",Controls!$C$8="",Controls!$C$20="",Controls!$C$21="",M153&lt;&gt;Controls!$C$8,NOT(ISNUMBER(N153)),N153&lt;=0,N153&lt;&gt;Controls!$C$7,NOT(ISNUMBER(O153)),O153&gt;N153,AND(Controls!$C$11&gt;=4,OR(NOT(ISNUMBER(P153)),P153&lt;=N153)),AND(Controls!$C$11=2,T153&lt;&gt;0,Y153=""),AND(G153&lt;&gt;"Core",G153&lt;&gt;"Secondary")),"Review inputs / basis",IF(NOT(ISNUMBER(AH153)),"Missing / NM metric","Eligible"))))))</x:f>
      </x:c>
      <x:c r="AJ153" s="25" t="str">
        <x:f>IF(AND(AI153="Eligible",G153="Core"),AH153,"")</x:f>
      </x:c>
      <x:c r="AK153" s="25" t="str">
        <x:f>IF(AI153="Eligible",AH153,"")</x:f>
      </x:c>
      <x:c r="AL153" s="2" t="str">
        <x:f>IF(NOT(ISNUMBER(AJ153)),"",IF($A$6&lt;5,"Fewer than 5 core",IF(OR(AJ153&lt;$B$6-1.5*($D$6-$B$6),AJ153&gt;$D$6+1.5*($D$6-$B$6)),"Review outlier","Within IQR fences")))</x:f>
      </x:c>
      <x:c r="AM153" s="2"/>
      <x:c r="AN153" s="2"/>
      <x:c r="AO153" s="2"/>
      <x:c r="AP153" s="2"/>
    </x:row>
    <x:row r="154" ht="25" customHeight="1">
      <x:c r="A154" s="6"/>
      <x:c r="B154" s="6"/>
      <x:c r="C154" s="6"/>
      <x:c r="D154" s="6"/>
      <x:c r="E154" s="6"/>
      <x:c r="F154" s="6"/>
      <x:c r="G154" s="6"/>
      <x:c r="H154" s="6"/>
      <x:c r="I154" s="6"/>
      <x:c r="J154" s="6"/>
      <x:c r="K154" s="6"/>
      <x:c r="L154" s="6"/>
      <x:c r="M154" s="6"/>
      <x:c r="N154" s="16"/>
      <x:c r="O154" s="16"/>
      <x:c r="P154" s="16"/>
      <x:c r="Q154" s="17"/>
      <x:c r="R154" s="17"/>
      <x:c r="S154" s="17"/>
      <x:c r="T154" s="17"/>
      <x:c r="U154" s="17"/>
      <x:c r="V154" s="17"/>
      <x:c r="W154" s="17"/>
      <x:c r="X154" s="17"/>
      <x:c r="Y154" s="17"/>
      <x:c r="Z154" s="18" t="str">
        <x:f>IF(COUNT(S154:T154)&lt;&gt;2,"",SUM(S154:T154))</x:f>
      </x:c>
      <x:c r="AA154" s="23" t="str">
        <x:f>IF(OR(NOT(ISNUMBER(Z154)),NOT(ISNUMBER(R154)),R154&lt;=0),"",Z154/R154)</x:f>
      </x:c>
      <x:c r="AB154" s="23" t="str">
        <x:f>IF(OR(COUNT(R154,V154)&lt;&gt;2,R154&lt;=0),"",V154/R154-1)</x:f>
      </x:c>
      <x:c r="AC154" s="24" t="str">
        <x:f>IF(COUNT(Q154,R154)&lt;&gt;2,"",IF(OR(Q154&lt;=0,R154&lt;=0),"NM",Q154/R154))</x:f>
      </x:c>
      <x:c r="AD154" s="24" t="str">
        <x:f>IF(COUNT(Q154,Z154)&lt;&gt;2,"",IF(OR(Q154&lt;=0,Z154&lt;=0),"NM",Q154/Z154))</x:f>
      </x:c>
      <x:c r="AE154" s="24" t="str">
        <x:f>IF(COUNT(Q154,U154)&lt;&gt;2,"",IF(OR(Q154&lt;=0,U154&lt;=0),"NM",Q154/U154))</x:f>
      </x:c>
      <x:c r="AF154" s="24" t="str">
        <x:f>IF(COUNT(Q154,V154)&lt;&gt;2,"",IF(OR(Q154&lt;=0,V154&lt;=0),"NM",Q154/V154))</x:f>
      </x:c>
      <x:c r="AG154" s="24" t="str">
        <x:f>IF(COUNT(Q154,W154)&lt;&gt;2,"",IF(OR(Q154&lt;=0,W154&lt;=0),"NM",Q154/W154))</x:f>
      </x:c>
      <x:c r="AH154" s="25" t="str">
        <x:f>IF(OR(NOT(ISNUMBER(Controls!$C$11)),Controls!$C$11&lt;1,Controls!$C$11&gt;5,Controls!$C$11&lt;&gt;INT(Controls!$C$11)),"",INDEX(AC154:AG154,1,Controls!$C$11))</x:f>
      </x:c>
      <x:c r="AI154" s="2" t="str">
        <x:f>IF(A154="","",IF(COUNTIFS($A$10:$A$309,A154)&lt;&gt;1,"Duplicate ID",IF(OR(B154&lt;&gt;Controls!$C$9,C154&lt;&gt;Controls!$C$10),"Other peer group",IF(OR(H154&lt;&gt;"Yes",G154="Excluded",G154="Adjacent",G154="Watchlist"),"Excluded",IF(OR(I154&lt;&gt;"Yes",D154="",E154="",J154="",K154="",L154="",X154="",Controls!$C$10="",Controls!$C$8="",Controls!$C$20="",Controls!$C$21="",M154&lt;&gt;Controls!$C$8,NOT(ISNUMBER(N154)),N154&lt;=0,N154&lt;&gt;Controls!$C$7,NOT(ISNUMBER(O154)),O154&gt;N154,AND(Controls!$C$11&gt;=4,OR(NOT(ISNUMBER(P154)),P154&lt;=N154)),AND(Controls!$C$11=2,T154&lt;&gt;0,Y154=""),AND(G154&lt;&gt;"Core",G154&lt;&gt;"Secondary")),"Review inputs / basis",IF(NOT(ISNUMBER(AH154)),"Missing / NM metric","Eligible"))))))</x:f>
      </x:c>
      <x:c r="AJ154" s="25" t="str">
        <x:f>IF(AND(AI154="Eligible",G154="Core"),AH154,"")</x:f>
      </x:c>
      <x:c r="AK154" s="25" t="str">
        <x:f>IF(AI154="Eligible",AH154,"")</x:f>
      </x:c>
      <x:c r="AL154" s="2" t="str">
        <x:f>IF(NOT(ISNUMBER(AJ154)),"",IF($A$6&lt;5,"Fewer than 5 core",IF(OR(AJ154&lt;$B$6-1.5*($D$6-$B$6),AJ154&gt;$D$6+1.5*($D$6-$B$6)),"Review outlier","Within IQR fences")))</x:f>
      </x:c>
      <x:c r="AM154" s="2"/>
      <x:c r="AN154" s="2"/>
      <x:c r="AO154" s="2"/>
      <x:c r="AP154" s="2"/>
    </x:row>
    <x:row r="155" ht="25" customHeight="1">
      <x:c r="A155" s="6"/>
      <x:c r="B155" s="6"/>
      <x:c r="C155" s="6"/>
      <x:c r="D155" s="6"/>
      <x:c r="E155" s="6"/>
      <x:c r="F155" s="6"/>
      <x:c r="G155" s="6"/>
      <x:c r="H155" s="6"/>
      <x:c r="I155" s="6"/>
      <x:c r="J155" s="6"/>
      <x:c r="K155" s="6"/>
      <x:c r="L155" s="6"/>
      <x:c r="M155" s="6"/>
      <x:c r="N155" s="16"/>
      <x:c r="O155" s="16"/>
      <x:c r="P155" s="16"/>
      <x:c r="Q155" s="17"/>
      <x:c r="R155" s="17"/>
      <x:c r="S155" s="17"/>
      <x:c r="T155" s="17"/>
      <x:c r="U155" s="17"/>
      <x:c r="V155" s="17"/>
      <x:c r="W155" s="17"/>
      <x:c r="X155" s="17"/>
      <x:c r="Y155" s="17"/>
      <x:c r="Z155" s="18" t="str">
        <x:f>IF(COUNT(S155:T155)&lt;&gt;2,"",SUM(S155:T155))</x:f>
      </x:c>
      <x:c r="AA155" s="23" t="str">
        <x:f>IF(OR(NOT(ISNUMBER(Z155)),NOT(ISNUMBER(R155)),R155&lt;=0),"",Z155/R155)</x:f>
      </x:c>
      <x:c r="AB155" s="23" t="str">
        <x:f>IF(OR(COUNT(R155,V155)&lt;&gt;2,R155&lt;=0),"",V155/R155-1)</x:f>
      </x:c>
      <x:c r="AC155" s="24" t="str">
        <x:f>IF(COUNT(Q155,R155)&lt;&gt;2,"",IF(OR(Q155&lt;=0,R155&lt;=0),"NM",Q155/R155))</x:f>
      </x:c>
      <x:c r="AD155" s="24" t="str">
        <x:f>IF(COUNT(Q155,Z155)&lt;&gt;2,"",IF(OR(Q155&lt;=0,Z155&lt;=0),"NM",Q155/Z155))</x:f>
      </x:c>
      <x:c r="AE155" s="24" t="str">
        <x:f>IF(COUNT(Q155,U155)&lt;&gt;2,"",IF(OR(Q155&lt;=0,U155&lt;=0),"NM",Q155/U155))</x:f>
      </x:c>
      <x:c r="AF155" s="24" t="str">
        <x:f>IF(COUNT(Q155,V155)&lt;&gt;2,"",IF(OR(Q155&lt;=0,V155&lt;=0),"NM",Q155/V155))</x:f>
      </x:c>
      <x:c r="AG155" s="24" t="str">
        <x:f>IF(COUNT(Q155,W155)&lt;&gt;2,"",IF(OR(Q155&lt;=0,W155&lt;=0),"NM",Q155/W155))</x:f>
      </x:c>
      <x:c r="AH155" s="25" t="str">
        <x:f>IF(OR(NOT(ISNUMBER(Controls!$C$11)),Controls!$C$11&lt;1,Controls!$C$11&gt;5,Controls!$C$11&lt;&gt;INT(Controls!$C$11)),"",INDEX(AC155:AG155,1,Controls!$C$11))</x:f>
      </x:c>
      <x:c r="AI155" s="2" t="str">
        <x:f>IF(A155="","",IF(COUNTIFS($A$10:$A$309,A155)&lt;&gt;1,"Duplicate ID",IF(OR(B155&lt;&gt;Controls!$C$9,C155&lt;&gt;Controls!$C$10),"Other peer group",IF(OR(H155&lt;&gt;"Yes",G155="Excluded",G155="Adjacent",G155="Watchlist"),"Excluded",IF(OR(I155&lt;&gt;"Yes",D155="",E155="",J155="",K155="",L155="",X155="",Controls!$C$10="",Controls!$C$8="",Controls!$C$20="",Controls!$C$21="",M155&lt;&gt;Controls!$C$8,NOT(ISNUMBER(N155)),N155&lt;=0,N155&lt;&gt;Controls!$C$7,NOT(ISNUMBER(O155)),O155&gt;N155,AND(Controls!$C$11&gt;=4,OR(NOT(ISNUMBER(P155)),P155&lt;=N155)),AND(Controls!$C$11=2,T155&lt;&gt;0,Y155=""),AND(G155&lt;&gt;"Core",G155&lt;&gt;"Secondary")),"Review inputs / basis",IF(NOT(ISNUMBER(AH155)),"Missing / NM metric","Eligible"))))))</x:f>
      </x:c>
      <x:c r="AJ155" s="25" t="str">
        <x:f>IF(AND(AI155="Eligible",G155="Core"),AH155,"")</x:f>
      </x:c>
      <x:c r="AK155" s="25" t="str">
        <x:f>IF(AI155="Eligible",AH155,"")</x:f>
      </x:c>
      <x:c r="AL155" s="2" t="str">
        <x:f>IF(NOT(ISNUMBER(AJ155)),"",IF($A$6&lt;5,"Fewer than 5 core",IF(OR(AJ155&lt;$B$6-1.5*($D$6-$B$6),AJ155&gt;$D$6+1.5*($D$6-$B$6)),"Review outlier","Within IQR fences")))</x:f>
      </x:c>
      <x:c r="AM155" s="2"/>
      <x:c r="AN155" s="2"/>
      <x:c r="AO155" s="2"/>
      <x:c r="AP155" s="2"/>
    </x:row>
    <x:row r="156" ht="25" customHeight="1">
      <x:c r="A156" s="6"/>
      <x:c r="B156" s="6"/>
      <x:c r="C156" s="6"/>
      <x:c r="D156" s="6"/>
      <x:c r="E156" s="6"/>
      <x:c r="F156" s="6"/>
      <x:c r="G156" s="6"/>
      <x:c r="H156" s="6"/>
      <x:c r="I156" s="6"/>
      <x:c r="J156" s="6"/>
      <x:c r="K156" s="6"/>
      <x:c r="L156" s="6"/>
      <x:c r="M156" s="6"/>
      <x:c r="N156" s="16"/>
      <x:c r="O156" s="16"/>
      <x:c r="P156" s="16"/>
      <x:c r="Q156" s="17"/>
      <x:c r="R156" s="17"/>
      <x:c r="S156" s="17"/>
      <x:c r="T156" s="17"/>
      <x:c r="U156" s="17"/>
      <x:c r="V156" s="17"/>
      <x:c r="W156" s="17"/>
      <x:c r="X156" s="17"/>
      <x:c r="Y156" s="17"/>
      <x:c r="Z156" s="18" t="str">
        <x:f>IF(COUNT(S156:T156)&lt;&gt;2,"",SUM(S156:T156))</x:f>
      </x:c>
      <x:c r="AA156" s="23" t="str">
        <x:f>IF(OR(NOT(ISNUMBER(Z156)),NOT(ISNUMBER(R156)),R156&lt;=0),"",Z156/R156)</x:f>
      </x:c>
      <x:c r="AB156" s="23" t="str">
        <x:f>IF(OR(COUNT(R156,V156)&lt;&gt;2,R156&lt;=0),"",V156/R156-1)</x:f>
      </x:c>
      <x:c r="AC156" s="24" t="str">
        <x:f>IF(COUNT(Q156,R156)&lt;&gt;2,"",IF(OR(Q156&lt;=0,R156&lt;=0),"NM",Q156/R156))</x:f>
      </x:c>
      <x:c r="AD156" s="24" t="str">
        <x:f>IF(COUNT(Q156,Z156)&lt;&gt;2,"",IF(OR(Q156&lt;=0,Z156&lt;=0),"NM",Q156/Z156))</x:f>
      </x:c>
      <x:c r="AE156" s="24" t="str">
        <x:f>IF(COUNT(Q156,U156)&lt;&gt;2,"",IF(OR(Q156&lt;=0,U156&lt;=0),"NM",Q156/U156))</x:f>
      </x:c>
      <x:c r="AF156" s="24" t="str">
        <x:f>IF(COUNT(Q156,V156)&lt;&gt;2,"",IF(OR(Q156&lt;=0,V156&lt;=0),"NM",Q156/V156))</x:f>
      </x:c>
      <x:c r="AG156" s="24" t="str">
        <x:f>IF(COUNT(Q156,W156)&lt;&gt;2,"",IF(OR(Q156&lt;=0,W156&lt;=0),"NM",Q156/W156))</x:f>
      </x:c>
      <x:c r="AH156" s="25" t="str">
        <x:f>IF(OR(NOT(ISNUMBER(Controls!$C$11)),Controls!$C$11&lt;1,Controls!$C$11&gt;5,Controls!$C$11&lt;&gt;INT(Controls!$C$11)),"",INDEX(AC156:AG156,1,Controls!$C$11))</x:f>
      </x:c>
      <x:c r="AI156" s="2" t="str">
        <x:f>IF(A156="","",IF(COUNTIFS($A$10:$A$309,A156)&lt;&gt;1,"Duplicate ID",IF(OR(B156&lt;&gt;Controls!$C$9,C156&lt;&gt;Controls!$C$10),"Other peer group",IF(OR(H156&lt;&gt;"Yes",G156="Excluded",G156="Adjacent",G156="Watchlist"),"Excluded",IF(OR(I156&lt;&gt;"Yes",D156="",E156="",J156="",K156="",L156="",X156="",Controls!$C$10="",Controls!$C$8="",Controls!$C$20="",Controls!$C$21="",M156&lt;&gt;Controls!$C$8,NOT(ISNUMBER(N156)),N156&lt;=0,N156&lt;&gt;Controls!$C$7,NOT(ISNUMBER(O156)),O156&gt;N156,AND(Controls!$C$11&gt;=4,OR(NOT(ISNUMBER(P156)),P156&lt;=N156)),AND(Controls!$C$11=2,T156&lt;&gt;0,Y156=""),AND(G156&lt;&gt;"Core",G156&lt;&gt;"Secondary")),"Review inputs / basis",IF(NOT(ISNUMBER(AH156)),"Missing / NM metric","Eligible"))))))</x:f>
      </x:c>
      <x:c r="AJ156" s="25" t="str">
        <x:f>IF(AND(AI156="Eligible",G156="Core"),AH156,"")</x:f>
      </x:c>
      <x:c r="AK156" s="25" t="str">
        <x:f>IF(AI156="Eligible",AH156,"")</x:f>
      </x:c>
      <x:c r="AL156" s="2" t="str">
        <x:f>IF(NOT(ISNUMBER(AJ156)),"",IF($A$6&lt;5,"Fewer than 5 core",IF(OR(AJ156&lt;$B$6-1.5*($D$6-$B$6),AJ156&gt;$D$6+1.5*($D$6-$B$6)),"Review outlier","Within IQR fences")))</x:f>
      </x:c>
      <x:c r="AM156" s="2"/>
      <x:c r="AN156" s="2"/>
      <x:c r="AO156" s="2"/>
      <x:c r="AP156" s="2"/>
    </x:row>
    <x:row r="157" ht="25" customHeight="1">
      <x:c r="A157" s="6"/>
      <x:c r="B157" s="6"/>
      <x:c r="C157" s="6"/>
      <x:c r="D157" s="6"/>
      <x:c r="E157" s="6"/>
      <x:c r="F157" s="6"/>
      <x:c r="G157" s="6"/>
      <x:c r="H157" s="6"/>
      <x:c r="I157" s="6"/>
      <x:c r="J157" s="6"/>
      <x:c r="K157" s="6"/>
      <x:c r="L157" s="6"/>
      <x:c r="M157" s="6"/>
      <x:c r="N157" s="16"/>
      <x:c r="O157" s="16"/>
      <x:c r="P157" s="16"/>
      <x:c r="Q157" s="17"/>
      <x:c r="R157" s="17"/>
      <x:c r="S157" s="17"/>
      <x:c r="T157" s="17"/>
      <x:c r="U157" s="17"/>
      <x:c r="V157" s="17"/>
      <x:c r="W157" s="17"/>
      <x:c r="X157" s="17"/>
      <x:c r="Y157" s="17"/>
      <x:c r="Z157" s="18" t="str">
        <x:f>IF(COUNT(S157:T157)&lt;&gt;2,"",SUM(S157:T157))</x:f>
      </x:c>
      <x:c r="AA157" s="23" t="str">
        <x:f>IF(OR(NOT(ISNUMBER(Z157)),NOT(ISNUMBER(R157)),R157&lt;=0),"",Z157/R157)</x:f>
      </x:c>
      <x:c r="AB157" s="23" t="str">
        <x:f>IF(OR(COUNT(R157,V157)&lt;&gt;2,R157&lt;=0),"",V157/R157-1)</x:f>
      </x:c>
      <x:c r="AC157" s="24" t="str">
        <x:f>IF(COUNT(Q157,R157)&lt;&gt;2,"",IF(OR(Q157&lt;=0,R157&lt;=0),"NM",Q157/R157))</x:f>
      </x:c>
      <x:c r="AD157" s="24" t="str">
        <x:f>IF(COUNT(Q157,Z157)&lt;&gt;2,"",IF(OR(Q157&lt;=0,Z157&lt;=0),"NM",Q157/Z157))</x:f>
      </x:c>
      <x:c r="AE157" s="24" t="str">
        <x:f>IF(COUNT(Q157,U157)&lt;&gt;2,"",IF(OR(Q157&lt;=0,U157&lt;=0),"NM",Q157/U157))</x:f>
      </x:c>
      <x:c r="AF157" s="24" t="str">
        <x:f>IF(COUNT(Q157,V157)&lt;&gt;2,"",IF(OR(Q157&lt;=0,V157&lt;=0),"NM",Q157/V157))</x:f>
      </x:c>
      <x:c r="AG157" s="24" t="str">
        <x:f>IF(COUNT(Q157,W157)&lt;&gt;2,"",IF(OR(Q157&lt;=0,W157&lt;=0),"NM",Q157/W157))</x:f>
      </x:c>
      <x:c r="AH157" s="25" t="str">
        <x:f>IF(OR(NOT(ISNUMBER(Controls!$C$11)),Controls!$C$11&lt;1,Controls!$C$11&gt;5,Controls!$C$11&lt;&gt;INT(Controls!$C$11)),"",INDEX(AC157:AG157,1,Controls!$C$11))</x:f>
      </x:c>
      <x:c r="AI157" s="2" t="str">
        <x:f>IF(A157="","",IF(COUNTIFS($A$10:$A$309,A157)&lt;&gt;1,"Duplicate ID",IF(OR(B157&lt;&gt;Controls!$C$9,C157&lt;&gt;Controls!$C$10),"Other peer group",IF(OR(H157&lt;&gt;"Yes",G157="Excluded",G157="Adjacent",G157="Watchlist"),"Excluded",IF(OR(I157&lt;&gt;"Yes",D157="",E157="",J157="",K157="",L157="",X157="",Controls!$C$10="",Controls!$C$8="",Controls!$C$20="",Controls!$C$21="",M157&lt;&gt;Controls!$C$8,NOT(ISNUMBER(N157)),N157&lt;=0,N157&lt;&gt;Controls!$C$7,NOT(ISNUMBER(O157)),O157&gt;N157,AND(Controls!$C$11&gt;=4,OR(NOT(ISNUMBER(P157)),P157&lt;=N157)),AND(Controls!$C$11=2,T157&lt;&gt;0,Y157=""),AND(G157&lt;&gt;"Core",G157&lt;&gt;"Secondary")),"Review inputs / basis",IF(NOT(ISNUMBER(AH157)),"Missing / NM metric","Eligible"))))))</x:f>
      </x:c>
      <x:c r="AJ157" s="25" t="str">
        <x:f>IF(AND(AI157="Eligible",G157="Core"),AH157,"")</x:f>
      </x:c>
      <x:c r="AK157" s="25" t="str">
        <x:f>IF(AI157="Eligible",AH157,"")</x:f>
      </x:c>
      <x:c r="AL157" s="2" t="str">
        <x:f>IF(NOT(ISNUMBER(AJ157)),"",IF($A$6&lt;5,"Fewer than 5 core",IF(OR(AJ157&lt;$B$6-1.5*($D$6-$B$6),AJ157&gt;$D$6+1.5*($D$6-$B$6)),"Review outlier","Within IQR fences")))</x:f>
      </x:c>
      <x:c r="AM157" s="2"/>
      <x:c r="AN157" s="2"/>
      <x:c r="AO157" s="2"/>
      <x:c r="AP157" s="2"/>
    </x:row>
    <x:row r="158" ht="25" customHeight="1">
      <x:c r="A158" s="6"/>
      <x:c r="B158" s="6"/>
      <x:c r="C158" s="6"/>
      <x:c r="D158" s="6"/>
      <x:c r="E158" s="6"/>
      <x:c r="F158" s="6"/>
      <x:c r="G158" s="6"/>
      <x:c r="H158" s="6"/>
      <x:c r="I158" s="6"/>
      <x:c r="J158" s="6"/>
      <x:c r="K158" s="6"/>
      <x:c r="L158" s="6"/>
      <x:c r="M158" s="6"/>
      <x:c r="N158" s="16"/>
      <x:c r="O158" s="16"/>
      <x:c r="P158" s="16"/>
      <x:c r="Q158" s="17"/>
      <x:c r="R158" s="17"/>
      <x:c r="S158" s="17"/>
      <x:c r="T158" s="17"/>
      <x:c r="U158" s="17"/>
      <x:c r="V158" s="17"/>
      <x:c r="W158" s="17"/>
      <x:c r="X158" s="17"/>
      <x:c r="Y158" s="17"/>
      <x:c r="Z158" s="18" t="str">
        <x:f>IF(COUNT(S158:T158)&lt;&gt;2,"",SUM(S158:T158))</x:f>
      </x:c>
      <x:c r="AA158" s="23" t="str">
        <x:f>IF(OR(NOT(ISNUMBER(Z158)),NOT(ISNUMBER(R158)),R158&lt;=0),"",Z158/R158)</x:f>
      </x:c>
      <x:c r="AB158" s="23" t="str">
        <x:f>IF(OR(COUNT(R158,V158)&lt;&gt;2,R158&lt;=0),"",V158/R158-1)</x:f>
      </x:c>
      <x:c r="AC158" s="24" t="str">
        <x:f>IF(COUNT(Q158,R158)&lt;&gt;2,"",IF(OR(Q158&lt;=0,R158&lt;=0),"NM",Q158/R158))</x:f>
      </x:c>
      <x:c r="AD158" s="24" t="str">
        <x:f>IF(COUNT(Q158,Z158)&lt;&gt;2,"",IF(OR(Q158&lt;=0,Z158&lt;=0),"NM",Q158/Z158))</x:f>
      </x:c>
      <x:c r="AE158" s="24" t="str">
        <x:f>IF(COUNT(Q158,U158)&lt;&gt;2,"",IF(OR(Q158&lt;=0,U158&lt;=0),"NM",Q158/U158))</x:f>
      </x:c>
      <x:c r="AF158" s="24" t="str">
        <x:f>IF(COUNT(Q158,V158)&lt;&gt;2,"",IF(OR(Q158&lt;=0,V158&lt;=0),"NM",Q158/V158))</x:f>
      </x:c>
      <x:c r="AG158" s="24" t="str">
        <x:f>IF(COUNT(Q158,W158)&lt;&gt;2,"",IF(OR(Q158&lt;=0,W158&lt;=0),"NM",Q158/W158))</x:f>
      </x:c>
      <x:c r="AH158" s="25" t="str">
        <x:f>IF(OR(NOT(ISNUMBER(Controls!$C$11)),Controls!$C$11&lt;1,Controls!$C$11&gt;5,Controls!$C$11&lt;&gt;INT(Controls!$C$11)),"",INDEX(AC158:AG158,1,Controls!$C$11))</x:f>
      </x:c>
      <x:c r="AI158" s="2" t="str">
        <x:f>IF(A158="","",IF(COUNTIFS($A$10:$A$309,A158)&lt;&gt;1,"Duplicate ID",IF(OR(B158&lt;&gt;Controls!$C$9,C158&lt;&gt;Controls!$C$10),"Other peer group",IF(OR(H158&lt;&gt;"Yes",G158="Excluded",G158="Adjacent",G158="Watchlist"),"Excluded",IF(OR(I158&lt;&gt;"Yes",D158="",E158="",J158="",K158="",L158="",X158="",Controls!$C$10="",Controls!$C$8="",Controls!$C$20="",Controls!$C$21="",M158&lt;&gt;Controls!$C$8,NOT(ISNUMBER(N158)),N158&lt;=0,N158&lt;&gt;Controls!$C$7,NOT(ISNUMBER(O158)),O158&gt;N158,AND(Controls!$C$11&gt;=4,OR(NOT(ISNUMBER(P158)),P158&lt;=N158)),AND(Controls!$C$11=2,T158&lt;&gt;0,Y158=""),AND(G158&lt;&gt;"Core",G158&lt;&gt;"Secondary")),"Review inputs / basis",IF(NOT(ISNUMBER(AH158)),"Missing / NM metric","Eligible"))))))</x:f>
      </x:c>
      <x:c r="AJ158" s="25" t="str">
        <x:f>IF(AND(AI158="Eligible",G158="Core"),AH158,"")</x:f>
      </x:c>
      <x:c r="AK158" s="25" t="str">
        <x:f>IF(AI158="Eligible",AH158,"")</x:f>
      </x:c>
      <x:c r="AL158" s="2" t="str">
        <x:f>IF(NOT(ISNUMBER(AJ158)),"",IF($A$6&lt;5,"Fewer than 5 core",IF(OR(AJ158&lt;$B$6-1.5*($D$6-$B$6),AJ158&gt;$D$6+1.5*($D$6-$B$6)),"Review outlier","Within IQR fences")))</x:f>
      </x:c>
      <x:c r="AM158" s="2"/>
      <x:c r="AN158" s="2"/>
      <x:c r="AO158" s="2"/>
      <x:c r="AP158" s="2"/>
    </x:row>
    <x:row r="159" ht="25" customHeight="1">
      <x:c r="A159" s="6"/>
      <x:c r="B159" s="6"/>
      <x:c r="C159" s="6"/>
      <x:c r="D159" s="6"/>
      <x:c r="E159" s="6"/>
      <x:c r="F159" s="6"/>
      <x:c r="G159" s="6"/>
      <x:c r="H159" s="6"/>
      <x:c r="I159" s="6"/>
      <x:c r="J159" s="6"/>
      <x:c r="K159" s="6"/>
      <x:c r="L159" s="6"/>
      <x:c r="M159" s="6"/>
      <x:c r="N159" s="16"/>
      <x:c r="O159" s="16"/>
      <x:c r="P159" s="16"/>
      <x:c r="Q159" s="17"/>
      <x:c r="R159" s="17"/>
      <x:c r="S159" s="17"/>
      <x:c r="T159" s="17"/>
      <x:c r="U159" s="17"/>
      <x:c r="V159" s="17"/>
      <x:c r="W159" s="17"/>
      <x:c r="X159" s="17"/>
      <x:c r="Y159" s="17"/>
      <x:c r="Z159" s="18" t="str">
        <x:f>IF(COUNT(S159:T159)&lt;&gt;2,"",SUM(S159:T159))</x:f>
      </x:c>
      <x:c r="AA159" s="23" t="str">
        <x:f>IF(OR(NOT(ISNUMBER(Z159)),NOT(ISNUMBER(R159)),R159&lt;=0),"",Z159/R159)</x:f>
      </x:c>
      <x:c r="AB159" s="23" t="str">
        <x:f>IF(OR(COUNT(R159,V159)&lt;&gt;2,R159&lt;=0),"",V159/R159-1)</x:f>
      </x:c>
      <x:c r="AC159" s="24" t="str">
        <x:f>IF(COUNT(Q159,R159)&lt;&gt;2,"",IF(OR(Q159&lt;=0,R159&lt;=0),"NM",Q159/R159))</x:f>
      </x:c>
      <x:c r="AD159" s="24" t="str">
        <x:f>IF(COUNT(Q159,Z159)&lt;&gt;2,"",IF(OR(Q159&lt;=0,Z159&lt;=0),"NM",Q159/Z159))</x:f>
      </x:c>
      <x:c r="AE159" s="24" t="str">
        <x:f>IF(COUNT(Q159,U159)&lt;&gt;2,"",IF(OR(Q159&lt;=0,U159&lt;=0),"NM",Q159/U159))</x:f>
      </x:c>
      <x:c r="AF159" s="24" t="str">
        <x:f>IF(COUNT(Q159,V159)&lt;&gt;2,"",IF(OR(Q159&lt;=0,V159&lt;=0),"NM",Q159/V159))</x:f>
      </x:c>
      <x:c r="AG159" s="24" t="str">
        <x:f>IF(COUNT(Q159,W159)&lt;&gt;2,"",IF(OR(Q159&lt;=0,W159&lt;=0),"NM",Q159/W159))</x:f>
      </x:c>
      <x:c r="AH159" s="25" t="str">
        <x:f>IF(OR(NOT(ISNUMBER(Controls!$C$11)),Controls!$C$11&lt;1,Controls!$C$11&gt;5,Controls!$C$11&lt;&gt;INT(Controls!$C$11)),"",INDEX(AC159:AG159,1,Controls!$C$11))</x:f>
      </x:c>
      <x:c r="AI159" s="2" t="str">
        <x:f>IF(A159="","",IF(COUNTIFS($A$10:$A$309,A159)&lt;&gt;1,"Duplicate ID",IF(OR(B159&lt;&gt;Controls!$C$9,C159&lt;&gt;Controls!$C$10),"Other peer group",IF(OR(H159&lt;&gt;"Yes",G159="Excluded",G159="Adjacent",G159="Watchlist"),"Excluded",IF(OR(I159&lt;&gt;"Yes",D159="",E159="",J159="",K159="",L159="",X159="",Controls!$C$10="",Controls!$C$8="",Controls!$C$20="",Controls!$C$21="",M159&lt;&gt;Controls!$C$8,NOT(ISNUMBER(N159)),N159&lt;=0,N159&lt;&gt;Controls!$C$7,NOT(ISNUMBER(O159)),O159&gt;N159,AND(Controls!$C$11&gt;=4,OR(NOT(ISNUMBER(P159)),P159&lt;=N159)),AND(Controls!$C$11=2,T159&lt;&gt;0,Y159=""),AND(G159&lt;&gt;"Core",G159&lt;&gt;"Secondary")),"Review inputs / basis",IF(NOT(ISNUMBER(AH159)),"Missing / NM metric","Eligible"))))))</x:f>
      </x:c>
      <x:c r="AJ159" s="25" t="str">
        <x:f>IF(AND(AI159="Eligible",G159="Core"),AH159,"")</x:f>
      </x:c>
      <x:c r="AK159" s="25" t="str">
        <x:f>IF(AI159="Eligible",AH159,"")</x:f>
      </x:c>
      <x:c r="AL159" s="2" t="str">
        <x:f>IF(NOT(ISNUMBER(AJ159)),"",IF($A$6&lt;5,"Fewer than 5 core",IF(OR(AJ159&lt;$B$6-1.5*($D$6-$B$6),AJ159&gt;$D$6+1.5*($D$6-$B$6)),"Review outlier","Within IQR fences")))</x:f>
      </x:c>
      <x:c r="AM159" s="2"/>
      <x:c r="AN159" s="2"/>
      <x:c r="AO159" s="2"/>
      <x:c r="AP159" s="2"/>
    </x:row>
    <x:row r="160" ht="25" customHeight="1">
      <x:c r="A160" s="6"/>
      <x:c r="B160" s="6"/>
      <x:c r="C160" s="6"/>
      <x:c r="D160" s="6"/>
      <x:c r="E160" s="6"/>
      <x:c r="F160" s="6"/>
      <x:c r="G160" s="6"/>
      <x:c r="H160" s="6"/>
      <x:c r="I160" s="6"/>
      <x:c r="J160" s="6"/>
      <x:c r="K160" s="6"/>
      <x:c r="L160" s="6"/>
      <x:c r="M160" s="6"/>
      <x:c r="N160" s="16"/>
      <x:c r="O160" s="16"/>
      <x:c r="P160" s="16"/>
      <x:c r="Q160" s="17"/>
      <x:c r="R160" s="17"/>
      <x:c r="S160" s="17"/>
      <x:c r="T160" s="17"/>
      <x:c r="U160" s="17"/>
      <x:c r="V160" s="17"/>
      <x:c r="W160" s="17"/>
      <x:c r="X160" s="17"/>
      <x:c r="Y160" s="17"/>
      <x:c r="Z160" s="18" t="str">
        <x:f>IF(COUNT(S160:T160)&lt;&gt;2,"",SUM(S160:T160))</x:f>
      </x:c>
      <x:c r="AA160" s="23" t="str">
        <x:f>IF(OR(NOT(ISNUMBER(Z160)),NOT(ISNUMBER(R160)),R160&lt;=0),"",Z160/R160)</x:f>
      </x:c>
      <x:c r="AB160" s="23" t="str">
        <x:f>IF(OR(COUNT(R160,V160)&lt;&gt;2,R160&lt;=0),"",V160/R160-1)</x:f>
      </x:c>
      <x:c r="AC160" s="24" t="str">
        <x:f>IF(COUNT(Q160,R160)&lt;&gt;2,"",IF(OR(Q160&lt;=0,R160&lt;=0),"NM",Q160/R160))</x:f>
      </x:c>
      <x:c r="AD160" s="24" t="str">
        <x:f>IF(COUNT(Q160,Z160)&lt;&gt;2,"",IF(OR(Q160&lt;=0,Z160&lt;=0),"NM",Q160/Z160))</x:f>
      </x:c>
      <x:c r="AE160" s="24" t="str">
        <x:f>IF(COUNT(Q160,U160)&lt;&gt;2,"",IF(OR(Q160&lt;=0,U160&lt;=0),"NM",Q160/U160))</x:f>
      </x:c>
      <x:c r="AF160" s="24" t="str">
        <x:f>IF(COUNT(Q160,V160)&lt;&gt;2,"",IF(OR(Q160&lt;=0,V160&lt;=0),"NM",Q160/V160))</x:f>
      </x:c>
      <x:c r="AG160" s="24" t="str">
        <x:f>IF(COUNT(Q160,W160)&lt;&gt;2,"",IF(OR(Q160&lt;=0,W160&lt;=0),"NM",Q160/W160))</x:f>
      </x:c>
      <x:c r="AH160" s="25" t="str">
        <x:f>IF(OR(NOT(ISNUMBER(Controls!$C$11)),Controls!$C$11&lt;1,Controls!$C$11&gt;5,Controls!$C$11&lt;&gt;INT(Controls!$C$11)),"",INDEX(AC160:AG160,1,Controls!$C$11))</x:f>
      </x:c>
      <x:c r="AI160" s="2" t="str">
        <x:f>IF(A160="","",IF(COUNTIFS($A$10:$A$309,A160)&lt;&gt;1,"Duplicate ID",IF(OR(B160&lt;&gt;Controls!$C$9,C160&lt;&gt;Controls!$C$10),"Other peer group",IF(OR(H160&lt;&gt;"Yes",G160="Excluded",G160="Adjacent",G160="Watchlist"),"Excluded",IF(OR(I160&lt;&gt;"Yes",D160="",E160="",J160="",K160="",L160="",X160="",Controls!$C$10="",Controls!$C$8="",Controls!$C$20="",Controls!$C$21="",M160&lt;&gt;Controls!$C$8,NOT(ISNUMBER(N160)),N160&lt;=0,N160&lt;&gt;Controls!$C$7,NOT(ISNUMBER(O160)),O160&gt;N160,AND(Controls!$C$11&gt;=4,OR(NOT(ISNUMBER(P160)),P160&lt;=N160)),AND(Controls!$C$11=2,T160&lt;&gt;0,Y160=""),AND(G160&lt;&gt;"Core",G160&lt;&gt;"Secondary")),"Review inputs / basis",IF(NOT(ISNUMBER(AH160)),"Missing / NM metric","Eligible"))))))</x:f>
      </x:c>
      <x:c r="AJ160" s="25" t="str">
        <x:f>IF(AND(AI160="Eligible",G160="Core"),AH160,"")</x:f>
      </x:c>
      <x:c r="AK160" s="25" t="str">
        <x:f>IF(AI160="Eligible",AH160,"")</x:f>
      </x:c>
      <x:c r="AL160" s="2" t="str">
        <x:f>IF(NOT(ISNUMBER(AJ160)),"",IF($A$6&lt;5,"Fewer than 5 core",IF(OR(AJ160&lt;$B$6-1.5*($D$6-$B$6),AJ160&gt;$D$6+1.5*($D$6-$B$6)),"Review outlier","Within IQR fences")))</x:f>
      </x:c>
      <x:c r="AM160" s="2"/>
      <x:c r="AN160" s="2"/>
      <x:c r="AO160" s="2"/>
      <x:c r="AP160" s="2"/>
    </x:row>
    <x:row r="161" ht="25" customHeight="1">
      <x:c r="A161" s="6"/>
      <x:c r="B161" s="6"/>
      <x:c r="C161" s="6"/>
      <x:c r="D161" s="6"/>
      <x:c r="E161" s="6"/>
      <x:c r="F161" s="6"/>
      <x:c r="G161" s="6"/>
      <x:c r="H161" s="6"/>
      <x:c r="I161" s="6"/>
      <x:c r="J161" s="6"/>
      <x:c r="K161" s="6"/>
      <x:c r="L161" s="6"/>
      <x:c r="M161" s="6"/>
      <x:c r="N161" s="16"/>
      <x:c r="O161" s="16"/>
      <x:c r="P161" s="16"/>
      <x:c r="Q161" s="17"/>
      <x:c r="R161" s="17"/>
      <x:c r="S161" s="17"/>
      <x:c r="T161" s="17"/>
      <x:c r="U161" s="17"/>
      <x:c r="V161" s="17"/>
      <x:c r="W161" s="17"/>
      <x:c r="X161" s="17"/>
      <x:c r="Y161" s="17"/>
      <x:c r="Z161" s="18" t="str">
        <x:f>IF(COUNT(S161:T161)&lt;&gt;2,"",SUM(S161:T161))</x:f>
      </x:c>
      <x:c r="AA161" s="23" t="str">
        <x:f>IF(OR(NOT(ISNUMBER(Z161)),NOT(ISNUMBER(R161)),R161&lt;=0),"",Z161/R161)</x:f>
      </x:c>
      <x:c r="AB161" s="23" t="str">
        <x:f>IF(OR(COUNT(R161,V161)&lt;&gt;2,R161&lt;=0),"",V161/R161-1)</x:f>
      </x:c>
      <x:c r="AC161" s="24" t="str">
        <x:f>IF(COUNT(Q161,R161)&lt;&gt;2,"",IF(OR(Q161&lt;=0,R161&lt;=0),"NM",Q161/R161))</x:f>
      </x:c>
      <x:c r="AD161" s="24" t="str">
        <x:f>IF(COUNT(Q161,Z161)&lt;&gt;2,"",IF(OR(Q161&lt;=0,Z161&lt;=0),"NM",Q161/Z161))</x:f>
      </x:c>
      <x:c r="AE161" s="24" t="str">
        <x:f>IF(COUNT(Q161,U161)&lt;&gt;2,"",IF(OR(Q161&lt;=0,U161&lt;=0),"NM",Q161/U161))</x:f>
      </x:c>
      <x:c r="AF161" s="24" t="str">
        <x:f>IF(COUNT(Q161,V161)&lt;&gt;2,"",IF(OR(Q161&lt;=0,V161&lt;=0),"NM",Q161/V161))</x:f>
      </x:c>
      <x:c r="AG161" s="24" t="str">
        <x:f>IF(COUNT(Q161,W161)&lt;&gt;2,"",IF(OR(Q161&lt;=0,W161&lt;=0),"NM",Q161/W161))</x:f>
      </x:c>
      <x:c r="AH161" s="25" t="str">
        <x:f>IF(OR(NOT(ISNUMBER(Controls!$C$11)),Controls!$C$11&lt;1,Controls!$C$11&gt;5,Controls!$C$11&lt;&gt;INT(Controls!$C$11)),"",INDEX(AC161:AG161,1,Controls!$C$11))</x:f>
      </x:c>
      <x:c r="AI161" s="2" t="str">
        <x:f>IF(A161="","",IF(COUNTIFS($A$10:$A$309,A161)&lt;&gt;1,"Duplicate ID",IF(OR(B161&lt;&gt;Controls!$C$9,C161&lt;&gt;Controls!$C$10),"Other peer group",IF(OR(H161&lt;&gt;"Yes",G161="Excluded",G161="Adjacent",G161="Watchlist"),"Excluded",IF(OR(I161&lt;&gt;"Yes",D161="",E161="",J161="",K161="",L161="",X161="",Controls!$C$10="",Controls!$C$8="",Controls!$C$20="",Controls!$C$21="",M161&lt;&gt;Controls!$C$8,NOT(ISNUMBER(N161)),N161&lt;=0,N161&lt;&gt;Controls!$C$7,NOT(ISNUMBER(O161)),O161&gt;N161,AND(Controls!$C$11&gt;=4,OR(NOT(ISNUMBER(P161)),P161&lt;=N161)),AND(Controls!$C$11=2,T161&lt;&gt;0,Y161=""),AND(G161&lt;&gt;"Core",G161&lt;&gt;"Secondary")),"Review inputs / basis",IF(NOT(ISNUMBER(AH161)),"Missing / NM metric","Eligible"))))))</x:f>
      </x:c>
      <x:c r="AJ161" s="25" t="str">
        <x:f>IF(AND(AI161="Eligible",G161="Core"),AH161,"")</x:f>
      </x:c>
      <x:c r="AK161" s="25" t="str">
        <x:f>IF(AI161="Eligible",AH161,"")</x:f>
      </x:c>
      <x:c r="AL161" s="2" t="str">
        <x:f>IF(NOT(ISNUMBER(AJ161)),"",IF($A$6&lt;5,"Fewer than 5 core",IF(OR(AJ161&lt;$B$6-1.5*($D$6-$B$6),AJ161&gt;$D$6+1.5*($D$6-$B$6)),"Review outlier","Within IQR fences")))</x:f>
      </x:c>
      <x:c r="AM161" s="2"/>
      <x:c r="AN161" s="2"/>
      <x:c r="AO161" s="2"/>
      <x:c r="AP161" s="2"/>
    </x:row>
    <x:row r="162" ht="25" customHeight="1">
      <x:c r="A162" s="6"/>
      <x:c r="B162" s="6"/>
      <x:c r="C162" s="6"/>
      <x:c r="D162" s="6"/>
      <x:c r="E162" s="6"/>
      <x:c r="F162" s="6"/>
      <x:c r="G162" s="6"/>
      <x:c r="H162" s="6"/>
      <x:c r="I162" s="6"/>
      <x:c r="J162" s="6"/>
      <x:c r="K162" s="6"/>
      <x:c r="L162" s="6"/>
      <x:c r="M162" s="6"/>
      <x:c r="N162" s="16"/>
      <x:c r="O162" s="16"/>
      <x:c r="P162" s="16"/>
      <x:c r="Q162" s="17"/>
      <x:c r="R162" s="17"/>
      <x:c r="S162" s="17"/>
      <x:c r="T162" s="17"/>
      <x:c r="U162" s="17"/>
      <x:c r="V162" s="17"/>
      <x:c r="W162" s="17"/>
      <x:c r="X162" s="17"/>
      <x:c r="Y162" s="17"/>
      <x:c r="Z162" s="18" t="str">
        <x:f>IF(COUNT(S162:T162)&lt;&gt;2,"",SUM(S162:T162))</x:f>
      </x:c>
      <x:c r="AA162" s="23" t="str">
        <x:f>IF(OR(NOT(ISNUMBER(Z162)),NOT(ISNUMBER(R162)),R162&lt;=0),"",Z162/R162)</x:f>
      </x:c>
      <x:c r="AB162" s="23" t="str">
        <x:f>IF(OR(COUNT(R162,V162)&lt;&gt;2,R162&lt;=0),"",V162/R162-1)</x:f>
      </x:c>
      <x:c r="AC162" s="24" t="str">
        <x:f>IF(COUNT(Q162,R162)&lt;&gt;2,"",IF(OR(Q162&lt;=0,R162&lt;=0),"NM",Q162/R162))</x:f>
      </x:c>
      <x:c r="AD162" s="24" t="str">
        <x:f>IF(COUNT(Q162,Z162)&lt;&gt;2,"",IF(OR(Q162&lt;=0,Z162&lt;=0),"NM",Q162/Z162))</x:f>
      </x:c>
      <x:c r="AE162" s="24" t="str">
        <x:f>IF(COUNT(Q162,U162)&lt;&gt;2,"",IF(OR(Q162&lt;=0,U162&lt;=0),"NM",Q162/U162))</x:f>
      </x:c>
      <x:c r="AF162" s="24" t="str">
        <x:f>IF(COUNT(Q162,V162)&lt;&gt;2,"",IF(OR(Q162&lt;=0,V162&lt;=0),"NM",Q162/V162))</x:f>
      </x:c>
      <x:c r="AG162" s="24" t="str">
        <x:f>IF(COUNT(Q162,W162)&lt;&gt;2,"",IF(OR(Q162&lt;=0,W162&lt;=0),"NM",Q162/W162))</x:f>
      </x:c>
      <x:c r="AH162" s="25" t="str">
        <x:f>IF(OR(NOT(ISNUMBER(Controls!$C$11)),Controls!$C$11&lt;1,Controls!$C$11&gt;5,Controls!$C$11&lt;&gt;INT(Controls!$C$11)),"",INDEX(AC162:AG162,1,Controls!$C$11))</x:f>
      </x:c>
      <x:c r="AI162" s="2" t="str">
        <x:f>IF(A162="","",IF(COUNTIFS($A$10:$A$309,A162)&lt;&gt;1,"Duplicate ID",IF(OR(B162&lt;&gt;Controls!$C$9,C162&lt;&gt;Controls!$C$10),"Other peer group",IF(OR(H162&lt;&gt;"Yes",G162="Excluded",G162="Adjacent",G162="Watchlist"),"Excluded",IF(OR(I162&lt;&gt;"Yes",D162="",E162="",J162="",K162="",L162="",X162="",Controls!$C$10="",Controls!$C$8="",Controls!$C$20="",Controls!$C$21="",M162&lt;&gt;Controls!$C$8,NOT(ISNUMBER(N162)),N162&lt;=0,N162&lt;&gt;Controls!$C$7,NOT(ISNUMBER(O162)),O162&gt;N162,AND(Controls!$C$11&gt;=4,OR(NOT(ISNUMBER(P162)),P162&lt;=N162)),AND(Controls!$C$11=2,T162&lt;&gt;0,Y162=""),AND(G162&lt;&gt;"Core",G162&lt;&gt;"Secondary")),"Review inputs / basis",IF(NOT(ISNUMBER(AH162)),"Missing / NM metric","Eligible"))))))</x:f>
      </x:c>
      <x:c r="AJ162" s="25" t="str">
        <x:f>IF(AND(AI162="Eligible",G162="Core"),AH162,"")</x:f>
      </x:c>
      <x:c r="AK162" s="25" t="str">
        <x:f>IF(AI162="Eligible",AH162,"")</x:f>
      </x:c>
      <x:c r="AL162" s="2" t="str">
        <x:f>IF(NOT(ISNUMBER(AJ162)),"",IF($A$6&lt;5,"Fewer than 5 core",IF(OR(AJ162&lt;$B$6-1.5*($D$6-$B$6),AJ162&gt;$D$6+1.5*($D$6-$B$6)),"Review outlier","Within IQR fences")))</x:f>
      </x:c>
      <x:c r="AM162" s="2"/>
      <x:c r="AN162" s="2"/>
      <x:c r="AO162" s="2"/>
      <x:c r="AP162" s="2"/>
    </x:row>
    <x:row r="163" ht="25" customHeight="1">
      <x:c r="A163" s="6"/>
      <x:c r="B163" s="6"/>
      <x:c r="C163" s="6"/>
      <x:c r="D163" s="6"/>
      <x:c r="E163" s="6"/>
      <x:c r="F163" s="6"/>
      <x:c r="G163" s="6"/>
      <x:c r="H163" s="6"/>
      <x:c r="I163" s="6"/>
      <x:c r="J163" s="6"/>
      <x:c r="K163" s="6"/>
      <x:c r="L163" s="6"/>
      <x:c r="M163" s="6"/>
      <x:c r="N163" s="16"/>
      <x:c r="O163" s="16"/>
      <x:c r="P163" s="16"/>
      <x:c r="Q163" s="17"/>
      <x:c r="R163" s="17"/>
      <x:c r="S163" s="17"/>
      <x:c r="T163" s="17"/>
      <x:c r="U163" s="17"/>
      <x:c r="V163" s="17"/>
      <x:c r="W163" s="17"/>
      <x:c r="X163" s="17"/>
      <x:c r="Y163" s="17"/>
      <x:c r="Z163" s="18" t="str">
        <x:f>IF(COUNT(S163:T163)&lt;&gt;2,"",SUM(S163:T163))</x:f>
      </x:c>
      <x:c r="AA163" s="23" t="str">
        <x:f>IF(OR(NOT(ISNUMBER(Z163)),NOT(ISNUMBER(R163)),R163&lt;=0),"",Z163/R163)</x:f>
      </x:c>
      <x:c r="AB163" s="23" t="str">
        <x:f>IF(OR(COUNT(R163,V163)&lt;&gt;2,R163&lt;=0),"",V163/R163-1)</x:f>
      </x:c>
      <x:c r="AC163" s="24" t="str">
        <x:f>IF(COUNT(Q163,R163)&lt;&gt;2,"",IF(OR(Q163&lt;=0,R163&lt;=0),"NM",Q163/R163))</x:f>
      </x:c>
      <x:c r="AD163" s="24" t="str">
        <x:f>IF(COUNT(Q163,Z163)&lt;&gt;2,"",IF(OR(Q163&lt;=0,Z163&lt;=0),"NM",Q163/Z163))</x:f>
      </x:c>
      <x:c r="AE163" s="24" t="str">
        <x:f>IF(COUNT(Q163,U163)&lt;&gt;2,"",IF(OR(Q163&lt;=0,U163&lt;=0),"NM",Q163/U163))</x:f>
      </x:c>
      <x:c r="AF163" s="24" t="str">
        <x:f>IF(COUNT(Q163,V163)&lt;&gt;2,"",IF(OR(Q163&lt;=0,V163&lt;=0),"NM",Q163/V163))</x:f>
      </x:c>
      <x:c r="AG163" s="24" t="str">
        <x:f>IF(COUNT(Q163,W163)&lt;&gt;2,"",IF(OR(Q163&lt;=0,W163&lt;=0),"NM",Q163/W163))</x:f>
      </x:c>
      <x:c r="AH163" s="25" t="str">
        <x:f>IF(OR(NOT(ISNUMBER(Controls!$C$11)),Controls!$C$11&lt;1,Controls!$C$11&gt;5,Controls!$C$11&lt;&gt;INT(Controls!$C$11)),"",INDEX(AC163:AG163,1,Controls!$C$11))</x:f>
      </x:c>
      <x:c r="AI163" s="2" t="str">
        <x:f>IF(A163="","",IF(COUNTIFS($A$10:$A$309,A163)&lt;&gt;1,"Duplicate ID",IF(OR(B163&lt;&gt;Controls!$C$9,C163&lt;&gt;Controls!$C$10),"Other peer group",IF(OR(H163&lt;&gt;"Yes",G163="Excluded",G163="Adjacent",G163="Watchlist"),"Excluded",IF(OR(I163&lt;&gt;"Yes",D163="",E163="",J163="",K163="",L163="",X163="",Controls!$C$10="",Controls!$C$8="",Controls!$C$20="",Controls!$C$21="",M163&lt;&gt;Controls!$C$8,NOT(ISNUMBER(N163)),N163&lt;=0,N163&lt;&gt;Controls!$C$7,NOT(ISNUMBER(O163)),O163&gt;N163,AND(Controls!$C$11&gt;=4,OR(NOT(ISNUMBER(P163)),P163&lt;=N163)),AND(Controls!$C$11=2,T163&lt;&gt;0,Y163=""),AND(G163&lt;&gt;"Core",G163&lt;&gt;"Secondary")),"Review inputs / basis",IF(NOT(ISNUMBER(AH163)),"Missing / NM metric","Eligible"))))))</x:f>
      </x:c>
      <x:c r="AJ163" s="25" t="str">
        <x:f>IF(AND(AI163="Eligible",G163="Core"),AH163,"")</x:f>
      </x:c>
      <x:c r="AK163" s="25" t="str">
        <x:f>IF(AI163="Eligible",AH163,"")</x:f>
      </x:c>
      <x:c r="AL163" s="2" t="str">
        <x:f>IF(NOT(ISNUMBER(AJ163)),"",IF($A$6&lt;5,"Fewer than 5 core",IF(OR(AJ163&lt;$B$6-1.5*($D$6-$B$6),AJ163&gt;$D$6+1.5*($D$6-$B$6)),"Review outlier","Within IQR fences")))</x:f>
      </x:c>
      <x:c r="AM163" s="2"/>
      <x:c r="AN163" s="2"/>
      <x:c r="AO163" s="2"/>
      <x:c r="AP163" s="2"/>
    </x:row>
    <x:row r="164" ht="25" customHeight="1">
      <x:c r="A164" s="6"/>
      <x:c r="B164" s="6"/>
      <x:c r="C164" s="6"/>
      <x:c r="D164" s="6"/>
      <x:c r="E164" s="6"/>
      <x:c r="F164" s="6"/>
      <x:c r="G164" s="6"/>
      <x:c r="H164" s="6"/>
      <x:c r="I164" s="6"/>
      <x:c r="J164" s="6"/>
      <x:c r="K164" s="6"/>
      <x:c r="L164" s="6"/>
      <x:c r="M164" s="6"/>
      <x:c r="N164" s="16"/>
      <x:c r="O164" s="16"/>
      <x:c r="P164" s="16"/>
      <x:c r="Q164" s="17"/>
      <x:c r="R164" s="17"/>
      <x:c r="S164" s="17"/>
      <x:c r="T164" s="17"/>
      <x:c r="U164" s="17"/>
      <x:c r="V164" s="17"/>
      <x:c r="W164" s="17"/>
      <x:c r="X164" s="17"/>
      <x:c r="Y164" s="17"/>
      <x:c r="Z164" s="18" t="str">
        <x:f>IF(COUNT(S164:T164)&lt;&gt;2,"",SUM(S164:T164))</x:f>
      </x:c>
      <x:c r="AA164" s="23" t="str">
        <x:f>IF(OR(NOT(ISNUMBER(Z164)),NOT(ISNUMBER(R164)),R164&lt;=0),"",Z164/R164)</x:f>
      </x:c>
      <x:c r="AB164" s="23" t="str">
        <x:f>IF(OR(COUNT(R164,V164)&lt;&gt;2,R164&lt;=0),"",V164/R164-1)</x:f>
      </x:c>
      <x:c r="AC164" s="24" t="str">
        <x:f>IF(COUNT(Q164,R164)&lt;&gt;2,"",IF(OR(Q164&lt;=0,R164&lt;=0),"NM",Q164/R164))</x:f>
      </x:c>
      <x:c r="AD164" s="24" t="str">
        <x:f>IF(COUNT(Q164,Z164)&lt;&gt;2,"",IF(OR(Q164&lt;=0,Z164&lt;=0),"NM",Q164/Z164))</x:f>
      </x:c>
      <x:c r="AE164" s="24" t="str">
        <x:f>IF(COUNT(Q164,U164)&lt;&gt;2,"",IF(OR(Q164&lt;=0,U164&lt;=0),"NM",Q164/U164))</x:f>
      </x:c>
      <x:c r="AF164" s="24" t="str">
        <x:f>IF(COUNT(Q164,V164)&lt;&gt;2,"",IF(OR(Q164&lt;=0,V164&lt;=0),"NM",Q164/V164))</x:f>
      </x:c>
      <x:c r="AG164" s="24" t="str">
        <x:f>IF(COUNT(Q164,W164)&lt;&gt;2,"",IF(OR(Q164&lt;=0,W164&lt;=0),"NM",Q164/W164))</x:f>
      </x:c>
      <x:c r="AH164" s="25" t="str">
        <x:f>IF(OR(NOT(ISNUMBER(Controls!$C$11)),Controls!$C$11&lt;1,Controls!$C$11&gt;5,Controls!$C$11&lt;&gt;INT(Controls!$C$11)),"",INDEX(AC164:AG164,1,Controls!$C$11))</x:f>
      </x:c>
      <x:c r="AI164" s="2" t="str">
        <x:f>IF(A164="","",IF(COUNTIFS($A$10:$A$309,A164)&lt;&gt;1,"Duplicate ID",IF(OR(B164&lt;&gt;Controls!$C$9,C164&lt;&gt;Controls!$C$10),"Other peer group",IF(OR(H164&lt;&gt;"Yes",G164="Excluded",G164="Adjacent",G164="Watchlist"),"Excluded",IF(OR(I164&lt;&gt;"Yes",D164="",E164="",J164="",K164="",L164="",X164="",Controls!$C$10="",Controls!$C$8="",Controls!$C$20="",Controls!$C$21="",M164&lt;&gt;Controls!$C$8,NOT(ISNUMBER(N164)),N164&lt;=0,N164&lt;&gt;Controls!$C$7,NOT(ISNUMBER(O164)),O164&gt;N164,AND(Controls!$C$11&gt;=4,OR(NOT(ISNUMBER(P164)),P164&lt;=N164)),AND(Controls!$C$11=2,T164&lt;&gt;0,Y164=""),AND(G164&lt;&gt;"Core",G164&lt;&gt;"Secondary")),"Review inputs / basis",IF(NOT(ISNUMBER(AH164)),"Missing / NM metric","Eligible"))))))</x:f>
      </x:c>
      <x:c r="AJ164" s="25" t="str">
        <x:f>IF(AND(AI164="Eligible",G164="Core"),AH164,"")</x:f>
      </x:c>
      <x:c r="AK164" s="25" t="str">
        <x:f>IF(AI164="Eligible",AH164,"")</x:f>
      </x:c>
      <x:c r="AL164" s="2" t="str">
        <x:f>IF(NOT(ISNUMBER(AJ164)),"",IF($A$6&lt;5,"Fewer than 5 core",IF(OR(AJ164&lt;$B$6-1.5*($D$6-$B$6),AJ164&gt;$D$6+1.5*($D$6-$B$6)),"Review outlier","Within IQR fences")))</x:f>
      </x:c>
      <x:c r="AM164" s="2"/>
      <x:c r="AN164" s="2"/>
      <x:c r="AO164" s="2"/>
      <x:c r="AP164" s="2"/>
    </x:row>
    <x:row r="165" ht="25" customHeight="1">
      <x:c r="A165" s="6"/>
      <x:c r="B165" s="6"/>
      <x:c r="C165" s="6"/>
      <x:c r="D165" s="6"/>
      <x:c r="E165" s="6"/>
      <x:c r="F165" s="6"/>
      <x:c r="G165" s="6"/>
      <x:c r="H165" s="6"/>
      <x:c r="I165" s="6"/>
      <x:c r="J165" s="6"/>
      <x:c r="K165" s="6"/>
      <x:c r="L165" s="6"/>
      <x:c r="M165" s="6"/>
      <x:c r="N165" s="16"/>
      <x:c r="O165" s="16"/>
      <x:c r="P165" s="16"/>
      <x:c r="Q165" s="17"/>
      <x:c r="R165" s="17"/>
      <x:c r="S165" s="17"/>
      <x:c r="T165" s="17"/>
      <x:c r="U165" s="17"/>
      <x:c r="V165" s="17"/>
      <x:c r="W165" s="17"/>
      <x:c r="X165" s="17"/>
      <x:c r="Y165" s="17"/>
      <x:c r="Z165" s="18" t="str">
        <x:f>IF(COUNT(S165:T165)&lt;&gt;2,"",SUM(S165:T165))</x:f>
      </x:c>
      <x:c r="AA165" s="23" t="str">
        <x:f>IF(OR(NOT(ISNUMBER(Z165)),NOT(ISNUMBER(R165)),R165&lt;=0),"",Z165/R165)</x:f>
      </x:c>
      <x:c r="AB165" s="23" t="str">
        <x:f>IF(OR(COUNT(R165,V165)&lt;&gt;2,R165&lt;=0),"",V165/R165-1)</x:f>
      </x:c>
      <x:c r="AC165" s="24" t="str">
        <x:f>IF(COUNT(Q165,R165)&lt;&gt;2,"",IF(OR(Q165&lt;=0,R165&lt;=0),"NM",Q165/R165))</x:f>
      </x:c>
      <x:c r="AD165" s="24" t="str">
        <x:f>IF(COUNT(Q165,Z165)&lt;&gt;2,"",IF(OR(Q165&lt;=0,Z165&lt;=0),"NM",Q165/Z165))</x:f>
      </x:c>
      <x:c r="AE165" s="24" t="str">
        <x:f>IF(COUNT(Q165,U165)&lt;&gt;2,"",IF(OR(Q165&lt;=0,U165&lt;=0),"NM",Q165/U165))</x:f>
      </x:c>
      <x:c r="AF165" s="24" t="str">
        <x:f>IF(COUNT(Q165,V165)&lt;&gt;2,"",IF(OR(Q165&lt;=0,V165&lt;=0),"NM",Q165/V165))</x:f>
      </x:c>
      <x:c r="AG165" s="24" t="str">
        <x:f>IF(COUNT(Q165,W165)&lt;&gt;2,"",IF(OR(Q165&lt;=0,W165&lt;=0),"NM",Q165/W165))</x:f>
      </x:c>
      <x:c r="AH165" s="25" t="str">
        <x:f>IF(OR(NOT(ISNUMBER(Controls!$C$11)),Controls!$C$11&lt;1,Controls!$C$11&gt;5,Controls!$C$11&lt;&gt;INT(Controls!$C$11)),"",INDEX(AC165:AG165,1,Controls!$C$11))</x:f>
      </x:c>
      <x:c r="AI165" s="2" t="str">
        <x:f>IF(A165="","",IF(COUNTIFS($A$10:$A$309,A165)&lt;&gt;1,"Duplicate ID",IF(OR(B165&lt;&gt;Controls!$C$9,C165&lt;&gt;Controls!$C$10),"Other peer group",IF(OR(H165&lt;&gt;"Yes",G165="Excluded",G165="Adjacent",G165="Watchlist"),"Excluded",IF(OR(I165&lt;&gt;"Yes",D165="",E165="",J165="",K165="",L165="",X165="",Controls!$C$10="",Controls!$C$8="",Controls!$C$20="",Controls!$C$21="",M165&lt;&gt;Controls!$C$8,NOT(ISNUMBER(N165)),N165&lt;=0,N165&lt;&gt;Controls!$C$7,NOT(ISNUMBER(O165)),O165&gt;N165,AND(Controls!$C$11&gt;=4,OR(NOT(ISNUMBER(P165)),P165&lt;=N165)),AND(Controls!$C$11=2,T165&lt;&gt;0,Y165=""),AND(G165&lt;&gt;"Core",G165&lt;&gt;"Secondary")),"Review inputs / basis",IF(NOT(ISNUMBER(AH165)),"Missing / NM metric","Eligible"))))))</x:f>
      </x:c>
      <x:c r="AJ165" s="25" t="str">
        <x:f>IF(AND(AI165="Eligible",G165="Core"),AH165,"")</x:f>
      </x:c>
      <x:c r="AK165" s="25" t="str">
        <x:f>IF(AI165="Eligible",AH165,"")</x:f>
      </x:c>
      <x:c r="AL165" s="2" t="str">
        <x:f>IF(NOT(ISNUMBER(AJ165)),"",IF($A$6&lt;5,"Fewer than 5 core",IF(OR(AJ165&lt;$B$6-1.5*($D$6-$B$6),AJ165&gt;$D$6+1.5*($D$6-$B$6)),"Review outlier","Within IQR fences")))</x:f>
      </x:c>
      <x:c r="AM165" s="2"/>
      <x:c r="AN165" s="2"/>
      <x:c r="AO165" s="2"/>
      <x:c r="AP165" s="2"/>
    </x:row>
    <x:row r="166" ht="25" customHeight="1">
      <x:c r="A166" s="6"/>
      <x:c r="B166" s="6"/>
      <x:c r="C166" s="6"/>
      <x:c r="D166" s="6"/>
      <x:c r="E166" s="6"/>
      <x:c r="F166" s="6"/>
      <x:c r="G166" s="6"/>
      <x:c r="H166" s="6"/>
      <x:c r="I166" s="6"/>
      <x:c r="J166" s="6"/>
      <x:c r="K166" s="6"/>
      <x:c r="L166" s="6"/>
      <x:c r="M166" s="6"/>
      <x:c r="N166" s="16"/>
      <x:c r="O166" s="16"/>
      <x:c r="P166" s="16"/>
      <x:c r="Q166" s="17"/>
      <x:c r="R166" s="17"/>
      <x:c r="S166" s="17"/>
      <x:c r="T166" s="17"/>
      <x:c r="U166" s="17"/>
      <x:c r="V166" s="17"/>
      <x:c r="W166" s="17"/>
      <x:c r="X166" s="17"/>
      <x:c r="Y166" s="17"/>
      <x:c r="Z166" s="18" t="str">
        <x:f>IF(COUNT(S166:T166)&lt;&gt;2,"",SUM(S166:T166))</x:f>
      </x:c>
      <x:c r="AA166" s="23" t="str">
        <x:f>IF(OR(NOT(ISNUMBER(Z166)),NOT(ISNUMBER(R166)),R166&lt;=0),"",Z166/R166)</x:f>
      </x:c>
      <x:c r="AB166" s="23" t="str">
        <x:f>IF(OR(COUNT(R166,V166)&lt;&gt;2,R166&lt;=0),"",V166/R166-1)</x:f>
      </x:c>
      <x:c r="AC166" s="24" t="str">
        <x:f>IF(COUNT(Q166,R166)&lt;&gt;2,"",IF(OR(Q166&lt;=0,R166&lt;=0),"NM",Q166/R166))</x:f>
      </x:c>
      <x:c r="AD166" s="24" t="str">
        <x:f>IF(COUNT(Q166,Z166)&lt;&gt;2,"",IF(OR(Q166&lt;=0,Z166&lt;=0),"NM",Q166/Z166))</x:f>
      </x:c>
      <x:c r="AE166" s="24" t="str">
        <x:f>IF(COUNT(Q166,U166)&lt;&gt;2,"",IF(OR(Q166&lt;=0,U166&lt;=0),"NM",Q166/U166))</x:f>
      </x:c>
      <x:c r="AF166" s="24" t="str">
        <x:f>IF(COUNT(Q166,V166)&lt;&gt;2,"",IF(OR(Q166&lt;=0,V166&lt;=0),"NM",Q166/V166))</x:f>
      </x:c>
      <x:c r="AG166" s="24" t="str">
        <x:f>IF(COUNT(Q166,W166)&lt;&gt;2,"",IF(OR(Q166&lt;=0,W166&lt;=0),"NM",Q166/W166))</x:f>
      </x:c>
      <x:c r="AH166" s="25" t="str">
        <x:f>IF(OR(NOT(ISNUMBER(Controls!$C$11)),Controls!$C$11&lt;1,Controls!$C$11&gt;5,Controls!$C$11&lt;&gt;INT(Controls!$C$11)),"",INDEX(AC166:AG166,1,Controls!$C$11))</x:f>
      </x:c>
      <x:c r="AI166" s="2" t="str">
        <x:f>IF(A166="","",IF(COUNTIFS($A$10:$A$309,A166)&lt;&gt;1,"Duplicate ID",IF(OR(B166&lt;&gt;Controls!$C$9,C166&lt;&gt;Controls!$C$10),"Other peer group",IF(OR(H166&lt;&gt;"Yes",G166="Excluded",G166="Adjacent",G166="Watchlist"),"Excluded",IF(OR(I166&lt;&gt;"Yes",D166="",E166="",J166="",K166="",L166="",X166="",Controls!$C$10="",Controls!$C$8="",Controls!$C$20="",Controls!$C$21="",M166&lt;&gt;Controls!$C$8,NOT(ISNUMBER(N166)),N166&lt;=0,N166&lt;&gt;Controls!$C$7,NOT(ISNUMBER(O166)),O166&gt;N166,AND(Controls!$C$11&gt;=4,OR(NOT(ISNUMBER(P166)),P166&lt;=N166)),AND(Controls!$C$11=2,T166&lt;&gt;0,Y166=""),AND(G166&lt;&gt;"Core",G166&lt;&gt;"Secondary")),"Review inputs / basis",IF(NOT(ISNUMBER(AH166)),"Missing / NM metric","Eligible"))))))</x:f>
      </x:c>
      <x:c r="AJ166" s="25" t="str">
        <x:f>IF(AND(AI166="Eligible",G166="Core"),AH166,"")</x:f>
      </x:c>
      <x:c r="AK166" s="25" t="str">
        <x:f>IF(AI166="Eligible",AH166,"")</x:f>
      </x:c>
      <x:c r="AL166" s="2" t="str">
        <x:f>IF(NOT(ISNUMBER(AJ166)),"",IF($A$6&lt;5,"Fewer than 5 core",IF(OR(AJ166&lt;$B$6-1.5*($D$6-$B$6),AJ166&gt;$D$6+1.5*($D$6-$B$6)),"Review outlier","Within IQR fences")))</x:f>
      </x:c>
      <x:c r="AM166" s="2"/>
      <x:c r="AN166" s="2"/>
      <x:c r="AO166" s="2"/>
      <x:c r="AP166" s="2"/>
    </x:row>
    <x:row r="167" ht="25" customHeight="1">
      <x:c r="A167" s="6"/>
      <x:c r="B167" s="6"/>
      <x:c r="C167" s="6"/>
      <x:c r="D167" s="6"/>
      <x:c r="E167" s="6"/>
      <x:c r="F167" s="6"/>
      <x:c r="G167" s="6"/>
      <x:c r="H167" s="6"/>
      <x:c r="I167" s="6"/>
      <x:c r="J167" s="6"/>
      <x:c r="K167" s="6"/>
      <x:c r="L167" s="6"/>
      <x:c r="M167" s="6"/>
      <x:c r="N167" s="16"/>
      <x:c r="O167" s="16"/>
      <x:c r="P167" s="16"/>
      <x:c r="Q167" s="17"/>
      <x:c r="R167" s="17"/>
      <x:c r="S167" s="17"/>
      <x:c r="T167" s="17"/>
      <x:c r="U167" s="17"/>
      <x:c r="V167" s="17"/>
      <x:c r="W167" s="17"/>
      <x:c r="X167" s="17"/>
      <x:c r="Y167" s="17"/>
      <x:c r="Z167" s="18" t="str">
        <x:f>IF(COUNT(S167:T167)&lt;&gt;2,"",SUM(S167:T167))</x:f>
      </x:c>
      <x:c r="AA167" s="23" t="str">
        <x:f>IF(OR(NOT(ISNUMBER(Z167)),NOT(ISNUMBER(R167)),R167&lt;=0),"",Z167/R167)</x:f>
      </x:c>
      <x:c r="AB167" s="23" t="str">
        <x:f>IF(OR(COUNT(R167,V167)&lt;&gt;2,R167&lt;=0),"",V167/R167-1)</x:f>
      </x:c>
      <x:c r="AC167" s="24" t="str">
        <x:f>IF(COUNT(Q167,R167)&lt;&gt;2,"",IF(OR(Q167&lt;=0,R167&lt;=0),"NM",Q167/R167))</x:f>
      </x:c>
      <x:c r="AD167" s="24" t="str">
        <x:f>IF(COUNT(Q167,Z167)&lt;&gt;2,"",IF(OR(Q167&lt;=0,Z167&lt;=0),"NM",Q167/Z167))</x:f>
      </x:c>
      <x:c r="AE167" s="24" t="str">
        <x:f>IF(COUNT(Q167,U167)&lt;&gt;2,"",IF(OR(Q167&lt;=0,U167&lt;=0),"NM",Q167/U167))</x:f>
      </x:c>
      <x:c r="AF167" s="24" t="str">
        <x:f>IF(COUNT(Q167,V167)&lt;&gt;2,"",IF(OR(Q167&lt;=0,V167&lt;=0),"NM",Q167/V167))</x:f>
      </x:c>
      <x:c r="AG167" s="24" t="str">
        <x:f>IF(COUNT(Q167,W167)&lt;&gt;2,"",IF(OR(Q167&lt;=0,W167&lt;=0),"NM",Q167/W167))</x:f>
      </x:c>
      <x:c r="AH167" s="25" t="str">
        <x:f>IF(OR(NOT(ISNUMBER(Controls!$C$11)),Controls!$C$11&lt;1,Controls!$C$11&gt;5,Controls!$C$11&lt;&gt;INT(Controls!$C$11)),"",INDEX(AC167:AG167,1,Controls!$C$11))</x:f>
      </x:c>
      <x:c r="AI167" s="2" t="str">
        <x:f>IF(A167="","",IF(COUNTIFS($A$10:$A$309,A167)&lt;&gt;1,"Duplicate ID",IF(OR(B167&lt;&gt;Controls!$C$9,C167&lt;&gt;Controls!$C$10),"Other peer group",IF(OR(H167&lt;&gt;"Yes",G167="Excluded",G167="Adjacent",G167="Watchlist"),"Excluded",IF(OR(I167&lt;&gt;"Yes",D167="",E167="",J167="",K167="",L167="",X167="",Controls!$C$10="",Controls!$C$8="",Controls!$C$20="",Controls!$C$21="",M167&lt;&gt;Controls!$C$8,NOT(ISNUMBER(N167)),N167&lt;=0,N167&lt;&gt;Controls!$C$7,NOT(ISNUMBER(O167)),O167&gt;N167,AND(Controls!$C$11&gt;=4,OR(NOT(ISNUMBER(P167)),P167&lt;=N167)),AND(Controls!$C$11=2,T167&lt;&gt;0,Y167=""),AND(G167&lt;&gt;"Core",G167&lt;&gt;"Secondary")),"Review inputs / basis",IF(NOT(ISNUMBER(AH167)),"Missing / NM metric","Eligible"))))))</x:f>
      </x:c>
      <x:c r="AJ167" s="25" t="str">
        <x:f>IF(AND(AI167="Eligible",G167="Core"),AH167,"")</x:f>
      </x:c>
      <x:c r="AK167" s="25" t="str">
        <x:f>IF(AI167="Eligible",AH167,"")</x:f>
      </x:c>
      <x:c r="AL167" s="2" t="str">
        <x:f>IF(NOT(ISNUMBER(AJ167)),"",IF($A$6&lt;5,"Fewer than 5 core",IF(OR(AJ167&lt;$B$6-1.5*($D$6-$B$6),AJ167&gt;$D$6+1.5*($D$6-$B$6)),"Review outlier","Within IQR fences")))</x:f>
      </x:c>
      <x:c r="AM167" s="2"/>
      <x:c r="AN167" s="2"/>
      <x:c r="AO167" s="2"/>
      <x:c r="AP167" s="2"/>
    </x:row>
    <x:row r="168" ht="25" customHeight="1">
      <x:c r="A168" s="6"/>
      <x:c r="B168" s="6"/>
      <x:c r="C168" s="6"/>
      <x:c r="D168" s="6"/>
      <x:c r="E168" s="6"/>
      <x:c r="F168" s="6"/>
      <x:c r="G168" s="6"/>
      <x:c r="H168" s="6"/>
      <x:c r="I168" s="6"/>
      <x:c r="J168" s="6"/>
      <x:c r="K168" s="6"/>
      <x:c r="L168" s="6"/>
      <x:c r="M168" s="6"/>
      <x:c r="N168" s="16"/>
      <x:c r="O168" s="16"/>
      <x:c r="P168" s="16"/>
      <x:c r="Q168" s="17"/>
      <x:c r="R168" s="17"/>
      <x:c r="S168" s="17"/>
      <x:c r="T168" s="17"/>
      <x:c r="U168" s="17"/>
      <x:c r="V168" s="17"/>
      <x:c r="W168" s="17"/>
      <x:c r="X168" s="17"/>
      <x:c r="Y168" s="17"/>
      <x:c r="Z168" s="18" t="str">
        <x:f>IF(COUNT(S168:T168)&lt;&gt;2,"",SUM(S168:T168))</x:f>
      </x:c>
      <x:c r="AA168" s="23" t="str">
        <x:f>IF(OR(NOT(ISNUMBER(Z168)),NOT(ISNUMBER(R168)),R168&lt;=0),"",Z168/R168)</x:f>
      </x:c>
      <x:c r="AB168" s="23" t="str">
        <x:f>IF(OR(COUNT(R168,V168)&lt;&gt;2,R168&lt;=0),"",V168/R168-1)</x:f>
      </x:c>
      <x:c r="AC168" s="24" t="str">
        <x:f>IF(COUNT(Q168,R168)&lt;&gt;2,"",IF(OR(Q168&lt;=0,R168&lt;=0),"NM",Q168/R168))</x:f>
      </x:c>
      <x:c r="AD168" s="24" t="str">
        <x:f>IF(COUNT(Q168,Z168)&lt;&gt;2,"",IF(OR(Q168&lt;=0,Z168&lt;=0),"NM",Q168/Z168))</x:f>
      </x:c>
      <x:c r="AE168" s="24" t="str">
        <x:f>IF(COUNT(Q168,U168)&lt;&gt;2,"",IF(OR(Q168&lt;=0,U168&lt;=0),"NM",Q168/U168))</x:f>
      </x:c>
      <x:c r="AF168" s="24" t="str">
        <x:f>IF(COUNT(Q168,V168)&lt;&gt;2,"",IF(OR(Q168&lt;=0,V168&lt;=0),"NM",Q168/V168))</x:f>
      </x:c>
      <x:c r="AG168" s="24" t="str">
        <x:f>IF(COUNT(Q168,W168)&lt;&gt;2,"",IF(OR(Q168&lt;=0,W168&lt;=0),"NM",Q168/W168))</x:f>
      </x:c>
      <x:c r="AH168" s="25" t="str">
        <x:f>IF(OR(NOT(ISNUMBER(Controls!$C$11)),Controls!$C$11&lt;1,Controls!$C$11&gt;5,Controls!$C$11&lt;&gt;INT(Controls!$C$11)),"",INDEX(AC168:AG168,1,Controls!$C$11))</x:f>
      </x:c>
      <x:c r="AI168" s="2" t="str">
        <x:f>IF(A168="","",IF(COUNTIFS($A$10:$A$309,A168)&lt;&gt;1,"Duplicate ID",IF(OR(B168&lt;&gt;Controls!$C$9,C168&lt;&gt;Controls!$C$10),"Other peer group",IF(OR(H168&lt;&gt;"Yes",G168="Excluded",G168="Adjacent",G168="Watchlist"),"Excluded",IF(OR(I168&lt;&gt;"Yes",D168="",E168="",J168="",K168="",L168="",X168="",Controls!$C$10="",Controls!$C$8="",Controls!$C$20="",Controls!$C$21="",M168&lt;&gt;Controls!$C$8,NOT(ISNUMBER(N168)),N168&lt;=0,N168&lt;&gt;Controls!$C$7,NOT(ISNUMBER(O168)),O168&gt;N168,AND(Controls!$C$11&gt;=4,OR(NOT(ISNUMBER(P168)),P168&lt;=N168)),AND(Controls!$C$11=2,T168&lt;&gt;0,Y168=""),AND(G168&lt;&gt;"Core",G168&lt;&gt;"Secondary")),"Review inputs / basis",IF(NOT(ISNUMBER(AH168)),"Missing / NM metric","Eligible"))))))</x:f>
      </x:c>
      <x:c r="AJ168" s="25" t="str">
        <x:f>IF(AND(AI168="Eligible",G168="Core"),AH168,"")</x:f>
      </x:c>
      <x:c r="AK168" s="25" t="str">
        <x:f>IF(AI168="Eligible",AH168,"")</x:f>
      </x:c>
      <x:c r="AL168" s="2" t="str">
        <x:f>IF(NOT(ISNUMBER(AJ168)),"",IF($A$6&lt;5,"Fewer than 5 core",IF(OR(AJ168&lt;$B$6-1.5*($D$6-$B$6),AJ168&gt;$D$6+1.5*($D$6-$B$6)),"Review outlier","Within IQR fences")))</x:f>
      </x:c>
      <x:c r="AM168" s="2"/>
      <x:c r="AN168" s="2"/>
      <x:c r="AO168" s="2"/>
      <x:c r="AP168" s="2"/>
    </x:row>
    <x:row r="169" ht="25" customHeight="1">
      <x:c r="A169" s="6"/>
      <x:c r="B169" s="6"/>
      <x:c r="C169" s="6"/>
      <x:c r="D169" s="6"/>
      <x:c r="E169" s="6"/>
      <x:c r="F169" s="6"/>
      <x:c r="G169" s="6"/>
      <x:c r="H169" s="6"/>
      <x:c r="I169" s="6"/>
      <x:c r="J169" s="6"/>
      <x:c r="K169" s="6"/>
      <x:c r="L169" s="6"/>
      <x:c r="M169" s="6"/>
      <x:c r="N169" s="16"/>
      <x:c r="O169" s="16"/>
      <x:c r="P169" s="16"/>
      <x:c r="Q169" s="17"/>
      <x:c r="R169" s="17"/>
      <x:c r="S169" s="17"/>
      <x:c r="T169" s="17"/>
      <x:c r="U169" s="17"/>
      <x:c r="V169" s="17"/>
      <x:c r="W169" s="17"/>
      <x:c r="X169" s="17"/>
      <x:c r="Y169" s="17"/>
      <x:c r="Z169" s="18" t="str">
        <x:f>IF(COUNT(S169:T169)&lt;&gt;2,"",SUM(S169:T169))</x:f>
      </x:c>
      <x:c r="AA169" s="23" t="str">
        <x:f>IF(OR(NOT(ISNUMBER(Z169)),NOT(ISNUMBER(R169)),R169&lt;=0),"",Z169/R169)</x:f>
      </x:c>
      <x:c r="AB169" s="23" t="str">
        <x:f>IF(OR(COUNT(R169,V169)&lt;&gt;2,R169&lt;=0),"",V169/R169-1)</x:f>
      </x:c>
      <x:c r="AC169" s="24" t="str">
        <x:f>IF(COUNT(Q169,R169)&lt;&gt;2,"",IF(OR(Q169&lt;=0,R169&lt;=0),"NM",Q169/R169))</x:f>
      </x:c>
      <x:c r="AD169" s="24" t="str">
        <x:f>IF(COUNT(Q169,Z169)&lt;&gt;2,"",IF(OR(Q169&lt;=0,Z169&lt;=0),"NM",Q169/Z169))</x:f>
      </x:c>
      <x:c r="AE169" s="24" t="str">
        <x:f>IF(COUNT(Q169,U169)&lt;&gt;2,"",IF(OR(Q169&lt;=0,U169&lt;=0),"NM",Q169/U169))</x:f>
      </x:c>
      <x:c r="AF169" s="24" t="str">
        <x:f>IF(COUNT(Q169,V169)&lt;&gt;2,"",IF(OR(Q169&lt;=0,V169&lt;=0),"NM",Q169/V169))</x:f>
      </x:c>
      <x:c r="AG169" s="24" t="str">
        <x:f>IF(COUNT(Q169,W169)&lt;&gt;2,"",IF(OR(Q169&lt;=0,W169&lt;=0),"NM",Q169/W169))</x:f>
      </x:c>
      <x:c r="AH169" s="25" t="str">
        <x:f>IF(OR(NOT(ISNUMBER(Controls!$C$11)),Controls!$C$11&lt;1,Controls!$C$11&gt;5,Controls!$C$11&lt;&gt;INT(Controls!$C$11)),"",INDEX(AC169:AG169,1,Controls!$C$11))</x:f>
      </x:c>
      <x:c r="AI169" s="2" t="str">
        <x:f>IF(A169="","",IF(COUNTIFS($A$10:$A$309,A169)&lt;&gt;1,"Duplicate ID",IF(OR(B169&lt;&gt;Controls!$C$9,C169&lt;&gt;Controls!$C$10),"Other peer group",IF(OR(H169&lt;&gt;"Yes",G169="Excluded",G169="Adjacent",G169="Watchlist"),"Excluded",IF(OR(I169&lt;&gt;"Yes",D169="",E169="",J169="",K169="",L169="",X169="",Controls!$C$10="",Controls!$C$8="",Controls!$C$20="",Controls!$C$21="",M169&lt;&gt;Controls!$C$8,NOT(ISNUMBER(N169)),N169&lt;=0,N169&lt;&gt;Controls!$C$7,NOT(ISNUMBER(O169)),O169&gt;N169,AND(Controls!$C$11&gt;=4,OR(NOT(ISNUMBER(P169)),P169&lt;=N169)),AND(Controls!$C$11=2,T169&lt;&gt;0,Y169=""),AND(G169&lt;&gt;"Core",G169&lt;&gt;"Secondary")),"Review inputs / basis",IF(NOT(ISNUMBER(AH169)),"Missing / NM metric","Eligible"))))))</x:f>
      </x:c>
      <x:c r="AJ169" s="25" t="str">
        <x:f>IF(AND(AI169="Eligible",G169="Core"),AH169,"")</x:f>
      </x:c>
      <x:c r="AK169" s="25" t="str">
        <x:f>IF(AI169="Eligible",AH169,"")</x:f>
      </x:c>
      <x:c r="AL169" s="2" t="str">
        <x:f>IF(NOT(ISNUMBER(AJ169)),"",IF($A$6&lt;5,"Fewer than 5 core",IF(OR(AJ169&lt;$B$6-1.5*($D$6-$B$6),AJ169&gt;$D$6+1.5*($D$6-$B$6)),"Review outlier","Within IQR fences")))</x:f>
      </x:c>
      <x:c r="AM169" s="2"/>
      <x:c r="AN169" s="2"/>
      <x:c r="AO169" s="2"/>
      <x:c r="AP169" s="2"/>
    </x:row>
    <x:row r="170" ht="25" customHeight="1">
      <x:c r="A170" s="6"/>
      <x:c r="B170" s="6"/>
      <x:c r="C170" s="6"/>
      <x:c r="D170" s="6"/>
      <x:c r="E170" s="6"/>
      <x:c r="F170" s="6"/>
      <x:c r="G170" s="6"/>
      <x:c r="H170" s="6"/>
      <x:c r="I170" s="6"/>
      <x:c r="J170" s="6"/>
      <x:c r="K170" s="6"/>
      <x:c r="L170" s="6"/>
      <x:c r="M170" s="6"/>
      <x:c r="N170" s="16"/>
      <x:c r="O170" s="16"/>
      <x:c r="P170" s="16"/>
      <x:c r="Q170" s="17"/>
      <x:c r="R170" s="17"/>
      <x:c r="S170" s="17"/>
      <x:c r="T170" s="17"/>
      <x:c r="U170" s="17"/>
      <x:c r="V170" s="17"/>
      <x:c r="W170" s="17"/>
      <x:c r="X170" s="17"/>
      <x:c r="Y170" s="17"/>
      <x:c r="Z170" s="18" t="str">
        <x:f>IF(COUNT(S170:T170)&lt;&gt;2,"",SUM(S170:T170))</x:f>
      </x:c>
      <x:c r="AA170" s="23" t="str">
        <x:f>IF(OR(NOT(ISNUMBER(Z170)),NOT(ISNUMBER(R170)),R170&lt;=0),"",Z170/R170)</x:f>
      </x:c>
      <x:c r="AB170" s="23" t="str">
        <x:f>IF(OR(COUNT(R170,V170)&lt;&gt;2,R170&lt;=0),"",V170/R170-1)</x:f>
      </x:c>
      <x:c r="AC170" s="24" t="str">
        <x:f>IF(COUNT(Q170,R170)&lt;&gt;2,"",IF(OR(Q170&lt;=0,R170&lt;=0),"NM",Q170/R170))</x:f>
      </x:c>
      <x:c r="AD170" s="24" t="str">
        <x:f>IF(COUNT(Q170,Z170)&lt;&gt;2,"",IF(OR(Q170&lt;=0,Z170&lt;=0),"NM",Q170/Z170))</x:f>
      </x:c>
      <x:c r="AE170" s="24" t="str">
        <x:f>IF(COUNT(Q170,U170)&lt;&gt;2,"",IF(OR(Q170&lt;=0,U170&lt;=0),"NM",Q170/U170))</x:f>
      </x:c>
      <x:c r="AF170" s="24" t="str">
        <x:f>IF(COUNT(Q170,V170)&lt;&gt;2,"",IF(OR(Q170&lt;=0,V170&lt;=0),"NM",Q170/V170))</x:f>
      </x:c>
      <x:c r="AG170" s="24" t="str">
        <x:f>IF(COUNT(Q170,W170)&lt;&gt;2,"",IF(OR(Q170&lt;=0,W170&lt;=0),"NM",Q170/W170))</x:f>
      </x:c>
      <x:c r="AH170" s="25" t="str">
        <x:f>IF(OR(NOT(ISNUMBER(Controls!$C$11)),Controls!$C$11&lt;1,Controls!$C$11&gt;5,Controls!$C$11&lt;&gt;INT(Controls!$C$11)),"",INDEX(AC170:AG170,1,Controls!$C$11))</x:f>
      </x:c>
      <x:c r="AI170" s="2" t="str">
        <x:f>IF(A170="","",IF(COUNTIFS($A$10:$A$309,A170)&lt;&gt;1,"Duplicate ID",IF(OR(B170&lt;&gt;Controls!$C$9,C170&lt;&gt;Controls!$C$10),"Other peer group",IF(OR(H170&lt;&gt;"Yes",G170="Excluded",G170="Adjacent",G170="Watchlist"),"Excluded",IF(OR(I170&lt;&gt;"Yes",D170="",E170="",J170="",K170="",L170="",X170="",Controls!$C$10="",Controls!$C$8="",Controls!$C$20="",Controls!$C$21="",M170&lt;&gt;Controls!$C$8,NOT(ISNUMBER(N170)),N170&lt;=0,N170&lt;&gt;Controls!$C$7,NOT(ISNUMBER(O170)),O170&gt;N170,AND(Controls!$C$11&gt;=4,OR(NOT(ISNUMBER(P170)),P170&lt;=N170)),AND(Controls!$C$11=2,T170&lt;&gt;0,Y170=""),AND(G170&lt;&gt;"Core",G170&lt;&gt;"Secondary")),"Review inputs / basis",IF(NOT(ISNUMBER(AH170)),"Missing / NM metric","Eligible"))))))</x:f>
      </x:c>
      <x:c r="AJ170" s="25" t="str">
        <x:f>IF(AND(AI170="Eligible",G170="Core"),AH170,"")</x:f>
      </x:c>
      <x:c r="AK170" s="25" t="str">
        <x:f>IF(AI170="Eligible",AH170,"")</x:f>
      </x:c>
      <x:c r="AL170" s="2" t="str">
        <x:f>IF(NOT(ISNUMBER(AJ170)),"",IF($A$6&lt;5,"Fewer than 5 core",IF(OR(AJ170&lt;$B$6-1.5*($D$6-$B$6),AJ170&gt;$D$6+1.5*($D$6-$B$6)),"Review outlier","Within IQR fences")))</x:f>
      </x:c>
      <x:c r="AM170" s="2"/>
      <x:c r="AN170" s="2"/>
      <x:c r="AO170" s="2"/>
      <x:c r="AP170" s="2"/>
    </x:row>
    <x:row r="171" ht="25" customHeight="1">
      <x:c r="A171" s="6"/>
      <x:c r="B171" s="6"/>
      <x:c r="C171" s="6"/>
      <x:c r="D171" s="6"/>
      <x:c r="E171" s="6"/>
      <x:c r="F171" s="6"/>
      <x:c r="G171" s="6"/>
      <x:c r="H171" s="6"/>
      <x:c r="I171" s="6"/>
      <x:c r="J171" s="6"/>
      <x:c r="K171" s="6"/>
      <x:c r="L171" s="6"/>
      <x:c r="M171" s="6"/>
      <x:c r="N171" s="16"/>
      <x:c r="O171" s="16"/>
      <x:c r="P171" s="16"/>
      <x:c r="Q171" s="17"/>
      <x:c r="R171" s="17"/>
      <x:c r="S171" s="17"/>
      <x:c r="T171" s="17"/>
      <x:c r="U171" s="17"/>
      <x:c r="V171" s="17"/>
      <x:c r="W171" s="17"/>
      <x:c r="X171" s="17"/>
      <x:c r="Y171" s="17"/>
      <x:c r="Z171" s="18" t="str">
        <x:f>IF(COUNT(S171:T171)&lt;&gt;2,"",SUM(S171:T171))</x:f>
      </x:c>
      <x:c r="AA171" s="23" t="str">
        <x:f>IF(OR(NOT(ISNUMBER(Z171)),NOT(ISNUMBER(R171)),R171&lt;=0),"",Z171/R171)</x:f>
      </x:c>
      <x:c r="AB171" s="23" t="str">
        <x:f>IF(OR(COUNT(R171,V171)&lt;&gt;2,R171&lt;=0),"",V171/R171-1)</x:f>
      </x:c>
      <x:c r="AC171" s="24" t="str">
        <x:f>IF(COUNT(Q171,R171)&lt;&gt;2,"",IF(OR(Q171&lt;=0,R171&lt;=0),"NM",Q171/R171))</x:f>
      </x:c>
      <x:c r="AD171" s="24" t="str">
        <x:f>IF(COUNT(Q171,Z171)&lt;&gt;2,"",IF(OR(Q171&lt;=0,Z171&lt;=0),"NM",Q171/Z171))</x:f>
      </x:c>
      <x:c r="AE171" s="24" t="str">
        <x:f>IF(COUNT(Q171,U171)&lt;&gt;2,"",IF(OR(Q171&lt;=0,U171&lt;=0),"NM",Q171/U171))</x:f>
      </x:c>
      <x:c r="AF171" s="24" t="str">
        <x:f>IF(COUNT(Q171,V171)&lt;&gt;2,"",IF(OR(Q171&lt;=0,V171&lt;=0),"NM",Q171/V171))</x:f>
      </x:c>
      <x:c r="AG171" s="24" t="str">
        <x:f>IF(COUNT(Q171,W171)&lt;&gt;2,"",IF(OR(Q171&lt;=0,W171&lt;=0),"NM",Q171/W171))</x:f>
      </x:c>
      <x:c r="AH171" s="25" t="str">
        <x:f>IF(OR(NOT(ISNUMBER(Controls!$C$11)),Controls!$C$11&lt;1,Controls!$C$11&gt;5,Controls!$C$11&lt;&gt;INT(Controls!$C$11)),"",INDEX(AC171:AG171,1,Controls!$C$11))</x:f>
      </x:c>
      <x:c r="AI171" s="2" t="str">
        <x:f>IF(A171="","",IF(COUNTIFS($A$10:$A$309,A171)&lt;&gt;1,"Duplicate ID",IF(OR(B171&lt;&gt;Controls!$C$9,C171&lt;&gt;Controls!$C$10),"Other peer group",IF(OR(H171&lt;&gt;"Yes",G171="Excluded",G171="Adjacent",G171="Watchlist"),"Excluded",IF(OR(I171&lt;&gt;"Yes",D171="",E171="",J171="",K171="",L171="",X171="",Controls!$C$10="",Controls!$C$8="",Controls!$C$20="",Controls!$C$21="",M171&lt;&gt;Controls!$C$8,NOT(ISNUMBER(N171)),N171&lt;=0,N171&lt;&gt;Controls!$C$7,NOT(ISNUMBER(O171)),O171&gt;N171,AND(Controls!$C$11&gt;=4,OR(NOT(ISNUMBER(P171)),P171&lt;=N171)),AND(Controls!$C$11=2,T171&lt;&gt;0,Y171=""),AND(G171&lt;&gt;"Core",G171&lt;&gt;"Secondary")),"Review inputs / basis",IF(NOT(ISNUMBER(AH171)),"Missing / NM metric","Eligible"))))))</x:f>
      </x:c>
      <x:c r="AJ171" s="25" t="str">
        <x:f>IF(AND(AI171="Eligible",G171="Core"),AH171,"")</x:f>
      </x:c>
      <x:c r="AK171" s="25" t="str">
        <x:f>IF(AI171="Eligible",AH171,"")</x:f>
      </x:c>
      <x:c r="AL171" s="2" t="str">
        <x:f>IF(NOT(ISNUMBER(AJ171)),"",IF($A$6&lt;5,"Fewer than 5 core",IF(OR(AJ171&lt;$B$6-1.5*($D$6-$B$6),AJ171&gt;$D$6+1.5*($D$6-$B$6)),"Review outlier","Within IQR fences")))</x:f>
      </x:c>
      <x:c r="AM171" s="2"/>
      <x:c r="AN171" s="2"/>
      <x:c r="AO171" s="2"/>
      <x:c r="AP171" s="2"/>
    </x:row>
    <x:row r="172" ht="25" customHeight="1">
      <x:c r="A172" s="6"/>
      <x:c r="B172" s="6"/>
      <x:c r="C172" s="6"/>
      <x:c r="D172" s="6"/>
      <x:c r="E172" s="6"/>
      <x:c r="F172" s="6"/>
      <x:c r="G172" s="6"/>
      <x:c r="H172" s="6"/>
      <x:c r="I172" s="6"/>
      <x:c r="J172" s="6"/>
      <x:c r="K172" s="6"/>
      <x:c r="L172" s="6"/>
      <x:c r="M172" s="6"/>
      <x:c r="N172" s="16"/>
      <x:c r="O172" s="16"/>
      <x:c r="P172" s="16"/>
      <x:c r="Q172" s="17"/>
      <x:c r="R172" s="17"/>
      <x:c r="S172" s="17"/>
      <x:c r="T172" s="17"/>
      <x:c r="U172" s="17"/>
      <x:c r="V172" s="17"/>
      <x:c r="W172" s="17"/>
      <x:c r="X172" s="17"/>
      <x:c r="Y172" s="17"/>
      <x:c r="Z172" s="18" t="str">
        <x:f>IF(COUNT(S172:T172)&lt;&gt;2,"",SUM(S172:T172))</x:f>
      </x:c>
      <x:c r="AA172" s="23" t="str">
        <x:f>IF(OR(NOT(ISNUMBER(Z172)),NOT(ISNUMBER(R172)),R172&lt;=0),"",Z172/R172)</x:f>
      </x:c>
      <x:c r="AB172" s="23" t="str">
        <x:f>IF(OR(COUNT(R172,V172)&lt;&gt;2,R172&lt;=0),"",V172/R172-1)</x:f>
      </x:c>
      <x:c r="AC172" s="24" t="str">
        <x:f>IF(COUNT(Q172,R172)&lt;&gt;2,"",IF(OR(Q172&lt;=0,R172&lt;=0),"NM",Q172/R172))</x:f>
      </x:c>
      <x:c r="AD172" s="24" t="str">
        <x:f>IF(COUNT(Q172,Z172)&lt;&gt;2,"",IF(OR(Q172&lt;=0,Z172&lt;=0),"NM",Q172/Z172))</x:f>
      </x:c>
      <x:c r="AE172" s="24" t="str">
        <x:f>IF(COUNT(Q172,U172)&lt;&gt;2,"",IF(OR(Q172&lt;=0,U172&lt;=0),"NM",Q172/U172))</x:f>
      </x:c>
      <x:c r="AF172" s="24" t="str">
        <x:f>IF(COUNT(Q172,V172)&lt;&gt;2,"",IF(OR(Q172&lt;=0,V172&lt;=0),"NM",Q172/V172))</x:f>
      </x:c>
      <x:c r="AG172" s="24" t="str">
        <x:f>IF(COUNT(Q172,W172)&lt;&gt;2,"",IF(OR(Q172&lt;=0,W172&lt;=0),"NM",Q172/W172))</x:f>
      </x:c>
      <x:c r="AH172" s="25" t="str">
        <x:f>IF(OR(NOT(ISNUMBER(Controls!$C$11)),Controls!$C$11&lt;1,Controls!$C$11&gt;5,Controls!$C$11&lt;&gt;INT(Controls!$C$11)),"",INDEX(AC172:AG172,1,Controls!$C$11))</x:f>
      </x:c>
      <x:c r="AI172" s="2" t="str">
        <x:f>IF(A172="","",IF(COUNTIFS($A$10:$A$309,A172)&lt;&gt;1,"Duplicate ID",IF(OR(B172&lt;&gt;Controls!$C$9,C172&lt;&gt;Controls!$C$10),"Other peer group",IF(OR(H172&lt;&gt;"Yes",G172="Excluded",G172="Adjacent",G172="Watchlist"),"Excluded",IF(OR(I172&lt;&gt;"Yes",D172="",E172="",J172="",K172="",L172="",X172="",Controls!$C$10="",Controls!$C$8="",Controls!$C$20="",Controls!$C$21="",M172&lt;&gt;Controls!$C$8,NOT(ISNUMBER(N172)),N172&lt;=0,N172&lt;&gt;Controls!$C$7,NOT(ISNUMBER(O172)),O172&gt;N172,AND(Controls!$C$11&gt;=4,OR(NOT(ISNUMBER(P172)),P172&lt;=N172)),AND(Controls!$C$11=2,T172&lt;&gt;0,Y172=""),AND(G172&lt;&gt;"Core",G172&lt;&gt;"Secondary")),"Review inputs / basis",IF(NOT(ISNUMBER(AH172)),"Missing / NM metric","Eligible"))))))</x:f>
      </x:c>
      <x:c r="AJ172" s="25" t="str">
        <x:f>IF(AND(AI172="Eligible",G172="Core"),AH172,"")</x:f>
      </x:c>
      <x:c r="AK172" s="25" t="str">
        <x:f>IF(AI172="Eligible",AH172,"")</x:f>
      </x:c>
      <x:c r="AL172" s="2" t="str">
        <x:f>IF(NOT(ISNUMBER(AJ172)),"",IF($A$6&lt;5,"Fewer than 5 core",IF(OR(AJ172&lt;$B$6-1.5*($D$6-$B$6),AJ172&gt;$D$6+1.5*($D$6-$B$6)),"Review outlier","Within IQR fences")))</x:f>
      </x:c>
      <x:c r="AM172" s="2"/>
      <x:c r="AN172" s="2"/>
      <x:c r="AO172" s="2"/>
      <x:c r="AP172" s="2"/>
    </x:row>
    <x:row r="173" ht="25" customHeight="1">
      <x:c r="A173" s="6"/>
      <x:c r="B173" s="6"/>
      <x:c r="C173" s="6"/>
      <x:c r="D173" s="6"/>
      <x:c r="E173" s="6"/>
      <x:c r="F173" s="6"/>
      <x:c r="G173" s="6"/>
      <x:c r="H173" s="6"/>
      <x:c r="I173" s="6"/>
      <x:c r="J173" s="6"/>
      <x:c r="K173" s="6"/>
      <x:c r="L173" s="6"/>
      <x:c r="M173" s="6"/>
      <x:c r="N173" s="16"/>
      <x:c r="O173" s="16"/>
      <x:c r="P173" s="16"/>
      <x:c r="Q173" s="17"/>
      <x:c r="R173" s="17"/>
      <x:c r="S173" s="17"/>
      <x:c r="T173" s="17"/>
      <x:c r="U173" s="17"/>
      <x:c r="V173" s="17"/>
      <x:c r="W173" s="17"/>
      <x:c r="X173" s="17"/>
      <x:c r="Y173" s="17"/>
      <x:c r="Z173" s="18" t="str">
        <x:f>IF(COUNT(S173:T173)&lt;&gt;2,"",SUM(S173:T173))</x:f>
      </x:c>
      <x:c r="AA173" s="23" t="str">
        <x:f>IF(OR(NOT(ISNUMBER(Z173)),NOT(ISNUMBER(R173)),R173&lt;=0),"",Z173/R173)</x:f>
      </x:c>
      <x:c r="AB173" s="23" t="str">
        <x:f>IF(OR(COUNT(R173,V173)&lt;&gt;2,R173&lt;=0),"",V173/R173-1)</x:f>
      </x:c>
      <x:c r="AC173" s="24" t="str">
        <x:f>IF(COUNT(Q173,R173)&lt;&gt;2,"",IF(OR(Q173&lt;=0,R173&lt;=0),"NM",Q173/R173))</x:f>
      </x:c>
      <x:c r="AD173" s="24" t="str">
        <x:f>IF(COUNT(Q173,Z173)&lt;&gt;2,"",IF(OR(Q173&lt;=0,Z173&lt;=0),"NM",Q173/Z173))</x:f>
      </x:c>
      <x:c r="AE173" s="24" t="str">
        <x:f>IF(COUNT(Q173,U173)&lt;&gt;2,"",IF(OR(Q173&lt;=0,U173&lt;=0),"NM",Q173/U173))</x:f>
      </x:c>
      <x:c r="AF173" s="24" t="str">
        <x:f>IF(COUNT(Q173,V173)&lt;&gt;2,"",IF(OR(Q173&lt;=0,V173&lt;=0),"NM",Q173/V173))</x:f>
      </x:c>
      <x:c r="AG173" s="24" t="str">
        <x:f>IF(COUNT(Q173,W173)&lt;&gt;2,"",IF(OR(Q173&lt;=0,W173&lt;=0),"NM",Q173/W173))</x:f>
      </x:c>
      <x:c r="AH173" s="25" t="str">
        <x:f>IF(OR(NOT(ISNUMBER(Controls!$C$11)),Controls!$C$11&lt;1,Controls!$C$11&gt;5,Controls!$C$11&lt;&gt;INT(Controls!$C$11)),"",INDEX(AC173:AG173,1,Controls!$C$11))</x:f>
      </x:c>
      <x:c r="AI173" s="2" t="str">
        <x:f>IF(A173="","",IF(COUNTIFS($A$10:$A$309,A173)&lt;&gt;1,"Duplicate ID",IF(OR(B173&lt;&gt;Controls!$C$9,C173&lt;&gt;Controls!$C$10),"Other peer group",IF(OR(H173&lt;&gt;"Yes",G173="Excluded",G173="Adjacent",G173="Watchlist"),"Excluded",IF(OR(I173&lt;&gt;"Yes",D173="",E173="",J173="",K173="",L173="",X173="",Controls!$C$10="",Controls!$C$8="",Controls!$C$20="",Controls!$C$21="",M173&lt;&gt;Controls!$C$8,NOT(ISNUMBER(N173)),N173&lt;=0,N173&lt;&gt;Controls!$C$7,NOT(ISNUMBER(O173)),O173&gt;N173,AND(Controls!$C$11&gt;=4,OR(NOT(ISNUMBER(P173)),P173&lt;=N173)),AND(Controls!$C$11=2,T173&lt;&gt;0,Y173=""),AND(G173&lt;&gt;"Core",G173&lt;&gt;"Secondary")),"Review inputs / basis",IF(NOT(ISNUMBER(AH173)),"Missing / NM metric","Eligible"))))))</x:f>
      </x:c>
      <x:c r="AJ173" s="25" t="str">
        <x:f>IF(AND(AI173="Eligible",G173="Core"),AH173,"")</x:f>
      </x:c>
      <x:c r="AK173" s="25" t="str">
        <x:f>IF(AI173="Eligible",AH173,"")</x:f>
      </x:c>
      <x:c r="AL173" s="2" t="str">
        <x:f>IF(NOT(ISNUMBER(AJ173)),"",IF($A$6&lt;5,"Fewer than 5 core",IF(OR(AJ173&lt;$B$6-1.5*($D$6-$B$6),AJ173&gt;$D$6+1.5*($D$6-$B$6)),"Review outlier","Within IQR fences")))</x:f>
      </x:c>
      <x:c r="AM173" s="2"/>
      <x:c r="AN173" s="2"/>
      <x:c r="AO173" s="2"/>
      <x:c r="AP173" s="2"/>
    </x:row>
    <x:row r="174" ht="25" customHeight="1">
      <x:c r="A174" s="6"/>
      <x:c r="B174" s="6"/>
      <x:c r="C174" s="6"/>
      <x:c r="D174" s="6"/>
      <x:c r="E174" s="6"/>
      <x:c r="F174" s="6"/>
      <x:c r="G174" s="6"/>
      <x:c r="H174" s="6"/>
      <x:c r="I174" s="6"/>
      <x:c r="J174" s="6"/>
      <x:c r="K174" s="6"/>
      <x:c r="L174" s="6"/>
      <x:c r="M174" s="6"/>
      <x:c r="N174" s="16"/>
      <x:c r="O174" s="16"/>
      <x:c r="P174" s="16"/>
      <x:c r="Q174" s="17"/>
      <x:c r="R174" s="17"/>
      <x:c r="S174" s="17"/>
      <x:c r="T174" s="17"/>
      <x:c r="U174" s="17"/>
      <x:c r="V174" s="17"/>
      <x:c r="W174" s="17"/>
      <x:c r="X174" s="17"/>
      <x:c r="Y174" s="17"/>
      <x:c r="Z174" s="18" t="str">
        <x:f>IF(COUNT(S174:T174)&lt;&gt;2,"",SUM(S174:T174))</x:f>
      </x:c>
      <x:c r="AA174" s="23" t="str">
        <x:f>IF(OR(NOT(ISNUMBER(Z174)),NOT(ISNUMBER(R174)),R174&lt;=0),"",Z174/R174)</x:f>
      </x:c>
      <x:c r="AB174" s="23" t="str">
        <x:f>IF(OR(COUNT(R174,V174)&lt;&gt;2,R174&lt;=0),"",V174/R174-1)</x:f>
      </x:c>
      <x:c r="AC174" s="24" t="str">
        <x:f>IF(COUNT(Q174,R174)&lt;&gt;2,"",IF(OR(Q174&lt;=0,R174&lt;=0),"NM",Q174/R174))</x:f>
      </x:c>
      <x:c r="AD174" s="24" t="str">
        <x:f>IF(COUNT(Q174,Z174)&lt;&gt;2,"",IF(OR(Q174&lt;=0,Z174&lt;=0),"NM",Q174/Z174))</x:f>
      </x:c>
      <x:c r="AE174" s="24" t="str">
        <x:f>IF(COUNT(Q174,U174)&lt;&gt;2,"",IF(OR(Q174&lt;=0,U174&lt;=0),"NM",Q174/U174))</x:f>
      </x:c>
      <x:c r="AF174" s="24" t="str">
        <x:f>IF(COUNT(Q174,V174)&lt;&gt;2,"",IF(OR(Q174&lt;=0,V174&lt;=0),"NM",Q174/V174))</x:f>
      </x:c>
      <x:c r="AG174" s="24" t="str">
        <x:f>IF(COUNT(Q174,W174)&lt;&gt;2,"",IF(OR(Q174&lt;=0,W174&lt;=0),"NM",Q174/W174))</x:f>
      </x:c>
      <x:c r="AH174" s="25" t="str">
        <x:f>IF(OR(NOT(ISNUMBER(Controls!$C$11)),Controls!$C$11&lt;1,Controls!$C$11&gt;5,Controls!$C$11&lt;&gt;INT(Controls!$C$11)),"",INDEX(AC174:AG174,1,Controls!$C$11))</x:f>
      </x:c>
      <x:c r="AI174" s="2" t="str">
        <x:f>IF(A174="","",IF(COUNTIFS($A$10:$A$309,A174)&lt;&gt;1,"Duplicate ID",IF(OR(B174&lt;&gt;Controls!$C$9,C174&lt;&gt;Controls!$C$10),"Other peer group",IF(OR(H174&lt;&gt;"Yes",G174="Excluded",G174="Adjacent",G174="Watchlist"),"Excluded",IF(OR(I174&lt;&gt;"Yes",D174="",E174="",J174="",K174="",L174="",X174="",Controls!$C$10="",Controls!$C$8="",Controls!$C$20="",Controls!$C$21="",M174&lt;&gt;Controls!$C$8,NOT(ISNUMBER(N174)),N174&lt;=0,N174&lt;&gt;Controls!$C$7,NOT(ISNUMBER(O174)),O174&gt;N174,AND(Controls!$C$11&gt;=4,OR(NOT(ISNUMBER(P174)),P174&lt;=N174)),AND(Controls!$C$11=2,T174&lt;&gt;0,Y174=""),AND(G174&lt;&gt;"Core",G174&lt;&gt;"Secondary")),"Review inputs / basis",IF(NOT(ISNUMBER(AH174)),"Missing / NM metric","Eligible"))))))</x:f>
      </x:c>
      <x:c r="AJ174" s="25" t="str">
        <x:f>IF(AND(AI174="Eligible",G174="Core"),AH174,"")</x:f>
      </x:c>
      <x:c r="AK174" s="25" t="str">
        <x:f>IF(AI174="Eligible",AH174,"")</x:f>
      </x:c>
      <x:c r="AL174" s="2" t="str">
        <x:f>IF(NOT(ISNUMBER(AJ174)),"",IF($A$6&lt;5,"Fewer than 5 core",IF(OR(AJ174&lt;$B$6-1.5*($D$6-$B$6),AJ174&gt;$D$6+1.5*($D$6-$B$6)),"Review outlier","Within IQR fences")))</x:f>
      </x:c>
      <x:c r="AM174" s="2"/>
      <x:c r="AN174" s="2"/>
      <x:c r="AO174" s="2"/>
      <x:c r="AP174" s="2"/>
    </x:row>
    <x:row r="175" ht="25" customHeight="1">
      <x:c r="A175" s="6"/>
      <x:c r="B175" s="6"/>
      <x:c r="C175" s="6"/>
      <x:c r="D175" s="6"/>
      <x:c r="E175" s="6"/>
      <x:c r="F175" s="6"/>
      <x:c r="G175" s="6"/>
      <x:c r="H175" s="6"/>
      <x:c r="I175" s="6"/>
      <x:c r="J175" s="6"/>
      <x:c r="K175" s="6"/>
      <x:c r="L175" s="6"/>
      <x:c r="M175" s="6"/>
      <x:c r="N175" s="16"/>
      <x:c r="O175" s="16"/>
      <x:c r="P175" s="16"/>
      <x:c r="Q175" s="17"/>
      <x:c r="R175" s="17"/>
      <x:c r="S175" s="17"/>
      <x:c r="T175" s="17"/>
      <x:c r="U175" s="17"/>
      <x:c r="V175" s="17"/>
      <x:c r="W175" s="17"/>
      <x:c r="X175" s="17"/>
      <x:c r="Y175" s="17"/>
      <x:c r="Z175" s="18" t="str">
        <x:f>IF(COUNT(S175:T175)&lt;&gt;2,"",SUM(S175:T175))</x:f>
      </x:c>
      <x:c r="AA175" s="23" t="str">
        <x:f>IF(OR(NOT(ISNUMBER(Z175)),NOT(ISNUMBER(R175)),R175&lt;=0),"",Z175/R175)</x:f>
      </x:c>
      <x:c r="AB175" s="23" t="str">
        <x:f>IF(OR(COUNT(R175,V175)&lt;&gt;2,R175&lt;=0),"",V175/R175-1)</x:f>
      </x:c>
      <x:c r="AC175" s="24" t="str">
        <x:f>IF(COUNT(Q175,R175)&lt;&gt;2,"",IF(OR(Q175&lt;=0,R175&lt;=0),"NM",Q175/R175))</x:f>
      </x:c>
      <x:c r="AD175" s="24" t="str">
        <x:f>IF(COUNT(Q175,Z175)&lt;&gt;2,"",IF(OR(Q175&lt;=0,Z175&lt;=0),"NM",Q175/Z175))</x:f>
      </x:c>
      <x:c r="AE175" s="24" t="str">
        <x:f>IF(COUNT(Q175,U175)&lt;&gt;2,"",IF(OR(Q175&lt;=0,U175&lt;=0),"NM",Q175/U175))</x:f>
      </x:c>
      <x:c r="AF175" s="24" t="str">
        <x:f>IF(COUNT(Q175,V175)&lt;&gt;2,"",IF(OR(Q175&lt;=0,V175&lt;=0),"NM",Q175/V175))</x:f>
      </x:c>
      <x:c r="AG175" s="24" t="str">
        <x:f>IF(COUNT(Q175,W175)&lt;&gt;2,"",IF(OR(Q175&lt;=0,W175&lt;=0),"NM",Q175/W175))</x:f>
      </x:c>
      <x:c r="AH175" s="25" t="str">
        <x:f>IF(OR(NOT(ISNUMBER(Controls!$C$11)),Controls!$C$11&lt;1,Controls!$C$11&gt;5,Controls!$C$11&lt;&gt;INT(Controls!$C$11)),"",INDEX(AC175:AG175,1,Controls!$C$11))</x:f>
      </x:c>
      <x:c r="AI175" s="2" t="str">
        <x:f>IF(A175="","",IF(COUNTIFS($A$10:$A$309,A175)&lt;&gt;1,"Duplicate ID",IF(OR(B175&lt;&gt;Controls!$C$9,C175&lt;&gt;Controls!$C$10),"Other peer group",IF(OR(H175&lt;&gt;"Yes",G175="Excluded",G175="Adjacent",G175="Watchlist"),"Excluded",IF(OR(I175&lt;&gt;"Yes",D175="",E175="",J175="",K175="",L175="",X175="",Controls!$C$10="",Controls!$C$8="",Controls!$C$20="",Controls!$C$21="",M175&lt;&gt;Controls!$C$8,NOT(ISNUMBER(N175)),N175&lt;=0,N175&lt;&gt;Controls!$C$7,NOT(ISNUMBER(O175)),O175&gt;N175,AND(Controls!$C$11&gt;=4,OR(NOT(ISNUMBER(P175)),P175&lt;=N175)),AND(Controls!$C$11=2,T175&lt;&gt;0,Y175=""),AND(G175&lt;&gt;"Core",G175&lt;&gt;"Secondary")),"Review inputs / basis",IF(NOT(ISNUMBER(AH175)),"Missing / NM metric","Eligible"))))))</x:f>
      </x:c>
      <x:c r="AJ175" s="25" t="str">
        <x:f>IF(AND(AI175="Eligible",G175="Core"),AH175,"")</x:f>
      </x:c>
      <x:c r="AK175" s="25" t="str">
        <x:f>IF(AI175="Eligible",AH175,"")</x:f>
      </x:c>
      <x:c r="AL175" s="2" t="str">
        <x:f>IF(NOT(ISNUMBER(AJ175)),"",IF($A$6&lt;5,"Fewer than 5 core",IF(OR(AJ175&lt;$B$6-1.5*($D$6-$B$6),AJ175&gt;$D$6+1.5*($D$6-$B$6)),"Review outlier","Within IQR fences")))</x:f>
      </x:c>
      <x:c r="AM175" s="2"/>
      <x:c r="AN175" s="2"/>
      <x:c r="AO175" s="2"/>
      <x:c r="AP175" s="2"/>
    </x:row>
    <x:row r="176" ht="25" customHeight="1">
      <x:c r="A176" s="6"/>
      <x:c r="B176" s="6"/>
      <x:c r="C176" s="6"/>
      <x:c r="D176" s="6"/>
      <x:c r="E176" s="6"/>
      <x:c r="F176" s="6"/>
      <x:c r="G176" s="6"/>
      <x:c r="H176" s="6"/>
      <x:c r="I176" s="6"/>
      <x:c r="J176" s="6"/>
      <x:c r="K176" s="6"/>
      <x:c r="L176" s="6"/>
      <x:c r="M176" s="6"/>
      <x:c r="N176" s="16"/>
      <x:c r="O176" s="16"/>
      <x:c r="P176" s="16"/>
      <x:c r="Q176" s="17"/>
      <x:c r="R176" s="17"/>
      <x:c r="S176" s="17"/>
      <x:c r="T176" s="17"/>
      <x:c r="U176" s="17"/>
      <x:c r="V176" s="17"/>
      <x:c r="W176" s="17"/>
      <x:c r="X176" s="17"/>
      <x:c r="Y176" s="17"/>
      <x:c r="Z176" s="18" t="str">
        <x:f>IF(COUNT(S176:T176)&lt;&gt;2,"",SUM(S176:T176))</x:f>
      </x:c>
      <x:c r="AA176" s="23" t="str">
        <x:f>IF(OR(NOT(ISNUMBER(Z176)),NOT(ISNUMBER(R176)),R176&lt;=0),"",Z176/R176)</x:f>
      </x:c>
      <x:c r="AB176" s="23" t="str">
        <x:f>IF(OR(COUNT(R176,V176)&lt;&gt;2,R176&lt;=0),"",V176/R176-1)</x:f>
      </x:c>
      <x:c r="AC176" s="24" t="str">
        <x:f>IF(COUNT(Q176,R176)&lt;&gt;2,"",IF(OR(Q176&lt;=0,R176&lt;=0),"NM",Q176/R176))</x:f>
      </x:c>
      <x:c r="AD176" s="24" t="str">
        <x:f>IF(COUNT(Q176,Z176)&lt;&gt;2,"",IF(OR(Q176&lt;=0,Z176&lt;=0),"NM",Q176/Z176))</x:f>
      </x:c>
      <x:c r="AE176" s="24" t="str">
        <x:f>IF(COUNT(Q176,U176)&lt;&gt;2,"",IF(OR(Q176&lt;=0,U176&lt;=0),"NM",Q176/U176))</x:f>
      </x:c>
      <x:c r="AF176" s="24" t="str">
        <x:f>IF(COUNT(Q176,V176)&lt;&gt;2,"",IF(OR(Q176&lt;=0,V176&lt;=0),"NM",Q176/V176))</x:f>
      </x:c>
      <x:c r="AG176" s="24" t="str">
        <x:f>IF(COUNT(Q176,W176)&lt;&gt;2,"",IF(OR(Q176&lt;=0,W176&lt;=0),"NM",Q176/W176))</x:f>
      </x:c>
      <x:c r="AH176" s="25" t="str">
        <x:f>IF(OR(NOT(ISNUMBER(Controls!$C$11)),Controls!$C$11&lt;1,Controls!$C$11&gt;5,Controls!$C$11&lt;&gt;INT(Controls!$C$11)),"",INDEX(AC176:AG176,1,Controls!$C$11))</x:f>
      </x:c>
      <x:c r="AI176" s="2" t="str">
        <x:f>IF(A176="","",IF(COUNTIFS($A$10:$A$309,A176)&lt;&gt;1,"Duplicate ID",IF(OR(B176&lt;&gt;Controls!$C$9,C176&lt;&gt;Controls!$C$10),"Other peer group",IF(OR(H176&lt;&gt;"Yes",G176="Excluded",G176="Adjacent",G176="Watchlist"),"Excluded",IF(OR(I176&lt;&gt;"Yes",D176="",E176="",J176="",K176="",L176="",X176="",Controls!$C$10="",Controls!$C$8="",Controls!$C$20="",Controls!$C$21="",M176&lt;&gt;Controls!$C$8,NOT(ISNUMBER(N176)),N176&lt;=0,N176&lt;&gt;Controls!$C$7,NOT(ISNUMBER(O176)),O176&gt;N176,AND(Controls!$C$11&gt;=4,OR(NOT(ISNUMBER(P176)),P176&lt;=N176)),AND(Controls!$C$11=2,T176&lt;&gt;0,Y176=""),AND(G176&lt;&gt;"Core",G176&lt;&gt;"Secondary")),"Review inputs / basis",IF(NOT(ISNUMBER(AH176)),"Missing / NM metric","Eligible"))))))</x:f>
      </x:c>
      <x:c r="AJ176" s="25" t="str">
        <x:f>IF(AND(AI176="Eligible",G176="Core"),AH176,"")</x:f>
      </x:c>
      <x:c r="AK176" s="25" t="str">
        <x:f>IF(AI176="Eligible",AH176,"")</x:f>
      </x:c>
      <x:c r="AL176" s="2" t="str">
        <x:f>IF(NOT(ISNUMBER(AJ176)),"",IF($A$6&lt;5,"Fewer than 5 core",IF(OR(AJ176&lt;$B$6-1.5*($D$6-$B$6),AJ176&gt;$D$6+1.5*($D$6-$B$6)),"Review outlier","Within IQR fences")))</x:f>
      </x:c>
      <x:c r="AM176" s="2"/>
      <x:c r="AN176" s="2"/>
      <x:c r="AO176" s="2"/>
      <x:c r="AP176" s="2"/>
    </x:row>
    <x:row r="177" ht="25" customHeight="1">
      <x:c r="A177" s="6"/>
      <x:c r="B177" s="6"/>
      <x:c r="C177" s="6"/>
      <x:c r="D177" s="6"/>
      <x:c r="E177" s="6"/>
      <x:c r="F177" s="6"/>
      <x:c r="G177" s="6"/>
      <x:c r="H177" s="6"/>
      <x:c r="I177" s="6"/>
      <x:c r="J177" s="6"/>
      <x:c r="K177" s="6"/>
      <x:c r="L177" s="6"/>
      <x:c r="M177" s="6"/>
      <x:c r="N177" s="16"/>
      <x:c r="O177" s="16"/>
      <x:c r="P177" s="16"/>
      <x:c r="Q177" s="17"/>
      <x:c r="R177" s="17"/>
      <x:c r="S177" s="17"/>
      <x:c r="T177" s="17"/>
      <x:c r="U177" s="17"/>
      <x:c r="V177" s="17"/>
      <x:c r="W177" s="17"/>
      <x:c r="X177" s="17"/>
      <x:c r="Y177" s="17"/>
      <x:c r="Z177" s="18" t="str">
        <x:f>IF(COUNT(S177:T177)&lt;&gt;2,"",SUM(S177:T177))</x:f>
      </x:c>
      <x:c r="AA177" s="23" t="str">
        <x:f>IF(OR(NOT(ISNUMBER(Z177)),NOT(ISNUMBER(R177)),R177&lt;=0),"",Z177/R177)</x:f>
      </x:c>
      <x:c r="AB177" s="23" t="str">
        <x:f>IF(OR(COUNT(R177,V177)&lt;&gt;2,R177&lt;=0),"",V177/R177-1)</x:f>
      </x:c>
      <x:c r="AC177" s="24" t="str">
        <x:f>IF(COUNT(Q177,R177)&lt;&gt;2,"",IF(OR(Q177&lt;=0,R177&lt;=0),"NM",Q177/R177))</x:f>
      </x:c>
      <x:c r="AD177" s="24" t="str">
        <x:f>IF(COUNT(Q177,Z177)&lt;&gt;2,"",IF(OR(Q177&lt;=0,Z177&lt;=0),"NM",Q177/Z177))</x:f>
      </x:c>
      <x:c r="AE177" s="24" t="str">
        <x:f>IF(COUNT(Q177,U177)&lt;&gt;2,"",IF(OR(Q177&lt;=0,U177&lt;=0),"NM",Q177/U177))</x:f>
      </x:c>
      <x:c r="AF177" s="24" t="str">
        <x:f>IF(COUNT(Q177,V177)&lt;&gt;2,"",IF(OR(Q177&lt;=0,V177&lt;=0),"NM",Q177/V177))</x:f>
      </x:c>
      <x:c r="AG177" s="24" t="str">
        <x:f>IF(COUNT(Q177,W177)&lt;&gt;2,"",IF(OR(Q177&lt;=0,W177&lt;=0),"NM",Q177/W177))</x:f>
      </x:c>
      <x:c r="AH177" s="25" t="str">
        <x:f>IF(OR(NOT(ISNUMBER(Controls!$C$11)),Controls!$C$11&lt;1,Controls!$C$11&gt;5,Controls!$C$11&lt;&gt;INT(Controls!$C$11)),"",INDEX(AC177:AG177,1,Controls!$C$11))</x:f>
      </x:c>
      <x:c r="AI177" s="2" t="str">
        <x:f>IF(A177="","",IF(COUNTIFS($A$10:$A$309,A177)&lt;&gt;1,"Duplicate ID",IF(OR(B177&lt;&gt;Controls!$C$9,C177&lt;&gt;Controls!$C$10),"Other peer group",IF(OR(H177&lt;&gt;"Yes",G177="Excluded",G177="Adjacent",G177="Watchlist"),"Excluded",IF(OR(I177&lt;&gt;"Yes",D177="",E177="",J177="",K177="",L177="",X177="",Controls!$C$10="",Controls!$C$8="",Controls!$C$20="",Controls!$C$21="",M177&lt;&gt;Controls!$C$8,NOT(ISNUMBER(N177)),N177&lt;=0,N177&lt;&gt;Controls!$C$7,NOT(ISNUMBER(O177)),O177&gt;N177,AND(Controls!$C$11&gt;=4,OR(NOT(ISNUMBER(P177)),P177&lt;=N177)),AND(Controls!$C$11=2,T177&lt;&gt;0,Y177=""),AND(G177&lt;&gt;"Core",G177&lt;&gt;"Secondary")),"Review inputs / basis",IF(NOT(ISNUMBER(AH177)),"Missing / NM metric","Eligible"))))))</x:f>
      </x:c>
      <x:c r="AJ177" s="25" t="str">
        <x:f>IF(AND(AI177="Eligible",G177="Core"),AH177,"")</x:f>
      </x:c>
      <x:c r="AK177" s="25" t="str">
        <x:f>IF(AI177="Eligible",AH177,"")</x:f>
      </x:c>
      <x:c r="AL177" s="2" t="str">
        <x:f>IF(NOT(ISNUMBER(AJ177)),"",IF($A$6&lt;5,"Fewer than 5 core",IF(OR(AJ177&lt;$B$6-1.5*($D$6-$B$6),AJ177&gt;$D$6+1.5*($D$6-$B$6)),"Review outlier","Within IQR fences")))</x:f>
      </x:c>
      <x:c r="AM177" s="2"/>
      <x:c r="AN177" s="2"/>
      <x:c r="AO177" s="2"/>
      <x:c r="AP177" s="2"/>
    </x:row>
    <x:row r="178" ht="25" customHeight="1">
      <x:c r="A178" s="6"/>
      <x:c r="B178" s="6"/>
      <x:c r="C178" s="6"/>
      <x:c r="D178" s="6"/>
      <x:c r="E178" s="6"/>
      <x:c r="F178" s="6"/>
      <x:c r="G178" s="6"/>
      <x:c r="H178" s="6"/>
      <x:c r="I178" s="6"/>
      <x:c r="J178" s="6"/>
      <x:c r="K178" s="6"/>
      <x:c r="L178" s="6"/>
      <x:c r="M178" s="6"/>
      <x:c r="N178" s="16"/>
      <x:c r="O178" s="16"/>
      <x:c r="P178" s="16"/>
      <x:c r="Q178" s="17"/>
      <x:c r="R178" s="17"/>
      <x:c r="S178" s="17"/>
      <x:c r="T178" s="17"/>
      <x:c r="U178" s="17"/>
      <x:c r="V178" s="17"/>
      <x:c r="W178" s="17"/>
      <x:c r="X178" s="17"/>
      <x:c r="Y178" s="17"/>
      <x:c r="Z178" s="18" t="str">
        <x:f>IF(COUNT(S178:T178)&lt;&gt;2,"",SUM(S178:T178))</x:f>
      </x:c>
      <x:c r="AA178" s="23" t="str">
        <x:f>IF(OR(NOT(ISNUMBER(Z178)),NOT(ISNUMBER(R178)),R178&lt;=0),"",Z178/R178)</x:f>
      </x:c>
      <x:c r="AB178" s="23" t="str">
        <x:f>IF(OR(COUNT(R178,V178)&lt;&gt;2,R178&lt;=0),"",V178/R178-1)</x:f>
      </x:c>
      <x:c r="AC178" s="24" t="str">
        <x:f>IF(COUNT(Q178,R178)&lt;&gt;2,"",IF(OR(Q178&lt;=0,R178&lt;=0),"NM",Q178/R178))</x:f>
      </x:c>
      <x:c r="AD178" s="24" t="str">
        <x:f>IF(COUNT(Q178,Z178)&lt;&gt;2,"",IF(OR(Q178&lt;=0,Z178&lt;=0),"NM",Q178/Z178))</x:f>
      </x:c>
      <x:c r="AE178" s="24" t="str">
        <x:f>IF(COUNT(Q178,U178)&lt;&gt;2,"",IF(OR(Q178&lt;=0,U178&lt;=0),"NM",Q178/U178))</x:f>
      </x:c>
      <x:c r="AF178" s="24" t="str">
        <x:f>IF(COUNT(Q178,V178)&lt;&gt;2,"",IF(OR(Q178&lt;=0,V178&lt;=0),"NM",Q178/V178))</x:f>
      </x:c>
      <x:c r="AG178" s="24" t="str">
        <x:f>IF(COUNT(Q178,W178)&lt;&gt;2,"",IF(OR(Q178&lt;=0,W178&lt;=0),"NM",Q178/W178))</x:f>
      </x:c>
      <x:c r="AH178" s="25" t="str">
        <x:f>IF(OR(NOT(ISNUMBER(Controls!$C$11)),Controls!$C$11&lt;1,Controls!$C$11&gt;5,Controls!$C$11&lt;&gt;INT(Controls!$C$11)),"",INDEX(AC178:AG178,1,Controls!$C$11))</x:f>
      </x:c>
      <x:c r="AI178" s="2" t="str">
        <x:f>IF(A178="","",IF(COUNTIFS($A$10:$A$309,A178)&lt;&gt;1,"Duplicate ID",IF(OR(B178&lt;&gt;Controls!$C$9,C178&lt;&gt;Controls!$C$10),"Other peer group",IF(OR(H178&lt;&gt;"Yes",G178="Excluded",G178="Adjacent",G178="Watchlist"),"Excluded",IF(OR(I178&lt;&gt;"Yes",D178="",E178="",J178="",K178="",L178="",X178="",Controls!$C$10="",Controls!$C$8="",Controls!$C$20="",Controls!$C$21="",M178&lt;&gt;Controls!$C$8,NOT(ISNUMBER(N178)),N178&lt;=0,N178&lt;&gt;Controls!$C$7,NOT(ISNUMBER(O178)),O178&gt;N178,AND(Controls!$C$11&gt;=4,OR(NOT(ISNUMBER(P178)),P178&lt;=N178)),AND(Controls!$C$11=2,T178&lt;&gt;0,Y178=""),AND(G178&lt;&gt;"Core",G178&lt;&gt;"Secondary")),"Review inputs / basis",IF(NOT(ISNUMBER(AH178)),"Missing / NM metric","Eligible"))))))</x:f>
      </x:c>
      <x:c r="AJ178" s="25" t="str">
        <x:f>IF(AND(AI178="Eligible",G178="Core"),AH178,"")</x:f>
      </x:c>
      <x:c r="AK178" s="25" t="str">
        <x:f>IF(AI178="Eligible",AH178,"")</x:f>
      </x:c>
      <x:c r="AL178" s="2" t="str">
        <x:f>IF(NOT(ISNUMBER(AJ178)),"",IF($A$6&lt;5,"Fewer than 5 core",IF(OR(AJ178&lt;$B$6-1.5*($D$6-$B$6),AJ178&gt;$D$6+1.5*($D$6-$B$6)),"Review outlier","Within IQR fences")))</x:f>
      </x:c>
      <x:c r="AM178" s="2"/>
      <x:c r="AN178" s="2"/>
      <x:c r="AO178" s="2"/>
      <x:c r="AP178" s="2"/>
    </x:row>
    <x:row r="179" ht="25" customHeight="1">
      <x:c r="A179" s="6"/>
      <x:c r="B179" s="6"/>
      <x:c r="C179" s="6"/>
      <x:c r="D179" s="6"/>
      <x:c r="E179" s="6"/>
      <x:c r="F179" s="6"/>
      <x:c r="G179" s="6"/>
      <x:c r="H179" s="6"/>
      <x:c r="I179" s="6"/>
      <x:c r="J179" s="6"/>
      <x:c r="K179" s="6"/>
      <x:c r="L179" s="6"/>
      <x:c r="M179" s="6"/>
      <x:c r="N179" s="16"/>
      <x:c r="O179" s="16"/>
      <x:c r="P179" s="16"/>
      <x:c r="Q179" s="17"/>
      <x:c r="R179" s="17"/>
      <x:c r="S179" s="17"/>
      <x:c r="T179" s="17"/>
      <x:c r="U179" s="17"/>
      <x:c r="V179" s="17"/>
      <x:c r="W179" s="17"/>
      <x:c r="X179" s="17"/>
      <x:c r="Y179" s="17"/>
      <x:c r="Z179" s="18" t="str">
        <x:f>IF(COUNT(S179:T179)&lt;&gt;2,"",SUM(S179:T179))</x:f>
      </x:c>
      <x:c r="AA179" s="23" t="str">
        <x:f>IF(OR(NOT(ISNUMBER(Z179)),NOT(ISNUMBER(R179)),R179&lt;=0),"",Z179/R179)</x:f>
      </x:c>
      <x:c r="AB179" s="23" t="str">
        <x:f>IF(OR(COUNT(R179,V179)&lt;&gt;2,R179&lt;=0),"",V179/R179-1)</x:f>
      </x:c>
      <x:c r="AC179" s="24" t="str">
        <x:f>IF(COUNT(Q179,R179)&lt;&gt;2,"",IF(OR(Q179&lt;=0,R179&lt;=0),"NM",Q179/R179))</x:f>
      </x:c>
      <x:c r="AD179" s="24" t="str">
        <x:f>IF(COUNT(Q179,Z179)&lt;&gt;2,"",IF(OR(Q179&lt;=0,Z179&lt;=0),"NM",Q179/Z179))</x:f>
      </x:c>
      <x:c r="AE179" s="24" t="str">
        <x:f>IF(COUNT(Q179,U179)&lt;&gt;2,"",IF(OR(Q179&lt;=0,U179&lt;=0),"NM",Q179/U179))</x:f>
      </x:c>
      <x:c r="AF179" s="24" t="str">
        <x:f>IF(COUNT(Q179,V179)&lt;&gt;2,"",IF(OR(Q179&lt;=0,V179&lt;=0),"NM",Q179/V179))</x:f>
      </x:c>
      <x:c r="AG179" s="24" t="str">
        <x:f>IF(COUNT(Q179,W179)&lt;&gt;2,"",IF(OR(Q179&lt;=0,W179&lt;=0),"NM",Q179/W179))</x:f>
      </x:c>
      <x:c r="AH179" s="25" t="str">
        <x:f>IF(OR(NOT(ISNUMBER(Controls!$C$11)),Controls!$C$11&lt;1,Controls!$C$11&gt;5,Controls!$C$11&lt;&gt;INT(Controls!$C$11)),"",INDEX(AC179:AG179,1,Controls!$C$11))</x:f>
      </x:c>
      <x:c r="AI179" s="2" t="str">
        <x:f>IF(A179="","",IF(COUNTIFS($A$10:$A$309,A179)&lt;&gt;1,"Duplicate ID",IF(OR(B179&lt;&gt;Controls!$C$9,C179&lt;&gt;Controls!$C$10),"Other peer group",IF(OR(H179&lt;&gt;"Yes",G179="Excluded",G179="Adjacent",G179="Watchlist"),"Excluded",IF(OR(I179&lt;&gt;"Yes",D179="",E179="",J179="",K179="",L179="",X179="",Controls!$C$10="",Controls!$C$8="",Controls!$C$20="",Controls!$C$21="",M179&lt;&gt;Controls!$C$8,NOT(ISNUMBER(N179)),N179&lt;=0,N179&lt;&gt;Controls!$C$7,NOT(ISNUMBER(O179)),O179&gt;N179,AND(Controls!$C$11&gt;=4,OR(NOT(ISNUMBER(P179)),P179&lt;=N179)),AND(Controls!$C$11=2,T179&lt;&gt;0,Y179=""),AND(G179&lt;&gt;"Core",G179&lt;&gt;"Secondary")),"Review inputs / basis",IF(NOT(ISNUMBER(AH179)),"Missing / NM metric","Eligible"))))))</x:f>
      </x:c>
      <x:c r="AJ179" s="25" t="str">
        <x:f>IF(AND(AI179="Eligible",G179="Core"),AH179,"")</x:f>
      </x:c>
      <x:c r="AK179" s="25" t="str">
        <x:f>IF(AI179="Eligible",AH179,"")</x:f>
      </x:c>
      <x:c r="AL179" s="2" t="str">
        <x:f>IF(NOT(ISNUMBER(AJ179)),"",IF($A$6&lt;5,"Fewer than 5 core",IF(OR(AJ179&lt;$B$6-1.5*($D$6-$B$6),AJ179&gt;$D$6+1.5*($D$6-$B$6)),"Review outlier","Within IQR fences")))</x:f>
      </x:c>
      <x:c r="AM179" s="2"/>
      <x:c r="AN179" s="2"/>
      <x:c r="AO179" s="2"/>
      <x:c r="AP179" s="2"/>
    </x:row>
    <x:row r="180" ht="25" customHeight="1">
      <x:c r="A180" s="6"/>
      <x:c r="B180" s="6"/>
      <x:c r="C180" s="6"/>
      <x:c r="D180" s="6"/>
      <x:c r="E180" s="6"/>
      <x:c r="F180" s="6"/>
      <x:c r="G180" s="6"/>
      <x:c r="H180" s="6"/>
      <x:c r="I180" s="6"/>
      <x:c r="J180" s="6"/>
      <x:c r="K180" s="6"/>
      <x:c r="L180" s="6"/>
      <x:c r="M180" s="6"/>
      <x:c r="N180" s="16"/>
      <x:c r="O180" s="16"/>
      <x:c r="P180" s="16"/>
      <x:c r="Q180" s="17"/>
      <x:c r="R180" s="17"/>
      <x:c r="S180" s="17"/>
      <x:c r="T180" s="17"/>
      <x:c r="U180" s="17"/>
      <x:c r="V180" s="17"/>
      <x:c r="W180" s="17"/>
      <x:c r="X180" s="17"/>
      <x:c r="Y180" s="17"/>
      <x:c r="Z180" s="18" t="str">
        <x:f>IF(COUNT(S180:T180)&lt;&gt;2,"",SUM(S180:T180))</x:f>
      </x:c>
      <x:c r="AA180" s="23" t="str">
        <x:f>IF(OR(NOT(ISNUMBER(Z180)),NOT(ISNUMBER(R180)),R180&lt;=0),"",Z180/R180)</x:f>
      </x:c>
      <x:c r="AB180" s="23" t="str">
        <x:f>IF(OR(COUNT(R180,V180)&lt;&gt;2,R180&lt;=0),"",V180/R180-1)</x:f>
      </x:c>
      <x:c r="AC180" s="24" t="str">
        <x:f>IF(COUNT(Q180,R180)&lt;&gt;2,"",IF(OR(Q180&lt;=0,R180&lt;=0),"NM",Q180/R180))</x:f>
      </x:c>
      <x:c r="AD180" s="24" t="str">
        <x:f>IF(COUNT(Q180,Z180)&lt;&gt;2,"",IF(OR(Q180&lt;=0,Z180&lt;=0),"NM",Q180/Z180))</x:f>
      </x:c>
      <x:c r="AE180" s="24" t="str">
        <x:f>IF(COUNT(Q180,U180)&lt;&gt;2,"",IF(OR(Q180&lt;=0,U180&lt;=0),"NM",Q180/U180))</x:f>
      </x:c>
      <x:c r="AF180" s="24" t="str">
        <x:f>IF(COUNT(Q180,V180)&lt;&gt;2,"",IF(OR(Q180&lt;=0,V180&lt;=0),"NM",Q180/V180))</x:f>
      </x:c>
      <x:c r="AG180" s="24" t="str">
        <x:f>IF(COUNT(Q180,W180)&lt;&gt;2,"",IF(OR(Q180&lt;=0,W180&lt;=0),"NM",Q180/W180))</x:f>
      </x:c>
      <x:c r="AH180" s="25" t="str">
        <x:f>IF(OR(NOT(ISNUMBER(Controls!$C$11)),Controls!$C$11&lt;1,Controls!$C$11&gt;5,Controls!$C$11&lt;&gt;INT(Controls!$C$11)),"",INDEX(AC180:AG180,1,Controls!$C$11))</x:f>
      </x:c>
      <x:c r="AI180" s="2" t="str">
        <x:f>IF(A180="","",IF(COUNTIFS($A$10:$A$309,A180)&lt;&gt;1,"Duplicate ID",IF(OR(B180&lt;&gt;Controls!$C$9,C180&lt;&gt;Controls!$C$10),"Other peer group",IF(OR(H180&lt;&gt;"Yes",G180="Excluded",G180="Adjacent",G180="Watchlist"),"Excluded",IF(OR(I180&lt;&gt;"Yes",D180="",E180="",J180="",K180="",L180="",X180="",Controls!$C$10="",Controls!$C$8="",Controls!$C$20="",Controls!$C$21="",M180&lt;&gt;Controls!$C$8,NOT(ISNUMBER(N180)),N180&lt;=0,N180&lt;&gt;Controls!$C$7,NOT(ISNUMBER(O180)),O180&gt;N180,AND(Controls!$C$11&gt;=4,OR(NOT(ISNUMBER(P180)),P180&lt;=N180)),AND(Controls!$C$11=2,T180&lt;&gt;0,Y180=""),AND(G180&lt;&gt;"Core",G180&lt;&gt;"Secondary")),"Review inputs / basis",IF(NOT(ISNUMBER(AH180)),"Missing / NM metric","Eligible"))))))</x:f>
      </x:c>
      <x:c r="AJ180" s="25" t="str">
        <x:f>IF(AND(AI180="Eligible",G180="Core"),AH180,"")</x:f>
      </x:c>
      <x:c r="AK180" s="25" t="str">
        <x:f>IF(AI180="Eligible",AH180,"")</x:f>
      </x:c>
      <x:c r="AL180" s="2" t="str">
        <x:f>IF(NOT(ISNUMBER(AJ180)),"",IF($A$6&lt;5,"Fewer than 5 core",IF(OR(AJ180&lt;$B$6-1.5*($D$6-$B$6),AJ180&gt;$D$6+1.5*($D$6-$B$6)),"Review outlier","Within IQR fences")))</x:f>
      </x:c>
      <x:c r="AM180" s="2"/>
      <x:c r="AN180" s="2"/>
      <x:c r="AO180" s="2"/>
      <x:c r="AP180" s="2"/>
    </x:row>
    <x:row r="181" ht="25" customHeight="1">
      <x:c r="A181" s="6"/>
      <x:c r="B181" s="6"/>
      <x:c r="C181" s="6"/>
      <x:c r="D181" s="6"/>
      <x:c r="E181" s="6"/>
      <x:c r="F181" s="6"/>
      <x:c r="G181" s="6"/>
      <x:c r="H181" s="6"/>
      <x:c r="I181" s="6"/>
      <x:c r="J181" s="6"/>
      <x:c r="K181" s="6"/>
      <x:c r="L181" s="6"/>
      <x:c r="M181" s="6"/>
      <x:c r="N181" s="16"/>
      <x:c r="O181" s="16"/>
      <x:c r="P181" s="16"/>
      <x:c r="Q181" s="17"/>
      <x:c r="R181" s="17"/>
      <x:c r="S181" s="17"/>
      <x:c r="T181" s="17"/>
      <x:c r="U181" s="17"/>
      <x:c r="V181" s="17"/>
      <x:c r="W181" s="17"/>
      <x:c r="X181" s="17"/>
      <x:c r="Y181" s="17"/>
      <x:c r="Z181" s="18" t="str">
        <x:f>IF(COUNT(S181:T181)&lt;&gt;2,"",SUM(S181:T181))</x:f>
      </x:c>
      <x:c r="AA181" s="23" t="str">
        <x:f>IF(OR(NOT(ISNUMBER(Z181)),NOT(ISNUMBER(R181)),R181&lt;=0),"",Z181/R181)</x:f>
      </x:c>
      <x:c r="AB181" s="23" t="str">
        <x:f>IF(OR(COUNT(R181,V181)&lt;&gt;2,R181&lt;=0),"",V181/R181-1)</x:f>
      </x:c>
      <x:c r="AC181" s="24" t="str">
        <x:f>IF(COUNT(Q181,R181)&lt;&gt;2,"",IF(OR(Q181&lt;=0,R181&lt;=0),"NM",Q181/R181))</x:f>
      </x:c>
      <x:c r="AD181" s="24" t="str">
        <x:f>IF(COUNT(Q181,Z181)&lt;&gt;2,"",IF(OR(Q181&lt;=0,Z181&lt;=0),"NM",Q181/Z181))</x:f>
      </x:c>
      <x:c r="AE181" s="24" t="str">
        <x:f>IF(COUNT(Q181,U181)&lt;&gt;2,"",IF(OR(Q181&lt;=0,U181&lt;=0),"NM",Q181/U181))</x:f>
      </x:c>
      <x:c r="AF181" s="24" t="str">
        <x:f>IF(COUNT(Q181,V181)&lt;&gt;2,"",IF(OR(Q181&lt;=0,V181&lt;=0),"NM",Q181/V181))</x:f>
      </x:c>
      <x:c r="AG181" s="24" t="str">
        <x:f>IF(COUNT(Q181,W181)&lt;&gt;2,"",IF(OR(Q181&lt;=0,W181&lt;=0),"NM",Q181/W181))</x:f>
      </x:c>
      <x:c r="AH181" s="25" t="str">
        <x:f>IF(OR(NOT(ISNUMBER(Controls!$C$11)),Controls!$C$11&lt;1,Controls!$C$11&gt;5,Controls!$C$11&lt;&gt;INT(Controls!$C$11)),"",INDEX(AC181:AG181,1,Controls!$C$11))</x:f>
      </x:c>
      <x:c r="AI181" s="2" t="str">
        <x:f>IF(A181="","",IF(COUNTIFS($A$10:$A$309,A181)&lt;&gt;1,"Duplicate ID",IF(OR(B181&lt;&gt;Controls!$C$9,C181&lt;&gt;Controls!$C$10),"Other peer group",IF(OR(H181&lt;&gt;"Yes",G181="Excluded",G181="Adjacent",G181="Watchlist"),"Excluded",IF(OR(I181&lt;&gt;"Yes",D181="",E181="",J181="",K181="",L181="",X181="",Controls!$C$10="",Controls!$C$8="",Controls!$C$20="",Controls!$C$21="",M181&lt;&gt;Controls!$C$8,NOT(ISNUMBER(N181)),N181&lt;=0,N181&lt;&gt;Controls!$C$7,NOT(ISNUMBER(O181)),O181&gt;N181,AND(Controls!$C$11&gt;=4,OR(NOT(ISNUMBER(P181)),P181&lt;=N181)),AND(Controls!$C$11=2,T181&lt;&gt;0,Y181=""),AND(G181&lt;&gt;"Core",G181&lt;&gt;"Secondary")),"Review inputs / basis",IF(NOT(ISNUMBER(AH181)),"Missing / NM metric","Eligible"))))))</x:f>
      </x:c>
      <x:c r="AJ181" s="25" t="str">
        <x:f>IF(AND(AI181="Eligible",G181="Core"),AH181,"")</x:f>
      </x:c>
      <x:c r="AK181" s="25" t="str">
        <x:f>IF(AI181="Eligible",AH181,"")</x:f>
      </x:c>
      <x:c r="AL181" s="2" t="str">
        <x:f>IF(NOT(ISNUMBER(AJ181)),"",IF($A$6&lt;5,"Fewer than 5 core",IF(OR(AJ181&lt;$B$6-1.5*($D$6-$B$6),AJ181&gt;$D$6+1.5*($D$6-$B$6)),"Review outlier","Within IQR fences")))</x:f>
      </x:c>
      <x:c r="AM181" s="2"/>
      <x:c r="AN181" s="2"/>
      <x:c r="AO181" s="2"/>
      <x:c r="AP181" s="2"/>
    </x:row>
    <x:row r="182" ht="25" customHeight="1">
      <x:c r="A182" s="6"/>
      <x:c r="B182" s="6"/>
      <x:c r="C182" s="6"/>
      <x:c r="D182" s="6"/>
      <x:c r="E182" s="6"/>
      <x:c r="F182" s="6"/>
      <x:c r="G182" s="6"/>
      <x:c r="H182" s="6"/>
      <x:c r="I182" s="6"/>
      <x:c r="J182" s="6"/>
      <x:c r="K182" s="6"/>
      <x:c r="L182" s="6"/>
      <x:c r="M182" s="6"/>
      <x:c r="N182" s="16"/>
      <x:c r="O182" s="16"/>
      <x:c r="P182" s="16"/>
      <x:c r="Q182" s="17"/>
      <x:c r="R182" s="17"/>
      <x:c r="S182" s="17"/>
      <x:c r="T182" s="17"/>
      <x:c r="U182" s="17"/>
      <x:c r="V182" s="17"/>
      <x:c r="W182" s="17"/>
      <x:c r="X182" s="17"/>
      <x:c r="Y182" s="17"/>
      <x:c r="Z182" s="18" t="str">
        <x:f>IF(COUNT(S182:T182)&lt;&gt;2,"",SUM(S182:T182))</x:f>
      </x:c>
      <x:c r="AA182" s="23" t="str">
        <x:f>IF(OR(NOT(ISNUMBER(Z182)),NOT(ISNUMBER(R182)),R182&lt;=0),"",Z182/R182)</x:f>
      </x:c>
      <x:c r="AB182" s="23" t="str">
        <x:f>IF(OR(COUNT(R182,V182)&lt;&gt;2,R182&lt;=0),"",V182/R182-1)</x:f>
      </x:c>
      <x:c r="AC182" s="24" t="str">
        <x:f>IF(COUNT(Q182,R182)&lt;&gt;2,"",IF(OR(Q182&lt;=0,R182&lt;=0),"NM",Q182/R182))</x:f>
      </x:c>
      <x:c r="AD182" s="24" t="str">
        <x:f>IF(COUNT(Q182,Z182)&lt;&gt;2,"",IF(OR(Q182&lt;=0,Z182&lt;=0),"NM",Q182/Z182))</x:f>
      </x:c>
      <x:c r="AE182" s="24" t="str">
        <x:f>IF(COUNT(Q182,U182)&lt;&gt;2,"",IF(OR(Q182&lt;=0,U182&lt;=0),"NM",Q182/U182))</x:f>
      </x:c>
      <x:c r="AF182" s="24" t="str">
        <x:f>IF(COUNT(Q182,V182)&lt;&gt;2,"",IF(OR(Q182&lt;=0,V182&lt;=0),"NM",Q182/V182))</x:f>
      </x:c>
      <x:c r="AG182" s="24" t="str">
        <x:f>IF(COUNT(Q182,W182)&lt;&gt;2,"",IF(OR(Q182&lt;=0,W182&lt;=0),"NM",Q182/W182))</x:f>
      </x:c>
      <x:c r="AH182" s="25" t="str">
        <x:f>IF(OR(NOT(ISNUMBER(Controls!$C$11)),Controls!$C$11&lt;1,Controls!$C$11&gt;5,Controls!$C$11&lt;&gt;INT(Controls!$C$11)),"",INDEX(AC182:AG182,1,Controls!$C$11))</x:f>
      </x:c>
      <x:c r="AI182" s="2" t="str">
        <x:f>IF(A182="","",IF(COUNTIFS($A$10:$A$309,A182)&lt;&gt;1,"Duplicate ID",IF(OR(B182&lt;&gt;Controls!$C$9,C182&lt;&gt;Controls!$C$10),"Other peer group",IF(OR(H182&lt;&gt;"Yes",G182="Excluded",G182="Adjacent",G182="Watchlist"),"Excluded",IF(OR(I182&lt;&gt;"Yes",D182="",E182="",J182="",K182="",L182="",X182="",Controls!$C$10="",Controls!$C$8="",Controls!$C$20="",Controls!$C$21="",M182&lt;&gt;Controls!$C$8,NOT(ISNUMBER(N182)),N182&lt;=0,N182&lt;&gt;Controls!$C$7,NOT(ISNUMBER(O182)),O182&gt;N182,AND(Controls!$C$11&gt;=4,OR(NOT(ISNUMBER(P182)),P182&lt;=N182)),AND(Controls!$C$11=2,T182&lt;&gt;0,Y182=""),AND(G182&lt;&gt;"Core",G182&lt;&gt;"Secondary")),"Review inputs / basis",IF(NOT(ISNUMBER(AH182)),"Missing / NM metric","Eligible"))))))</x:f>
      </x:c>
      <x:c r="AJ182" s="25" t="str">
        <x:f>IF(AND(AI182="Eligible",G182="Core"),AH182,"")</x:f>
      </x:c>
      <x:c r="AK182" s="25" t="str">
        <x:f>IF(AI182="Eligible",AH182,"")</x:f>
      </x:c>
      <x:c r="AL182" s="2" t="str">
        <x:f>IF(NOT(ISNUMBER(AJ182)),"",IF($A$6&lt;5,"Fewer than 5 core",IF(OR(AJ182&lt;$B$6-1.5*($D$6-$B$6),AJ182&gt;$D$6+1.5*($D$6-$B$6)),"Review outlier","Within IQR fences")))</x:f>
      </x:c>
      <x:c r="AM182" s="2"/>
      <x:c r="AN182" s="2"/>
      <x:c r="AO182" s="2"/>
      <x:c r="AP182" s="2"/>
    </x:row>
    <x:row r="183" ht="25" customHeight="1">
      <x:c r="A183" s="6"/>
      <x:c r="B183" s="6"/>
      <x:c r="C183" s="6"/>
      <x:c r="D183" s="6"/>
      <x:c r="E183" s="6"/>
      <x:c r="F183" s="6"/>
      <x:c r="G183" s="6"/>
      <x:c r="H183" s="6"/>
      <x:c r="I183" s="6"/>
      <x:c r="J183" s="6"/>
      <x:c r="K183" s="6"/>
      <x:c r="L183" s="6"/>
      <x:c r="M183" s="6"/>
      <x:c r="N183" s="16"/>
      <x:c r="O183" s="16"/>
      <x:c r="P183" s="16"/>
      <x:c r="Q183" s="17"/>
      <x:c r="R183" s="17"/>
      <x:c r="S183" s="17"/>
      <x:c r="T183" s="17"/>
      <x:c r="U183" s="17"/>
      <x:c r="V183" s="17"/>
      <x:c r="W183" s="17"/>
      <x:c r="X183" s="17"/>
      <x:c r="Y183" s="17"/>
      <x:c r="Z183" s="18" t="str">
        <x:f>IF(COUNT(S183:T183)&lt;&gt;2,"",SUM(S183:T183))</x:f>
      </x:c>
      <x:c r="AA183" s="23" t="str">
        <x:f>IF(OR(NOT(ISNUMBER(Z183)),NOT(ISNUMBER(R183)),R183&lt;=0),"",Z183/R183)</x:f>
      </x:c>
      <x:c r="AB183" s="23" t="str">
        <x:f>IF(OR(COUNT(R183,V183)&lt;&gt;2,R183&lt;=0),"",V183/R183-1)</x:f>
      </x:c>
      <x:c r="AC183" s="24" t="str">
        <x:f>IF(COUNT(Q183,R183)&lt;&gt;2,"",IF(OR(Q183&lt;=0,R183&lt;=0),"NM",Q183/R183))</x:f>
      </x:c>
      <x:c r="AD183" s="24" t="str">
        <x:f>IF(COUNT(Q183,Z183)&lt;&gt;2,"",IF(OR(Q183&lt;=0,Z183&lt;=0),"NM",Q183/Z183))</x:f>
      </x:c>
      <x:c r="AE183" s="24" t="str">
        <x:f>IF(COUNT(Q183,U183)&lt;&gt;2,"",IF(OR(Q183&lt;=0,U183&lt;=0),"NM",Q183/U183))</x:f>
      </x:c>
      <x:c r="AF183" s="24" t="str">
        <x:f>IF(COUNT(Q183,V183)&lt;&gt;2,"",IF(OR(Q183&lt;=0,V183&lt;=0),"NM",Q183/V183))</x:f>
      </x:c>
      <x:c r="AG183" s="24" t="str">
        <x:f>IF(COUNT(Q183,W183)&lt;&gt;2,"",IF(OR(Q183&lt;=0,W183&lt;=0),"NM",Q183/W183))</x:f>
      </x:c>
      <x:c r="AH183" s="25" t="str">
        <x:f>IF(OR(NOT(ISNUMBER(Controls!$C$11)),Controls!$C$11&lt;1,Controls!$C$11&gt;5,Controls!$C$11&lt;&gt;INT(Controls!$C$11)),"",INDEX(AC183:AG183,1,Controls!$C$11))</x:f>
      </x:c>
      <x:c r="AI183" s="2" t="str">
        <x:f>IF(A183="","",IF(COUNTIFS($A$10:$A$309,A183)&lt;&gt;1,"Duplicate ID",IF(OR(B183&lt;&gt;Controls!$C$9,C183&lt;&gt;Controls!$C$10),"Other peer group",IF(OR(H183&lt;&gt;"Yes",G183="Excluded",G183="Adjacent",G183="Watchlist"),"Excluded",IF(OR(I183&lt;&gt;"Yes",D183="",E183="",J183="",K183="",L183="",X183="",Controls!$C$10="",Controls!$C$8="",Controls!$C$20="",Controls!$C$21="",M183&lt;&gt;Controls!$C$8,NOT(ISNUMBER(N183)),N183&lt;=0,N183&lt;&gt;Controls!$C$7,NOT(ISNUMBER(O183)),O183&gt;N183,AND(Controls!$C$11&gt;=4,OR(NOT(ISNUMBER(P183)),P183&lt;=N183)),AND(Controls!$C$11=2,T183&lt;&gt;0,Y183=""),AND(G183&lt;&gt;"Core",G183&lt;&gt;"Secondary")),"Review inputs / basis",IF(NOT(ISNUMBER(AH183)),"Missing / NM metric","Eligible"))))))</x:f>
      </x:c>
      <x:c r="AJ183" s="25" t="str">
        <x:f>IF(AND(AI183="Eligible",G183="Core"),AH183,"")</x:f>
      </x:c>
      <x:c r="AK183" s="25" t="str">
        <x:f>IF(AI183="Eligible",AH183,"")</x:f>
      </x:c>
      <x:c r="AL183" s="2" t="str">
        <x:f>IF(NOT(ISNUMBER(AJ183)),"",IF($A$6&lt;5,"Fewer than 5 core",IF(OR(AJ183&lt;$B$6-1.5*($D$6-$B$6),AJ183&gt;$D$6+1.5*($D$6-$B$6)),"Review outlier","Within IQR fences")))</x:f>
      </x:c>
      <x:c r="AM183" s="2"/>
      <x:c r="AN183" s="2"/>
      <x:c r="AO183" s="2"/>
      <x:c r="AP183" s="2"/>
    </x:row>
    <x:row r="184" ht="25" customHeight="1">
      <x:c r="A184" s="6"/>
      <x:c r="B184" s="6"/>
      <x:c r="C184" s="6"/>
      <x:c r="D184" s="6"/>
      <x:c r="E184" s="6"/>
      <x:c r="F184" s="6"/>
      <x:c r="G184" s="6"/>
      <x:c r="H184" s="6"/>
      <x:c r="I184" s="6"/>
      <x:c r="J184" s="6"/>
      <x:c r="K184" s="6"/>
      <x:c r="L184" s="6"/>
      <x:c r="M184" s="6"/>
      <x:c r="N184" s="16"/>
      <x:c r="O184" s="16"/>
      <x:c r="P184" s="16"/>
      <x:c r="Q184" s="17"/>
      <x:c r="R184" s="17"/>
      <x:c r="S184" s="17"/>
      <x:c r="T184" s="17"/>
      <x:c r="U184" s="17"/>
      <x:c r="V184" s="17"/>
      <x:c r="W184" s="17"/>
      <x:c r="X184" s="17"/>
      <x:c r="Y184" s="17"/>
      <x:c r="Z184" s="18" t="str">
        <x:f>IF(COUNT(S184:T184)&lt;&gt;2,"",SUM(S184:T184))</x:f>
      </x:c>
      <x:c r="AA184" s="23" t="str">
        <x:f>IF(OR(NOT(ISNUMBER(Z184)),NOT(ISNUMBER(R184)),R184&lt;=0),"",Z184/R184)</x:f>
      </x:c>
      <x:c r="AB184" s="23" t="str">
        <x:f>IF(OR(COUNT(R184,V184)&lt;&gt;2,R184&lt;=0),"",V184/R184-1)</x:f>
      </x:c>
      <x:c r="AC184" s="24" t="str">
        <x:f>IF(COUNT(Q184,R184)&lt;&gt;2,"",IF(OR(Q184&lt;=0,R184&lt;=0),"NM",Q184/R184))</x:f>
      </x:c>
      <x:c r="AD184" s="24" t="str">
        <x:f>IF(COUNT(Q184,Z184)&lt;&gt;2,"",IF(OR(Q184&lt;=0,Z184&lt;=0),"NM",Q184/Z184))</x:f>
      </x:c>
      <x:c r="AE184" s="24" t="str">
        <x:f>IF(COUNT(Q184,U184)&lt;&gt;2,"",IF(OR(Q184&lt;=0,U184&lt;=0),"NM",Q184/U184))</x:f>
      </x:c>
      <x:c r="AF184" s="24" t="str">
        <x:f>IF(COUNT(Q184,V184)&lt;&gt;2,"",IF(OR(Q184&lt;=0,V184&lt;=0),"NM",Q184/V184))</x:f>
      </x:c>
      <x:c r="AG184" s="24" t="str">
        <x:f>IF(COUNT(Q184,W184)&lt;&gt;2,"",IF(OR(Q184&lt;=0,W184&lt;=0),"NM",Q184/W184))</x:f>
      </x:c>
      <x:c r="AH184" s="25" t="str">
        <x:f>IF(OR(NOT(ISNUMBER(Controls!$C$11)),Controls!$C$11&lt;1,Controls!$C$11&gt;5,Controls!$C$11&lt;&gt;INT(Controls!$C$11)),"",INDEX(AC184:AG184,1,Controls!$C$11))</x:f>
      </x:c>
      <x:c r="AI184" s="2" t="str">
        <x:f>IF(A184="","",IF(COUNTIFS($A$10:$A$309,A184)&lt;&gt;1,"Duplicate ID",IF(OR(B184&lt;&gt;Controls!$C$9,C184&lt;&gt;Controls!$C$10),"Other peer group",IF(OR(H184&lt;&gt;"Yes",G184="Excluded",G184="Adjacent",G184="Watchlist"),"Excluded",IF(OR(I184&lt;&gt;"Yes",D184="",E184="",J184="",K184="",L184="",X184="",Controls!$C$10="",Controls!$C$8="",Controls!$C$20="",Controls!$C$21="",M184&lt;&gt;Controls!$C$8,NOT(ISNUMBER(N184)),N184&lt;=0,N184&lt;&gt;Controls!$C$7,NOT(ISNUMBER(O184)),O184&gt;N184,AND(Controls!$C$11&gt;=4,OR(NOT(ISNUMBER(P184)),P184&lt;=N184)),AND(Controls!$C$11=2,T184&lt;&gt;0,Y184=""),AND(G184&lt;&gt;"Core",G184&lt;&gt;"Secondary")),"Review inputs / basis",IF(NOT(ISNUMBER(AH184)),"Missing / NM metric","Eligible"))))))</x:f>
      </x:c>
      <x:c r="AJ184" s="25" t="str">
        <x:f>IF(AND(AI184="Eligible",G184="Core"),AH184,"")</x:f>
      </x:c>
      <x:c r="AK184" s="25" t="str">
        <x:f>IF(AI184="Eligible",AH184,"")</x:f>
      </x:c>
      <x:c r="AL184" s="2" t="str">
        <x:f>IF(NOT(ISNUMBER(AJ184)),"",IF($A$6&lt;5,"Fewer than 5 core",IF(OR(AJ184&lt;$B$6-1.5*($D$6-$B$6),AJ184&gt;$D$6+1.5*($D$6-$B$6)),"Review outlier","Within IQR fences")))</x:f>
      </x:c>
      <x:c r="AM184" s="2"/>
      <x:c r="AN184" s="2"/>
      <x:c r="AO184" s="2"/>
      <x:c r="AP184" s="2"/>
    </x:row>
    <x:row r="185" ht="25" customHeight="1">
      <x:c r="A185" s="6"/>
      <x:c r="B185" s="6"/>
      <x:c r="C185" s="6"/>
      <x:c r="D185" s="6"/>
      <x:c r="E185" s="6"/>
      <x:c r="F185" s="6"/>
      <x:c r="G185" s="6"/>
      <x:c r="H185" s="6"/>
      <x:c r="I185" s="6"/>
      <x:c r="J185" s="6"/>
      <x:c r="K185" s="6"/>
      <x:c r="L185" s="6"/>
      <x:c r="M185" s="6"/>
      <x:c r="N185" s="16"/>
      <x:c r="O185" s="16"/>
      <x:c r="P185" s="16"/>
      <x:c r="Q185" s="17"/>
      <x:c r="R185" s="17"/>
      <x:c r="S185" s="17"/>
      <x:c r="T185" s="17"/>
      <x:c r="U185" s="17"/>
      <x:c r="V185" s="17"/>
      <x:c r="W185" s="17"/>
      <x:c r="X185" s="17"/>
      <x:c r="Y185" s="17"/>
      <x:c r="Z185" s="18" t="str">
        <x:f>IF(COUNT(S185:T185)&lt;&gt;2,"",SUM(S185:T185))</x:f>
      </x:c>
      <x:c r="AA185" s="23" t="str">
        <x:f>IF(OR(NOT(ISNUMBER(Z185)),NOT(ISNUMBER(R185)),R185&lt;=0),"",Z185/R185)</x:f>
      </x:c>
      <x:c r="AB185" s="23" t="str">
        <x:f>IF(OR(COUNT(R185,V185)&lt;&gt;2,R185&lt;=0),"",V185/R185-1)</x:f>
      </x:c>
      <x:c r="AC185" s="24" t="str">
        <x:f>IF(COUNT(Q185,R185)&lt;&gt;2,"",IF(OR(Q185&lt;=0,R185&lt;=0),"NM",Q185/R185))</x:f>
      </x:c>
      <x:c r="AD185" s="24" t="str">
        <x:f>IF(COUNT(Q185,Z185)&lt;&gt;2,"",IF(OR(Q185&lt;=0,Z185&lt;=0),"NM",Q185/Z185))</x:f>
      </x:c>
      <x:c r="AE185" s="24" t="str">
        <x:f>IF(COUNT(Q185,U185)&lt;&gt;2,"",IF(OR(Q185&lt;=0,U185&lt;=0),"NM",Q185/U185))</x:f>
      </x:c>
      <x:c r="AF185" s="24" t="str">
        <x:f>IF(COUNT(Q185,V185)&lt;&gt;2,"",IF(OR(Q185&lt;=0,V185&lt;=0),"NM",Q185/V185))</x:f>
      </x:c>
      <x:c r="AG185" s="24" t="str">
        <x:f>IF(COUNT(Q185,W185)&lt;&gt;2,"",IF(OR(Q185&lt;=0,W185&lt;=0),"NM",Q185/W185))</x:f>
      </x:c>
      <x:c r="AH185" s="25" t="str">
        <x:f>IF(OR(NOT(ISNUMBER(Controls!$C$11)),Controls!$C$11&lt;1,Controls!$C$11&gt;5,Controls!$C$11&lt;&gt;INT(Controls!$C$11)),"",INDEX(AC185:AG185,1,Controls!$C$11))</x:f>
      </x:c>
      <x:c r="AI185" s="2" t="str">
        <x:f>IF(A185="","",IF(COUNTIFS($A$10:$A$309,A185)&lt;&gt;1,"Duplicate ID",IF(OR(B185&lt;&gt;Controls!$C$9,C185&lt;&gt;Controls!$C$10),"Other peer group",IF(OR(H185&lt;&gt;"Yes",G185="Excluded",G185="Adjacent",G185="Watchlist"),"Excluded",IF(OR(I185&lt;&gt;"Yes",D185="",E185="",J185="",K185="",L185="",X185="",Controls!$C$10="",Controls!$C$8="",Controls!$C$20="",Controls!$C$21="",M185&lt;&gt;Controls!$C$8,NOT(ISNUMBER(N185)),N185&lt;=0,N185&lt;&gt;Controls!$C$7,NOT(ISNUMBER(O185)),O185&gt;N185,AND(Controls!$C$11&gt;=4,OR(NOT(ISNUMBER(P185)),P185&lt;=N185)),AND(Controls!$C$11=2,T185&lt;&gt;0,Y185=""),AND(G185&lt;&gt;"Core",G185&lt;&gt;"Secondary")),"Review inputs / basis",IF(NOT(ISNUMBER(AH185)),"Missing / NM metric","Eligible"))))))</x:f>
      </x:c>
      <x:c r="AJ185" s="25" t="str">
        <x:f>IF(AND(AI185="Eligible",G185="Core"),AH185,"")</x:f>
      </x:c>
      <x:c r="AK185" s="25" t="str">
        <x:f>IF(AI185="Eligible",AH185,"")</x:f>
      </x:c>
      <x:c r="AL185" s="2" t="str">
        <x:f>IF(NOT(ISNUMBER(AJ185)),"",IF($A$6&lt;5,"Fewer than 5 core",IF(OR(AJ185&lt;$B$6-1.5*($D$6-$B$6),AJ185&gt;$D$6+1.5*($D$6-$B$6)),"Review outlier","Within IQR fences")))</x:f>
      </x:c>
      <x:c r="AM185" s="2"/>
      <x:c r="AN185" s="2"/>
      <x:c r="AO185" s="2"/>
      <x:c r="AP185" s="2"/>
    </x:row>
    <x:row r="186" ht="25" customHeight="1">
      <x:c r="A186" s="6"/>
      <x:c r="B186" s="6"/>
      <x:c r="C186" s="6"/>
      <x:c r="D186" s="6"/>
      <x:c r="E186" s="6"/>
      <x:c r="F186" s="6"/>
      <x:c r="G186" s="6"/>
      <x:c r="H186" s="6"/>
      <x:c r="I186" s="6"/>
      <x:c r="J186" s="6"/>
      <x:c r="K186" s="6"/>
      <x:c r="L186" s="6"/>
      <x:c r="M186" s="6"/>
      <x:c r="N186" s="16"/>
      <x:c r="O186" s="16"/>
      <x:c r="P186" s="16"/>
      <x:c r="Q186" s="17"/>
      <x:c r="R186" s="17"/>
      <x:c r="S186" s="17"/>
      <x:c r="T186" s="17"/>
      <x:c r="U186" s="17"/>
      <x:c r="V186" s="17"/>
      <x:c r="W186" s="17"/>
      <x:c r="X186" s="17"/>
      <x:c r="Y186" s="17"/>
      <x:c r="Z186" s="18" t="str">
        <x:f>IF(COUNT(S186:T186)&lt;&gt;2,"",SUM(S186:T186))</x:f>
      </x:c>
      <x:c r="AA186" s="23" t="str">
        <x:f>IF(OR(NOT(ISNUMBER(Z186)),NOT(ISNUMBER(R186)),R186&lt;=0),"",Z186/R186)</x:f>
      </x:c>
      <x:c r="AB186" s="23" t="str">
        <x:f>IF(OR(COUNT(R186,V186)&lt;&gt;2,R186&lt;=0),"",V186/R186-1)</x:f>
      </x:c>
      <x:c r="AC186" s="24" t="str">
        <x:f>IF(COUNT(Q186,R186)&lt;&gt;2,"",IF(OR(Q186&lt;=0,R186&lt;=0),"NM",Q186/R186))</x:f>
      </x:c>
      <x:c r="AD186" s="24" t="str">
        <x:f>IF(COUNT(Q186,Z186)&lt;&gt;2,"",IF(OR(Q186&lt;=0,Z186&lt;=0),"NM",Q186/Z186))</x:f>
      </x:c>
      <x:c r="AE186" s="24" t="str">
        <x:f>IF(COUNT(Q186,U186)&lt;&gt;2,"",IF(OR(Q186&lt;=0,U186&lt;=0),"NM",Q186/U186))</x:f>
      </x:c>
      <x:c r="AF186" s="24" t="str">
        <x:f>IF(COUNT(Q186,V186)&lt;&gt;2,"",IF(OR(Q186&lt;=0,V186&lt;=0),"NM",Q186/V186))</x:f>
      </x:c>
      <x:c r="AG186" s="24" t="str">
        <x:f>IF(COUNT(Q186,W186)&lt;&gt;2,"",IF(OR(Q186&lt;=0,W186&lt;=0),"NM",Q186/W186))</x:f>
      </x:c>
      <x:c r="AH186" s="25" t="str">
        <x:f>IF(OR(NOT(ISNUMBER(Controls!$C$11)),Controls!$C$11&lt;1,Controls!$C$11&gt;5,Controls!$C$11&lt;&gt;INT(Controls!$C$11)),"",INDEX(AC186:AG186,1,Controls!$C$11))</x:f>
      </x:c>
      <x:c r="AI186" s="2" t="str">
        <x:f>IF(A186="","",IF(COUNTIFS($A$10:$A$309,A186)&lt;&gt;1,"Duplicate ID",IF(OR(B186&lt;&gt;Controls!$C$9,C186&lt;&gt;Controls!$C$10),"Other peer group",IF(OR(H186&lt;&gt;"Yes",G186="Excluded",G186="Adjacent",G186="Watchlist"),"Excluded",IF(OR(I186&lt;&gt;"Yes",D186="",E186="",J186="",K186="",L186="",X186="",Controls!$C$10="",Controls!$C$8="",Controls!$C$20="",Controls!$C$21="",M186&lt;&gt;Controls!$C$8,NOT(ISNUMBER(N186)),N186&lt;=0,N186&lt;&gt;Controls!$C$7,NOT(ISNUMBER(O186)),O186&gt;N186,AND(Controls!$C$11&gt;=4,OR(NOT(ISNUMBER(P186)),P186&lt;=N186)),AND(Controls!$C$11=2,T186&lt;&gt;0,Y186=""),AND(G186&lt;&gt;"Core",G186&lt;&gt;"Secondary")),"Review inputs / basis",IF(NOT(ISNUMBER(AH186)),"Missing / NM metric","Eligible"))))))</x:f>
      </x:c>
      <x:c r="AJ186" s="25" t="str">
        <x:f>IF(AND(AI186="Eligible",G186="Core"),AH186,"")</x:f>
      </x:c>
      <x:c r="AK186" s="25" t="str">
        <x:f>IF(AI186="Eligible",AH186,"")</x:f>
      </x:c>
      <x:c r="AL186" s="2" t="str">
        <x:f>IF(NOT(ISNUMBER(AJ186)),"",IF($A$6&lt;5,"Fewer than 5 core",IF(OR(AJ186&lt;$B$6-1.5*($D$6-$B$6),AJ186&gt;$D$6+1.5*($D$6-$B$6)),"Review outlier","Within IQR fences")))</x:f>
      </x:c>
      <x:c r="AM186" s="2"/>
      <x:c r="AN186" s="2"/>
      <x:c r="AO186" s="2"/>
      <x:c r="AP186" s="2"/>
    </x:row>
    <x:row r="187" ht="25" customHeight="1">
      <x:c r="A187" s="6"/>
      <x:c r="B187" s="6"/>
      <x:c r="C187" s="6"/>
      <x:c r="D187" s="6"/>
      <x:c r="E187" s="6"/>
      <x:c r="F187" s="6"/>
      <x:c r="G187" s="6"/>
      <x:c r="H187" s="6"/>
      <x:c r="I187" s="6"/>
      <x:c r="J187" s="6"/>
      <x:c r="K187" s="6"/>
      <x:c r="L187" s="6"/>
      <x:c r="M187" s="6"/>
      <x:c r="N187" s="16"/>
      <x:c r="O187" s="16"/>
      <x:c r="P187" s="16"/>
      <x:c r="Q187" s="17"/>
      <x:c r="R187" s="17"/>
      <x:c r="S187" s="17"/>
      <x:c r="T187" s="17"/>
      <x:c r="U187" s="17"/>
      <x:c r="V187" s="17"/>
      <x:c r="W187" s="17"/>
      <x:c r="X187" s="17"/>
      <x:c r="Y187" s="17"/>
      <x:c r="Z187" s="18" t="str">
        <x:f>IF(COUNT(S187:T187)&lt;&gt;2,"",SUM(S187:T187))</x:f>
      </x:c>
      <x:c r="AA187" s="23" t="str">
        <x:f>IF(OR(NOT(ISNUMBER(Z187)),NOT(ISNUMBER(R187)),R187&lt;=0),"",Z187/R187)</x:f>
      </x:c>
      <x:c r="AB187" s="23" t="str">
        <x:f>IF(OR(COUNT(R187,V187)&lt;&gt;2,R187&lt;=0),"",V187/R187-1)</x:f>
      </x:c>
      <x:c r="AC187" s="24" t="str">
        <x:f>IF(COUNT(Q187,R187)&lt;&gt;2,"",IF(OR(Q187&lt;=0,R187&lt;=0),"NM",Q187/R187))</x:f>
      </x:c>
      <x:c r="AD187" s="24" t="str">
        <x:f>IF(COUNT(Q187,Z187)&lt;&gt;2,"",IF(OR(Q187&lt;=0,Z187&lt;=0),"NM",Q187/Z187))</x:f>
      </x:c>
      <x:c r="AE187" s="24" t="str">
        <x:f>IF(COUNT(Q187,U187)&lt;&gt;2,"",IF(OR(Q187&lt;=0,U187&lt;=0),"NM",Q187/U187))</x:f>
      </x:c>
      <x:c r="AF187" s="24" t="str">
        <x:f>IF(COUNT(Q187,V187)&lt;&gt;2,"",IF(OR(Q187&lt;=0,V187&lt;=0),"NM",Q187/V187))</x:f>
      </x:c>
      <x:c r="AG187" s="24" t="str">
        <x:f>IF(COUNT(Q187,W187)&lt;&gt;2,"",IF(OR(Q187&lt;=0,W187&lt;=0),"NM",Q187/W187))</x:f>
      </x:c>
      <x:c r="AH187" s="25" t="str">
        <x:f>IF(OR(NOT(ISNUMBER(Controls!$C$11)),Controls!$C$11&lt;1,Controls!$C$11&gt;5,Controls!$C$11&lt;&gt;INT(Controls!$C$11)),"",INDEX(AC187:AG187,1,Controls!$C$11))</x:f>
      </x:c>
      <x:c r="AI187" s="2" t="str">
        <x:f>IF(A187="","",IF(COUNTIFS($A$10:$A$309,A187)&lt;&gt;1,"Duplicate ID",IF(OR(B187&lt;&gt;Controls!$C$9,C187&lt;&gt;Controls!$C$10),"Other peer group",IF(OR(H187&lt;&gt;"Yes",G187="Excluded",G187="Adjacent",G187="Watchlist"),"Excluded",IF(OR(I187&lt;&gt;"Yes",D187="",E187="",J187="",K187="",L187="",X187="",Controls!$C$10="",Controls!$C$8="",Controls!$C$20="",Controls!$C$21="",M187&lt;&gt;Controls!$C$8,NOT(ISNUMBER(N187)),N187&lt;=0,N187&lt;&gt;Controls!$C$7,NOT(ISNUMBER(O187)),O187&gt;N187,AND(Controls!$C$11&gt;=4,OR(NOT(ISNUMBER(P187)),P187&lt;=N187)),AND(Controls!$C$11=2,T187&lt;&gt;0,Y187=""),AND(G187&lt;&gt;"Core",G187&lt;&gt;"Secondary")),"Review inputs / basis",IF(NOT(ISNUMBER(AH187)),"Missing / NM metric","Eligible"))))))</x:f>
      </x:c>
      <x:c r="AJ187" s="25" t="str">
        <x:f>IF(AND(AI187="Eligible",G187="Core"),AH187,"")</x:f>
      </x:c>
      <x:c r="AK187" s="25" t="str">
        <x:f>IF(AI187="Eligible",AH187,"")</x:f>
      </x:c>
      <x:c r="AL187" s="2" t="str">
        <x:f>IF(NOT(ISNUMBER(AJ187)),"",IF($A$6&lt;5,"Fewer than 5 core",IF(OR(AJ187&lt;$B$6-1.5*($D$6-$B$6),AJ187&gt;$D$6+1.5*($D$6-$B$6)),"Review outlier","Within IQR fences")))</x:f>
      </x:c>
      <x:c r="AM187" s="2"/>
      <x:c r="AN187" s="2"/>
      <x:c r="AO187" s="2"/>
      <x:c r="AP187" s="2"/>
    </x:row>
    <x:row r="188" ht="25" customHeight="1">
      <x:c r="A188" s="6"/>
      <x:c r="B188" s="6"/>
      <x:c r="C188" s="6"/>
      <x:c r="D188" s="6"/>
      <x:c r="E188" s="6"/>
      <x:c r="F188" s="6"/>
      <x:c r="G188" s="6"/>
      <x:c r="H188" s="6"/>
      <x:c r="I188" s="6"/>
      <x:c r="J188" s="6"/>
      <x:c r="K188" s="6"/>
      <x:c r="L188" s="6"/>
      <x:c r="M188" s="6"/>
      <x:c r="N188" s="16"/>
      <x:c r="O188" s="16"/>
      <x:c r="P188" s="16"/>
      <x:c r="Q188" s="17"/>
      <x:c r="R188" s="17"/>
      <x:c r="S188" s="17"/>
      <x:c r="T188" s="17"/>
      <x:c r="U188" s="17"/>
      <x:c r="V188" s="17"/>
      <x:c r="W188" s="17"/>
      <x:c r="X188" s="17"/>
      <x:c r="Y188" s="17"/>
      <x:c r="Z188" s="18" t="str">
        <x:f>IF(COUNT(S188:T188)&lt;&gt;2,"",SUM(S188:T188))</x:f>
      </x:c>
      <x:c r="AA188" s="23" t="str">
        <x:f>IF(OR(NOT(ISNUMBER(Z188)),NOT(ISNUMBER(R188)),R188&lt;=0),"",Z188/R188)</x:f>
      </x:c>
      <x:c r="AB188" s="23" t="str">
        <x:f>IF(OR(COUNT(R188,V188)&lt;&gt;2,R188&lt;=0),"",V188/R188-1)</x:f>
      </x:c>
      <x:c r="AC188" s="24" t="str">
        <x:f>IF(COUNT(Q188,R188)&lt;&gt;2,"",IF(OR(Q188&lt;=0,R188&lt;=0),"NM",Q188/R188))</x:f>
      </x:c>
      <x:c r="AD188" s="24" t="str">
        <x:f>IF(COUNT(Q188,Z188)&lt;&gt;2,"",IF(OR(Q188&lt;=0,Z188&lt;=0),"NM",Q188/Z188))</x:f>
      </x:c>
      <x:c r="AE188" s="24" t="str">
        <x:f>IF(COUNT(Q188,U188)&lt;&gt;2,"",IF(OR(Q188&lt;=0,U188&lt;=0),"NM",Q188/U188))</x:f>
      </x:c>
      <x:c r="AF188" s="24" t="str">
        <x:f>IF(COUNT(Q188,V188)&lt;&gt;2,"",IF(OR(Q188&lt;=0,V188&lt;=0),"NM",Q188/V188))</x:f>
      </x:c>
      <x:c r="AG188" s="24" t="str">
        <x:f>IF(COUNT(Q188,W188)&lt;&gt;2,"",IF(OR(Q188&lt;=0,W188&lt;=0),"NM",Q188/W188))</x:f>
      </x:c>
      <x:c r="AH188" s="25" t="str">
        <x:f>IF(OR(NOT(ISNUMBER(Controls!$C$11)),Controls!$C$11&lt;1,Controls!$C$11&gt;5,Controls!$C$11&lt;&gt;INT(Controls!$C$11)),"",INDEX(AC188:AG188,1,Controls!$C$11))</x:f>
      </x:c>
      <x:c r="AI188" s="2" t="str">
        <x:f>IF(A188="","",IF(COUNTIFS($A$10:$A$309,A188)&lt;&gt;1,"Duplicate ID",IF(OR(B188&lt;&gt;Controls!$C$9,C188&lt;&gt;Controls!$C$10),"Other peer group",IF(OR(H188&lt;&gt;"Yes",G188="Excluded",G188="Adjacent",G188="Watchlist"),"Excluded",IF(OR(I188&lt;&gt;"Yes",D188="",E188="",J188="",K188="",L188="",X188="",Controls!$C$10="",Controls!$C$8="",Controls!$C$20="",Controls!$C$21="",M188&lt;&gt;Controls!$C$8,NOT(ISNUMBER(N188)),N188&lt;=0,N188&lt;&gt;Controls!$C$7,NOT(ISNUMBER(O188)),O188&gt;N188,AND(Controls!$C$11&gt;=4,OR(NOT(ISNUMBER(P188)),P188&lt;=N188)),AND(Controls!$C$11=2,T188&lt;&gt;0,Y188=""),AND(G188&lt;&gt;"Core",G188&lt;&gt;"Secondary")),"Review inputs / basis",IF(NOT(ISNUMBER(AH188)),"Missing / NM metric","Eligible"))))))</x:f>
      </x:c>
      <x:c r="AJ188" s="25" t="str">
        <x:f>IF(AND(AI188="Eligible",G188="Core"),AH188,"")</x:f>
      </x:c>
      <x:c r="AK188" s="25" t="str">
        <x:f>IF(AI188="Eligible",AH188,"")</x:f>
      </x:c>
      <x:c r="AL188" s="2" t="str">
        <x:f>IF(NOT(ISNUMBER(AJ188)),"",IF($A$6&lt;5,"Fewer than 5 core",IF(OR(AJ188&lt;$B$6-1.5*($D$6-$B$6),AJ188&gt;$D$6+1.5*($D$6-$B$6)),"Review outlier","Within IQR fences")))</x:f>
      </x:c>
      <x:c r="AM188" s="2"/>
      <x:c r="AN188" s="2"/>
      <x:c r="AO188" s="2"/>
      <x:c r="AP188" s="2"/>
    </x:row>
    <x:row r="189" ht="25" customHeight="1">
      <x:c r="A189" s="6"/>
      <x:c r="B189" s="6"/>
      <x:c r="C189" s="6"/>
      <x:c r="D189" s="6"/>
      <x:c r="E189" s="6"/>
      <x:c r="F189" s="6"/>
      <x:c r="G189" s="6"/>
      <x:c r="H189" s="6"/>
      <x:c r="I189" s="6"/>
      <x:c r="J189" s="6"/>
      <x:c r="K189" s="6"/>
      <x:c r="L189" s="6"/>
      <x:c r="M189" s="6"/>
      <x:c r="N189" s="16"/>
      <x:c r="O189" s="16"/>
      <x:c r="P189" s="16"/>
      <x:c r="Q189" s="17"/>
      <x:c r="R189" s="17"/>
      <x:c r="S189" s="17"/>
      <x:c r="T189" s="17"/>
      <x:c r="U189" s="17"/>
      <x:c r="V189" s="17"/>
      <x:c r="W189" s="17"/>
      <x:c r="X189" s="17"/>
      <x:c r="Y189" s="17"/>
      <x:c r="Z189" s="18" t="str">
        <x:f>IF(COUNT(S189:T189)&lt;&gt;2,"",SUM(S189:T189))</x:f>
      </x:c>
      <x:c r="AA189" s="23" t="str">
        <x:f>IF(OR(NOT(ISNUMBER(Z189)),NOT(ISNUMBER(R189)),R189&lt;=0),"",Z189/R189)</x:f>
      </x:c>
      <x:c r="AB189" s="23" t="str">
        <x:f>IF(OR(COUNT(R189,V189)&lt;&gt;2,R189&lt;=0),"",V189/R189-1)</x:f>
      </x:c>
      <x:c r="AC189" s="24" t="str">
        <x:f>IF(COUNT(Q189,R189)&lt;&gt;2,"",IF(OR(Q189&lt;=0,R189&lt;=0),"NM",Q189/R189))</x:f>
      </x:c>
      <x:c r="AD189" s="24" t="str">
        <x:f>IF(COUNT(Q189,Z189)&lt;&gt;2,"",IF(OR(Q189&lt;=0,Z189&lt;=0),"NM",Q189/Z189))</x:f>
      </x:c>
      <x:c r="AE189" s="24" t="str">
        <x:f>IF(COUNT(Q189,U189)&lt;&gt;2,"",IF(OR(Q189&lt;=0,U189&lt;=0),"NM",Q189/U189))</x:f>
      </x:c>
      <x:c r="AF189" s="24" t="str">
        <x:f>IF(COUNT(Q189,V189)&lt;&gt;2,"",IF(OR(Q189&lt;=0,V189&lt;=0),"NM",Q189/V189))</x:f>
      </x:c>
      <x:c r="AG189" s="24" t="str">
        <x:f>IF(COUNT(Q189,W189)&lt;&gt;2,"",IF(OR(Q189&lt;=0,W189&lt;=0),"NM",Q189/W189))</x:f>
      </x:c>
      <x:c r="AH189" s="25" t="str">
        <x:f>IF(OR(NOT(ISNUMBER(Controls!$C$11)),Controls!$C$11&lt;1,Controls!$C$11&gt;5,Controls!$C$11&lt;&gt;INT(Controls!$C$11)),"",INDEX(AC189:AG189,1,Controls!$C$11))</x:f>
      </x:c>
      <x:c r="AI189" s="2" t="str">
        <x:f>IF(A189="","",IF(COUNTIFS($A$10:$A$309,A189)&lt;&gt;1,"Duplicate ID",IF(OR(B189&lt;&gt;Controls!$C$9,C189&lt;&gt;Controls!$C$10),"Other peer group",IF(OR(H189&lt;&gt;"Yes",G189="Excluded",G189="Adjacent",G189="Watchlist"),"Excluded",IF(OR(I189&lt;&gt;"Yes",D189="",E189="",J189="",K189="",L189="",X189="",Controls!$C$10="",Controls!$C$8="",Controls!$C$20="",Controls!$C$21="",M189&lt;&gt;Controls!$C$8,NOT(ISNUMBER(N189)),N189&lt;=0,N189&lt;&gt;Controls!$C$7,NOT(ISNUMBER(O189)),O189&gt;N189,AND(Controls!$C$11&gt;=4,OR(NOT(ISNUMBER(P189)),P189&lt;=N189)),AND(Controls!$C$11=2,T189&lt;&gt;0,Y189=""),AND(G189&lt;&gt;"Core",G189&lt;&gt;"Secondary")),"Review inputs / basis",IF(NOT(ISNUMBER(AH189)),"Missing / NM metric","Eligible"))))))</x:f>
      </x:c>
      <x:c r="AJ189" s="25" t="str">
        <x:f>IF(AND(AI189="Eligible",G189="Core"),AH189,"")</x:f>
      </x:c>
      <x:c r="AK189" s="25" t="str">
        <x:f>IF(AI189="Eligible",AH189,"")</x:f>
      </x:c>
      <x:c r="AL189" s="2" t="str">
        <x:f>IF(NOT(ISNUMBER(AJ189)),"",IF($A$6&lt;5,"Fewer than 5 core",IF(OR(AJ189&lt;$B$6-1.5*($D$6-$B$6),AJ189&gt;$D$6+1.5*($D$6-$B$6)),"Review outlier","Within IQR fences")))</x:f>
      </x:c>
      <x:c r="AM189" s="2"/>
      <x:c r="AN189" s="2"/>
      <x:c r="AO189" s="2"/>
      <x:c r="AP189" s="2"/>
    </x:row>
    <x:row r="190" ht="25" customHeight="1">
      <x:c r="A190" s="6"/>
      <x:c r="B190" s="6"/>
      <x:c r="C190" s="6"/>
      <x:c r="D190" s="6"/>
      <x:c r="E190" s="6"/>
      <x:c r="F190" s="6"/>
      <x:c r="G190" s="6"/>
      <x:c r="H190" s="6"/>
      <x:c r="I190" s="6"/>
      <x:c r="J190" s="6"/>
      <x:c r="K190" s="6"/>
      <x:c r="L190" s="6"/>
      <x:c r="M190" s="6"/>
      <x:c r="N190" s="16"/>
      <x:c r="O190" s="16"/>
      <x:c r="P190" s="16"/>
      <x:c r="Q190" s="17"/>
      <x:c r="R190" s="17"/>
      <x:c r="S190" s="17"/>
      <x:c r="T190" s="17"/>
      <x:c r="U190" s="17"/>
      <x:c r="V190" s="17"/>
      <x:c r="W190" s="17"/>
      <x:c r="X190" s="17"/>
      <x:c r="Y190" s="17"/>
      <x:c r="Z190" s="18" t="str">
        <x:f>IF(COUNT(S190:T190)&lt;&gt;2,"",SUM(S190:T190))</x:f>
      </x:c>
      <x:c r="AA190" s="23" t="str">
        <x:f>IF(OR(NOT(ISNUMBER(Z190)),NOT(ISNUMBER(R190)),R190&lt;=0),"",Z190/R190)</x:f>
      </x:c>
      <x:c r="AB190" s="23" t="str">
        <x:f>IF(OR(COUNT(R190,V190)&lt;&gt;2,R190&lt;=0),"",V190/R190-1)</x:f>
      </x:c>
      <x:c r="AC190" s="24" t="str">
        <x:f>IF(COUNT(Q190,R190)&lt;&gt;2,"",IF(OR(Q190&lt;=0,R190&lt;=0),"NM",Q190/R190))</x:f>
      </x:c>
      <x:c r="AD190" s="24" t="str">
        <x:f>IF(COUNT(Q190,Z190)&lt;&gt;2,"",IF(OR(Q190&lt;=0,Z190&lt;=0),"NM",Q190/Z190))</x:f>
      </x:c>
      <x:c r="AE190" s="24" t="str">
        <x:f>IF(COUNT(Q190,U190)&lt;&gt;2,"",IF(OR(Q190&lt;=0,U190&lt;=0),"NM",Q190/U190))</x:f>
      </x:c>
      <x:c r="AF190" s="24" t="str">
        <x:f>IF(COUNT(Q190,V190)&lt;&gt;2,"",IF(OR(Q190&lt;=0,V190&lt;=0),"NM",Q190/V190))</x:f>
      </x:c>
      <x:c r="AG190" s="24" t="str">
        <x:f>IF(COUNT(Q190,W190)&lt;&gt;2,"",IF(OR(Q190&lt;=0,W190&lt;=0),"NM",Q190/W190))</x:f>
      </x:c>
      <x:c r="AH190" s="25" t="str">
        <x:f>IF(OR(NOT(ISNUMBER(Controls!$C$11)),Controls!$C$11&lt;1,Controls!$C$11&gt;5,Controls!$C$11&lt;&gt;INT(Controls!$C$11)),"",INDEX(AC190:AG190,1,Controls!$C$11))</x:f>
      </x:c>
      <x:c r="AI190" s="2" t="str">
        <x:f>IF(A190="","",IF(COUNTIFS($A$10:$A$309,A190)&lt;&gt;1,"Duplicate ID",IF(OR(B190&lt;&gt;Controls!$C$9,C190&lt;&gt;Controls!$C$10),"Other peer group",IF(OR(H190&lt;&gt;"Yes",G190="Excluded",G190="Adjacent",G190="Watchlist"),"Excluded",IF(OR(I190&lt;&gt;"Yes",D190="",E190="",J190="",K190="",L190="",X190="",Controls!$C$10="",Controls!$C$8="",Controls!$C$20="",Controls!$C$21="",M190&lt;&gt;Controls!$C$8,NOT(ISNUMBER(N190)),N190&lt;=0,N190&lt;&gt;Controls!$C$7,NOT(ISNUMBER(O190)),O190&gt;N190,AND(Controls!$C$11&gt;=4,OR(NOT(ISNUMBER(P190)),P190&lt;=N190)),AND(Controls!$C$11=2,T190&lt;&gt;0,Y190=""),AND(G190&lt;&gt;"Core",G190&lt;&gt;"Secondary")),"Review inputs / basis",IF(NOT(ISNUMBER(AH190)),"Missing / NM metric","Eligible"))))))</x:f>
      </x:c>
      <x:c r="AJ190" s="25" t="str">
        <x:f>IF(AND(AI190="Eligible",G190="Core"),AH190,"")</x:f>
      </x:c>
      <x:c r="AK190" s="25" t="str">
        <x:f>IF(AI190="Eligible",AH190,"")</x:f>
      </x:c>
      <x:c r="AL190" s="2" t="str">
        <x:f>IF(NOT(ISNUMBER(AJ190)),"",IF($A$6&lt;5,"Fewer than 5 core",IF(OR(AJ190&lt;$B$6-1.5*($D$6-$B$6),AJ190&gt;$D$6+1.5*($D$6-$B$6)),"Review outlier","Within IQR fences")))</x:f>
      </x:c>
      <x:c r="AM190" s="2"/>
      <x:c r="AN190" s="2"/>
      <x:c r="AO190" s="2"/>
      <x:c r="AP190" s="2"/>
    </x:row>
    <x:row r="191" ht="25" customHeight="1">
      <x:c r="A191" s="6"/>
      <x:c r="B191" s="6"/>
      <x:c r="C191" s="6"/>
      <x:c r="D191" s="6"/>
      <x:c r="E191" s="6"/>
      <x:c r="F191" s="6"/>
      <x:c r="G191" s="6"/>
      <x:c r="H191" s="6"/>
      <x:c r="I191" s="6"/>
      <x:c r="J191" s="6"/>
      <x:c r="K191" s="6"/>
      <x:c r="L191" s="6"/>
      <x:c r="M191" s="6"/>
      <x:c r="N191" s="16"/>
      <x:c r="O191" s="16"/>
      <x:c r="P191" s="16"/>
      <x:c r="Q191" s="17"/>
      <x:c r="R191" s="17"/>
      <x:c r="S191" s="17"/>
      <x:c r="T191" s="17"/>
      <x:c r="U191" s="17"/>
      <x:c r="V191" s="17"/>
      <x:c r="W191" s="17"/>
      <x:c r="X191" s="17"/>
      <x:c r="Y191" s="17"/>
      <x:c r="Z191" s="18" t="str">
        <x:f>IF(COUNT(S191:T191)&lt;&gt;2,"",SUM(S191:T191))</x:f>
      </x:c>
      <x:c r="AA191" s="23" t="str">
        <x:f>IF(OR(NOT(ISNUMBER(Z191)),NOT(ISNUMBER(R191)),R191&lt;=0),"",Z191/R191)</x:f>
      </x:c>
      <x:c r="AB191" s="23" t="str">
        <x:f>IF(OR(COUNT(R191,V191)&lt;&gt;2,R191&lt;=0),"",V191/R191-1)</x:f>
      </x:c>
      <x:c r="AC191" s="24" t="str">
        <x:f>IF(COUNT(Q191,R191)&lt;&gt;2,"",IF(OR(Q191&lt;=0,R191&lt;=0),"NM",Q191/R191))</x:f>
      </x:c>
      <x:c r="AD191" s="24" t="str">
        <x:f>IF(COUNT(Q191,Z191)&lt;&gt;2,"",IF(OR(Q191&lt;=0,Z191&lt;=0),"NM",Q191/Z191))</x:f>
      </x:c>
      <x:c r="AE191" s="24" t="str">
        <x:f>IF(COUNT(Q191,U191)&lt;&gt;2,"",IF(OR(Q191&lt;=0,U191&lt;=0),"NM",Q191/U191))</x:f>
      </x:c>
      <x:c r="AF191" s="24" t="str">
        <x:f>IF(COUNT(Q191,V191)&lt;&gt;2,"",IF(OR(Q191&lt;=0,V191&lt;=0),"NM",Q191/V191))</x:f>
      </x:c>
      <x:c r="AG191" s="24" t="str">
        <x:f>IF(COUNT(Q191,W191)&lt;&gt;2,"",IF(OR(Q191&lt;=0,W191&lt;=0),"NM",Q191/W191))</x:f>
      </x:c>
      <x:c r="AH191" s="25" t="str">
        <x:f>IF(OR(NOT(ISNUMBER(Controls!$C$11)),Controls!$C$11&lt;1,Controls!$C$11&gt;5,Controls!$C$11&lt;&gt;INT(Controls!$C$11)),"",INDEX(AC191:AG191,1,Controls!$C$11))</x:f>
      </x:c>
      <x:c r="AI191" s="2" t="str">
        <x:f>IF(A191="","",IF(COUNTIFS($A$10:$A$309,A191)&lt;&gt;1,"Duplicate ID",IF(OR(B191&lt;&gt;Controls!$C$9,C191&lt;&gt;Controls!$C$10),"Other peer group",IF(OR(H191&lt;&gt;"Yes",G191="Excluded",G191="Adjacent",G191="Watchlist"),"Excluded",IF(OR(I191&lt;&gt;"Yes",D191="",E191="",J191="",K191="",L191="",X191="",Controls!$C$10="",Controls!$C$8="",Controls!$C$20="",Controls!$C$21="",M191&lt;&gt;Controls!$C$8,NOT(ISNUMBER(N191)),N191&lt;=0,N191&lt;&gt;Controls!$C$7,NOT(ISNUMBER(O191)),O191&gt;N191,AND(Controls!$C$11&gt;=4,OR(NOT(ISNUMBER(P191)),P191&lt;=N191)),AND(Controls!$C$11=2,T191&lt;&gt;0,Y191=""),AND(G191&lt;&gt;"Core",G191&lt;&gt;"Secondary")),"Review inputs / basis",IF(NOT(ISNUMBER(AH191)),"Missing / NM metric","Eligible"))))))</x:f>
      </x:c>
      <x:c r="AJ191" s="25" t="str">
        <x:f>IF(AND(AI191="Eligible",G191="Core"),AH191,"")</x:f>
      </x:c>
      <x:c r="AK191" s="25" t="str">
        <x:f>IF(AI191="Eligible",AH191,"")</x:f>
      </x:c>
      <x:c r="AL191" s="2" t="str">
        <x:f>IF(NOT(ISNUMBER(AJ191)),"",IF($A$6&lt;5,"Fewer than 5 core",IF(OR(AJ191&lt;$B$6-1.5*($D$6-$B$6),AJ191&gt;$D$6+1.5*($D$6-$B$6)),"Review outlier","Within IQR fences")))</x:f>
      </x:c>
      <x:c r="AM191" s="2"/>
      <x:c r="AN191" s="2"/>
      <x:c r="AO191" s="2"/>
      <x:c r="AP191" s="2"/>
    </x:row>
    <x:row r="192" ht="25" customHeight="1">
      <x:c r="A192" s="6"/>
      <x:c r="B192" s="6"/>
      <x:c r="C192" s="6"/>
      <x:c r="D192" s="6"/>
      <x:c r="E192" s="6"/>
      <x:c r="F192" s="6"/>
      <x:c r="G192" s="6"/>
      <x:c r="H192" s="6"/>
      <x:c r="I192" s="6"/>
      <x:c r="J192" s="6"/>
      <x:c r="K192" s="6"/>
      <x:c r="L192" s="6"/>
      <x:c r="M192" s="6"/>
      <x:c r="N192" s="16"/>
      <x:c r="O192" s="16"/>
      <x:c r="P192" s="16"/>
      <x:c r="Q192" s="17"/>
      <x:c r="R192" s="17"/>
      <x:c r="S192" s="17"/>
      <x:c r="T192" s="17"/>
      <x:c r="U192" s="17"/>
      <x:c r="V192" s="17"/>
      <x:c r="W192" s="17"/>
      <x:c r="X192" s="17"/>
      <x:c r="Y192" s="17"/>
      <x:c r="Z192" s="18" t="str">
        <x:f>IF(COUNT(S192:T192)&lt;&gt;2,"",SUM(S192:T192))</x:f>
      </x:c>
      <x:c r="AA192" s="23" t="str">
        <x:f>IF(OR(NOT(ISNUMBER(Z192)),NOT(ISNUMBER(R192)),R192&lt;=0),"",Z192/R192)</x:f>
      </x:c>
      <x:c r="AB192" s="23" t="str">
        <x:f>IF(OR(COUNT(R192,V192)&lt;&gt;2,R192&lt;=0),"",V192/R192-1)</x:f>
      </x:c>
      <x:c r="AC192" s="24" t="str">
        <x:f>IF(COUNT(Q192,R192)&lt;&gt;2,"",IF(OR(Q192&lt;=0,R192&lt;=0),"NM",Q192/R192))</x:f>
      </x:c>
      <x:c r="AD192" s="24" t="str">
        <x:f>IF(COUNT(Q192,Z192)&lt;&gt;2,"",IF(OR(Q192&lt;=0,Z192&lt;=0),"NM",Q192/Z192))</x:f>
      </x:c>
      <x:c r="AE192" s="24" t="str">
        <x:f>IF(COUNT(Q192,U192)&lt;&gt;2,"",IF(OR(Q192&lt;=0,U192&lt;=0),"NM",Q192/U192))</x:f>
      </x:c>
      <x:c r="AF192" s="24" t="str">
        <x:f>IF(COUNT(Q192,V192)&lt;&gt;2,"",IF(OR(Q192&lt;=0,V192&lt;=0),"NM",Q192/V192))</x:f>
      </x:c>
      <x:c r="AG192" s="24" t="str">
        <x:f>IF(COUNT(Q192,W192)&lt;&gt;2,"",IF(OR(Q192&lt;=0,W192&lt;=0),"NM",Q192/W192))</x:f>
      </x:c>
      <x:c r="AH192" s="25" t="str">
        <x:f>IF(OR(NOT(ISNUMBER(Controls!$C$11)),Controls!$C$11&lt;1,Controls!$C$11&gt;5,Controls!$C$11&lt;&gt;INT(Controls!$C$11)),"",INDEX(AC192:AG192,1,Controls!$C$11))</x:f>
      </x:c>
      <x:c r="AI192" s="2" t="str">
        <x:f>IF(A192="","",IF(COUNTIFS($A$10:$A$309,A192)&lt;&gt;1,"Duplicate ID",IF(OR(B192&lt;&gt;Controls!$C$9,C192&lt;&gt;Controls!$C$10),"Other peer group",IF(OR(H192&lt;&gt;"Yes",G192="Excluded",G192="Adjacent",G192="Watchlist"),"Excluded",IF(OR(I192&lt;&gt;"Yes",D192="",E192="",J192="",K192="",L192="",X192="",Controls!$C$10="",Controls!$C$8="",Controls!$C$20="",Controls!$C$21="",M192&lt;&gt;Controls!$C$8,NOT(ISNUMBER(N192)),N192&lt;=0,N192&lt;&gt;Controls!$C$7,NOT(ISNUMBER(O192)),O192&gt;N192,AND(Controls!$C$11&gt;=4,OR(NOT(ISNUMBER(P192)),P192&lt;=N192)),AND(Controls!$C$11=2,T192&lt;&gt;0,Y192=""),AND(G192&lt;&gt;"Core",G192&lt;&gt;"Secondary")),"Review inputs / basis",IF(NOT(ISNUMBER(AH192)),"Missing / NM metric","Eligible"))))))</x:f>
      </x:c>
      <x:c r="AJ192" s="25" t="str">
        <x:f>IF(AND(AI192="Eligible",G192="Core"),AH192,"")</x:f>
      </x:c>
      <x:c r="AK192" s="25" t="str">
        <x:f>IF(AI192="Eligible",AH192,"")</x:f>
      </x:c>
      <x:c r="AL192" s="2" t="str">
        <x:f>IF(NOT(ISNUMBER(AJ192)),"",IF($A$6&lt;5,"Fewer than 5 core",IF(OR(AJ192&lt;$B$6-1.5*($D$6-$B$6),AJ192&gt;$D$6+1.5*($D$6-$B$6)),"Review outlier","Within IQR fences")))</x:f>
      </x:c>
      <x:c r="AM192" s="2"/>
      <x:c r="AN192" s="2"/>
      <x:c r="AO192" s="2"/>
      <x:c r="AP192" s="2"/>
    </x:row>
    <x:row r="193" ht="25" customHeight="1">
      <x:c r="A193" s="6"/>
      <x:c r="B193" s="6"/>
      <x:c r="C193" s="6"/>
      <x:c r="D193" s="6"/>
      <x:c r="E193" s="6"/>
      <x:c r="F193" s="6"/>
      <x:c r="G193" s="6"/>
      <x:c r="H193" s="6"/>
      <x:c r="I193" s="6"/>
      <x:c r="J193" s="6"/>
      <x:c r="K193" s="6"/>
      <x:c r="L193" s="6"/>
      <x:c r="M193" s="6"/>
      <x:c r="N193" s="16"/>
      <x:c r="O193" s="16"/>
      <x:c r="P193" s="16"/>
      <x:c r="Q193" s="17"/>
      <x:c r="R193" s="17"/>
      <x:c r="S193" s="17"/>
      <x:c r="T193" s="17"/>
      <x:c r="U193" s="17"/>
      <x:c r="V193" s="17"/>
      <x:c r="W193" s="17"/>
      <x:c r="X193" s="17"/>
      <x:c r="Y193" s="17"/>
      <x:c r="Z193" s="18" t="str">
        <x:f>IF(COUNT(S193:T193)&lt;&gt;2,"",SUM(S193:T193))</x:f>
      </x:c>
      <x:c r="AA193" s="23" t="str">
        <x:f>IF(OR(NOT(ISNUMBER(Z193)),NOT(ISNUMBER(R193)),R193&lt;=0),"",Z193/R193)</x:f>
      </x:c>
      <x:c r="AB193" s="23" t="str">
        <x:f>IF(OR(COUNT(R193,V193)&lt;&gt;2,R193&lt;=0),"",V193/R193-1)</x:f>
      </x:c>
      <x:c r="AC193" s="24" t="str">
        <x:f>IF(COUNT(Q193,R193)&lt;&gt;2,"",IF(OR(Q193&lt;=0,R193&lt;=0),"NM",Q193/R193))</x:f>
      </x:c>
      <x:c r="AD193" s="24" t="str">
        <x:f>IF(COUNT(Q193,Z193)&lt;&gt;2,"",IF(OR(Q193&lt;=0,Z193&lt;=0),"NM",Q193/Z193))</x:f>
      </x:c>
      <x:c r="AE193" s="24" t="str">
        <x:f>IF(COUNT(Q193,U193)&lt;&gt;2,"",IF(OR(Q193&lt;=0,U193&lt;=0),"NM",Q193/U193))</x:f>
      </x:c>
      <x:c r="AF193" s="24" t="str">
        <x:f>IF(COUNT(Q193,V193)&lt;&gt;2,"",IF(OR(Q193&lt;=0,V193&lt;=0),"NM",Q193/V193))</x:f>
      </x:c>
      <x:c r="AG193" s="24" t="str">
        <x:f>IF(COUNT(Q193,W193)&lt;&gt;2,"",IF(OR(Q193&lt;=0,W193&lt;=0),"NM",Q193/W193))</x:f>
      </x:c>
      <x:c r="AH193" s="25" t="str">
        <x:f>IF(OR(NOT(ISNUMBER(Controls!$C$11)),Controls!$C$11&lt;1,Controls!$C$11&gt;5,Controls!$C$11&lt;&gt;INT(Controls!$C$11)),"",INDEX(AC193:AG193,1,Controls!$C$11))</x:f>
      </x:c>
      <x:c r="AI193" s="2" t="str">
        <x:f>IF(A193="","",IF(COUNTIFS($A$10:$A$309,A193)&lt;&gt;1,"Duplicate ID",IF(OR(B193&lt;&gt;Controls!$C$9,C193&lt;&gt;Controls!$C$10),"Other peer group",IF(OR(H193&lt;&gt;"Yes",G193="Excluded",G193="Adjacent",G193="Watchlist"),"Excluded",IF(OR(I193&lt;&gt;"Yes",D193="",E193="",J193="",K193="",L193="",X193="",Controls!$C$10="",Controls!$C$8="",Controls!$C$20="",Controls!$C$21="",M193&lt;&gt;Controls!$C$8,NOT(ISNUMBER(N193)),N193&lt;=0,N193&lt;&gt;Controls!$C$7,NOT(ISNUMBER(O193)),O193&gt;N193,AND(Controls!$C$11&gt;=4,OR(NOT(ISNUMBER(P193)),P193&lt;=N193)),AND(Controls!$C$11=2,T193&lt;&gt;0,Y193=""),AND(G193&lt;&gt;"Core",G193&lt;&gt;"Secondary")),"Review inputs / basis",IF(NOT(ISNUMBER(AH193)),"Missing / NM metric","Eligible"))))))</x:f>
      </x:c>
      <x:c r="AJ193" s="25" t="str">
        <x:f>IF(AND(AI193="Eligible",G193="Core"),AH193,"")</x:f>
      </x:c>
      <x:c r="AK193" s="25" t="str">
        <x:f>IF(AI193="Eligible",AH193,"")</x:f>
      </x:c>
      <x:c r="AL193" s="2" t="str">
        <x:f>IF(NOT(ISNUMBER(AJ193)),"",IF($A$6&lt;5,"Fewer than 5 core",IF(OR(AJ193&lt;$B$6-1.5*($D$6-$B$6),AJ193&gt;$D$6+1.5*($D$6-$B$6)),"Review outlier","Within IQR fences")))</x:f>
      </x:c>
      <x:c r="AM193" s="2"/>
      <x:c r="AN193" s="2"/>
      <x:c r="AO193" s="2"/>
      <x:c r="AP193" s="2"/>
    </x:row>
    <x:row r="194" ht="25" customHeight="1">
      <x:c r="A194" s="6"/>
      <x:c r="B194" s="6"/>
      <x:c r="C194" s="6"/>
      <x:c r="D194" s="6"/>
      <x:c r="E194" s="6"/>
      <x:c r="F194" s="6"/>
      <x:c r="G194" s="6"/>
      <x:c r="H194" s="6"/>
      <x:c r="I194" s="6"/>
      <x:c r="J194" s="6"/>
      <x:c r="K194" s="6"/>
      <x:c r="L194" s="6"/>
      <x:c r="M194" s="6"/>
      <x:c r="N194" s="16"/>
      <x:c r="O194" s="16"/>
      <x:c r="P194" s="16"/>
      <x:c r="Q194" s="17"/>
      <x:c r="R194" s="17"/>
      <x:c r="S194" s="17"/>
      <x:c r="T194" s="17"/>
      <x:c r="U194" s="17"/>
      <x:c r="V194" s="17"/>
      <x:c r="W194" s="17"/>
      <x:c r="X194" s="17"/>
      <x:c r="Y194" s="17"/>
      <x:c r="Z194" s="18" t="str">
        <x:f>IF(COUNT(S194:T194)&lt;&gt;2,"",SUM(S194:T194))</x:f>
      </x:c>
      <x:c r="AA194" s="23" t="str">
        <x:f>IF(OR(NOT(ISNUMBER(Z194)),NOT(ISNUMBER(R194)),R194&lt;=0),"",Z194/R194)</x:f>
      </x:c>
      <x:c r="AB194" s="23" t="str">
        <x:f>IF(OR(COUNT(R194,V194)&lt;&gt;2,R194&lt;=0),"",V194/R194-1)</x:f>
      </x:c>
      <x:c r="AC194" s="24" t="str">
        <x:f>IF(COUNT(Q194,R194)&lt;&gt;2,"",IF(OR(Q194&lt;=0,R194&lt;=0),"NM",Q194/R194))</x:f>
      </x:c>
      <x:c r="AD194" s="24" t="str">
        <x:f>IF(COUNT(Q194,Z194)&lt;&gt;2,"",IF(OR(Q194&lt;=0,Z194&lt;=0),"NM",Q194/Z194))</x:f>
      </x:c>
      <x:c r="AE194" s="24" t="str">
        <x:f>IF(COUNT(Q194,U194)&lt;&gt;2,"",IF(OR(Q194&lt;=0,U194&lt;=0),"NM",Q194/U194))</x:f>
      </x:c>
      <x:c r="AF194" s="24" t="str">
        <x:f>IF(COUNT(Q194,V194)&lt;&gt;2,"",IF(OR(Q194&lt;=0,V194&lt;=0),"NM",Q194/V194))</x:f>
      </x:c>
      <x:c r="AG194" s="24" t="str">
        <x:f>IF(COUNT(Q194,W194)&lt;&gt;2,"",IF(OR(Q194&lt;=0,W194&lt;=0),"NM",Q194/W194))</x:f>
      </x:c>
      <x:c r="AH194" s="25" t="str">
        <x:f>IF(OR(NOT(ISNUMBER(Controls!$C$11)),Controls!$C$11&lt;1,Controls!$C$11&gt;5,Controls!$C$11&lt;&gt;INT(Controls!$C$11)),"",INDEX(AC194:AG194,1,Controls!$C$11))</x:f>
      </x:c>
      <x:c r="AI194" s="2" t="str">
        <x:f>IF(A194="","",IF(COUNTIFS($A$10:$A$309,A194)&lt;&gt;1,"Duplicate ID",IF(OR(B194&lt;&gt;Controls!$C$9,C194&lt;&gt;Controls!$C$10),"Other peer group",IF(OR(H194&lt;&gt;"Yes",G194="Excluded",G194="Adjacent",G194="Watchlist"),"Excluded",IF(OR(I194&lt;&gt;"Yes",D194="",E194="",J194="",K194="",L194="",X194="",Controls!$C$10="",Controls!$C$8="",Controls!$C$20="",Controls!$C$21="",M194&lt;&gt;Controls!$C$8,NOT(ISNUMBER(N194)),N194&lt;=0,N194&lt;&gt;Controls!$C$7,NOT(ISNUMBER(O194)),O194&gt;N194,AND(Controls!$C$11&gt;=4,OR(NOT(ISNUMBER(P194)),P194&lt;=N194)),AND(Controls!$C$11=2,T194&lt;&gt;0,Y194=""),AND(G194&lt;&gt;"Core",G194&lt;&gt;"Secondary")),"Review inputs / basis",IF(NOT(ISNUMBER(AH194)),"Missing / NM metric","Eligible"))))))</x:f>
      </x:c>
      <x:c r="AJ194" s="25" t="str">
        <x:f>IF(AND(AI194="Eligible",G194="Core"),AH194,"")</x:f>
      </x:c>
      <x:c r="AK194" s="25" t="str">
        <x:f>IF(AI194="Eligible",AH194,"")</x:f>
      </x:c>
      <x:c r="AL194" s="2" t="str">
        <x:f>IF(NOT(ISNUMBER(AJ194)),"",IF($A$6&lt;5,"Fewer than 5 core",IF(OR(AJ194&lt;$B$6-1.5*($D$6-$B$6),AJ194&gt;$D$6+1.5*($D$6-$B$6)),"Review outlier","Within IQR fences")))</x:f>
      </x:c>
      <x:c r="AM194" s="2"/>
      <x:c r="AN194" s="2"/>
      <x:c r="AO194" s="2"/>
      <x:c r="AP194" s="2"/>
    </x:row>
    <x:row r="195" ht="25" customHeight="1">
      <x:c r="A195" s="6"/>
      <x:c r="B195" s="6"/>
      <x:c r="C195" s="6"/>
      <x:c r="D195" s="6"/>
      <x:c r="E195" s="6"/>
      <x:c r="F195" s="6"/>
      <x:c r="G195" s="6"/>
      <x:c r="H195" s="6"/>
      <x:c r="I195" s="6"/>
      <x:c r="J195" s="6"/>
      <x:c r="K195" s="6"/>
      <x:c r="L195" s="6"/>
      <x:c r="M195" s="6"/>
      <x:c r="N195" s="16"/>
      <x:c r="O195" s="16"/>
      <x:c r="P195" s="16"/>
      <x:c r="Q195" s="17"/>
      <x:c r="R195" s="17"/>
      <x:c r="S195" s="17"/>
      <x:c r="T195" s="17"/>
      <x:c r="U195" s="17"/>
      <x:c r="V195" s="17"/>
      <x:c r="W195" s="17"/>
      <x:c r="X195" s="17"/>
      <x:c r="Y195" s="17"/>
      <x:c r="Z195" s="18" t="str">
        <x:f>IF(COUNT(S195:T195)&lt;&gt;2,"",SUM(S195:T195))</x:f>
      </x:c>
      <x:c r="AA195" s="23" t="str">
        <x:f>IF(OR(NOT(ISNUMBER(Z195)),NOT(ISNUMBER(R195)),R195&lt;=0),"",Z195/R195)</x:f>
      </x:c>
      <x:c r="AB195" s="23" t="str">
        <x:f>IF(OR(COUNT(R195,V195)&lt;&gt;2,R195&lt;=0),"",V195/R195-1)</x:f>
      </x:c>
      <x:c r="AC195" s="24" t="str">
        <x:f>IF(COUNT(Q195,R195)&lt;&gt;2,"",IF(OR(Q195&lt;=0,R195&lt;=0),"NM",Q195/R195))</x:f>
      </x:c>
      <x:c r="AD195" s="24" t="str">
        <x:f>IF(COUNT(Q195,Z195)&lt;&gt;2,"",IF(OR(Q195&lt;=0,Z195&lt;=0),"NM",Q195/Z195))</x:f>
      </x:c>
      <x:c r="AE195" s="24" t="str">
        <x:f>IF(COUNT(Q195,U195)&lt;&gt;2,"",IF(OR(Q195&lt;=0,U195&lt;=0),"NM",Q195/U195))</x:f>
      </x:c>
      <x:c r="AF195" s="24" t="str">
        <x:f>IF(COUNT(Q195,V195)&lt;&gt;2,"",IF(OR(Q195&lt;=0,V195&lt;=0),"NM",Q195/V195))</x:f>
      </x:c>
      <x:c r="AG195" s="24" t="str">
        <x:f>IF(COUNT(Q195,W195)&lt;&gt;2,"",IF(OR(Q195&lt;=0,W195&lt;=0),"NM",Q195/W195))</x:f>
      </x:c>
      <x:c r="AH195" s="25" t="str">
        <x:f>IF(OR(NOT(ISNUMBER(Controls!$C$11)),Controls!$C$11&lt;1,Controls!$C$11&gt;5,Controls!$C$11&lt;&gt;INT(Controls!$C$11)),"",INDEX(AC195:AG195,1,Controls!$C$11))</x:f>
      </x:c>
      <x:c r="AI195" s="2" t="str">
        <x:f>IF(A195="","",IF(COUNTIFS($A$10:$A$309,A195)&lt;&gt;1,"Duplicate ID",IF(OR(B195&lt;&gt;Controls!$C$9,C195&lt;&gt;Controls!$C$10),"Other peer group",IF(OR(H195&lt;&gt;"Yes",G195="Excluded",G195="Adjacent",G195="Watchlist"),"Excluded",IF(OR(I195&lt;&gt;"Yes",D195="",E195="",J195="",K195="",L195="",X195="",Controls!$C$10="",Controls!$C$8="",Controls!$C$20="",Controls!$C$21="",M195&lt;&gt;Controls!$C$8,NOT(ISNUMBER(N195)),N195&lt;=0,N195&lt;&gt;Controls!$C$7,NOT(ISNUMBER(O195)),O195&gt;N195,AND(Controls!$C$11&gt;=4,OR(NOT(ISNUMBER(P195)),P195&lt;=N195)),AND(Controls!$C$11=2,T195&lt;&gt;0,Y195=""),AND(G195&lt;&gt;"Core",G195&lt;&gt;"Secondary")),"Review inputs / basis",IF(NOT(ISNUMBER(AH195)),"Missing / NM metric","Eligible"))))))</x:f>
      </x:c>
      <x:c r="AJ195" s="25" t="str">
        <x:f>IF(AND(AI195="Eligible",G195="Core"),AH195,"")</x:f>
      </x:c>
      <x:c r="AK195" s="25" t="str">
        <x:f>IF(AI195="Eligible",AH195,"")</x:f>
      </x:c>
      <x:c r="AL195" s="2" t="str">
        <x:f>IF(NOT(ISNUMBER(AJ195)),"",IF($A$6&lt;5,"Fewer than 5 core",IF(OR(AJ195&lt;$B$6-1.5*($D$6-$B$6),AJ195&gt;$D$6+1.5*($D$6-$B$6)),"Review outlier","Within IQR fences")))</x:f>
      </x:c>
      <x:c r="AM195" s="2"/>
      <x:c r="AN195" s="2"/>
      <x:c r="AO195" s="2"/>
      <x:c r="AP195" s="2"/>
    </x:row>
    <x:row r="196" ht="25" customHeight="1">
      <x:c r="A196" s="6"/>
      <x:c r="B196" s="6"/>
      <x:c r="C196" s="6"/>
      <x:c r="D196" s="6"/>
      <x:c r="E196" s="6"/>
      <x:c r="F196" s="6"/>
      <x:c r="G196" s="6"/>
      <x:c r="H196" s="6"/>
      <x:c r="I196" s="6"/>
      <x:c r="J196" s="6"/>
      <x:c r="K196" s="6"/>
      <x:c r="L196" s="6"/>
      <x:c r="M196" s="6"/>
      <x:c r="N196" s="16"/>
      <x:c r="O196" s="16"/>
      <x:c r="P196" s="16"/>
      <x:c r="Q196" s="17"/>
      <x:c r="R196" s="17"/>
      <x:c r="S196" s="17"/>
      <x:c r="T196" s="17"/>
      <x:c r="U196" s="17"/>
      <x:c r="V196" s="17"/>
      <x:c r="W196" s="17"/>
      <x:c r="X196" s="17"/>
      <x:c r="Y196" s="17"/>
      <x:c r="Z196" s="18" t="str">
        <x:f>IF(COUNT(S196:T196)&lt;&gt;2,"",SUM(S196:T196))</x:f>
      </x:c>
      <x:c r="AA196" s="23" t="str">
        <x:f>IF(OR(NOT(ISNUMBER(Z196)),NOT(ISNUMBER(R196)),R196&lt;=0),"",Z196/R196)</x:f>
      </x:c>
      <x:c r="AB196" s="23" t="str">
        <x:f>IF(OR(COUNT(R196,V196)&lt;&gt;2,R196&lt;=0),"",V196/R196-1)</x:f>
      </x:c>
      <x:c r="AC196" s="24" t="str">
        <x:f>IF(COUNT(Q196,R196)&lt;&gt;2,"",IF(OR(Q196&lt;=0,R196&lt;=0),"NM",Q196/R196))</x:f>
      </x:c>
      <x:c r="AD196" s="24" t="str">
        <x:f>IF(COUNT(Q196,Z196)&lt;&gt;2,"",IF(OR(Q196&lt;=0,Z196&lt;=0),"NM",Q196/Z196))</x:f>
      </x:c>
      <x:c r="AE196" s="24" t="str">
        <x:f>IF(COUNT(Q196,U196)&lt;&gt;2,"",IF(OR(Q196&lt;=0,U196&lt;=0),"NM",Q196/U196))</x:f>
      </x:c>
      <x:c r="AF196" s="24" t="str">
        <x:f>IF(COUNT(Q196,V196)&lt;&gt;2,"",IF(OR(Q196&lt;=0,V196&lt;=0),"NM",Q196/V196))</x:f>
      </x:c>
      <x:c r="AG196" s="24" t="str">
        <x:f>IF(COUNT(Q196,W196)&lt;&gt;2,"",IF(OR(Q196&lt;=0,W196&lt;=0),"NM",Q196/W196))</x:f>
      </x:c>
      <x:c r="AH196" s="25" t="str">
        <x:f>IF(OR(NOT(ISNUMBER(Controls!$C$11)),Controls!$C$11&lt;1,Controls!$C$11&gt;5,Controls!$C$11&lt;&gt;INT(Controls!$C$11)),"",INDEX(AC196:AG196,1,Controls!$C$11))</x:f>
      </x:c>
      <x:c r="AI196" s="2" t="str">
        <x:f>IF(A196="","",IF(COUNTIFS($A$10:$A$309,A196)&lt;&gt;1,"Duplicate ID",IF(OR(B196&lt;&gt;Controls!$C$9,C196&lt;&gt;Controls!$C$10),"Other peer group",IF(OR(H196&lt;&gt;"Yes",G196="Excluded",G196="Adjacent",G196="Watchlist"),"Excluded",IF(OR(I196&lt;&gt;"Yes",D196="",E196="",J196="",K196="",L196="",X196="",Controls!$C$10="",Controls!$C$8="",Controls!$C$20="",Controls!$C$21="",M196&lt;&gt;Controls!$C$8,NOT(ISNUMBER(N196)),N196&lt;=0,N196&lt;&gt;Controls!$C$7,NOT(ISNUMBER(O196)),O196&gt;N196,AND(Controls!$C$11&gt;=4,OR(NOT(ISNUMBER(P196)),P196&lt;=N196)),AND(Controls!$C$11=2,T196&lt;&gt;0,Y196=""),AND(G196&lt;&gt;"Core",G196&lt;&gt;"Secondary")),"Review inputs / basis",IF(NOT(ISNUMBER(AH196)),"Missing / NM metric","Eligible"))))))</x:f>
      </x:c>
      <x:c r="AJ196" s="25" t="str">
        <x:f>IF(AND(AI196="Eligible",G196="Core"),AH196,"")</x:f>
      </x:c>
      <x:c r="AK196" s="25" t="str">
        <x:f>IF(AI196="Eligible",AH196,"")</x:f>
      </x:c>
      <x:c r="AL196" s="2" t="str">
        <x:f>IF(NOT(ISNUMBER(AJ196)),"",IF($A$6&lt;5,"Fewer than 5 core",IF(OR(AJ196&lt;$B$6-1.5*($D$6-$B$6),AJ196&gt;$D$6+1.5*($D$6-$B$6)),"Review outlier","Within IQR fences")))</x:f>
      </x:c>
      <x:c r="AM196" s="2"/>
      <x:c r="AN196" s="2"/>
      <x:c r="AO196" s="2"/>
      <x:c r="AP196" s="2"/>
    </x:row>
    <x:row r="197" ht="25" customHeight="1">
      <x:c r="A197" s="6"/>
      <x:c r="B197" s="6"/>
      <x:c r="C197" s="6"/>
      <x:c r="D197" s="6"/>
      <x:c r="E197" s="6"/>
      <x:c r="F197" s="6"/>
      <x:c r="G197" s="6"/>
      <x:c r="H197" s="6"/>
      <x:c r="I197" s="6"/>
      <x:c r="J197" s="6"/>
      <x:c r="K197" s="6"/>
      <x:c r="L197" s="6"/>
      <x:c r="M197" s="6"/>
      <x:c r="N197" s="16"/>
      <x:c r="O197" s="16"/>
      <x:c r="P197" s="16"/>
      <x:c r="Q197" s="17"/>
      <x:c r="R197" s="17"/>
      <x:c r="S197" s="17"/>
      <x:c r="T197" s="17"/>
      <x:c r="U197" s="17"/>
      <x:c r="V197" s="17"/>
      <x:c r="W197" s="17"/>
      <x:c r="X197" s="17"/>
      <x:c r="Y197" s="17"/>
      <x:c r="Z197" s="18" t="str">
        <x:f>IF(COUNT(S197:T197)&lt;&gt;2,"",SUM(S197:T197))</x:f>
      </x:c>
      <x:c r="AA197" s="23" t="str">
        <x:f>IF(OR(NOT(ISNUMBER(Z197)),NOT(ISNUMBER(R197)),R197&lt;=0),"",Z197/R197)</x:f>
      </x:c>
      <x:c r="AB197" s="23" t="str">
        <x:f>IF(OR(COUNT(R197,V197)&lt;&gt;2,R197&lt;=0),"",V197/R197-1)</x:f>
      </x:c>
      <x:c r="AC197" s="24" t="str">
        <x:f>IF(COUNT(Q197,R197)&lt;&gt;2,"",IF(OR(Q197&lt;=0,R197&lt;=0),"NM",Q197/R197))</x:f>
      </x:c>
      <x:c r="AD197" s="24" t="str">
        <x:f>IF(COUNT(Q197,Z197)&lt;&gt;2,"",IF(OR(Q197&lt;=0,Z197&lt;=0),"NM",Q197/Z197))</x:f>
      </x:c>
      <x:c r="AE197" s="24" t="str">
        <x:f>IF(COUNT(Q197,U197)&lt;&gt;2,"",IF(OR(Q197&lt;=0,U197&lt;=0),"NM",Q197/U197))</x:f>
      </x:c>
      <x:c r="AF197" s="24" t="str">
        <x:f>IF(COUNT(Q197,V197)&lt;&gt;2,"",IF(OR(Q197&lt;=0,V197&lt;=0),"NM",Q197/V197))</x:f>
      </x:c>
      <x:c r="AG197" s="24" t="str">
        <x:f>IF(COUNT(Q197,W197)&lt;&gt;2,"",IF(OR(Q197&lt;=0,W197&lt;=0),"NM",Q197/W197))</x:f>
      </x:c>
      <x:c r="AH197" s="25" t="str">
        <x:f>IF(OR(NOT(ISNUMBER(Controls!$C$11)),Controls!$C$11&lt;1,Controls!$C$11&gt;5,Controls!$C$11&lt;&gt;INT(Controls!$C$11)),"",INDEX(AC197:AG197,1,Controls!$C$11))</x:f>
      </x:c>
      <x:c r="AI197" s="2" t="str">
        <x:f>IF(A197="","",IF(COUNTIFS($A$10:$A$309,A197)&lt;&gt;1,"Duplicate ID",IF(OR(B197&lt;&gt;Controls!$C$9,C197&lt;&gt;Controls!$C$10),"Other peer group",IF(OR(H197&lt;&gt;"Yes",G197="Excluded",G197="Adjacent",G197="Watchlist"),"Excluded",IF(OR(I197&lt;&gt;"Yes",D197="",E197="",J197="",K197="",L197="",X197="",Controls!$C$10="",Controls!$C$8="",Controls!$C$20="",Controls!$C$21="",M197&lt;&gt;Controls!$C$8,NOT(ISNUMBER(N197)),N197&lt;=0,N197&lt;&gt;Controls!$C$7,NOT(ISNUMBER(O197)),O197&gt;N197,AND(Controls!$C$11&gt;=4,OR(NOT(ISNUMBER(P197)),P197&lt;=N197)),AND(Controls!$C$11=2,T197&lt;&gt;0,Y197=""),AND(G197&lt;&gt;"Core",G197&lt;&gt;"Secondary")),"Review inputs / basis",IF(NOT(ISNUMBER(AH197)),"Missing / NM metric","Eligible"))))))</x:f>
      </x:c>
      <x:c r="AJ197" s="25" t="str">
        <x:f>IF(AND(AI197="Eligible",G197="Core"),AH197,"")</x:f>
      </x:c>
      <x:c r="AK197" s="25" t="str">
        <x:f>IF(AI197="Eligible",AH197,"")</x:f>
      </x:c>
      <x:c r="AL197" s="2" t="str">
        <x:f>IF(NOT(ISNUMBER(AJ197)),"",IF($A$6&lt;5,"Fewer than 5 core",IF(OR(AJ197&lt;$B$6-1.5*($D$6-$B$6),AJ197&gt;$D$6+1.5*($D$6-$B$6)),"Review outlier","Within IQR fences")))</x:f>
      </x:c>
      <x:c r="AM197" s="2"/>
      <x:c r="AN197" s="2"/>
      <x:c r="AO197" s="2"/>
      <x:c r="AP197" s="2"/>
    </x:row>
    <x:row r="198" ht="25" customHeight="1">
      <x:c r="A198" s="6"/>
      <x:c r="B198" s="6"/>
      <x:c r="C198" s="6"/>
      <x:c r="D198" s="6"/>
      <x:c r="E198" s="6"/>
      <x:c r="F198" s="6"/>
      <x:c r="G198" s="6"/>
      <x:c r="H198" s="6"/>
      <x:c r="I198" s="6"/>
      <x:c r="J198" s="6"/>
      <x:c r="K198" s="6"/>
      <x:c r="L198" s="6"/>
      <x:c r="M198" s="6"/>
      <x:c r="N198" s="16"/>
      <x:c r="O198" s="16"/>
      <x:c r="P198" s="16"/>
      <x:c r="Q198" s="17"/>
      <x:c r="R198" s="17"/>
      <x:c r="S198" s="17"/>
      <x:c r="T198" s="17"/>
      <x:c r="U198" s="17"/>
      <x:c r="V198" s="17"/>
      <x:c r="W198" s="17"/>
      <x:c r="X198" s="17"/>
      <x:c r="Y198" s="17"/>
      <x:c r="Z198" s="18" t="str">
        <x:f>IF(COUNT(S198:T198)&lt;&gt;2,"",SUM(S198:T198))</x:f>
      </x:c>
      <x:c r="AA198" s="23" t="str">
        <x:f>IF(OR(NOT(ISNUMBER(Z198)),NOT(ISNUMBER(R198)),R198&lt;=0),"",Z198/R198)</x:f>
      </x:c>
      <x:c r="AB198" s="23" t="str">
        <x:f>IF(OR(COUNT(R198,V198)&lt;&gt;2,R198&lt;=0),"",V198/R198-1)</x:f>
      </x:c>
      <x:c r="AC198" s="24" t="str">
        <x:f>IF(COUNT(Q198,R198)&lt;&gt;2,"",IF(OR(Q198&lt;=0,R198&lt;=0),"NM",Q198/R198))</x:f>
      </x:c>
      <x:c r="AD198" s="24" t="str">
        <x:f>IF(COUNT(Q198,Z198)&lt;&gt;2,"",IF(OR(Q198&lt;=0,Z198&lt;=0),"NM",Q198/Z198))</x:f>
      </x:c>
      <x:c r="AE198" s="24" t="str">
        <x:f>IF(COUNT(Q198,U198)&lt;&gt;2,"",IF(OR(Q198&lt;=0,U198&lt;=0),"NM",Q198/U198))</x:f>
      </x:c>
      <x:c r="AF198" s="24" t="str">
        <x:f>IF(COUNT(Q198,V198)&lt;&gt;2,"",IF(OR(Q198&lt;=0,V198&lt;=0),"NM",Q198/V198))</x:f>
      </x:c>
      <x:c r="AG198" s="24" t="str">
        <x:f>IF(COUNT(Q198,W198)&lt;&gt;2,"",IF(OR(Q198&lt;=0,W198&lt;=0),"NM",Q198/W198))</x:f>
      </x:c>
      <x:c r="AH198" s="25" t="str">
        <x:f>IF(OR(NOT(ISNUMBER(Controls!$C$11)),Controls!$C$11&lt;1,Controls!$C$11&gt;5,Controls!$C$11&lt;&gt;INT(Controls!$C$11)),"",INDEX(AC198:AG198,1,Controls!$C$11))</x:f>
      </x:c>
      <x:c r="AI198" s="2" t="str">
        <x:f>IF(A198="","",IF(COUNTIFS($A$10:$A$309,A198)&lt;&gt;1,"Duplicate ID",IF(OR(B198&lt;&gt;Controls!$C$9,C198&lt;&gt;Controls!$C$10),"Other peer group",IF(OR(H198&lt;&gt;"Yes",G198="Excluded",G198="Adjacent",G198="Watchlist"),"Excluded",IF(OR(I198&lt;&gt;"Yes",D198="",E198="",J198="",K198="",L198="",X198="",Controls!$C$10="",Controls!$C$8="",Controls!$C$20="",Controls!$C$21="",M198&lt;&gt;Controls!$C$8,NOT(ISNUMBER(N198)),N198&lt;=0,N198&lt;&gt;Controls!$C$7,NOT(ISNUMBER(O198)),O198&gt;N198,AND(Controls!$C$11&gt;=4,OR(NOT(ISNUMBER(P198)),P198&lt;=N198)),AND(Controls!$C$11=2,T198&lt;&gt;0,Y198=""),AND(G198&lt;&gt;"Core",G198&lt;&gt;"Secondary")),"Review inputs / basis",IF(NOT(ISNUMBER(AH198)),"Missing / NM metric","Eligible"))))))</x:f>
      </x:c>
      <x:c r="AJ198" s="25" t="str">
        <x:f>IF(AND(AI198="Eligible",G198="Core"),AH198,"")</x:f>
      </x:c>
      <x:c r="AK198" s="25" t="str">
        <x:f>IF(AI198="Eligible",AH198,"")</x:f>
      </x:c>
      <x:c r="AL198" s="2" t="str">
        <x:f>IF(NOT(ISNUMBER(AJ198)),"",IF($A$6&lt;5,"Fewer than 5 core",IF(OR(AJ198&lt;$B$6-1.5*($D$6-$B$6),AJ198&gt;$D$6+1.5*($D$6-$B$6)),"Review outlier","Within IQR fences")))</x:f>
      </x:c>
      <x:c r="AM198" s="2"/>
      <x:c r="AN198" s="2"/>
      <x:c r="AO198" s="2"/>
      <x:c r="AP198" s="2"/>
    </x:row>
    <x:row r="199" ht="25" customHeight="1">
      <x:c r="A199" s="6"/>
      <x:c r="B199" s="6"/>
      <x:c r="C199" s="6"/>
      <x:c r="D199" s="6"/>
      <x:c r="E199" s="6"/>
      <x:c r="F199" s="6"/>
      <x:c r="G199" s="6"/>
      <x:c r="H199" s="6"/>
      <x:c r="I199" s="6"/>
      <x:c r="J199" s="6"/>
      <x:c r="K199" s="6"/>
      <x:c r="L199" s="6"/>
      <x:c r="M199" s="6"/>
      <x:c r="N199" s="16"/>
      <x:c r="O199" s="16"/>
      <x:c r="P199" s="16"/>
      <x:c r="Q199" s="17"/>
      <x:c r="R199" s="17"/>
      <x:c r="S199" s="17"/>
      <x:c r="T199" s="17"/>
      <x:c r="U199" s="17"/>
      <x:c r="V199" s="17"/>
      <x:c r="W199" s="17"/>
      <x:c r="X199" s="17"/>
      <x:c r="Y199" s="17"/>
      <x:c r="Z199" s="18" t="str">
        <x:f>IF(COUNT(S199:T199)&lt;&gt;2,"",SUM(S199:T199))</x:f>
      </x:c>
      <x:c r="AA199" s="23" t="str">
        <x:f>IF(OR(NOT(ISNUMBER(Z199)),NOT(ISNUMBER(R199)),R199&lt;=0),"",Z199/R199)</x:f>
      </x:c>
      <x:c r="AB199" s="23" t="str">
        <x:f>IF(OR(COUNT(R199,V199)&lt;&gt;2,R199&lt;=0),"",V199/R199-1)</x:f>
      </x:c>
      <x:c r="AC199" s="24" t="str">
        <x:f>IF(COUNT(Q199,R199)&lt;&gt;2,"",IF(OR(Q199&lt;=0,R199&lt;=0),"NM",Q199/R199))</x:f>
      </x:c>
      <x:c r="AD199" s="24" t="str">
        <x:f>IF(COUNT(Q199,Z199)&lt;&gt;2,"",IF(OR(Q199&lt;=0,Z199&lt;=0),"NM",Q199/Z199))</x:f>
      </x:c>
      <x:c r="AE199" s="24" t="str">
        <x:f>IF(COUNT(Q199,U199)&lt;&gt;2,"",IF(OR(Q199&lt;=0,U199&lt;=0),"NM",Q199/U199))</x:f>
      </x:c>
      <x:c r="AF199" s="24" t="str">
        <x:f>IF(COUNT(Q199,V199)&lt;&gt;2,"",IF(OR(Q199&lt;=0,V199&lt;=0),"NM",Q199/V199))</x:f>
      </x:c>
      <x:c r="AG199" s="24" t="str">
        <x:f>IF(COUNT(Q199,W199)&lt;&gt;2,"",IF(OR(Q199&lt;=0,W199&lt;=0),"NM",Q199/W199))</x:f>
      </x:c>
      <x:c r="AH199" s="25" t="str">
        <x:f>IF(OR(NOT(ISNUMBER(Controls!$C$11)),Controls!$C$11&lt;1,Controls!$C$11&gt;5,Controls!$C$11&lt;&gt;INT(Controls!$C$11)),"",INDEX(AC199:AG199,1,Controls!$C$11))</x:f>
      </x:c>
      <x:c r="AI199" s="2" t="str">
        <x:f>IF(A199="","",IF(COUNTIFS($A$10:$A$309,A199)&lt;&gt;1,"Duplicate ID",IF(OR(B199&lt;&gt;Controls!$C$9,C199&lt;&gt;Controls!$C$10),"Other peer group",IF(OR(H199&lt;&gt;"Yes",G199="Excluded",G199="Adjacent",G199="Watchlist"),"Excluded",IF(OR(I199&lt;&gt;"Yes",D199="",E199="",J199="",K199="",L199="",X199="",Controls!$C$10="",Controls!$C$8="",Controls!$C$20="",Controls!$C$21="",M199&lt;&gt;Controls!$C$8,NOT(ISNUMBER(N199)),N199&lt;=0,N199&lt;&gt;Controls!$C$7,NOT(ISNUMBER(O199)),O199&gt;N199,AND(Controls!$C$11&gt;=4,OR(NOT(ISNUMBER(P199)),P199&lt;=N199)),AND(Controls!$C$11=2,T199&lt;&gt;0,Y199=""),AND(G199&lt;&gt;"Core",G199&lt;&gt;"Secondary")),"Review inputs / basis",IF(NOT(ISNUMBER(AH199)),"Missing / NM metric","Eligible"))))))</x:f>
      </x:c>
      <x:c r="AJ199" s="25" t="str">
        <x:f>IF(AND(AI199="Eligible",G199="Core"),AH199,"")</x:f>
      </x:c>
      <x:c r="AK199" s="25" t="str">
        <x:f>IF(AI199="Eligible",AH199,"")</x:f>
      </x:c>
      <x:c r="AL199" s="2" t="str">
        <x:f>IF(NOT(ISNUMBER(AJ199)),"",IF($A$6&lt;5,"Fewer than 5 core",IF(OR(AJ199&lt;$B$6-1.5*($D$6-$B$6),AJ199&gt;$D$6+1.5*($D$6-$B$6)),"Review outlier","Within IQR fences")))</x:f>
      </x:c>
      <x:c r="AM199" s="2"/>
      <x:c r="AN199" s="2"/>
      <x:c r="AO199" s="2"/>
      <x:c r="AP199" s="2"/>
    </x:row>
    <x:row r="200" ht="25" customHeight="1">
      <x:c r="A200" s="6"/>
      <x:c r="B200" s="6"/>
      <x:c r="C200" s="6"/>
      <x:c r="D200" s="6"/>
      <x:c r="E200" s="6"/>
      <x:c r="F200" s="6"/>
      <x:c r="G200" s="6"/>
      <x:c r="H200" s="6"/>
      <x:c r="I200" s="6"/>
      <x:c r="J200" s="6"/>
      <x:c r="K200" s="6"/>
      <x:c r="L200" s="6"/>
      <x:c r="M200" s="6"/>
      <x:c r="N200" s="16"/>
      <x:c r="O200" s="16"/>
      <x:c r="P200" s="16"/>
      <x:c r="Q200" s="17"/>
      <x:c r="R200" s="17"/>
      <x:c r="S200" s="17"/>
      <x:c r="T200" s="17"/>
      <x:c r="U200" s="17"/>
      <x:c r="V200" s="17"/>
      <x:c r="W200" s="17"/>
      <x:c r="X200" s="17"/>
      <x:c r="Y200" s="17"/>
      <x:c r="Z200" s="18" t="str">
        <x:f>IF(COUNT(S200:T200)&lt;&gt;2,"",SUM(S200:T200))</x:f>
      </x:c>
      <x:c r="AA200" s="23" t="str">
        <x:f>IF(OR(NOT(ISNUMBER(Z200)),NOT(ISNUMBER(R200)),R200&lt;=0),"",Z200/R200)</x:f>
      </x:c>
      <x:c r="AB200" s="23" t="str">
        <x:f>IF(OR(COUNT(R200,V200)&lt;&gt;2,R200&lt;=0),"",V200/R200-1)</x:f>
      </x:c>
      <x:c r="AC200" s="24" t="str">
        <x:f>IF(COUNT(Q200,R200)&lt;&gt;2,"",IF(OR(Q200&lt;=0,R200&lt;=0),"NM",Q200/R200))</x:f>
      </x:c>
      <x:c r="AD200" s="24" t="str">
        <x:f>IF(COUNT(Q200,Z200)&lt;&gt;2,"",IF(OR(Q200&lt;=0,Z200&lt;=0),"NM",Q200/Z200))</x:f>
      </x:c>
      <x:c r="AE200" s="24" t="str">
        <x:f>IF(COUNT(Q200,U200)&lt;&gt;2,"",IF(OR(Q200&lt;=0,U200&lt;=0),"NM",Q200/U200))</x:f>
      </x:c>
      <x:c r="AF200" s="24" t="str">
        <x:f>IF(COUNT(Q200,V200)&lt;&gt;2,"",IF(OR(Q200&lt;=0,V200&lt;=0),"NM",Q200/V200))</x:f>
      </x:c>
      <x:c r="AG200" s="24" t="str">
        <x:f>IF(COUNT(Q200,W200)&lt;&gt;2,"",IF(OR(Q200&lt;=0,W200&lt;=0),"NM",Q200/W200))</x:f>
      </x:c>
      <x:c r="AH200" s="25" t="str">
        <x:f>IF(OR(NOT(ISNUMBER(Controls!$C$11)),Controls!$C$11&lt;1,Controls!$C$11&gt;5,Controls!$C$11&lt;&gt;INT(Controls!$C$11)),"",INDEX(AC200:AG200,1,Controls!$C$11))</x:f>
      </x:c>
      <x:c r="AI200" s="2" t="str">
        <x:f>IF(A200="","",IF(COUNTIFS($A$10:$A$309,A200)&lt;&gt;1,"Duplicate ID",IF(OR(B200&lt;&gt;Controls!$C$9,C200&lt;&gt;Controls!$C$10),"Other peer group",IF(OR(H200&lt;&gt;"Yes",G200="Excluded",G200="Adjacent",G200="Watchlist"),"Excluded",IF(OR(I200&lt;&gt;"Yes",D200="",E200="",J200="",K200="",L200="",X200="",Controls!$C$10="",Controls!$C$8="",Controls!$C$20="",Controls!$C$21="",M200&lt;&gt;Controls!$C$8,NOT(ISNUMBER(N200)),N200&lt;=0,N200&lt;&gt;Controls!$C$7,NOT(ISNUMBER(O200)),O200&gt;N200,AND(Controls!$C$11&gt;=4,OR(NOT(ISNUMBER(P200)),P200&lt;=N200)),AND(Controls!$C$11=2,T200&lt;&gt;0,Y200=""),AND(G200&lt;&gt;"Core",G200&lt;&gt;"Secondary")),"Review inputs / basis",IF(NOT(ISNUMBER(AH200)),"Missing / NM metric","Eligible"))))))</x:f>
      </x:c>
      <x:c r="AJ200" s="25" t="str">
        <x:f>IF(AND(AI200="Eligible",G200="Core"),AH200,"")</x:f>
      </x:c>
      <x:c r="AK200" s="25" t="str">
        <x:f>IF(AI200="Eligible",AH200,"")</x:f>
      </x:c>
      <x:c r="AL200" s="2" t="str">
        <x:f>IF(NOT(ISNUMBER(AJ200)),"",IF($A$6&lt;5,"Fewer than 5 core",IF(OR(AJ200&lt;$B$6-1.5*($D$6-$B$6),AJ200&gt;$D$6+1.5*($D$6-$B$6)),"Review outlier","Within IQR fences")))</x:f>
      </x:c>
      <x:c r="AM200" s="2"/>
      <x:c r="AN200" s="2"/>
      <x:c r="AO200" s="2"/>
      <x:c r="AP200" s="2"/>
    </x:row>
    <x:row r="201" ht="25" customHeight="1">
      <x:c r="A201" s="6"/>
      <x:c r="B201" s="6"/>
      <x:c r="C201" s="6"/>
      <x:c r="D201" s="6"/>
      <x:c r="E201" s="6"/>
      <x:c r="F201" s="6"/>
      <x:c r="G201" s="6"/>
      <x:c r="H201" s="6"/>
      <x:c r="I201" s="6"/>
      <x:c r="J201" s="6"/>
      <x:c r="K201" s="6"/>
      <x:c r="L201" s="6"/>
      <x:c r="M201" s="6"/>
      <x:c r="N201" s="16"/>
      <x:c r="O201" s="16"/>
      <x:c r="P201" s="16"/>
      <x:c r="Q201" s="17"/>
      <x:c r="R201" s="17"/>
      <x:c r="S201" s="17"/>
      <x:c r="T201" s="17"/>
      <x:c r="U201" s="17"/>
      <x:c r="V201" s="17"/>
      <x:c r="W201" s="17"/>
      <x:c r="X201" s="17"/>
      <x:c r="Y201" s="17"/>
      <x:c r="Z201" s="18" t="str">
        <x:f>IF(COUNT(S201:T201)&lt;&gt;2,"",SUM(S201:T201))</x:f>
      </x:c>
      <x:c r="AA201" s="23" t="str">
        <x:f>IF(OR(NOT(ISNUMBER(Z201)),NOT(ISNUMBER(R201)),R201&lt;=0),"",Z201/R201)</x:f>
      </x:c>
      <x:c r="AB201" s="23" t="str">
        <x:f>IF(OR(COUNT(R201,V201)&lt;&gt;2,R201&lt;=0),"",V201/R201-1)</x:f>
      </x:c>
      <x:c r="AC201" s="24" t="str">
        <x:f>IF(COUNT(Q201,R201)&lt;&gt;2,"",IF(OR(Q201&lt;=0,R201&lt;=0),"NM",Q201/R201))</x:f>
      </x:c>
      <x:c r="AD201" s="24" t="str">
        <x:f>IF(COUNT(Q201,Z201)&lt;&gt;2,"",IF(OR(Q201&lt;=0,Z201&lt;=0),"NM",Q201/Z201))</x:f>
      </x:c>
      <x:c r="AE201" s="24" t="str">
        <x:f>IF(COUNT(Q201,U201)&lt;&gt;2,"",IF(OR(Q201&lt;=0,U201&lt;=0),"NM",Q201/U201))</x:f>
      </x:c>
      <x:c r="AF201" s="24" t="str">
        <x:f>IF(COUNT(Q201,V201)&lt;&gt;2,"",IF(OR(Q201&lt;=0,V201&lt;=0),"NM",Q201/V201))</x:f>
      </x:c>
      <x:c r="AG201" s="24" t="str">
        <x:f>IF(COUNT(Q201,W201)&lt;&gt;2,"",IF(OR(Q201&lt;=0,W201&lt;=0),"NM",Q201/W201))</x:f>
      </x:c>
      <x:c r="AH201" s="25" t="str">
        <x:f>IF(OR(NOT(ISNUMBER(Controls!$C$11)),Controls!$C$11&lt;1,Controls!$C$11&gt;5,Controls!$C$11&lt;&gt;INT(Controls!$C$11)),"",INDEX(AC201:AG201,1,Controls!$C$11))</x:f>
      </x:c>
      <x:c r="AI201" s="2" t="str">
        <x:f>IF(A201="","",IF(COUNTIFS($A$10:$A$309,A201)&lt;&gt;1,"Duplicate ID",IF(OR(B201&lt;&gt;Controls!$C$9,C201&lt;&gt;Controls!$C$10),"Other peer group",IF(OR(H201&lt;&gt;"Yes",G201="Excluded",G201="Adjacent",G201="Watchlist"),"Excluded",IF(OR(I201&lt;&gt;"Yes",D201="",E201="",J201="",K201="",L201="",X201="",Controls!$C$10="",Controls!$C$8="",Controls!$C$20="",Controls!$C$21="",M201&lt;&gt;Controls!$C$8,NOT(ISNUMBER(N201)),N201&lt;=0,N201&lt;&gt;Controls!$C$7,NOT(ISNUMBER(O201)),O201&gt;N201,AND(Controls!$C$11&gt;=4,OR(NOT(ISNUMBER(P201)),P201&lt;=N201)),AND(Controls!$C$11=2,T201&lt;&gt;0,Y201=""),AND(G201&lt;&gt;"Core",G201&lt;&gt;"Secondary")),"Review inputs / basis",IF(NOT(ISNUMBER(AH201)),"Missing / NM metric","Eligible"))))))</x:f>
      </x:c>
      <x:c r="AJ201" s="25" t="str">
        <x:f>IF(AND(AI201="Eligible",G201="Core"),AH201,"")</x:f>
      </x:c>
      <x:c r="AK201" s="25" t="str">
        <x:f>IF(AI201="Eligible",AH201,"")</x:f>
      </x:c>
      <x:c r="AL201" s="2" t="str">
        <x:f>IF(NOT(ISNUMBER(AJ201)),"",IF($A$6&lt;5,"Fewer than 5 core",IF(OR(AJ201&lt;$B$6-1.5*($D$6-$B$6),AJ201&gt;$D$6+1.5*($D$6-$B$6)),"Review outlier","Within IQR fences")))</x:f>
      </x:c>
      <x:c r="AM201" s="2"/>
      <x:c r="AN201" s="2"/>
      <x:c r="AO201" s="2"/>
      <x:c r="AP201" s="2"/>
    </x:row>
    <x:row r="202" ht="25" customHeight="1">
      <x:c r="A202" s="6"/>
      <x:c r="B202" s="6"/>
      <x:c r="C202" s="6"/>
      <x:c r="D202" s="6"/>
      <x:c r="E202" s="6"/>
      <x:c r="F202" s="6"/>
      <x:c r="G202" s="6"/>
      <x:c r="H202" s="6"/>
      <x:c r="I202" s="6"/>
      <x:c r="J202" s="6"/>
      <x:c r="K202" s="6"/>
      <x:c r="L202" s="6"/>
      <x:c r="M202" s="6"/>
      <x:c r="N202" s="16"/>
      <x:c r="O202" s="16"/>
      <x:c r="P202" s="16"/>
      <x:c r="Q202" s="17"/>
      <x:c r="R202" s="17"/>
      <x:c r="S202" s="17"/>
      <x:c r="T202" s="17"/>
      <x:c r="U202" s="17"/>
      <x:c r="V202" s="17"/>
      <x:c r="W202" s="17"/>
      <x:c r="X202" s="17"/>
      <x:c r="Y202" s="17"/>
      <x:c r="Z202" s="18" t="str">
        <x:f>IF(COUNT(S202:T202)&lt;&gt;2,"",SUM(S202:T202))</x:f>
      </x:c>
      <x:c r="AA202" s="23" t="str">
        <x:f>IF(OR(NOT(ISNUMBER(Z202)),NOT(ISNUMBER(R202)),R202&lt;=0),"",Z202/R202)</x:f>
      </x:c>
      <x:c r="AB202" s="23" t="str">
        <x:f>IF(OR(COUNT(R202,V202)&lt;&gt;2,R202&lt;=0),"",V202/R202-1)</x:f>
      </x:c>
      <x:c r="AC202" s="24" t="str">
        <x:f>IF(COUNT(Q202,R202)&lt;&gt;2,"",IF(OR(Q202&lt;=0,R202&lt;=0),"NM",Q202/R202))</x:f>
      </x:c>
      <x:c r="AD202" s="24" t="str">
        <x:f>IF(COUNT(Q202,Z202)&lt;&gt;2,"",IF(OR(Q202&lt;=0,Z202&lt;=0),"NM",Q202/Z202))</x:f>
      </x:c>
      <x:c r="AE202" s="24" t="str">
        <x:f>IF(COUNT(Q202,U202)&lt;&gt;2,"",IF(OR(Q202&lt;=0,U202&lt;=0),"NM",Q202/U202))</x:f>
      </x:c>
      <x:c r="AF202" s="24" t="str">
        <x:f>IF(COUNT(Q202,V202)&lt;&gt;2,"",IF(OR(Q202&lt;=0,V202&lt;=0),"NM",Q202/V202))</x:f>
      </x:c>
      <x:c r="AG202" s="24" t="str">
        <x:f>IF(COUNT(Q202,W202)&lt;&gt;2,"",IF(OR(Q202&lt;=0,W202&lt;=0),"NM",Q202/W202))</x:f>
      </x:c>
      <x:c r="AH202" s="25" t="str">
        <x:f>IF(OR(NOT(ISNUMBER(Controls!$C$11)),Controls!$C$11&lt;1,Controls!$C$11&gt;5,Controls!$C$11&lt;&gt;INT(Controls!$C$11)),"",INDEX(AC202:AG202,1,Controls!$C$11))</x:f>
      </x:c>
      <x:c r="AI202" s="2" t="str">
        <x:f>IF(A202="","",IF(COUNTIFS($A$10:$A$309,A202)&lt;&gt;1,"Duplicate ID",IF(OR(B202&lt;&gt;Controls!$C$9,C202&lt;&gt;Controls!$C$10),"Other peer group",IF(OR(H202&lt;&gt;"Yes",G202="Excluded",G202="Adjacent",G202="Watchlist"),"Excluded",IF(OR(I202&lt;&gt;"Yes",D202="",E202="",J202="",K202="",L202="",X202="",Controls!$C$10="",Controls!$C$8="",Controls!$C$20="",Controls!$C$21="",M202&lt;&gt;Controls!$C$8,NOT(ISNUMBER(N202)),N202&lt;=0,N202&lt;&gt;Controls!$C$7,NOT(ISNUMBER(O202)),O202&gt;N202,AND(Controls!$C$11&gt;=4,OR(NOT(ISNUMBER(P202)),P202&lt;=N202)),AND(Controls!$C$11=2,T202&lt;&gt;0,Y202=""),AND(G202&lt;&gt;"Core",G202&lt;&gt;"Secondary")),"Review inputs / basis",IF(NOT(ISNUMBER(AH202)),"Missing / NM metric","Eligible"))))))</x:f>
      </x:c>
      <x:c r="AJ202" s="25" t="str">
        <x:f>IF(AND(AI202="Eligible",G202="Core"),AH202,"")</x:f>
      </x:c>
      <x:c r="AK202" s="25" t="str">
        <x:f>IF(AI202="Eligible",AH202,"")</x:f>
      </x:c>
      <x:c r="AL202" s="2" t="str">
        <x:f>IF(NOT(ISNUMBER(AJ202)),"",IF($A$6&lt;5,"Fewer than 5 core",IF(OR(AJ202&lt;$B$6-1.5*($D$6-$B$6),AJ202&gt;$D$6+1.5*($D$6-$B$6)),"Review outlier","Within IQR fences")))</x:f>
      </x:c>
      <x:c r="AM202" s="2"/>
      <x:c r="AN202" s="2"/>
      <x:c r="AO202" s="2"/>
      <x:c r="AP202" s="2"/>
    </x:row>
    <x:row r="203" ht="25" customHeight="1">
      <x:c r="A203" s="6"/>
      <x:c r="B203" s="6"/>
      <x:c r="C203" s="6"/>
      <x:c r="D203" s="6"/>
      <x:c r="E203" s="6"/>
      <x:c r="F203" s="6"/>
      <x:c r="G203" s="6"/>
      <x:c r="H203" s="6"/>
      <x:c r="I203" s="6"/>
      <x:c r="J203" s="6"/>
      <x:c r="K203" s="6"/>
      <x:c r="L203" s="6"/>
      <x:c r="M203" s="6"/>
      <x:c r="N203" s="16"/>
      <x:c r="O203" s="16"/>
      <x:c r="P203" s="16"/>
      <x:c r="Q203" s="17"/>
      <x:c r="R203" s="17"/>
      <x:c r="S203" s="17"/>
      <x:c r="T203" s="17"/>
      <x:c r="U203" s="17"/>
      <x:c r="V203" s="17"/>
      <x:c r="W203" s="17"/>
      <x:c r="X203" s="17"/>
      <x:c r="Y203" s="17"/>
      <x:c r="Z203" s="18" t="str">
        <x:f>IF(COUNT(S203:T203)&lt;&gt;2,"",SUM(S203:T203))</x:f>
      </x:c>
      <x:c r="AA203" s="23" t="str">
        <x:f>IF(OR(NOT(ISNUMBER(Z203)),NOT(ISNUMBER(R203)),R203&lt;=0),"",Z203/R203)</x:f>
      </x:c>
      <x:c r="AB203" s="23" t="str">
        <x:f>IF(OR(COUNT(R203,V203)&lt;&gt;2,R203&lt;=0),"",V203/R203-1)</x:f>
      </x:c>
      <x:c r="AC203" s="24" t="str">
        <x:f>IF(COUNT(Q203,R203)&lt;&gt;2,"",IF(OR(Q203&lt;=0,R203&lt;=0),"NM",Q203/R203))</x:f>
      </x:c>
      <x:c r="AD203" s="24" t="str">
        <x:f>IF(COUNT(Q203,Z203)&lt;&gt;2,"",IF(OR(Q203&lt;=0,Z203&lt;=0),"NM",Q203/Z203))</x:f>
      </x:c>
      <x:c r="AE203" s="24" t="str">
        <x:f>IF(COUNT(Q203,U203)&lt;&gt;2,"",IF(OR(Q203&lt;=0,U203&lt;=0),"NM",Q203/U203))</x:f>
      </x:c>
      <x:c r="AF203" s="24" t="str">
        <x:f>IF(COUNT(Q203,V203)&lt;&gt;2,"",IF(OR(Q203&lt;=0,V203&lt;=0),"NM",Q203/V203))</x:f>
      </x:c>
      <x:c r="AG203" s="24" t="str">
        <x:f>IF(COUNT(Q203,W203)&lt;&gt;2,"",IF(OR(Q203&lt;=0,W203&lt;=0),"NM",Q203/W203))</x:f>
      </x:c>
      <x:c r="AH203" s="25" t="str">
        <x:f>IF(OR(NOT(ISNUMBER(Controls!$C$11)),Controls!$C$11&lt;1,Controls!$C$11&gt;5,Controls!$C$11&lt;&gt;INT(Controls!$C$11)),"",INDEX(AC203:AG203,1,Controls!$C$11))</x:f>
      </x:c>
      <x:c r="AI203" s="2" t="str">
        <x:f>IF(A203="","",IF(COUNTIFS($A$10:$A$309,A203)&lt;&gt;1,"Duplicate ID",IF(OR(B203&lt;&gt;Controls!$C$9,C203&lt;&gt;Controls!$C$10),"Other peer group",IF(OR(H203&lt;&gt;"Yes",G203="Excluded",G203="Adjacent",G203="Watchlist"),"Excluded",IF(OR(I203&lt;&gt;"Yes",D203="",E203="",J203="",K203="",L203="",X203="",Controls!$C$10="",Controls!$C$8="",Controls!$C$20="",Controls!$C$21="",M203&lt;&gt;Controls!$C$8,NOT(ISNUMBER(N203)),N203&lt;=0,N203&lt;&gt;Controls!$C$7,NOT(ISNUMBER(O203)),O203&gt;N203,AND(Controls!$C$11&gt;=4,OR(NOT(ISNUMBER(P203)),P203&lt;=N203)),AND(Controls!$C$11=2,T203&lt;&gt;0,Y203=""),AND(G203&lt;&gt;"Core",G203&lt;&gt;"Secondary")),"Review inputs / basis",IF(NOT(ISNUMBER(AH203)),"Missing / NM metric","Eligible"))))))</x:f>
      </x:c>
      <x:c r="AJ203" s="25" t="str">
        <x:f>IF(AND(AI203="Eligible",G203="Core"),AH203,"")</x:f>
      </x:c>
      <x:c r="AK203" s="25" t="str">
        <x:f>IF(AI203="Eligible",AH203,"")</x:f>
      </x:c>
      <x:c r="AL203" s="2" t="str">
        <x:f>IF(NOT(ISNUMBER(AJ203)),"",IF($A$6&lt;5,"Fewer than 5 core",IF(OR(AJ203&lt;$B$6-1.5*($D$6-$B$6),AJ203&gt;$D$6+1.5*($D$6-$B$6)),"Review outlier","Within IQR fences")))</x:f>
      </x:c>
      <x:c r="AM203" s="2"/>
      <x:c r="AN203" s="2"/>
      <x:c r="AO203" s="2"/>
      <x:c r="AP203" s="2"/>
    </x:row>
    <x:row r="204" ht="25" customHeight="1">
      <x:c r="A204" s="6"/>
      <x:c r="B204" s="6"/>
      <x:c r="C204" s="6"/>
      <x:c r="D204" s="6"/>
      <x:c r="E204" s="6"/>
      <x:c r="F204" s="6"/>
      <x:c r="G204" s="6"/>
      <x:c r="H204" s="6"/>
      <x:c r="I204" s="6"/>
      <x:c r="J204" s="6"/>
      <x:c r="K204" s="6"/>
      <x:c r="L204" s="6"/>
      <x:c r="M204" s="6"/>
      <x:c r="N204" s="16"/>
      <x:c r="O204" s="16"/>
      <x:c r="P204" s="16"/>
      <x:c r="Q204" s="17"/>
      <x:c r="R204" s="17"/>
      <x:c r="S204" s="17"/>
      <x:c r="T204" s="17"/>
      <x:c r="U204" s="17"/>
      <x:c r="V204" s="17"/>
      <x:c r="W204" s="17"/>
      <x:c r="X204" s="17"/>
      <x:c r="Y204" s="17"/>
      <x:c r="Z204" s="18" t="str">
        <x:f>IF(COUNT(S204:T204)&lt;&gt;2,"",SUM(S204:T204))</x:f>
      </x:c>
      <x:c r="AA204" s="23" t="str">
        <x:f>IF(OR(NOT(ISNUMBER(Z204)),NOT(ISNUMBER(R204)),R204&lt;=0),"",Z204/R204)</x:f>
      </x:c>
      <x:c r="AB204" s="23" t="str">
        <x:f>IF(OR(COUNT(R204,V204)&lt;&gt;2,R204&lt;=0),"",V204/R204-1)</x:f>
      </x:c>
      <x:c r="AC204" s="24" t="str">
        <x:f>IF(COUNT(Q204,R204)&lt;&gt;2,"",IF(OR(Q204&lt;=0,R204&lt;=0),"NM",Q204/R204))</x:f>
      </x:c>
      <x:c r="AD204" s="24" t="str">
        <x:f>IF(COUNT(Q204,Z204)&lt;&gt;2,"",IF(OR(Q204&lt;=0,Z204&lt;=0),"NM",Q204/Z204))</x:f>
      </x:c>
      <x:c r="AE204" s="24" t="str">
        <x:f>IF(COUNT(Q204,U204)&lt;&gt;2,"",IF(OR(Q204&lt;=0,U204&lt;=0),"NM",Q204/U204))</x:f>
      </x:c>
      <x:c r="AF204" s="24" t="str">
        <x:f>IF(COUNT(Q204,V204)&lt;&gt;2,"",IF(OR(Q204&lt;=0,V204&lt;=0),"NM",Q204/V204))</x:f>
      </x:c>
      <x:c r="AG204" s="24" t="str">
        <x:f>IF(COUNT(Q204,W204)&lt;&gt;2,"",IF(OR(Q204&lt;=0,W204&lt;=0),"NM",Q204/W204))</x:f>
      </x:c>
      <x:c r="AH204" s="25" t="str">
        <x:f>IF(OR(NOT(ISNUMBER(Controls!$C$11)),Controls!$C$11&lt;1,Controls!$C$11&gt;5,Controls!$C$11&lt;&gt;INT(Controls!$C$11)),"",INDEX(AC204:AG204,1,Controls!$C$11))</x:f>
      </x:c>
      <x:c r="AI204" s="2" t="str">
        <x:f>IF(A204="","",IF(COUNTIFS($A$10:$A$309,A204)&lt;&gt;1,"Duplicate ID",IF(OR(B204&lt;&gt;Controls!$C$9,C204&lt;&gt;Controls!$C$10),"Other peer group",IF(OR(H204&lt;&gt;"Yes",G204="Excluded",G204="Adjacent",G204="Watchlist"),"Excluded",IF(OR(I204&lt;&gt;"Yes",D204="",E204="",J204="",K204="",L204="",X204="",Controls!$C$10="",Controls!$C$8="",Controls!$C$20="",Controls!$C$21="",M204&lt;&gt;Controls!$C$8,NOT(ISNUMBER(N204)),N204&lt;=0,N204&lt;&gt;Controls!$C$7,NOT(ISNUMBER(O204)),O204&gt;N204,AND(Controls!$C$11&gt;=4,OR(NOT(ISNUMBER(P204)),P204&lt;=N204)),AND(Controls!$C$11=2,T204&lt;&gt;0,Y204=""),AND(G204&lt;&gt;"Core",G204&lt;&gt;"Secondary")),"Review inputs / basis",IF(NOT(ISNUMBER(AH204)),"Missing / NM metric","Eligible"))))))</x:f>
      </x:c>
      <x:c r="AJ204" s="25" t="str">
        <x:f>IF(AND(AI204="Eligible",G204="Core"),AH204,"")</x:f>
      </x:c>
      <x:c r="AK204" s="25" t="str">
        <x:f>IF(AI204="Eligible",AH204,"")</x:f>
      </x:c>
      <x:c r="AL204" s="2" t="str">
        <x:f>IF(NOT(ISNUMBER(AJ204)),"",IF($A$6&lt;5,"Fewer than 5 core",IF(OR(AJ204&lt;$B$6-1.5*($D$6-$B$6),AJ204&gt;$D$6+1.5*($D$6-$B$6)),"Review outlier","Within IQR fences")))</x:f>
      </x:c>
      <x:c r="AM204" s="2"/>
      <x:c r="AN204" s="2"/>
      <x:c r="AO204" s="2"/>
      <x:c r="AP204" s="2"/>
    </x:row>
    <x:row r="205" ht="25" customHeight="1">
      <x:c r="A205" s="6"/>
      <x:c r="B205" s="6"/>
      <x:c r="C205" s="6"/>
      <x:c r="D205" s="6"/>
      <x:c r="E205" s="6"/>
      <x:c r="F205" s="6"/>
      <x:c r="G205" s="6"/>
      <x:c r="H205" s="6"/>
      <x:c r="I205" s="6"/>
      <x:c r="J205" s="6"/>
      <x:c r="K205" s="6"/>
      <x:c r="L205" s="6"/>
      <x:c r="M205" s="6"/>
      <x:c r="N205" s="16"/>
      <x:c r="O205" s="16"/>
      <x:c r="P205" s="16"/>
      <x:c r="Q205" s="17"/>
      <x:c r="R205" s="17"/>
      <x:c r="S205" s="17"/>
      <x:c r="T205" s="17"/>
      <x:c r="U205" s="17"/>
      <x:c r="V205" s="17"/>
      <x:c r="W205" s="17"/>
      <x:c r="X205" s="17"/>
      <x:c r="Y205" s="17"/>
      <x:c r="Z205" s="18" t="str">
        <x:f>IF(COUNT(S205:T205)&lt;&gt;2,"",SUM(S205:T205))</x:f>
      </x:c>
      <x:c r="AA205" s="23" t="str">
        <x:f>IF(OR(NOT(ISNUMBER(Z205)),NOT(ISNUMBER(R205)),R205&lt;=0),"",Z205/R205)</x:f>
      </x:c>
      <x:c r="AB205" s="23" t="str">
        <x:f>IF(OR(COUNT(R205,V205)&lt;&gt;2,R205&lt;=0),"",V205/R205-1)</x:f>
      </x:c>
      <x:c r="AC205" s="24" t="str">
        <x:f>IF(COUNT(Q205,R205)&lt;&gt;2,"",IF(OR(Q205&lt;=0,R205&lt;=0),"NM",Q205/R205))</x:f>
      </x:c>
      <x:c r="AD205" s="24" t="str">
        <x:f>IF(COUNT(Q205,Z205)&lt;&gt;2,"",IF(OR(Q205&lt;=0,Z205&lt;=0),"NM",Q205/Z205))</x:f>
      </x:c>
      <x:c r="AE205" s="24" t="str">
        <x:f>IF(COUNT(Q205,U205)&lt;&gt;2,"",IF(OR(Q205&lt;=0,U205&lt;=0),"NM",Q205/U205))</x:f>
      </x:c>
      <x:c r="AF205" s="24" t="str">
        <x:f>IF(COUNT(Q205,V205)&lt;&gt;2,"",IF(OR(Q205&lt;=0,V205&lt;=0),"NM",Q205/V205))</x:f>
      </x:c>
      <x:c r="AG205" s="24" t="str">
        <x:f>IF(COUNT(Q205,W205)&lt;&gt;2,"",IF(OR(Q205&lt;=0,W205&lt;=0),"NM",Q205/W205))</x:f>
      </x:c>
      <x:c r="AH205" s="25" t="str">
        <x:f>IF(OR(NOT(ISNUMBER(Controls!$C$11)),Controls!$C$11&lt;1,Controls!$C$11&gt;5,Controls!$C$11&lt;&gt;INT(Controls!$C$11)),"",INDEX(AC205:AG205,1,Controls!$C$11))</x:f>
      </x:c>
      <x:c r="AI205" s="2" t="str">
        <x:f>IF(A205="","",IF(COUNTIFS($A$10:$A$309,A205)&lt;&gt;1,"Duplicate ID",IF(OR(B205&lt;&gt;Controls!$C$9,C205&lt;&gt;Controls!$C$10),"Other peer group",IF(OR(H205&lt;&gt;"Yes",G205="Excluded",G205="Adjacent",G205="Watchlist"),"Excluded",IF(OR(I205&lt;&gt;"Yes",D205="",E205="",J205="",K205="",L205="",X205="",Controls!$C$10="",Controls!$C$8="",Controls!$C$20="",Controls!$C$21="",M205&lt;&gt;Controls!$C$8,NOT(ISNUMBER(N205)),N205&lt;=0,N205&lt;&gt;Controls!$C$7,NOT(ISNUMBER(O205)),O205&gt;N205,AND(Controls!$C$11&gt;=4,OR(NOT(ISNUMBER(P205)),P205&lt;=N205)),AND(Controls!$C$11=2,T205&lt;&gt;0,Y205=""),AND(G205&lt;&gt;"Core",G205&lt;&gt;"Secondary")),"Review inputs / basis",IF(NOT(ISNUMBER(AH205)),"Missing / NM metric","Eligible"))))))</x:f>
      </x:c>
      <x:c r="AJ205" s="25" t="str">
        <x:f>IF(AND(AI205="Eligible",G205="Core"),AH205,"")</x:f>
      </x:c>
      <x:c r="AK205" s="25" t="str">
        <x:f>IF(AI205="Eligible",AH205,"")</x:f>
      </x:c>
      <x:c r="AL205" s="2" t="str">
        <x:f>IF(NOT(ISNUMBER(AJ205)),"",IF($A$6&lt;5,"Fewer than 5 core",IF(OR(AJ205&lt;$B$6-1.5*($D$6-$B$6),AJ205&gt;$D$6+1.5*($D$6-$B$6)),"Review outlier","Within IQR fences")))</x:f>
      </x:c>
      <x:c r="AM205" s="2"/>
      <x:c r="AN205" s="2"/>
      <x:c r="AO205" s="2"/>
      <x:c r="AP205" s="2"/>
    </x:row>
    <x:row r="206" ht="25" customHeight="1">
      <x:c r="A206" s="6"/>
      <x:c r="B206" s="6"/>
      <x:c r="C206" s="6"/>
      <x:c r="D206" s="6"/>
      <x:c r="E206" s="6"/>
      <x:c r="F206" s="6"/>
      <x:c r="G206" s="6"/>
      <x:c r="H206" s="6"/>
      <x:c r="I206" s="6"/>
      <x:c r="J206" s="6"/>
      <x:c r="K206" s="6"/>
      <x:c r="L206" s="6"/>
      <x:c r="M206" s="6"/>
      <x:c r="N206" s="16"/>
      <x:c r="O206" s="16"/>
      <x:c r="P206" s="16"/>
      <x:c r="Q206" s="17"/>
      <x:c r="R206" s="17"/>
      <x:c r="S206" s="17"/>
      <x:c r="T206" s="17"/>
      <x:c r="U206" s="17"/>
      <x:c r="V206" s="17"/>
      <x:c r="W206" s="17"/>
      <x:c r="X206" s="17"/>
      <x:c r="Y206" s="17"/>
      <x:c r="Z206" s="18" t="str">
        <x:f>IF(COUNT(S206:T206)&lt;&gt;2,"",SUM(S206:T206))</x:f>
      </x:c>
      <x:c r="AA206" s="23" t="str">
        <x:f>IF(OR(NOT(ISNUMBER(Z206)),NOT(ISNUMBER(R206)),R206&lt;=0),"",Z206/R206)</x:f>
      </x:c>
      <x:c r="AB206" s="23" t="str">
        <x:f>IF(OR(COUNT(R206,V206)&lt;&gt;2,R206&lt;=0),"",V206/R206-1)</x:f>
      </x:c>
      <x:c r="AC206" s="24" t="str">
        <x:f>IF(COUNT(Q206,R206)&lt;&gt;2,"",IF(OR(Q206&lt;=0,R206&lt;=0),"NM",Q206/R206))</x:f>
      </x:c>
      <x:c r="AD206" s="24" t="str">
        <x:f>IF(COUNT(Q206,Z206)&lt;&gt;2,"",IF(OR(Q206&lt;=0,Z206&lt;=0),"NM",Q206/Z206))</x:f>
      </x:c>
      <x:c r="AE206" s="24" t="str">
        <x:f>IF(COUNT(Q206,U206)&lt;&gt;2,"",IF(OR(Q206&lt;=0,U206&lt;=0),"NM",Q206/U206))</x:f>
      </x:c>
      <x:c r="AF206" s="24" t="str">
        <x:f>IF(COUNT(Q206,V206)&lt;&gt;2,"",IF(OR(Q206&lt;=0,V206&lt;=0),"NM",Q206/V206))</x:f>
      </x:c>
      <x:c r="AG206" s="24" t="str">
        <x:f>IF(COUNT(Q206,W206)&lt;&gt;2,"",IF(OR(Q206&lt;=0,W206&lt;=0),"NM",Q206/W206))</x:f>
      </x:c>
      <x:c r="AH206" s="25" t="str">
        <x:f>IF(OR(NOT(ISNUMBER(Controls!$C$11)),Controls!$C$11&lt;1,Controls!$C$11&gt;5,Controls!$C$11&lt;&gt;INT(Controls!$C$11)),"",INDEX(AC206:AG206,1,Controls!$C$11))</x:f>
      </x:c>
      <x:c r="AI206" s="2" t="str">
        <x:f>IF(A206="","",IF(COUNTIFS($A$10:$A$309,A206)&lt;&gt;1,"Duplicate ID",IF(OR(B206&lt;&gt;Controls!$C$9,C206&lt;&gt;Controls!$C$10),"Other peer group",IF(OR(H206&lt;&gt;"Yes",G206="Excluded",G206="Adjacent",G206="Watchlist"),"Excluded",IF(OR(I206&lt;&gt;"Yes",D206="",E206="",J206="",K206="",L206="",X206="",Controls!$C$10="",Controls!$C$8="",Controls!$C$20="",Controls!$C$21="",M206&lt;&gt;Controls!$C$8,NOT(ISNUMBER(N206)),N206&lt;=0,N206&lt;&gt;Controls!$C$7,NOT(ISNUMBER(O206)),O206&gt;N206,AND(Controls!$C$11&gt;=4,OR(NOT(ISNUMBER(P206)),P206&lt;=N206)),AND(Controls!$C$11=2,T206&lt;&gt;0,Y206=""),AND(G206&lt;&gt;"Core",G206&lt;&gt;"Secondary")),"Review inputs / basis",IF(NOT(ISNUMBER(AH206)),"Missing / NM metric","Eligible"))))))</x:f>
      </x:c>
      <x:c r="AJ206" s="25" t="str">
        <x:f>IF(AND(AI206="Eligible",G206="Core"),AH206,"")</x:f>
      </x:c>
      <x:c r="AK206" s="25" t="str">
        <x:f>IF(AI206="Eligible",AH206,"")</x:f>
      </x:c>
      <x:c r="AL206" s="2" t="str">
        <x:f>IF(NOT(ISNUMBER(AJ206)),"",IF($A$6&lt;5,"Fewer than 5 core",IF(OR(AJ206&lt;$B$6-1.5*($D$6-$B$6),AJ206&gt;$D$6+1.5*($D$6-$B$6)),"Review outlier","Within IQR fences")))</x:f>
      </x:c>
      <x:c r="AM206" s="2"/>
      <x:c r="AN206" s="2"/>
      <x:c r="AO206" s="2"/>
      <x:c r="AP206" s="2"/>
    </x:row>
    <x:row r="207" ht="25" customHeight="1">
      <x:c r="A207" s="6"/>
      <x:c r="B207" s="6"/>
      <x:c r="C207" s="6"/>
      <x:c r="D207" s="6"/>
      <x:c r="E207" s="6"/>
      <x:c r="F207" s="6"/>
      <x:c r="G207" s="6"/>
      <x:c r="H207" s="6"/>
      <x:c r="I207" s="6"/>
      <x:c r="J207" s="6"/>
      <x:c r="K207" s="6"/>
      <x:c r="L207" s="6"/>
      <x:c r="M207" s="6"/>
      <x:c r="N207" s="16"/>
      <x:c r="O207" s="16"/>
      <x:c r="P207" s="16"/>
      <x:c r="Q207" s="17"/>
      <x:c r="R207" s="17"/>
      <x:c r="S207" s="17"/>
      <x:c r="T207" s="17"/>
      <x:c r="U207" s="17"/>
      <x:c r="V207" s="17"/>
      <x:c r="W207" s="17"/>
      <x:c r="X207" s="17"/>
      <x:c r="Y207" s="17"/>
      <x:c r="Z207" s="18" t="str">
        <x:f>IF(COUNT(S207:T207)&lt;&gt;2,"",SUM(S207:T207))</x:f>
      </x:c>
      <x:c r="AA207" s="23" t="str">
        <x:f>IF(OR(NOT(ISNUMBER(Z207)),NOT(ISNUMBER(R207)),R207&lt;=0),"",Z207/R207)</x:f>
      </x:c>
      <x:c r="AB207" s="23" t="str">
        <x:f>IF(OR(COUNT(R207,V207)&lt;&gt;2,R207&lt;=0),"",V207/R207-1)</x:f>
      </x:c>
      <x:c r="AC207" s="24" t="str">
        <x:f>IF(COUNT(Q207,R207)&lt;&gt;2,"",IF(OR(Q207&lt;=0,R207&lt;=0),"NM",Q207/R207))</x:f>
      </x:c>
      <x:c r="AD207" s="24" t="str">
        <x:f>IF(COUNT(Q207,Z207)&lt;&gt;2,"",IF(OR(Q207&lt;=0,Z207&lt;=0),"NM",Q207/Z207))</x:f>
      </x:c>
      <x:c r="AE207" s="24" t="str">
        <x:f>IF(COUNT(Q207,U207)&lt;&gt;2,"",IF(OR(Q207&lt;=0,U207&lt;=0),"NM",Q207/U207))</x:f>
      </x:c>
      <x:c r="AF207" s="24" t="str">
        <x:f>IF(COUNT(Q207,V207)&lt;&gt;2,"",IF(OR(Q207&lt;=0,V207&lt;=0),"NM",Q207/V207))</x:f>
      </x:c>
      <x:c r="AG207" s="24" t="str">
        <x:f>IF(COUNT(Q207,W207)&lt;&gt;2,"",IF(OR(Q207&lt;=0,W207&lt;=0),"NM",Q207/W207))</x:f>
      </x:c>
      <x:c r="AH207" s="25" t="str">
        <x:f>IF(OR(NOT(ISNUMBER(Controls!$C$11)),Controls!$C$11&lt;1,Controls!$C$11&gt;5,Controls!$C$11&lt;&gt;INT(Controls!$C$11)),"",INDEX(AC207:AG207,1,Controls!$C$11))</x:f>
      </x:c>
      <x:c r="AI207" s="2" t="str">
        <x:f>IF(A207="","",IF(COUNTIFS($A$10:$A$309,A207)&lt;&gt;1,"Duplicate ID",IF(OR(B207&lt;&gt;Controls!$C$9,C207&lt;&gt;Controls!$C$10),"Other peer group",IF(OR(H207&lt;&gt;"Yes",G207="Excluded",G207="Adjacent",G207="Watchlist"),"Excluded",IF(OR(I207&lt;&gt;"Yes",D207="",E207="",J207="",K207="",L207="",X207="",Controls!$C$10="",Controls!$C$8="",Controls!$C$20="",Controls!$C$21="",M207&lt;&gt;Controls!$C$8,NOT(ISNUMBER(N207)),N207&lt;=0,N207&lt;&gt;Controls!$C$7,NOT(ISNUMBER(O207)),O207&gt;N207,AND(Controls!$C$11&gt;=4,OR(NOT(ISNUMBER(P207)),P207&lt;=N207)),AND(Controls!$C$11=2,T207&lt;&gt;0,Y207=""),AND(G207&lt;&gt;"Core",G207&lt;&gt;"Secondary")),"Review inputs / basis",IF(NOT(ISNUMBER(AH207)),"Missing / NM metric","Eligible"))))))</x:f>
      </x:c>
      <x:c r="AJ207" s="25" t="str">
        <x:f>IF(AND(AI207="Eligible",G207="Core"),AH207,"")</x:f>
      </x:c>
      <x:c r="AK207" s="25" t="str">
        <x:f>IF(AI207="Eligible",AH207,"")</x:f>
      </x:c>
      <x:c r="AL207" s="2" t="str">
        <x:f>IF(NOT(ISNUMBER(AJ207)),"",IF($A$6&lt;5,"Fewer than 5 core",IF(OR(AJ207&lt;$B$6-1.5*($D$6-$B$6),AJ207&gt;$D$6+1.5*($D$6-$B$6)),"Review outlier","Within IQR fences")))</x:f>
      </x:c>
      <x:c r="AM207" s="2"/>
      <x:c r="AN207" s="2"/>
      <x:c r="AO207" s="2"/>
      <x:c r="AP207" s="2"/>
    </x:row>
    <x:row r="208" ht="25" customHeight="1">
      <x:c r="A208" s="6"/>
      <x:c r="B208" s="6"/>
      <x:c r="C208" s="6"/>
      <x:c r="D208" s="6"/>
      <x:c r="E208" s="6"/>
      <x:c r="F208" s="6"/>
      <x:c r="G208" s="6"/>
      <x:c r="H208" s="6"/>
      <x:c r="I208" s="6"/>
      <x:c r="J208" s="6"/>
      <x:c r="K208" s="6"/>
      <x:c r="L208" s="6"/>
      <x:c r="M208" s="6"/>
      <x:c r="N208" s="16"/>
      <x:c r="O208" s="16"/>
      <x:c r="P208" s="16"/>
      <x:c r="Q208" s="17"/>
      <x:c r="R208" s="17"/>
      <x:c r="S208" s="17"/>
      <x:c r="T208" s="17"/>
      <x:c r="U208" s="17"/>
      <x:c r="V208" s="17"/>
      <x:c r="W208" s="17"/>
      <x:c r="X208" s="17"/>
      <x:c r="Y208" s="17"/>
      <x:c r="Z208" s="18" t="str">
        <x:f>IF(COUNT(S208:T208)&lt;&gt;2,"",SUM(S208:T208))</x:f>
      </x:c>
      <x:c r="AA208" s="23" t="str">
        <x:f>IF(OR(NOT(ISNUMBER(Z208)),NOT(ISNUMBER(R208)),R208&lt;=0),"",Z208/R208)</x:f>
      </x:c>
      <x:c r="AB208" s="23" t="str">
        <x:f>IF(OR(COUNT(R208,V208)&lt;&gt;2,R208&lt;=0),"",V208/R208-1)</x:f>
      </x:c>
      <x:c r="AC208" s="24" t="str">
        <x:f>IF(COUNT(Q208,R208)&lt;&gt;2,"",IF(OR(Q208&lt;=0,R208&lt;=0),"NM",Q208/R208))</x:f>
      </x:c>
      <x:c r="AD208" s="24" t="str">
        <x:f>IF(COUNT(Q208,Z208)&lt;&gt;2,"",IF(OR(Q208&lt;=0,Z208&lt;=0),"NM",Q208/Z208))</x:f>
      </x:c>
      <x:c r="AE208" s="24" t="str">
        <x:f>IF(COUNT(Q208,U208)&lt;&gt;2,"",IF(OR(Q208&lt;=0,U208&lt;=0),"NM",Q208/U208))</x:f>
      </x:c>
      <x:c r="AF208" s="24" t="str">
        <x:f>IF(COUNT(Q208,V208)&lt;&gt;2,"",IF(OR(Q208&lt;=0,V208&lt;=0),"NM",Q208/V208))</x:f>
      </x:c>
      <x:c r="AG208" s="24" t="str">
        <x:f>IF(COUNT(Q208,W208)&lt;&gt;2,"",IF(OR(Q208&lt;=0,W208&lt;=0),"NM",Q208/W208))</x:f>
      </x:c>
      <x:c r="AH208" s="25" t="str">
        <x:f>IF(OR(NOT(ISNUMBER(Controls!$C$11)),Controls!$C$11&lt;1,Controls!$C$11&gt;5,Controls!$C$11&lt;&gt;INT(Controls!$C$11)),"",INDEX(AC208:AG208,1,Controls!$C$11))</x:f>
      </x:c>
      <x:c r="AI208" s="2" t="str">
        <x:f>IF(A208="","",IF(COUNTIFS($A$10:$A$309,A208)&lt;&gt;1,"Duplicate ID",IF(OR(B208&lt;&gt;Controls!$C$9,C208&lt;&gt;Controls!$C$10),"Other peer group",IF(OR(H208&lt;&gt;"Yes",G208="Excluded",G208="Adjacent",G208="Watchlist"),"Excluded",IF(OR(I208&lt;&gt;"Yes",D208="",E208="",J208="",K208="",L208="",X208="",Controls!$C$10="",Controls!$C$8="",Controls!$C$20="",Controls!$C$21="",M208&lt;&gt;Controls!$C$8,NOT(ISNUMBER(N208)),N208&lt;=0,N208&lt;&gt;Controls!$C$7,NOT(ISNUMBER(O208)),O208&gt;N208,AND(Controls!$C$11&gt;=4,OR(NOT(ISNUMBER(P208)),P208&lt;=N208)),AND(Controls!$C$11=2,T208&lt;&gt;0,Y208=""),AND(G208&lt;&gt;"Core",G208&lt;&gt;"Secondary")),"Review inputs / basis",IF(NOT(ISNUMBER(AH208)),"Missing / NM metric","Eligible"))))))</x:f>
      </x:c>
      <x:c r="AJ208" s="25" t="str">
        <x:f>IF(AND(AI208="Eligible",G208="Core"),AH208,"")</x:f>
      </x:c>
      <x:c r="AK208" s="25" t="str">
        <x:f>IF(AI208="Eligible",AH208,"")</x:f>
      </x:c>
      <x:c r="AL208" s="2" t="str">
        <x:f>IF(NOT(ISNUMBER(AJ208)),"",IF($A$6&lt;5,"Fewer than 5 core",IF(OR(AJ208&lt;$B$6-1.5*($D$6-$B$6),AJ208&gt;$D$6+1.5*($D$6-$B$6)),"Review outlier","Within IQR fences")))</x:f>
      </x:c>
      <x:c r="AM208" s="2"/>
      <x:c r="AN208" s="2"/>
      <x:c r="AO208" s="2"/>
      <x:c r="AP208" s="2"/>
    </x:row>
    <x:row r="209" ht="25" customHeight="1">
      <x:c r="A209" s="6"/>
      <x:c r="B209" s="6"/>
      <x:c r="C209" s="6"/>
      <x:c r="D209" s="6"/>
      <x:c r="E209" s="6"/>
      <x:c r="F209" s="6"/>
      <x:c r="G209" s="6"/>
      <x:c r="H209" s="6"/>
      <x:c r="I209" s="6"/>
      <x:c r="J209" s="6"/>
      <x:c r="K209" s="6"/>
      <x:c r="L209" s="6"/>
      <x:c r="M209" s="6"/>
      <x:c r="N209" s="16"/>
      <x:c r="O209" s="16"/>
      <x:c r="P209" s="16"/>
      <x:c r="Q209" s="17"/>
      <x:c r="R209" s="17"/>
      <x:c r="S209" s="17"/>
      <x:c r="T209" s="17"/>
      <x:c r="U209" s="17"/>
      <x:c r="V209" s="17"/>
      <x:c r="W209" s="17"/>
      <x:c r="X209" s="17"/>
      <x:c r="Y209" s="17"/>
      <x:c r="Z209" s="18" t="str">
        <x:f>IF(COUNT(S209:T209)&lt;&gt;2,"",SUM(S209:T209))</x:f>
      </x:c>
      <x:c r="AA209" s="23" t="str">
        <x:f>IF(OR(NOT(ISNUMBER(Z209)),NOT(ISNUMBER(R209)),R209&lt;=0),"",Z209/R209)</x:f>
      </x:c>
      <x:c r="AB209" s="23" t="str">
        <x:f>IF(OR(COUNT(R209,V209)&lt;&gt;2,R209&lt;=0),"",V209/R209-1)</x:f>
      </x:c>
      <x:c r="AC209" s="24" t="str">
        <x:f>IF(COUNT(Q209,R209)&lt;&gt;2,"",IF(OR(Q209&lt;=0,R209&lt;=0),"NM",Q209/R209))</x:f>
      </x:c>
      <x:c r="AD209" s="24" t="str">
        <x:f>IF(COUNT(Q209,Z209)&lt;&gt;2,"",IF(OR(Q209&lt;=0,Z209&lt;=0),"NM",Q209/Z209))</x:f>
      </x:c>
      <x:c r="AE209" s="24" t="str">
        <x:f>IF(COUNT(Q209,U209)&lt;&gt;2,"",IF(OR(Q209&lt;=0,U209&lt;=0),"NM",Q209/U209))</x:f>
      </x:c>
      <x:c r="AF209" s="24" t="str">
        <x:f>IF(COUNT(Q209,V209)&lt;&gt;2,"",IF(OR(Q209&lt;=0,V209&lt;=0),"NM",Q209/V209))</x:f>
      </x:c>
      <x:c r="AG209" s="24" t="str">
        <x:f>IF(COUNT(Q209,W209)&lt;&gt;2,"",IF(OR(Q209&lt;=0,W209&lt;=0),"NM",Q209/W209))</x:f>
      </x:c>
      <x:c r="AH209" s="25" t="str">
        <x:f>IF(OR(NOT(ISNUMBER(Controls!$C$11)),Controls!$C$11&lt;1,Controls!$C$11&gt;5,Controls!$C$11&lt;&gt;INT(Controls!$C$11)),"",INDEX(AC209:AG209,1,Controls!$C$11))</x:f>
      </x:c>
      <x:c r="AI209" s="2" t="str">
        <x:f>IF(A209="","",IF(COUNTIFS($A$10:$A$309,A209)&lt;&gt;1,"Duplicate ID",IF(OR(B209&lt;&gt;Controls!$C$9,C209&lt;&gt;Controls!$C$10),"Other peer group",IF(OR(H209&lt;&gt;"Yes",G209="Excluded",G209="Adjacent",G209="Watchlist"),"Excluded",IF(OR(I209&lt;&gt;"Yes",D209="",E209="",J209="",K209="",L209="",X209="",Controls!$C$10="",Controls!$C$8="",Controls!$C$20="",Controls!$C$21="",M209&lt;&gt;Controls!$C$8,NOT(ISNUMBER(N209)),N209&lt;=0,N209&lt;&gt;Controls!$C$7,NOT(ISNUMBER(O209)),O209&gt;N209,AND(Controls!$C$11&gt;=4,OR(NOT(ISNUMBER(P209)),P209&lt;=N209)),AND(Controls!$C$11=2,T209&lt;&gt;0,Y209=""),AND(G209&lt;&gt;"Core",G209&lt;&gt;"Secondary")),"Review inputs / basis",IF(NOT(ISNUMBER(AH209)),"Missing / NM metric","Eligible"))))))</x:f>
      </x:c>
      <x:c r="AJ209" s="25" t="str">
        <x:f>IF(AND(AI209="Eligible",G209="Core"),AH209,"")</x:f>
      </x:c>
      <x:c r="AK209" s="25" t="str">
        <x:f>IF(AI209="Eligible",AH209,"")</x:f>
      </x:c>
      <x:c r="AL209" s="2" t="str">
        <x:f>IF(NOT(ISNUMBER(AJ209)),"",IF($A$6&lt;5,"Fewer than 5 core",IF(OR(AJ209&lt;$B$6-1.5*($D$6-$B$6),AJ209&gt;$D$6+1.5*($D$6-$B$6)),"Review outlier","Within IQR fences")))</x:f>
      </x:c>
      <x:c r="AM209" s="2"/>
      <x:c r="AN209" s="2"/>
      <x:c r="AO209" s="2"/>
      <x:c r="AP209" s="2"/>
    </x:row>
    <x:row r="210" ht="25" customHeight="1">
      <x:c r="A210" s="6"/>
      <x:c r="B210" s="6"/>
      <x:c r="C210" s="6"/>
      <x:c r="D210" s="6"/>
      <x:c r="E210" s="6"/>
      <x:c r="F210" s="6"/>
      <x:c r="G210" s="6"/>
      <x:c r="H210" s="6"/>
      <x:c r="I210" s="6"/>
      <x:c r="J210" s="6"/>
      <x:c r="K210" s="6"/>
      <x:c r="L210" s="6"/>
      <x:c r="M210" s="6"/>
      <x:c r="N210" s="16"/>
      <x:c r="O210" s="16"/>
      <x:c r="P210" s="16"/>
      <x:c r="Q210" s="17"/>
      <x:c r="R210" s="17"/>
      <x:c r="S210" s="17"/>
      <x:c r="T210" s="17"/>
      <x:c r="U210" s="17"/>
      <x:c r="V210" s="17"/>
      <x:c r="W210" s="17"/>
      <x:c r="X210" s="17"/>
      <x:c r="Y210" s="17"/>
      <x:c r="Z210" s="18" t="str">
        <x:f>IF(COUNT(S210:T210)&lt;&gt;2,"",SUM(S210:T210))</x:f>
      </x:c>
      <x:c r="AA210" s="23" t="str">
        <x:f>IF(OR(NOT(ISNUMBER(Z210)),NOT(ISNUMBER(R210)),R210&lt;=0),"",Z210/R210)</x:f>
      </x:c>
      <x:c r="AB210" s="23" t="str">
        <x:f>IF(OR(COUNT(R210,V210)&lt;&gt;2,R210&lt;=0),"",V210/R210-1)</x:f>
      </x:c>
      <x:c r="AC210" s="24" t="str">
        <x:f>IF(COUNT(Q210,R210)&lt;&gt;2,"",IF(OR(Q210&lt;=0,R210&lt;=0),"NM",Q210/R210))</x:f>
      </x:c>
      <x:c r="AD210" s="24" t="str">
        <x:f>IF(COUNT(Q210,Z210)&lt;&gt;2,"",IF(OR(Q210&lt;=0,Z210&lt;=0),"NM",Q210/Z210))</x:f>
      </x:c>
      <x:c r="AE210" s="24" t="str">
        <x:f>IF(COUNT(Q210,U210)&lt;&gt;2,"",IF(OR(Q210&lt;=0,U210&lt;=0),"NM",Q210/U210))</x:f>
      </x:c>
      <x:c r="AF210" s="24" t="str">
        <x:f>IF(COUNT(Q210,V210)&lt;&gt;2,"",IF(OR(Q210&lt;=0,V210&lt;=0),"NM",Q210/V210))</x:f>
      </x:c>
      <x:c r="AG210" s="24" t="str">
        <x:f>IF(COUNT(Q210,W210)&lt;&gt;2,"",IF(OR(Q210&lt;=0,W210&lt;=0),"NM",Q210/W210))</x:f>
      </x:c>
      <x:c r="AH210" s="25" t="str">
        <x:f>IF(OR(NOT(ISNUMBER(Controls!$C$11)),Controls!$C$11&lt;1,Controls!$C$11&gt;5,Controls!$C$11&lt;&gt;INT(Controls!$C$11)),"",INDEX(AC210:AG210,1,Controls!$C$11))</x:f>
      </x:c>
      <x:c r="AI210" s="2" t="str">
        <x:f>IF(A210="","",IF(COUNTIFS($A$10:$A$309,A210)&lt;&gt;1,"Duplicate ID",IF(OR(B210&lt;&gt;Controls!$C$9,C210&lt;&gt;Controls!$C$10),"Other peer group",IF(OR(H210&lt;&gt;"Yes",G210="Excluded",G210="Adjacent",G210="Watchlist"),"Excluded",IF(OR(I210&lt;&gt;"Yes",D210="",E210="",J210="",K210="",L210="",X210="",Controls!$C$10="",Controls!$C$8="",Controls!$C$20="",Controls!$C$21="",M210&lt;&gt;Controls!$C$8,NOT(ISNUMBER(N210)),N210&lt;=0,N210&lt;&gt;Controls!$C$7,NOT(ISNUMBER(O210)),O210&gt;N210,AND(Controls!$C$11&gt;=4,OR(NOT(ISNUMBER(P210)),P210&lt;=N210)),AND(Controls!$C$11=2,T210&lt;&gt;0,Y210=""),AND(G210&lt;&gt;"Core",G210&lt;&gt;"Secondary")),"Review inputs / basis",IF(NOT(ISNUMBER(AH210)),"Missing / NM metric","Eligible"))))))</x:f>
      </x:c>
      <x:c r="AJ210" s="25" t="str">
        <x:f>IF(AND(AI210="Eligible",G210="Core"),AH210,"")</x:f>
      </x:c>
      <x:c r="AK210" s="25" t="str">
        <x:f>IF(AI210="Eligible",AH210,"")</x:f>
      </x:c>
      <x:c r="AL210" s="2" t="str">
        <x:f>IF(NOT(ISNUMBER(AJ210)),"",IF($A$6&lt;5,"Fewer than 5 core",IF(OR(AJ210&lt;$B$6-1.5*($D$6-$B$6),AJ210&gt;$D$6+1.5*($D$6-$B$6)),"Review outlier","Within IQR fences")))</x:f>
      </x:c>
      <x:c r="AM210" s="2"/>
      <x:c r="AN210" s="2"/>
      <x:c r="AO210" s="2"/>
      <x:c r="AP210" s="2"/>
    </x:row>
    <x:row r="211" ht="25" customHeight="1">
      <x:c r="A211" s="6"/>
      <x:c r="B211" s="6"/>
      <x:c r="C211" s="6"/>
      <x:c r="D211" s="6"/>
      <x:c r="E211" s="6"/>
      <x:c r="F211" s="6"/>
      <x:c r="G211" s="6"/>
      <x:c r="H211" s="6"/>
      <x:c r="I211" s="6"/>
      <x:c r="J211" s="6"/>
      <x:c r="K211" s="6"/>
      <x:c r="L211" s="6"/>
      <x:c r="M211" s="6"/>
      <x:c r="N211" s="16"/>
      <x:c r="O211" s="16"/>
      <x:c r="P211" s="16"/>
      <x:c r="Q211" s="17"/>
      <x:c r="R211" s="17"/>
      <x:c r="S211" s="17"/>
      <x:c r="T211" s="17"/>
      <x:c r="U211" s="17"/>
      <x:c r="V211" s="17"/>
      <x:c r="W211" s="17"/>
      <x:c r="X211" s="17"/>
      <x:c r="Y211" s="17"/>
      <x:c r="Z211" s="18" t="str">
        <x:f>IF(COUNT(S211:T211)&lt;&gt;2,"",SUM(S211:T211))</x:f>
      </x:c>
      <x:c r="AA211" s="23" t="str">
        <x:f>IF(OR(NOT(ISNUMBER(Z211)),NOT(ISNUMBER(R211)),R211&lt;=0),"",Z211/R211)</x:f>
      </x:c>
      <x:c r="AB211" s="23" t="str">
        <x:f>IF(OR(COUNT(R211,V211)&lt;&gt;2,R211&lt;=0),"",V211/R211-1)</x:f>
      </x:c>
      <x:c r="AC211" s="24" t="str">
        <x:f>IF(COUNT(Q211,R211)&lt;&gt;2,"",IF(OR(Q211&lt;=0,R211&lt;=0),"NM",Q211/R211))</x:f>
      </x:c>
      <x:c r="AD211" s="24" t="str">
        <x:f>IF(COUNT(Q211,Z211)&lt;&gt;2,"",IF(OR(Q211&lt;=0,Z211&lt;=0),"NM",Q211/Z211))</x:f>
      </x:c>
      <x:c r="AE211" s="24" t="str">
        <x:f>IF(COUNT(Q211,U211)&lt;&gt;2,"",IF(OR(Q211&lt;=0,U211&lt;=0),"NM",Q211/U211))</x:f>
      </x:c>
      <x:c r="AF211" s="24" t="str">
        <x:f>IF(COUNT(Q211,V211)&lt;&gt;2,"",IF(OR(Q211&lt;=0,V211&lt;=0),"NM",Q211/V211))</x:f>
      </x:c>
      <x:c r="AG211" s="24" t="str">
        <x:f>IF(COUNT(Q211,W211)&lt;&gt;2,"",IF(OR(Q211&lt;=0,W211&lt;=0),"NM",Q211/W211))</x:f>
      </x:c>
      <x:c r="AH211" s="25" t="str">
        <x:f>IF(OR(NOT(ISNUMBER(Controls!$C$11)),Controls!$C$11&lt;1,Controls!$C$11&gt;5,Controls!$C$11&lt;&gt;INT(Controls!$C$11)),"",INDEX(AC211:AG211,1,Controls!$C$11))</x:f>
      </x:c>
      <x:c r="AI211" s="2" t="str">
        <x:f>IF(A211="","",IF(COUNTIFS($A$10:$A$309,A211)&lt;&gt;1,"Duplicate ID",IF(OR(B211&lt;&gt;Controls!$C$9,C211&lt;&gt;Controls!$C$10),"Other peer group",IF(OR(H211&lt;&gt;"Yes",G211="Excluded",G211="Adjacent",G211="Watchlist"),"Excluded",IF(OR(I211&lt;&gt;"Yes",D211="",E211="",J211="",K211="",L211="",X211="",Controls!$C$10="",Controls!$C$8="",Controls!$C$20="",Controls!$C$21="",M211&lt;&gt;Controls!$C$8,NOT(ISNUMBER(N211)),N211&lt;=0,N211&lt;&gt;Controls!$C$7,NOT(ISNUMBER(O211)),O211&gt;N211,AND(Controls!$C$11&gt;=4,OR(NOT(ISNUMBER(P211)),P211&lt;=N211)),AND(Controls!$C$11=2,T211&lt;&gt;0,Y211=""),AND(G211&lt;&gt;"Core",G211&lt;&gt;"Secondary")),"Review inputs / basis",IF(NOT(ISNUMBER(AH211)),"Missing / NM metric","Eligible"))))))</x:f>
      </x:c>
      <x:c r="AJ211" s="25" t="str">
        <x:f>IF(AND(AI211="Eligible",G211="Core"),AH211,"")</x:f>
      </x:c>
      <x:c r="AK211" s="25" t="str">
        <x:f>IF(AI211="Eligible",AH211,"")</x:f>
      </x:c>
      <x:c r="AL211" s="2" t="str">
        <x:f>IF(NOT(ISNUMBER(AJ211)),"",IF($A$6&lt;5,"Fewer than 5 core",IF(OR(AJ211&lt;$B$6-1.5*($D$6-$B$6),AJ211&gt;$D$6+1.5*($D$6-$B$6)),"Review outlier","Within IQR fences")))</x:f>
      </x:c>
      <x:c r="AM211" s="2"/>
      <x:c r="AN211" s="2"/>
      <x:c r="AO211" s="2"/>
      <x:c r="AP211" s="2"/>
    </x:row>
    <x:row r="212" ht="25" customHeight="1">
      <x:c r="A212" s="6"/>
      <x:c r="B212" s="6"/>
      <x:c r="C212" s="6"/>
      <x:c r="D212" s="6"/>
      <x:c r="E212" s="6"/>
      <x:c r="F212" s="6"/>
      <x:c r="G212" s="6"/>
      <x:c r="H212" s="6"/>
      <x:c r="I212" s="6"/>
      <x:c r="J212" s="6"/>
      <x:c r="K212" s="6"/>
      <x:c r="L212" s="6"/>
      <x:c r="M212" s="6"/>
      <x:c r="N212" s="16"/>
      <x:c r="O212" s="16"/>
      <x:c r="P212" s="16"/>
      <x:c r="Q212" s="17"/>
      <x:c r="R212" s="17"/>
      <x:c r="S212" s="17"/>
      <x:c r="T212" s="17"/>
      <x:c r="U212" s="17"/>
      <x:c r="V212" s="17"/>
      <x:c r="W212" s="17"/>
      <x:c r="X212" s="17"/>
      <x:c r="Y212" s="17"/>
      <x:c r="Z212" s="18" t="str">
        <x:f>IF(COUNT(S212:T212)&lt;&gt;2,"",SUM(S212:T212))</x:f>
      </x:c>
      <x:c r="AA212" s="23" t="str">
        <x:f>IF(OR(NOT(ISNUMBER(Z212)),NOT(ISNUMBER(R212)),R212&lt;=0),"",Z212/R212)</x:f>
      </x:c>
      <x:c r="AB212" s="23" t="str">
        <x:f>IF(OR(COUNT(R212,V212)&lt;&gt;2,R212&lt;=0),"",V212/R212-1)</x:f>
      </x:c>
      <x:c r="AC212" s="24" t="str">
        <x:f>IF(COUNT(Q212,R212)&lt;&gt;2,"",IF(OR(Q212&lt;=0,R212&lt;=0),"NM",Q212/R212))</x:f>
      </x:c>
      <x:c r="AD212" s="24" t="str">
        <x:f>IF(COUNT(Q212,Z212)&lt;&gt;2,"",IF(OR(Q212&lt;=0,Z212&lt;=0),"NM",Q212/Z212))</x:f>
      </x:c>
      <x:c r="AE212" s="24" t="str">
        <x:f>IF(COUNT(Q212,U212)&lt;&gt;2,"",IF(OR(Q212&lt;=0,U212&lt;=0),"NM",Q212/U212))</x:f>
      </x:c>
      <x:c r="AF212" s="24" t="str">
        <x:f>IF(COUNT(Q212,V212)&lt;&gt;2,"",IF(OR(Q212&lt;=0,V212&lt;=0),"NM",Q212/V212))</x:f>
      </x:c>
      <x:c r="AG212" s="24" t="str">
        <x:f>IF(COUNT(Q212,W212)&lt;&gt;2,"",IF(OR(Q212&lt;=0,W212&lt;=0),"NM",Q212/W212))</x:f>
      </x:c>
      <x:c r="AH212" s="25" t="str">
        <x:f>IF(OR(NOT(ISNUMBER(Controls!$C$11)),Controls!$C$11&lt;1,Controls!$C$11&gt;5,Controls!$C$11&lt;&gt;INT(Controls!$C$11)),"",INDEX(AC212:AG212,1,Controls!$C$11))</x:f>
      </x:c>
      <x:c r="AI212" s="2" t="str">
        <x:f>IF(A212="","",IF(COUNTIFS($A$10:$A$309,A212)&lt;&gt;1,"Duplicate ID",IF(OR(B212&lt;&gt;Controls!$C$9,C212&lt;&gt;Controls!$C$10),"Other peer group",IF(OR(H212&lt;&gt;"Yes",G212="Excluded",G212="Adjacent",G212="Watchlist"),"Excluded",IF(OR(I212&lt;&gt;"Yes",D212="",E212="",J212="",K212="",L212="",X212="",Controls!$C$10="",Controls!$C$8="",Controls!$C$20="",Controls!$C$21="",M212&lt;&gt;Controls!$C$8,NOT(ISNUMBER(N212)),N212&lt;=0,N212&lt;&gt;Controls!$C$7,NOT(ISNUMBER(O212)),O212&gt;N212,AND(Controls!$C$11&gt;=4,OR(NOT(ISNUMBER(P212)),P212&lt;=N212)),AND(Controls!$C$11=2,T212&lt;&gt;0,Y212=""),AND(G212&lt;&gt;"Core",G212&lt;&gt;"Secondary")),"Review inputs / basis",IF(NOT(ISNUMBER(AH212)),"Missing / NM metric","Eligible"))))))</x:f>
      </x:c>
      <x:c r="AJ212" s="25" t="str">
        <x:f>IF(AND(AI212="Eligible",G212="Core"),AH212,"")</x:f>
      </x:c>
      <x:c r="AK212" s="25" t="str">
        <x:f>IF(AI212="Eligible",AH212,"")</x:f>
      </x:c>
      <x:c r="AL212" s="2" t="str">
        <x:f>IF(NOT(ISNUMBER(AJ212)),"",IF($A$6&lt;5,"Fewer than 5 core",IF(OR(AJ212&lt;$B$6-1.5*($D$6-$B$6),AJ212&gt;$D$6+1.5*($D$6-$B$6)),"Review outlier","Within IQR fences")))</x:f>
      </x:c>
      <x:c r="AM212" s="2"/>
      <x:c r="AN212" s="2"/>
      <x:c r="AO212" s="2"/>
      <x:c r="AP212" s="2"/>
    </x:row>
    <x:row r="213" ht="25" customHeight="1">
      <x:c r="A213" s="6"/>
      <x:c r="B213" s="6"/>
      <x:c r="C213" s="6"/>
      <x:c r="D213" s="6"/>
      <x:c r="E213" s="6"/>
      <x:c r="F213" s="6"/>
      <x:c r="G213" s="6"/>
      <x:c r="H213" s="6"/>
      <x:c r="I213" s="6"/>
      <x:c r="J213" s="6"/>
      <x:c r="K213" s="6"/>
      <x:c r="L213" s="6"/>
      <x:c r="M213" s="6"/>
      <x:c r="N213" s="16"/>
      <x:c r="O213" s="16"/>
      <x:c r="P213" s="16"/>
      <x:c r="Q213" s="17"/>
      <x:c r="R213" s="17"/>
      <x:c r="S213" s="17"/>
      <x:c r="T213" s="17"/>
      <x:c r="U213" s="17"/>
      <x:c r="V213" s="17"/>
      <x:c r="W213" s="17"/>
      <x:c r="X213" s="17"/>
      <x:c r="Y213" s="17"/>
      <x:c r="Z213" s="18" t="str">
        <x:f>IF(COUNT(S213:T213)&lt;&gt;2,"",SUM(S213:T213))</x:f>
      </x:c>
      <x:c r="AA213" s="23" t="str">
        <x:f>IF(OR(NOT(ISNUMBER(Z213)),NOT(ISNUMBER(R213)),R213&lt;=0),"",Z213/R213)</x:f>
      </x:c>
      <x:c r="AB213" s="23" t="str">
        <x:f>IF(OR(COUNT(R213,V213)&lt;&gt;2,R213&lt;=0),"",V213/R213-1)</x:f>
      </x:c>
      <x:c r="AC213" s="24" t="str">
        <x:f>IF(COUNT(Q213,R213)&lt;&gt;2,"",IF(OR(Q213&lt;=0,R213&lt;=0),"NM",Q213/R213))</x:f>
      </x:c>
      <x:c r="AD213" s="24" t="str">
        <x:f>IF(COUNT(Q213,Z213)&lt;&gt;2,"",IF(OR(Q213&lt;=0,Z213&lt;=0),"NM",Q213/Z213))</x:f>
      </x:c>
      <x:c r="AE213" s="24" t="str">
        <x:f>IF(COUNT(Q213,U213)&lt;&gt;2,"",IF(OR(Q213&lt;=0,U213&lt;=0),"NM",Q213/U213))</x:f>
      </x:c>
      <x:c r="AF213" s="24" t="str">
        <x:f>IF(COUNT(Q213,V213)&lt;&gt;2,"",IF(OR(Q213&lt;=0,V213&lt;=0),"NM",Q213/V213))</x:f>
      </x:c>
      <x:c r="AG213" s="24" t="str">
        <x:f>IF(COUNT(Q213,W213)&lt;&gt;2,"",IF(OR(Q213&lt;=0,W213&lt;=0),"NM",Q213/W213))</x:f>
      </x:c>
      <x:c r="AH213" s="25" t="str">
        <x:f>IF(OR(NOT(ISNUMBER(Controls!$C$11)),Controls!$C$11&lt;1,Controls!$C$11&gt;5,Controls!$C$11&lt;&gt;INT(Controls!$C$11)),"",INDEX(AC213:AG213,1,Controls!$C$11))</x:f>
      </x:c>
      <x:c r="AI213" s="2" t="str">
        <x:f>IF(A213="","",IF(COUNTIFS($A$10:$A$309,A213)&lt;&gt;1,"Duplicate ID",IF(OR(B213&lt;&gt;Controls!$C$9,C213&lt;&gt;Controls!$C$10),"Other peer group",IF(OR(H213&lt;&gt;"Yes",G213="Excluded",G213="Adjacent",G213="Watchlist"),"Excluded",IF(OR(I213&lt;&gt;"Yes",D213="",E213="",J213="",K213="",L213="",X213="",Controls!$C$10="",Controls!$C$8="",Controls!$C$20="",Controls!$C$21="",M213&lt;&gt;Controls!$C$8,NOT(ISNUMBER(N213)),N213&lt;=0,N213&lt;&gt;Controls!$C$7,NOT(ISNUMBER(O213)),O213&gt;N213,AND(Controls!$C$11&gt;=4,OR(NOT(ISNUMBER(P213)),P213&lt;=N213)),AND(Controls!$C$11=2,T213&lt;&gt;0,Y213=""),AND(G213&lt;&gt;"Core",G213&lt;&gt;"Secondary")),"Review inputs / basis",IF(NOT(ISNUMBER(AH213)),"Missing / NM metric","Eligible"))))))</x:f>
      </x:c>
      <x:c r="AJ213" s="25" t="str">
        <x:f>IF(AND(AI213="Eligible",G213="Core"),AH213,"")</x:f>
      </x:c>
      <x:c r="AK213" s="25" t="str">
        <x:f>IF(AI213="Eligible",AH213,"")</x:f>
      </x:c>
      <x:c r="AL213" s="2" t="str">
        <x:f>IF(NOT(ISNUMBER(AJ213)),"",IF($A$6&lt;5,"Fewer than 5 core",IF(OR(AJ213&lt;$B$6-1.5*($D$6-$B$6),AJ213&gt;$D$6+1.5*($D$6-$B$6)),"Review outlier","Within IQR fences")))</x:f>
      </x:c>
      <x:c r="AM213" s="2"/>
      <x:c r="AN213" s="2"/>
      <x:c r="AO213" s="2"/>
      <x:c r="AP213" s="2"/>
    </x:row>
    <x:row r="214" ht="25" customHeight="1">
      <x:c r="A214" s="6"/>
      <x:c r="B214" s="6"/>
      <x:c r="C214" s="6"/>
      <x:c r="D214" s="6"/>
      <x:c r="E214" s="6"/>
      <x:c r="F214" s="6"/>
      <x:c r="G214" s="6"/>
      <x:c r="H214" s="6"/>
      <x:c r="I214" s="6"/>
      <x:c r="J214" s="6"/>
      <x:c r="K214" s="6"/>
      <x:c r="L214" s="6"/>
      <x:c r="M214" s="6"/>
      <x:c r="N214" s="16"/>
      <x:c r="O214" s="16"/>
      <x:c r="P214" s="16"/>
      <x:c r="Q214" s="17"/>
      <x:c r="R214" s="17"/>
      <x:c r="S214" s="17"/>
      <x:c r="T214" s="17"/>
      <x:c r="U214" s="17"/>
      <x:c r="V214" s="17"/>
      <x:c r="W214" s="17"/>
      <x:c r="X214" s="17"/>
      <x:c r="Y214" s="17"/>
      <x:c r="Z214" s="18" t="str">
        <x:f>IF(COUNT(S214:T214)&lt;&gt;2,"",SUM(S214:T214))</x:f>
      </x:c>
      <x:c r="AA214" s="23" t="str">
        <x:f>IF(OR(NOT(ISNUMBER(Z214)),NOT(ISNUMBER(R214)),R214&lt;=0),"",Z214/R214)</x:f>
      </x:c>
      <x:c r="AB214" s="23" t="str">
        <x:f>IF(OR(COUNT(R214,V214)&lt;&gt;2,R214&lt;=0),"",V214/R214-1)</x:f>
      </x:c>
      <x:c r="AC214" s="24" t="str">
        <x:f>IF(COUNT(Q214,R214)&lt;&gt;2,"",IF(OR(Q214&lt;=0,R214&lt;=0),"NM",Q214/R214))</x:f>
      </x:c>
      <x:c r="AD214" s="24" t="str">
        <x:f>IF(COUNT(Q214,Z214)&lt;&gt;2,"",IF(OR(Q214&lt;=0,Z214&lt;=0),"NM",Q214/Z214))</x:f>
      </x:c>
      <x:c r="AE214" s="24" t="str">
        <x:f>IF(COUNT(Q214,U214)&lt;&gt;2,"",IF(OR(Q214&lt;=0,U214&lt;=0),"NM",Q214/U214))</x:f>
      </x:c>
      <x:c r="AF214" s="24" t="str">
        <x:f>IF(COUNT(Q214,V214)&lt;&gt;2,"",IF(OR(Q214&lt;=0,V214&lt;=0),"NM",Q214/V214))</x:f>
      </x:c>
      <x:c r="AG214" s="24" t="str">
        <x:f>IF(COUNT(Q214,W214)&lt;&gt;2,"",IF(OR(Q214&lt;=0,W214&lt;=0),"NM",Q214/W214))</x:f>
      </x:c>
      <x:c r="AH214" s="25" t="str">
        <x:f>IF(OR(NOT(ISNUMBER(Controls!$C$11)),Controls!$C$11&lt;1,Controls!$C$11&gt;5,Controls!$C$11&lt;&gt;INT(Controls!$C$11)),"",INDEX(AC214:AG214,1,Controls!$C$11))</x:f>
      </x:c>
      <x:c r="AI214" s="2" t="str">
        <x:f>IF(A214="","",IF(COUNTIFS($A$10:$A$309,A214)&lt;&gt;1,"Duplicate ID",IF(OR(B214&lt;&gt;Controls!$C$9,C214&lt;&gt;Controls!$C$10),"Other peer group",IF(OR(H214&lt;&gt;"Yes",G214="Excluded",G214="Adjacent",G214="Watchlist"),"Excluded",IF(OR(I214&lt;&gt;"Yes",D214="",E214="",J214="",K214="",L214="",X214="",Controls!$C$10="",Controls!$C$8="",Controls!$C$20="",Controls!$C$21="",M214&lt;&gt;Controls!$C$8,NOT(ISNUMBER(N214)),N214&lt;=0,N214&lt;&gt;Controls!$C$7,NOT(ISNUMBER(O214)),O214&gt;N214,AND(Controls!$C$11&gt;=4,OR(NOT(ISNUMBER(P214)),P214&lt;=N214)),AND(Controls!$C$11=2,T214&lt;&gt;0,Y214=""),AND(G214&lt;&gt;"Core",G214&lt;&gt;"Secondary")),"Review inputs / basis",IF(NOT(ISNUMBER(AH214)),"Missing / NM metric","Eligible"))))))</x:f>
      </x:c>
      <x:c r="AJ214" s="25" t="str">
        <x:f>IF(AND(AI214="Eligible",G214="Core"),AH214,"")</x:f>
      </x:c>
      <x:c r="AK214" s="25" t="str">
        <x:f>IF(AI214="Eligible",AH214,"")</x:f>
      </x:c>
      <x:c r="AL214" s="2" t="str">
        <x:f>IF(NOT(ISNUMBER(AJ214)),"",IF($A$6&lt;5,"Fewer than 5 core",IF(OR(AJ214&lt;$B$6-1.5*($D$6-$B$6),AJ214&gt;$D$6+1.5*($D$6-$B$6)),"Review outlier","Within IQR fences")))</x:f>
      </x:c>
      <x:c r="AM214" s="2"/>
      <x:c r="AN214" s="2"/>
      <x:c r="AO214" s="2"/>
      <x:c r="AP214" s="2"/>
    </x:row>
    <x:row r="215" ht="25" customHeight="1">
      <x:c r="A215" s="6"/>
      <x:c r="B215" s="6"/>
      <x:c r="C215" s="6"/>
      <x:c r="D215" s="6"/>
      <x:c r="E215" s="6"/>
      <x:c r="F215" s="6"/>
      <x:c r="G215" s="6"/>
      <x:c r="H215" s="6"/>
      <x:c r="I215" s="6"/>
      <x:c r="J215" s="6"/>
      <x:c r="K215" s="6"/>
      <x:c r="L215" s="6"/>
      <x:c r="M215" s="6"/>
      <x:c r="N215" s="16"/>
      <x:c r="O215" s="16"/>
      <x:c r="P215" s="16"/>
      <x:c r="Q215" s="17"/>
      <x:c r="R215" s="17"/>
      <x:c r="S215" s="17"/>
      <x:c r="T215" s="17"/>
      <x:c r="U215" s="17"/>
      <x:c r="V215" s="17"/>
      <x:c r="W215" s="17"/>
      <x:c r="X215" s="17"/>
      <x:c r="Y215" s="17"/>
      <x:c r="Z215" s="18" t="str">
        <x:f>IF(COUNT(S215:T215)&lt;&gt;2,"",SUM(S215:T215))</x:f>
      </x:c>
      <x:c r="AA215" s="23" t="str">
        <x:f>IF(OR(NOT(ISNUMBER(Z215)),NOT(ISNUMBER(R215)),R215&lt;=0),"",Z215/R215)</x:f>
      </x:c>
      <x:c r="AB215" s="23" t="str">
        <x:f>IF(OR(COUNT(R215,V215)&lt;&gt;2,R215&lt;=0),"",V215/R215-1)</x:f>
      </x:c>
      <x:c r="AC215" s="24" t="str">
        <x:f>IF(COUNT(Q215,R215)&lt;&gt;2,"",IF(OR(Q215&lt;=0,R215&lt;=0),"NM",Q215/R215))</x:f>
      </x:c>
      <x:c r="AD215" s="24" t="str">
        <x:f>IF(COUNT(Q215,Z215)&lt;&gt;2,"",IF(OR(Q215&lt;=0,Z215&lt;=0),"NM",Q215/Z215))</x:f>
      </x:c>
      <x:c r="AE215" s="24" t="str">
        <x:f>IF(COUNT(Q215,U215)&lt;&gt;2,"",IF(OR(Q215&lt;=0,U215&lt;=0),"NM",Q215/U215))</x:f>
      </x:c>
      <x:c r="AF215" s="24" t="str">
        <x:f>IF(COUNT(Q215,V215)&lt;&gt;2,"",IF(OR(Q215&lt;=0,V215&lt;=0),"NM",Q215/V215))</x:f>
      </x:c>
      <x:c r="AG215" s="24" t="str">
        <x:f>IF(COUNT(Q215,W215)&lt;&gt;2,"",IF(OR(Q215&lt;=0,W215&lt;=0),"NM",Q215/W215))</x:f>
      </x:c>
      <x:c r="AH215" s="25" t="str">
        <x:f>IF(OR(NOT(ISNUMBER(Controls!$C$11)),Controls!$C$11&lt;1,Controls!$C$11&gt;5,Controls!$C$11&lt;&gt;INT(Controls!$C$11)),"",INDEX(AC215:AG215,1,Controls!$C$11))</x:f>
      </x:c>
      <x:c r="AI215" s="2" t="str">
        <x:f>IF(A215="","",IF(COUNTIFS($A$10:$A$309,A215)&lt;&gt;1,"Duplicate ID",IF(OR(B215&lt;&gt;Controls!$C$9,C215&lt;&gt;Controls!$C$10),"Other peer group",IF(OR(H215&lt;&gt;"Yes",G215="Excluded",G215="Adjacent",G215="Watchlist"),"Excluded",IF(OR(I215&lt;&gt;"Yes",D215="",E215="",J215="",K215="",L215="",X215="",Controls!$C$10="",Controls!$C$8="",Controls!$C$20="",Controls!$C$21="",M215&lt;&gt;Controls!$C$8,NOT(ISNUMBER(N215)),N215&lt;=0,N215&lt;&gt;Controls!$C$7,NOT(ISNUMBER(O215)),O215&gt;N215,AND(Controls!$C$11&gt;=4,OR(NOT(ISNUMBER(P215)),P215&lt;=N215)),AND(Controls!$C$11=2,T215&lt;&gt;0,Y215=""),AND(G215&lt;&gt;"Core",G215&lt;&gt;"Secondary")),"Review inputs / basis",IF(NOT(ISNUMBER(AH215)),"Missing / NM metric","Eligible"))))))</x:f>
      </x:c>
      <x:c r="AJ215" s="25" t="str">
        <x:f>IF(AND(AI215="Eligible",G215="Core"),AH215,"")</x:f>
      </x:c>
      <x:c r="AK215" s="25" t="str">
        <x:f>IF(AI215="Eligible",AH215,"")</x:f>
      </x:c>
      <x:c r="AL215" s="2" t="str">
        <x:f>IF(NOT(ISNUMBER(AJ215)),"",IF($A$6&lt;5,"Fewer than 5 core",IF(OR(AJ215&lt;$B$6-1.5*($D$6-$B$6),AJ215&gt;$D$6+1.5*($D$6-$B$6)),"Review outlier","Within IQR fences")))</x:f>
      </x:c>
      <x:c r="AM215" s="2"/>
      <x:c r="AN215" s="2"/>
      <x:c r="AO215" s="2"/>
      <x:c r="AP215" s="2"/>
    </x:row>
    <x:row r="216" ht="25" customHeight="1">
      <x:c r="A216" s="6"/>
      <x:c r="B216" s="6"/>
      <x:c r="C216" s="6"/>
      <x:c r="D216" s="6"/>
      <x:c r="E216" s="6"/>
      <x:c r="F216" s="6"/>
      <x:c r="G216" s="6"/>
      <x:c r="H216" s="6"/>
      <x:c r="I216" s="6"/>
      <x:c r="J216" s="6"/>
      <x:c r="K216" s="6"/>
      <x:c r="L216" s="6"/>
      <x:c r="M216" s="6"/>
      <x:c r="N216" s="16"/>
      <x:c r="O216" s="16"/>
      <x:c r="P216" s="16"/>
      <x:c r="Q216" s="17"/>
      <x:c r="R216" s="17"/>
      <x:c r="S216" s="17"/>
      <x:c r="T216" s="17"/>
      <x:c r="U216" s="17"/>
      <x:c r="V216" s="17"/>
      <x:c r="W216" s="17"/>
      <x:c r="X216" s="17"/>
      <x:c r="Y216" s="17"/>
      <x:c r="Z216" s="18" t="str">
        <x:f>IF(COUNT(S216:T216)&lt;&gt;2,"",SUM(S216:T216))</x:f>
      </x:c>
      <x:c r="AA216" s="23" t="str">
        <x:f>IF(OR(NOT(ISNUMBER(Z216)),NOT(ISNUMBER(R216)),R216&lt;=0),"",Z216/R216)</x:f>
      </x:c>
      <x:c r="AB216" s="23" t="str">
        <x:f>IF(OR(COUNT(R216,V216)&lt;&gt;2,R216&lt;=0),"",V216/R216-1)</x:f>
      </x:c>
      <x:c r="AC216" s="24" t="str">
        <x:f>IF(COUNT(Q216,R216)&lt;&gt;2,"",IF(OR(Q216&lt;=0,R216&lt;=0),"NM",Q216/R216))</x:f>
      </x:c>
      <x:c r="AD216" s="24" t="str">
        <x:f>IF(COUNT(Q216,Z216)&lt;&gt;2,"",IF(OR(Q216&lt;=0,Z216&lt;=0),"NM",Q216/Z216))</x:f>
      </x:c>
      <x:c r="AE216" s="24" t="str">
        <x:f>IF(COUNT(Q216,U216)&lt;&gt;2,"",IF(OR(Q216&lt;=0,U216&lt;=0),"NM",Q216/U216))</x:f>
      </x:c>
      <x:c r="AF216" s="24" t="str">
        <x:f>IF(COUNT(Q216,V216)&lt;&gt;2,"",IF(OR(Q216&lt;=0,V216&lt;=0),"NM",Q216/V216))</x:f>
      </x:c>
      <x:c r="AG216" s="24" t="str">
        <x:f>IF(COUNT(Q216,W216)&lt;&gt;2,"",IF(OR(Q216&lt;=0,W216&lt;=0),"NM",Q216/W216))</x:f>
      </x:c>
      <x:c r="AH216" s="25" t="str">
        <x:f>IF(OR(NOT(ISNUMBER(Controls!$C$11)),Controls!$C$11&lt;1,Controls!$C$11&gt;5,Controls!$C$11&lt;&gt;INT(Controls!$C$11)),"",INDEX(AC216:AG216,1,Controls!$C$11))</x:f>
      </x:c>
      <x:c r="AI216" s="2" t="str">
        <x:f>IF(A216="","",IF(COUNTIFS($A$10:$A$309,A216)&lt;&gt;1,"Duplicate ID",IF(OR(B216&lt;&gt;Controls!$C$9,C216&lt;&gt;Controls!$C$10),"Other peer group",IF(OR(H216&lt;&gt;"Yes",G216="Excluded",G216="Adjacent",G216="Watchlist"),"Excluded",IF(OR(I216&lt;&gt;"Yes",D216="",E216="",J216="",K216="",L216="",X216="",Controls!$C$10="",Controls!$C$8="",Controls!$C$20="",Controls!$C$21="",M216&lt;&gt;Controls!$C$8,NOT(ISNUMBER(N216)),N216&lt;=0,N216&lt;&gt;Controls!$C$7,NOT(ISNUMBER(O216)),O216&gt;N216,AND(Controls!$C$11&gt;=4,OR(NOT(ISNUMBER(P216)),P216&lt;=N216)),AND(Controls!$C$11=2,T216&lt;&gt;0,Y216=""),AND(G216&lt;&gt;"Core",G216&lt;&gt;"Secondary")),"Review inputs / basis",IF(NOT(ISNUMBER(AH216)),"Missing / NM metric","Eligible"))))))</x:f>
      </x:c>
      <x:c r="AJ216" s="25" t="str">
        <x:f>IF(AND(AI216="Eligible",G216="Core"),AH216,"")</x:f>
      </x:c>
      <x:c r="AK216" s="25" t="str">
        <x:f>IF(AI216="Eligible",AH216,"")</x:f>
      </x:c>
      <x:c r="AL216" s="2" t="str">
        <x:f>IF(NOT(ISNUMBER(AJ216)),"",IF($A$6&lt;5,"Fewer than 5 core",IF(OR(AJ216&lt;$B$6-1.5*($D$6-$B$6),AJ216&gt;$D$6+1.5*($D$6-$B$6)),"Review outlier","Within IQR fences")))</x:f>
      </x:c>
      <x:c r="AM216" s="2"/>
      <x:c r="AN216" s="2"/>
      <x:c r="AO216" s="2"/>
      <x:c r="AP216" s="2"/>
    </x:row>
    <x:row r="217" ht="25" customHeight="1">
      <x:c r="A217" s="6"/>
      <x:c r="B217" s="6"/>
      <x:c r="C217" s="6"/>
      <x:c r="D217" s="6"/>
      <x:c r="E217" s="6"/>
      <x:c r="F217" s="6"/>
      <x:c r="G217" s="6"/>
      <x:c r="H217" s="6"/>
      <x:c r="I217" s="6"/>
      <x:c r="J217" s="6"/>
      <x:c r="K217" s="6"/>
      <x:c r="L217" s="6"/>
      <x:c r="M217" s="6"/>
      <x:c r="N217" s="16"/>
      <x:c r="O217" s="16"/>
      <x:c r="P217" s="16"/>
      <x:c r="Q217" s="17"/>
      <x:c r="R217" s="17"/>
      <x:c r="S217" s="17"/>
      <x:c r="T217" s="17"/>
      <x:c r="U217" s="17"/>
      <x:c r="V217" s="17"/>
      <x:c r="W217" s="17"/>
      <x:c r="X217" s="17"/>
      <x:c r="Y217" s="17"/>
      <x:c r="Z217" s="18" t="str">
        <x:f>IF(COUNT(S217:T217)&lt;&gt;2,"",SUM(S217:T217))</x:f>
      </x:c>
      <x:c r="AA217" s="23" t="str">
        <x:f>IF(OR(NOT(ISNUMBER(Z217)),NOT(ISNUMBER(R217)),R217&lt;=0),"",Z217/R217)</x:f>
      </x:c>
      <x:c r="AB217" s="23" t="str">
        <x:f>IF(OR(COUNT(R217,V217)&lt;&gt;2,R217&lt;=0),"",V217/R217-1)</x:f>
      </x:c>
      <x:c r="AC217" s="24" t="str">
        <x:f>IF(COUNT(Q217,R217)&lt;&gt;2,"",IF(OR(Q217&lt;=0,R217&lt;=0),"NM",Q217/R217))</x:f>
      </x:c>
      <x:c r="AD217" s="24" t="str">
        <x:f>IF(COUNT(Q217,Z217)&lt;&gt;2,"",IF(OR(Q217&lt;=0,Z217&lt;=0),"NM",Q217/Z217))</x:f>
      </x:c>
      <x:c r="AE217" s="24" t="str">
        <x:f>IF(COUNT(Q217,U217)&lt;&gt;2,"",IF(OR(Q217&lt;=0,U217&lt;=0),"NM",Q217/U217))</x:f>
      </x:c>
      <x:c r="AF217" s="24" t="str">
        <x:f>IF(COUNT(Q217,V217)&lt;&gt;2,"",IF(OR(Q217&lt;=0,V217&lt;=0),"NM",Q217/V217))</x:f>
      </x:c>
      <x:c r="AG217" s="24" t="str">
        <x:f>IF(COUNT(Q217,W217)&lt;&gt;2,"",IF(OR(Q217&lt;=0,W217&lt;=0),"NM",Q217/W217))</x:f>
      </x:c>
      <x:c r="AH217" s="25" t="str">
        <x:f>IF(OR(NOT(ISNUMBER(Controls!$C$11)),Controls!$C$11&lt;1,Controls!$C$11&gt;5,Controls!$C$11&lt;&gt;INT(Controls!$C$11)),"",INDEX(AC217:AG217,1,Controls!$C$11))</x:f>
      </x:c>
      <x:c r="AI217" s="2" t="str">
        <x:f>IF(A217="","",IF(COUNTIFS($A$10:$A$309,A217)&lt;&gt;1,"Duplicate ID",IF(OR(B217&lt;&gt;Controls!$C$9,C217&lt;&gt;Controls!$C$10),"Other peer group",IF(OR(H217&lt;&gt;"Yes",G217="Excluded",G217="Adjacent",G217="Watchlist"),"Excluded",IF(OR(I217&lt;&gt;"Yes",D217="",E217="",J217="",K217="",L217="",X217="",Controls!$C$10="",Controls!$C$8="",Controls!$C$20="",Controls!$C$21="",M217&lt;&gt;Controls!$C$8,NOT(ISNUMBER(N217)),N217&lt;=0,N217&lt;&gt;Controls!$C$7,NOT(ISNUMBER(O217)),O217&gt;N217,AND(Controls!$C$11&gt;=4,OR(NOT(ISNUMBER(P217)),P217&lt;=N217)),AND(Controls!$C$11=2,T217&lt;&gt;0,Y217=""),AND(G217&lt;&gt;"Core",G217&lt;&gt;"Secondary")),"Review inputs / basis",IF(NOT(ISNUMBER(AH217)),"Missing / NM metric","Eligible"))))))</x:f>
      </x:c>
      <x:c r="AJ217" s="25" t="str">
        <x:f>IF(AND(AI217="Eligible",G217="Core"),AH217,"")</x:f>
      </x:c>
      <x:c r="AK217" s="25" t="str">
        <x:f>IF(AI217="Eligible",AH217,"")</x:f>
      </x:c>
      <x:c r="AL217" s="2" t="str">
        <x:f>IF(NOT(ISNUMBER(AJ217)),"",IF($A$6&lt;5,"Fewer than 5 core",IF(OR(AJ217&lt;$B$6-1.5*($D$6-$B$6),AJ217&gt;$D$6+1.5*($D$6-$B$6)),"Review outlier","Within IQR fences")))</x:f>
      </x:c>
      <x:c r="AM217" s="2"/>
      <x:c r="AN217" s="2"/>
      <x:c r="AO217" s="2"/>
      <x:c r="AP217" s="2"/>
    </x:row>
    <x:row r="218" ht="25" customHeight="1">
      <x:c r="A218" s="6"/>
      <x:c r="B218" s="6"/>
      <x:c r="C218" s="6"/>
      <x:c r="D218" s="6"/>
      <x:c r="E218" s="6"/>
      <x:c r="F218" s="6"/>
      <x:c r="G218" s="6"/>
      <x:c r="H218" s="6"/>
      <x:c r="I218" s="6"/>
      <x:c r="J218" s="6"/>
      <x:c r="K218" s="6"/>
      <x:c r="L218" s="6"/>
      <x:c r="M218" s="6"/>
      <x:c r="N218" s="16"/>
      <x:c r="O218" s="16"/>
      <x:c r="P218" s="16"/>
      <x:c r="Q218" s="17"/>
      <x:c r="R218" s="17"/>
      <x:c r="S218" s="17"/>
      <x:c r="T218" s="17"/>
      <x:c r="U218" s="17"/>
      <x:c r="V218" s="17"/>
      <x:c r="W218" s="17"/>
      <x:c r="X218" s="17"/>
      <x:c r="Y218" s="17"/>
      <x:c r="Z218" s="18" t="str">
        <x:f>IF(COUNT(S218:T218)&lt;&gt;2,"",SUM(S218:T218))</x:f>
      </x:c>
      <x:c r="AA218" s="23" t="str">
        <x:f>IF(OR(NOT(ISNUMBER(Z218)),NOT(ISNUMBER(R218)),R218&lt;=0),"",Z218/R218)</x:f>
      </x:c>
      <x:c r="AB218" s="23" t="str">
        <x:f>IF(OR(COUNT(R218,V218)&lt;&gt;2,R218&lt;=0),"",V218/R218-1)</x:f>
      </x:c>
      <x:c r="AC218" s="24" t="str">
        <x:f>IF(COUNT(Q218,R218)&lt;&gt;2,"",IF(OR(Q218&lt;=0,R218&lt;=0),"NM",Q218/R218))</x:f>
      </x:c>
      <x:c r="AD218" s="24" t="str">
        <x:f>IF(COUNT(Q218,Z218)&lt;&gt;2,"",IF(OR(Q218&lt;=0,Z218&lt;=0),"NM",Q218/Z218))</x:f>
      </x:c>
      <x:c r="AE218" s="24" t="str">
        <x:f>IF(COUNT(Q218,U218)&lt;&gt;2,"",IF(OR(Q218&lt;=0,U218&lt;=0),"NM",Q218/U218))</x:f>
      </x:c>
      <x:c r="AF218" s="24" t="str">
        <x:f>IF(COUNT(Q218,V218)&lt;&gt;2,"",IF(OR(Q218&lt;=0,V218&lt;=0),"NM",Q218/V218))</x:f>
      </x:c>
      <x:c r="AG218" s="24" t="str">
        <x:f>IF(COUNT(Q218,W218)&lt;&gt;2,"",IF(OR(Q218&lt;=0,W218&lt;=0),"NM",Q218/W218))</x:f>
      </x:c>
      <x:c r="AH218" s="25" t="str">
        <x:f>IF(OR(NOT(ISNUMBER(Controls!$C$11)),Controls!$C$11&lt;1,Controls!$C$11&gt;5,Controls!$C$11&lt;&gt;INT(Controls!$C$11)),"",INDEX(AC218:AG218,1,Controls!$C$11))</x:f>
      </x:c>
      <x:c r="AI218" s="2" t="str">
        <x:f>IF(A218="","",IF(COUNTIFS($A$10:$A$309,A218)&lt;&gt;1,"Duplicate ID",IF(OR(B218&lt;&gt;Controls!$C$9,C218&lt;&gt;Controls!$C$10),"Other peer group",IF(OR(H218&lt;&gt;"Yes",G218="Excluded",G218="Adjacent",G218="Watchlist"),"Excluded",IF(OR(I218&lt;&gt;"Yes",D218="",E218="",J218="",K218="",L218="",X218="",Controls!$C$10="",Controls!$C$8="",Controls!$C$20="",Controls!$C$21="",M218&lt;&gt;Controls!$C$8,NOT(ISNUMBER(N218)),N218&lt;=0,N218&lt;&gt;Controls!$C$7,NOT(ISNUMBER(O218)),O218&gt;N218,AND(Controls!$C$11&gt;=4,OR(NOT(ISNUMBER(P218)),P218&lt;=N218)),AND(Controls!$C$11=2,T218&lt;&gt;0,Y218=""),AND(G218&lt;&gt;"Core",G218&lt;&gt;"Secondary")),"Review inputs / basis",IF(NOT(ISNUMBER(AH218)),"Missing / NM metric","Eligible"))))))</x:f>
      </x:c>
      <x:c r="AJ218" s="25" t="str">
        <x:f>IF(AND(AI218="Eligible",G218="Core"),AH218,"")</x:f>
      </x:c>
      <x:c r="AK218" s="25" t="str">
        <x:f>IF(AI218="Eligible",AH218,"")</x:f>
      </x:c>
      <x:c r="AL218" s="2" t="str">
        <x:f>IF(NOT(ISNUMBER(AJ218)),"",IF($A$6&lt;5,"Fewer than 5 core",IF(OR(AJ218&lt;$B$6-1.5*($D$6-$B$6),AJ218&gt;$D$6+1.5*($D$6-$B$6)),"Review outlier","Within IQR fences")))</x:f>
      </x:c>
      <x:c r="AM218" s="2"/>
      <x:c r="AN218" s="2"/>
      <x:c r="AO218" s="2"/>
      <x:c r="AP218" s="2"/>
    </x:row>
    <x:row r="219" ht="25" customHeight="1">
      <x:c r="A219" s="6"/>
      <x:c r="B219" s="6"/>
      <x:c r="C219" s="6"/>
      <x:c r="D219" s="6"/>
      <x:c r="E219" s="6"/>
      <x:c r="F219" s="6"/>
      <x:c r="G219" s="6"/>
      <x:c r="H219" s="6"/>
      <x:c r="I219" s="6"/>
      <x:c r="J219" s="6"/>
      <x:c r="K219" s="6"/>
      <x:c r="L219" s="6"/>
      <x:c r="M219" s="6"/>
      <x:c r="N219" s="16"/>
      <x:c r="O219" s="16"/>
      <x:c r="P219" s="16"/>
      <x:c r="Q219" s="17"/>
      <x:c r="R219" s="17"/>
      <x:c r="S219" s="17"/>
      <x:c r="T219" s="17"/>
      <x:c r="U219" s="17"/>
      <x:c r="V219" s="17"/>
      <x:c r="W219" s="17"/>
      <x:c r="X219" s="17"/>
      <x:c r="Y219" s="17"/>
      <x:c r="Z219" s="18" t="str">
        <x:f>IF(COUNT(S219:T219)&lt;&gt;2,"",SUM(S219:T219))</x:f>
      </x:c>
      <x:c r="AA219" s="23" t="str">
        <x:f>IF(OR(NOT(ISNUMBER(Z219)),NOT(ISNUMBER(R219)),R219&lt;=0),"",Z219/R219)</x:f>
      </x:c>
      <x:c r="AB219" s="23" t="str">
        <x:f>IF(OR(COUNT(R219,V219)&lt;&gt;2,R219&lt;=0),"",V219/R219-1)</x:f>
      </x:c>
      <x:c r="AC219" s="24" t="str">
        <x:f>IF(COUNT(Q219,R219)&lt;&gt;2,"",IF(OR(Q219&lt;=0,R219&lt;=0),"NM",Q219/R219))</x:f>
      </x:c>
      <x:c r="AD219" s="24" t="str">
        <x:f>IF(COUNT(Q219,Z219)&lt;&gt;2,"",IF(OR(Q219&lt;=0,Z219&lt;=0),"NM",Q219/Z219))</x:f>
      </x:c>
      <x:c r="AE219" s="24" t="str">
        <x:f>IF(COUNT(Q219,U219)&lt;&gt;2,"",IF(OR(Q219&lt;=0,U219&lt;=0),"NM",Q219/U219))</x:f>
      </x:c>
      <x:c r="AF219" s="24" t="str">
        <x:f>IF(COUNT(Q219,V219)&lt;&gt;2,"",IF(OR(Q219&lt;=0,V219&lt;=0),"NM",Q219/V219))</x:f>
      </x:c>
      <x:c r="AG219" s="24" t="str">
        <x:f>IF(COUNT(Q219,W219)&lt;&gt;2,"",IF(OR(Q219&lt;=0,W219&lt;=0),"NM",Q219/W219))</x:f>
      </x:c>
      <x:c r="AH219" s="25" t="str">
        <x:f>IF(OR(NOT(ISNUMBER(Controls!$C$11)),Controls!$C$11&lt;1,Controls!$C$11&gt;5,Controls!$C$11&lt;&gt;INT(Controls!$C$11)),"",INDEX(AC219:AG219,1,Controls!$C$11))</x:f>
      </x:c>
      <x:c r="AI219" s="2" t="str">
        <x:f>IF(A219="","",IF(COUNTIFS($A$10:$A$309,A219)&lt;&gt;1,"Duplicate ID",IF(OR(B219&lt;&gt;Controls!$C$9,C219&lt;&gt;Controls!$C$10),"Other peer group",IF(OR(H219&lt;&gt;"Yes",G219="Excluded",G219="Adjacent",G219="Watchlist"),"Excluded",IF(OR(I219&lt;&gt;"Yes",D219="",E219="",J219="",K219="",L219="",X219="",Controls!$C$10="",Controls!$C$8="",Controls!$C$20="",Controls!$C$21="",M219&lt;&gt;Controls!$C$8,NOT(ISNUMBER(N219)),N219&lt;=0,N219&lt;&gt;Controls!$C$7,NOT(ISNUMBER(O219)),O219&gt;N219,AND(Controls!$C$11&gt;=4,OR(NOT(ISNUMBER(P219)),P219&lt;=N219)),AND(Controls!$C$11=2,T219&lt;&gt;0,Y219=""),AND(G219&lt;&gt;"Core",G219&lt;&gt;"Secondary")),"Review inputs / basis",IF(NOT(ISNUMBER(AH219)),"Missing / NM metric","Eligible"))))))</x:f>
      </x:c>
      <x:c r="AJ219" s="25" t="str">
        <x:f>IF(AND(AI219="Eligible",G219="Core"),AH219,"")</x:f>
      </x:c>
      <x:c r="AK219" s="25" t="str">
        <x:f>IF(AI219="Eligible",AH219,"")</x:f>
      </x:c>
      <x:c r="AL219" s="2" t="str">
        <x:f>IF(NOT(ISNUMBER(AJ219)),"",IF($A$6&lt;5,"Fewer than 5 core",IF(OR(AJ219&lt;$B$6-1.5*($D$6-$B$6),AJ219&gt;$D$6+1.5*($D$6-$B$6)),"Review outlier","Within IQR fences")))</x:f>
      </x:c>
      <x:c r="AM219" s="2"/>
      <x:c r="AN219" s="2"/>
      <x:c r="AO219" s="2"/>
      <x:c r="AP219" s="2"/>
    </x:row>
    <x:row r="220" ht="25" customHeight="1">
      <x:c r="A220" s="6"/>
      <x:c r="B220" s="6"/>
      <x:c r="C220" s="6"/>
      <x:c r="D220" s="6"/>
      <x:c r="E220" s="6"/>
      <x:c r="F220" s="6"/>
      <x:c r="G220" s="6"/>
      <x:c r="H220" s="6"/>
      <x:c r="I220" s="6"/>
      <x:c r="J220" s="6"/>
      <x:c r="K220" s="6"/>
      <x:c r="L220" s="6"/>
      <x:c r="M220" s="6"/>
      <x:c r="N220" s="16"/>
      <x:c r="O220" s="16"/>
      <x:c r="P220" s="16"/>
      <x:c r="Q220" s="17"/>
      <x:c r="R220" s="17"/>
      <x:c r="S220" s="17"/>
      <x:c r="T220" s="17"/>
      <x:c r="U220" s="17"/>
      <x:c r="V220" s="17"/>
      <x:c r="W220" s="17"/>
      <x:c r="X220" s="17"/>
      <x:c r="Y220" s="17"/>
      <x:c r="Z220" s="18" t="str">
        <x:f>IF(COUNT(S220:T220)&lt;&gt;2,"",SUM(S220:T220))</x:f>
      </x:c>
      <x:c r="AA220" s="23" t="str">
        <x:f>IF(OR(NOT(ISNUMBER(Z220)),NOT(ISNUMBER(R220)),R220&lt;=0),"",Z220/R220)</x:f>
      </x:c>
      <x:c r="AB220" s="23" t="str">
        <x:f>IF(OR(COUNT(R220,V220)&lt;&gt;2,R220&lt;=0),"",V220/R220-1)</x:f>
      </x:c>
      <x:c r="AC220" s="24" t="str">
        <x:f>IF(COUNT(Q220,R220)&lt;&gt;2,"",IF(OR(Q220&lt;=0,R220&lt;=0),"NM",Q220/R220))</x:f>
      </x:c>
      <x:c r="AD220" s="24" t="str">
        <x:f>IF(COUNT(Q220,Z220)&lt;&gt;2,"",IF(OR(Q220&lt;=0,Z220&lt;=0),"NM",Q220/Z220))</x:f>
      </x:c>
      <x:c r="AE220" s="24" t="str">
        <x:f>IF(COUNT(Q220,U220)&lt;&gt;2,"",IF(OR(Q220&lt;=0,U220&lt;=0),"NM",Q220/U220))</x:f>
      </x:c>
      <x:c r="AF220" s="24" t="str">
        <x:f>IF(COUNT(Q220,V220)&lt;&gt;2,"",IF(OR(Q220&lt;=0,V220&lt;=0),"NM",Q220/V220))</x:f>
      </x:c>
      <x:c r="AG220" s="24" t="str">
        <x:f>IF(COUNT(Q220,W220)&lt;&gt;2,"",IF(OR(Q220&lt;=0,W220&lt;=0),"NM",Q220/W220))</x:f>
      </x:c>
      <x:c r="AH220" s="25" t="str">
        <x:f>IF(OR(NOT(ISNUMBER(Controls!$C$11)),Controls!$C$11&lt;1,Controls!$C$11&gt;5,Controls!$C$11&lt;&gt;INT(Controls!$C$11)),"",INDEX(AC220:AG220,1,Controls!$C$11))</x:f>
      </x:c>
      <x:c r="AI220" s="2" t="str">
        <x:f>IF(A220="","",IF(COUNTIFS($A$10:$A$309,A220)&lt;&gt;1,"Duplicate ID",IF(OR(B220&lt;&gt;Controls!$C$9,C220&lt;&gt;Controls!$C$10),"Other peer group",IF(OR(H220&lt;&gt;"Yes",G220="Excluded",G220="Adjacent",G220="Watchlist"),"Excluded",IF(OR(I220&lt;&gt;"Yes",D220="",E220="",J220="",K220="",L220="",X220="",Controls!$C$10="",Controls!$C$8="",Controls!$C$20="",Controls!$C$21="",M220&lt;&gt;Controls!$C$8,NOT(ISNUMBER(N220)),N220&lt;=0,N220&lt;&gt;Controls!$C$7,NOT(ISNUMBER(O220)),O220&gt;N220,AND(Controls!$C$11&gt;=4,OR(NOT(ISNUMBER(P220)),P220&lt;=N220)),AND(Controls!$C$11=2,T220&lt;&gt;0,Y220=""),AND(G220&lt;&gt;"Core",G220&lt;&gt;"Secondary")),"Review inputs / basis",IF(NOT(ISNUMBER(AH220)),"Missing / NM metric","Eligible"))))))</x:f>
      </x:c>
      <x:c r="AJ220" s="25" t="str">
        <x:f>IF(AND(AI220="Eligible",G220="Core"),AH220,"")</x:f>
      </x:c>
      <x:c r="AK220" s="25" t="str">
        <x:f>IF(AI220="Eligible",AH220,"")</x:f>
      </x:c>
      <x:c r="AL220" s="2" t="str">
        <x:f>IF(NOT(ISNUMBER(AJ220)),"",IF($A$6&lt;5,"Fewer than 5 core",IF(OR(AJ220&lt;$B$6-1.5*($D$6-$B$6),AJ220&gt;$D$6+1.5*($D$6-$B$6)),"Review outlier","Within IQR fences")))</x:f>
      </x:c>
      <x:c r="AM220" s="2"/>
      <x:c r="AN220" s="2"/>
      <x:c r="AO220" s="2"/>
      <x:c r="AP220" s="2"/>
    </x:row>
    <x:row r="221" ht="25" customHeight="1">
      <x:c r="A221" s="6"/>
      <x:c r="B221" s="6"/>
      <x:c r="C221" s="6"/>
      <x:c r="D221" s="6"/>
      <x:c r="E221" s="6"/>
      <x:c r="F221" s="6"/>
      <x:c r="G221" s="6"/>
      <x:c r="H221" s="6"/>
      <x:c r="I221" s="6"/>
      <x:c r="J221" s="6"/>
      <x:c r="K221" s="6"/>
      <x:c r="L221" s="6"/>
      <x:c r="M221" s="6"/>
      <x:c r="N221" s="16"/>
      <x:c r="O221" s="16"/>
      <x:c r="P221" s="16"/>
      <x:c r="Q221" s="17"/>
      <x:c r="R221" s="17"/>
      <x:c r="S221" s="17"/>
      <x:c r="T221" s="17"/>
      <x:c r="U221" s="17"/>
      <x:c r="V221" s="17"/>
      <x:c r="W221" s="17"/>
      <x:c r="X221" s="17"/>
      <x:c r="Y221" s="17"/>
      <x:c r="Z221" s="18" t="str">
        <x:f>IF(COUNT(S221:T221)&lt;&gt;2,"",SUM(S221:T221))</x:f>
      </x:c>
      <x:c r="AA221" s="23" t="str">
        <x:f>IF(OR(NOT(ISNUMBER(Z221)),NOT(ISNUMBER(R221)),R221&lt;=0),"",Z221/R221)</x:f>
      </x:c>
      <x:c r="AB221" s="23" t="str">
        <x:f>IF(OR(COUNT(R221,V221)&lt;&gt;2,R221&lt;=0),"",V221/R221-1)</x:f>
      </x:c>
      <x:c r="AC221" s="24" t="str">
        <x:f>IF(COUNT(Q221,R221)&lt;&gt;2,"",IF(OR(Q221&lt;=0,R221&lt;=0),"NM",Q221/R221))</x:f>
      </x:c>
      <x:c r="AD221" s="24" t="str">
        <x:f>IF(COUNT(Q221,Z221)&lt;&gt;2,"",IF(OR(Q221&lt;=0,Z221&lt;=0),"NM",Q221/Z221))</x:f>
      </x:c>
      <x:c r="AE221" s="24" t="str">
        <x:f>IF(COUNT(Q221,U221)&lt;&gt;2,"",IF(OR(Q221&lt;=0,U221&lt;=0),"NM",Q221/U221))</x:f>
      </x:c>
      <x:c r="AF221" s="24" t="str">
        <x:f>IF(COUNT(Q221,V221)&lt;&gt;2,"",IF(OR(Q221&lt;=0,V221&lt;=0),"NM",Q221/V221))</x:f>
      </x:c>
      <x:c r="AG221" s="24" t="str">
        <x:f>IF(COUNT(Q221,W221)&lt;&gt;2,"",IF(OR(Q221&lt;=0,W221&lt;=0),"NM",Q221/W221))</x:f>
      </x:c>
      <x:c r="AH221" s="25" t="str">
        <x:f>IF(OR(NOT(ISNUMBER(Controls!$C$11)),Controls!$C$11&lt;1,Controls!$C$11&gt;5,Controls!$C$11&lt;&gt;INT(Controls!$C$11)),"",INDEX(AC221:AG221,1,Controls!$C$11))</x:f>
      </x:c>
      <x:c r="AI221" s="2" t="str">
        <x:f>IF(A221="","",IF(COUNTIFS($A$10:$A$309,A221)&lt;&gt;1,"Duplicate ID",IF(OR(B221&lt;&gt;Controls!$C$9,C221&lt;&gt;Controls!$C$10),"Other peer group",IF(OR(H221&lt;&gt;"Yes",G221="Excluded",G221="Adjacent",G221="Watchlist"),"Excluded",IF(OR(I221&lt;&gt;"Yes",D221="",E221="",J221="",K221="",L221="",X221="",Controls!$C$10="",Controls!$C$8="",Controls!$C$20="",Controls!$C$21="",M221&lt;&gt;Controls!$C$8,NOT(ISNUMBER(N221)),N221&lt;=0,N221&lt;&gt;Controls!$C$7,NOT(ISNUMBER(O221)),O221&gt;N221,AND(Controls!$C$11&gt;=4,OR(NOT(ISNUMBER(P221)),P221&lt;=N221)),AND(Controls!$C$11=2,T221&lt;&gt;0,Y221=""),AND(G221&lt;&gt;"Core",G221&lt;&gt;"Secondary")),"Review inputs / basis",IF(NOT(ISNUMBER(AH221)),"Missing / NM metric","Eligible"))))))</x:f>
      </x:c>
      <x:c r="AJ221" s="25" t="str">
        <x:f>IF(AND(AI221="Eligible",G221="Core"),AH221,"")</x:f>
      </x:c>
      <x:c r="AK221" s="25" t="str">
        <x:f>IF(AI221="Eligible",AH221,"")</x:f>
      </x:c>
      <x:c r="AL221" s="2" t="str">
        <x:f>IF(NOT(ISNUMBER(AJ221)),"",IF($A$6&lt;5,"Fewer than 5 core",IF(OR(AJ221&lt;$B$6-1.5*($D$6-$B$6),AJ221&gt;$D$6+1.5*($D$6-$B$6)),"Review outlier","Within IQR fences")))</x:f>
      </x:c>
      <x:c r="AM221" s="2"/>
      <x:c r="AN221" s="2"/>
      <x:c r="AO221" s="2"/>
      <x:c r="AP221" s="2"/>
    </x:row>
    <x:row r="222" ht="25" customHeight="1">
      <x:c r="A222" s="6"/>
      <x:c r="B222" s="6"/>
      <x:c r="C222" s="6"/>
      <x:c r="D222" s="6"/>
      <x:c r="E222" s="6"/>
      <x:c r="F222" s="6"/>
      <x:c r="G222" s="6"/>
      <x:c r="H222" s="6"/>
      <x:c r="I222" s="6"/>
      <x:c r="J222" s="6"/>
      <x:c r="K222" s="6"/>
      <x:c r="L222" s="6"/>
      <x:c r="M222" s="6"/>
      <x:c r="N222" s="16"/>
      <x:c r="O222" s="16"/>
      <x:c r="P222" s="16"/>
      <x:c r="Q222" s="17"/>
      <x:c r="R222" s="17"/>
      <x:c r="S222" s="17"/>
      <x:c r="T222" s="17"/>
      <x:c r="U222" s="17"/>
      <x:c r="V222" s="17"/>
      <x:c r="W222" s="17"/>
      <x:c r="X222" s="17"/>
      <x:c r="Y222" s="17"/>
      <x:c r="Z222" s="18" t="str">
        <x:f>IF(COUNT(S222:T222)&lt;&gt;2,"",SUM(S222:T222))</x:f>
      </x:c>
      <x:c r="AA222" s="23" t="str">
        <x:f>IF(OR(NOT(ISNUMBER(Z222)),NOT(ISNUMBER(R222)),R222&lt;=0),"",Z222/R222)</x:f>
      </x:c>
      <x:c r="AB222" s="23" t="str">
        <x:f>IF(OR(COUNT(R222,V222)&lt;&gt;2,R222&lt;=0),"",V222/R222-1)</x:f>
      </x:c>
      <x:c r="AC222" s="24" t="str">
        <x:f>IF(COUNT(Q222,R222)&lt;&gt;2,"",IF(OR(Q222&lt;=0,R222&lt;=0),"NM",Q222/R222))</x:f>
      </x:c>
      <x:c r="AD222" s="24" t="str">
        <x:f>IF(COUNT(Q222,Z222)&lt;&gt;2,"",IF(OR(Q222&lt;=0,Z222&lt;=0),"NM",Q222/Z222))</x:f>
      </x:c>
      <x:c r="AE222" s="24" t="str">
        <x:f>IF(COUNT(Q222,U222)&lt;&gt;2,"",IF(OR(Q222&lt;=0,U222&lt;=0),"NM",Q222/U222))</x:f>
      </x:c>
      <x:c r="AF222" s="24" t="str">
        <x:f>IF(COUNT(Q222,V222)&lt;&gt;2,"",IF(OR(Q222&lt;=0,V222&lt;=0),"NM",Q222/V222))</x:f>
      </x:c>
      <x:c r="AG222" s="24" t="str">
        <x:f>IF(COUNT(Q222,W222)&lt;&gt;2,"",IF(OR(Q222&lt;=0,W222&lt;=0),"NM",Q222/W222))</x:f>
      </x:c>
      <x:c r="AH222" s="25" t="str">
        <x:f>IF(OR(NOT(ISNUMBER(Controls!$C$11)),Controls!$C$11&lt;1,Controls!$C$11&gt;5,Controls!$C$11&lt;&gt;INT(Controls!$C$11)),"",INDEX(AC222:AG222,1,Controls!$C$11))</x:f>
      </x:c>
      <x:c r="AI222" s="2" t="str">
        <x:f>IF(A222="","",IF(COUNTIFS($A$10:$A$309,A222)&lt;&gt;1,"Duplicate ID",IF(OR(B222&lt;&gt;Controls!$C$9,C222&lt;&gt;Controls!$C$10),"Other peer group",IF(OR(H222&lt;&gt;"Yes",G222="Excluded",G222="Adjacent",G222="Watchlist"),"Excluded",IF(OR(I222&lt;&gt;"Yes",D222="",E222="",J222="",K222="",L222="",X222="",Controls!$C$10="",Controls!$C$8="",Controls!$C$20="",Controls!$C$21="",M222&lt;&gt;Controls!$C$8,NOT(ISNUMBER(N222)),N222&lt;=0,N222&lt;&gt;Controls!$C$7,NOT(ISNUMBER(O222)),O222&gt;N222,AND(Controls!$C$11&gt;=4,OR(NOT(ISNUMBER(P222)),P222&lt;=N222)),AND(Controls!$C$11=2,T222&lt;&gt;0,Y222=""),AND(G222&lt;&gt;"Core",G222&lt;&gt;"Secondary")),"Review inputs / basis",IF(NOT(ISNUMBER(AH222)),"Missing / NM metric","Eligible"))))))</x:f>
      </x:c>
      <x:c r="AJ222" s="25" t="str">
        <x:f>IF(AND(AI222="Eligible",G222="Core"),AH222,"")</x:f>
      </x:c>
      <x:c r="AK222" s="25" t="str">
        <x:f>IF(AI222="Eligible",AH222,"")</x:f>
      </x:c>
      <x:c r="AL222" s="2" t="str">
        <x:f>IF(NOT(ISNUMBER(AJ222)),"",IF($A$6&lt;5,"Fewer than 5 core",IF(OR(AJ222&lt;$B$6-1.5*($D$6-$B$6),AJ222&gt;$D$6+1.5*($D$6-$B$6)),"Review outlier","Within IQR fences")))</x:f>
      </x:c>
      <x:c r="AM222" s="2"/>
      <x:c r="AN222" s="2"/>
      <x:c r="AO222" s="2"/>
      <x:c r="AP222" s="2"/>
    </x:row>
    <x:row r="223" ht="25" customHeight="1">
      <x:c r="A223" s="6"/>
      <x:c r="B223" s="6"/>
      <x:c r="C223" s="6"/>
      <x:c r="D223" s="6"/>
      <x:c r="E223" s="6"/>
      <x:c r="F223" s="6"/>
      <x:c r="G223" s="6"/>
      <x:c r="H223" s="6"/>
      <x:c r="I223" s="6"/>
      <x:c r="J223" s="6"/>
      <x:c r="K223" s="6"/>
      <x:c r="L223" s="6"/>
      <x:c r="M223" s="6"/>
      <x:c r="N223" s="16"/>
      <x:c r="O223" s="16"/>
      <x:c r="P223" s="16"/>
      <x:c r="Q223" s="17"/>
      <x:c r="R223" s="17"/>
      <x:c r="S223" s="17"/>
      <x:c r="T223" s="17"/>
      <x:c r="U223" s="17"/>
      <x:c r="V223" s="17"/>
      <x:c r="W223" s="17"/>
      <x:c r="X223" s="17"/>
      <x:c r="Y223" s="17"/>
      <x:c r="Z223" s="18" t="str">
        <x:f>IF(COUNT(S223:T223)&lt;&gt;2,"",SUM(S223:T223))</x:f>
      </x:c>
      <x:c r="AA223" s="23" t="str">
        <x:f>IF(OR(NOT(ISNUMBER(Z223)),NOT(ISNUMBER(R223)),R223&lt;=0),"",Z223/R223)</x:f>
      </x:c>
      <x:c r="AB223" s="23" t="str">
        <x:f>IF(OR(COUNT(R223,V223)&lt;&gt;2,R223&lt;=0),"",V223/R223-1)</x:f>
      </x:c>
      <x:c r="AC223" s="24" t="str">
        <x:f>IF(COUNT(Q223,R223)&lt;&gt;2,"",IF(OR(Q223&lt;=0,R223&lt;=0),"NM",Q223/R223))</x:f>
      </x:c>
      <x:c r="AD223" s="24" t="str">
        <x:f>IF(COUNT(Q223,Z223)&lt;&gt;2,"",IF(OR(Q223&lt;=0,Z223&lt;=0),"NM",Q223/Z223))</x:f>
      </x:c>
      <x:c r="AE223" s="24" t="str">
        <x:f>IF(COUNT(Q223,U223)&lt;&gt;2,"",IF(OR(Q223&lt;=0,U223&lt;=0),"NM",Q223/U223))</x:f>
      </x:c>
      <x:c r="AF223" s="24" t="str">
        <x:f>IF(COUNT(Q223,V223)&lt;&gt;2,"",IF(OR(Q223&lt;=0,V223&lt;=0),"NM",Q223/V223))</x:f>
      </x:c>
      <x:c r="AG223" s="24" t="str">
        <x:f>IF(COUNT(Q223,W223)&lt;&gt;2,"",IF(OR(Q223&lt;=0,W223&lt;=0),"NM",Q223/W223))</x:f>
      </x:c>
      <x:c r="AH223" s="25" t="str">
        <x:f>IF(OR(NOT(ISNUMBER(Controls!$C$11)),Controls!$C$11&lt;1,Controls!$C$11&gt;5,Controls!$C$11&lt;&gt;INT(Controls!$C$11)),"",INDEX(AC223:AG223,1,Controls!$C$11))</x:f>
      </x:c>
      <x:c r="AI223" s="2" t="str">
        <x:f>IF(A223="","",IF(COUNTIFS($A$10:$A$309,A223)&lt;&gt;1,"Duplicate ID",IF(OR(B223&lt;&gt;Controls!$C$9,C223&lt;&gt;Controls!$C$10),"Other peer group",IF(OR(H223&lt;&gt;"Yes",G223="Excluded",G223="Adjacent",G223="Watchlist"),"Excluded",IF(OR(I223&lt;&gt;"Yes",D223="",E223="",J223="",K223="",L223="",X223="",Controls!$C$10="",Controls!$C$8="",Controls!$C$20="",Controls!$C$21="",M223&lt;&gt;Controls!$C$8,NOT(ISNUMBER(N223)),N223&lt;=0,N223&lt;&gt;Controls!$C$7,NOT(ISNUMBER(O223)),O223&gt;N223,AND(Controls!$C$11&gt;=4,OR(NOT(ISNUMBER(P223)),P223&lt;=N223)),AND(Controls!$C$11=2,T223&lt;&gt;0,Y223=""),AND(G223&lt;&gt;"Core",G223&lt;&gt;"Secondary")),"Review inputs / basis",IF(NOT(ISNUMBER(AH223)),"Missing / NM metric","Eligible"))))))</x:f>
      </x:c>
      <x:c r="AJ223" s="25" t="str">
        <x:f>IF(AND(AI223="Eligible",G223="Core"),AH223,"")</x:f>
      </x:c>
      <x:c r="AK223" s="25" t="str">
        <x:f>IF(AI223="Eligible",AH223,"")</x:f>
      </x:c>
      <x:c r="AL223" s="2" t="str">
        <x:f>IF(NOT(ISNUMBER(AJ223)),"",IF($A$6&lt;5,"Fewer than 5 core",IF(OR(AJ223&lt;$B$6-1.5*($D$6-$B$6),AJ223&gt;$D$6+1.5*($D$6-$B$6)),"Review outlier","Within IQR fences")))</x:f>
      </x:c>
      <x:c r="AM223" s="2"/>
      <x:c r="AN223" s="2"/>
      <x:c r="AO223" s="2"/>
      <x:c r="AP223" s="2"/>
    </x:row>
    <x:row r="224" ht="25" customHeight="1">
      <x:c r="A224" s="6"/>
      <x:c r="B224" s="6"/>
      <x:c r="C224" s="6"/>
      <x:c r="D224" s="6"/>
      <x:c r="E224" s="6"/>
      <x:c r="F224" s="6"/>
      <x:c r="G224" s="6"/>
      <x:c r="H224" s="6"/>
      <x:c r="I224" s="6"/>
      <x:c r="J224" s="6"/>
      <x:c r="K224" s="6"/>
      <x:c r="L224" s="6"/>
      <x:c r="M224" s="6"/>
      <x:c r="N224" s="16"/>
      <x:c r="O224" s="16"/>
      <x:c r="P224" s="16"/>
      <x:c r="Q224" s="17"/>
      <x:c r="R224" s="17"/>
      <x:c r="S224" s="17"/>
      <x:c r="T224" s="17"/>
      <x:c r="U224" s="17"/>
      <x:c r="V224" s="17"/>
      <x:c r="W224" s="17"/>
      <x:c r="X224" s="17"/>
      <x:c r="Y224" s="17"/>
      <x:c r="Z224" s="18" t="str">
        <x:f>IF(COUNT(S224:T224)&lt;&gt;2,"",SUM(S224:T224))</x:f>
      </x:c>
      <x:c r="AA224" s="23" t="str">
        <x:f>IF(OR(NOT(ISNUMBER(Z224)),NOT(ISNUMBER(R224)),R224&lt;=0),"",Z224/R224)</x:f>
      </x:c>
      <x:c r="AB224" s="23" t="str">
        <x:f>IF(OR(COUNT(R224,V224)&lt;&gt;2,R224&lt;=0),"",V224/R224-1)</x:f>
      </x:c>
      <x:c r="AC224" s="24" t="str">
        <x:f>IF(COUNT(Q224,R224)&lt;&gt;2,"",IF(OR(Q224&lt;=0,R224&lt;=0),"NM",Q224/R224))</x:f>
      </x:c>
      <x:c r="AD224" s="24" t="str">
        <x:f>IF(COUNT(Q224,Z224)&lt;&gt;2,"",IF(OR(Q224&lt;=0,Z224&lt;=0),"NM",Q224/Z224))</x:f>
      </x:c>
      <x:c r="AE224" s="24" t="str">
        <x:f>IF(COUNT(Q224,U224)&lt;&gt;2,"",IF(OR(Q224&lt;=0,U224&lt;=0),"NM",Q224/U224))</x:f>
      </x:c>
      <x:c r="AF224" s="24" t="str">
        <x:f>IF(COUNT(Q224,V224)&lt;&gt;2,"",IF(OR(Q224&lt;=0,V224&lt;=0),"NM",Q224/V224))</x:f>
      </x:c>
      <x:c r="AG224" s="24" t="str">
        <x:f>IF(COUNT(Q224,W224)&lt;&gt;2,"",IF(OR(Q224&lt;=0,W224&lt;=0),"NM",Q224/W224))</x:f>
      </x:c>
      <x:c r="AH224" s="25" t="str">
        <x:f>IF(OR(NOT(ISNUMBER(Controls!$C$11)),Controls!$C$11&lt;1,Controls!$C$11&gt;5,Controls!$C$11&lt;&gt;INT(Controls!$C$11)),"",INDEX(AC224:AG224,1,Controls!$C$11))</x:f>
      </x:c>
      <x:c r="AI224" s="2" t="str">
        <x:f>IF(A224="","",IF(COUNTIFS($A$10:$A$309,A224)&lt;&gt;1,"Duplicate ID",IF(OR(B224&lt;&gt;Controls!$C$9,C224&lt;&gt;Controls!$C$10),"Other peer group",IF(OR(H224&lt;&gt;"Yes",G224="Excluded",G224="Adjacent",G224="Watchlist"),"Excluded",IF(OR(I224&lt;&gt;"Yes",D224="",E224="",J224="",K224="",L224="",X224="",Controls!$C$10="",Controls!$C$8="",Controls!$C$20="",Controls!$C$21="",M224&lt;&gt;Controls!$C$8,NOT(ISNUMBER(N224)),N224&lt;=0,N224&lt;&gt;Controls!$C$7,NOT(ISNUMBER(O224)),O224&gt;N224,AND(Controls!$C$11&gt;=4,OR(NOT(ISNUMBER(P224)),P224&lt;=N224)),AND(Controls!$C$11=2,T224&lt;&gt;0,Y224=""),AND(G224&lt;&gt;"Core",G224&lt;&gt;"Secondary")),"Review inputs / basis",IF(NOT(ISNUMBER(AH224)),"Missing / NM metric","Eligible"))))))</x:f>
      </x:c>
      <x:c r="AJ224" s="25" t="str">
        <x:f>IF(AND(AI224="Eligible",G224="Core"),AH224,"")</x:f>
      </x:c>
      <x:c r="AK224" s="25" t="str">
        <x:f>IF(AI224="Eligible",AH224,"")</x:f>
      </x:c>
      <x:c r="AL224" s="2" t="str">
        <x:f>IF(NOT(ISNUMBER(AJ224)),"",IF($A$6&lt;5,"Fewer than 5 core",IF(OR(AJ224&lt;$B$6-1.5*($D$6-$B$6),AJ224&gt;$D$6+1.5*($D$6-$B$6)),"Review outlier","Within IQR fences")))</x:f>
      </x:c>
      <x:c r="AM224" s="2"/>
      <x:c r="AN224" s="2"/>
      <x:c r="AO224" s="2"/>
      <x:c r="AP224" s="2"/>
    </x:row>
    <x:row r="225" ht="25" customHeight="1">
      <x:c r="A225" s="6"/>
      <x:c r="B225" s="6"/>
      <x:c r="C225" s="6"/>
      <x:c r="D225" s="6"/>
      <x:c r="E225" s="6"/>
      <x:c r="F225" s="6"/>
      <x:c r="G225" s="6"/>
      <x:c r="H225" s="6"/>
      <x:c r="I225" s="6"/>
      <x:c r="J225" s="6"/>
      <x:c r="K225" s="6"/>
      <x:c r="L225" s="6"/>
      <x:c r="M225" s="6"/>
      <x:c r="N225" s="16"/>
      <x:c r="O225" s="16"/>
      <x:c r="P225" s="16"/>
      <x:c r="Q225" s="17"/>
      <x:c r="R225" s="17"/>
      <x:c r="S225" s="17"/>
      <x:c r="T225" s="17"/>
      <x:c r="U225" s="17"/>
      <x:c r="V225" s="17"/>
      <x:c r="W225" s="17"/>
      <x:c r="X225" s="17"/>
      <x:c r="Y225" s="17"/>
      <x:c r="Z225" s="18" t="str">
        <x:f>IF(COUNT(S225:T225)&lt;&gt;2,"",SUM(S225:T225))</x:f>
      </x:c>
      <x:c r="AA225" s="23" t="str">
        <x:f>IF(OR(NOT(ISNUMBER(Z225)),NOT(ISNUMBER(R225)),R225&lt;=0),"",Z225/R225)</x:f>
      </x:c>
      <x:c r="AB225" s="23" t="str">
        <x:f>IF(OR(COUNT(R225,V225)&lt;&gt;2,R225&lt;=0),"",V225/R225-1)</x:f>
      </x:c>
      <x:c r="AC225" s="24" t="str">
        <x:f>IF(COUNT(Q225,R225)&lt;&gt;2,"",IF(OR(Q225&lt;=0,R225&lt;=0),"NM",Q225/R225))</x:f>
      </x:c>
      <x:c r="AD225" s="24" t="str">
        <x:f>IF(COUNT(Q225,Z225)&lt;&gt;2,"",IF(OR(Q225&lt;=0,Z225&lt;=0),"NM",Q225/Z225))</x:f>
      </x:c>
      <x:c r="AE225" s="24" t="str">
        <x:f>IF(COUNT(Q225,U225)&lt;&gt;2,"",IF(OR(Q225&lt;=0,U225&lt;=0),"NM",Q225/U225))</x:f>
      </x:c>
      <x:c r="AF225" s="24" t="str">
        <x:f>IF(COUNT(Q225,V225)&lt;&gt;2,"",IF(OR(Q225&lt;=0,V225&lt;=0),"NM",Q225/V225))</x:f>
      </x:c>
      <x:c r="AG225" s="24" t="str">
        <x:f>IF(COUNT(Q225,W225)&lt;&gt;2,"",IF(OR(Q225&lt;=0,W225&lt;=0),"NM",Q225/W225))</x:f>
      </x:c>
      <x:c r="AH225" s="25" t="str">
        <x:f>IF(OR(NOT(ISNUMBER(Controls!$C$11)),Controls!$C$11&lt;1,Controls!$C$11&gt;5,Controls!$C$11&lt;&gt;INT(Controls!$C$11)),"",INDEX(AC225:AG225,1,Controls!$C$11))</x:f>
      </x:c>
      <x:c r="AI225" s="2" t="str">
        <x:f>IF(A225="","",IF(COUNTIFS($A$10:$A$309,A225)&lt;&gt;1,"Duplicate ID",IF(OR(B225&lt;&gt;Controls!$C$9,C225&lt;&gt;Controls!$C$10),"Other peer group",IF(OR(H225&lt;&gt;"Yes",G225="Excluded",G225="Adjacent",G225="Watchlist"),"Excluded",IF(OR(I225&lt;&gt;"Yes",D225="",E225="",J225="",K225="",L225="",X225="",Controls!$C$10="",Controls!$C$8="",Controls!$C$20="",Controls!$C$21="",M225&lt;&gt;Controls!$C$8,NOT(ISNUMBER(N225)),N225&lt;=0,N225&lt;&gt;Controls!$C$7,NOT(ISNUMBER(O225)),O225&gt;N225,AND(Controls!$C$11&gt;=4,OR(NOT(ISNUMBER(P225)),P225&lt;=N225)),AND(Controls!$C$11=2,T225&lt;&gt;0,Y225=""),AND(G225&lt;&gt;"Core",G225&lt;&gt;"Secondary")),"Review inputs / basis",IF(NOT(ISNUMBER(AH225)),"Missing / NM metric","Eligible"))))))</x:f>
      </x:c>
      <x:c r="AJ225" s="25" t="str">
        <x:f>IF(AND(AI225="Eligible",G225="Core"),AH225,"")</x:f>
      </x:c>
      <x:c r="AK225" s="25" t="str">
        <x:f>IF(AI225="Eligible",AH225,"")</x:f>
      </x:c>
      <x:c r="AL225" s="2" t="str">
        <x:f>IF(NOT(ISNUMBER(AJ225)),"",IF($A$6&lt;5,"Fewer than 5 core",IF(OR(AJ225&lt;$B$6-1.5*($D$6-$B$6),AJ225&gt;$D$6+1.5*($D$6-$B$6)),"Review outlier","Within IQR fences")))</x:f>
      </x:c>
      <x:c r="AM225" s="2"/>
      <x:c r="AN225" s="2"/>
      <x:c r="AO225" s="2"/>
      <x:c r="AP225" s="2"/>
    </x:row>
    <x:row r="226" ht="25" customHeight="1">
      <x:c r="A226" s="6"/>
      <x:c r="B226" s="6"/>
      <x:c r="C226" s="6"/>
      <x:c r="D226" s="6"/>
      <x:c r="E226" s="6"/>
      <x:c r="F226" s="6"/>
      <x:c r="G226" s="6"/>
      <x:c r="H226" s="6"/>
      <x:c r="I226" s="6"/>
      <x:c r="J226" s="6"/>
      <x:c r="K226" s="6"/>
      <x:c r="L226" s="6"/>
      <x:c r="M226" s="6"/>
      <x:c r="N226" s="16"/>
      <x:c r="O226" s="16"/>
      <x:c r="P226" s="16"/>
      <x:c r="Q226" s="17"/>
      <x:c r="R226" s="17"/>
      <x:c r="S226" s="17"/>
      <x:c r="T226" s="17"/>
      <x:c r="U226" s="17"/>
      <x:c r="V226" s="17"/>
      <x:c r="W226" s="17"/>
      <x:c r="X226" s="17"/>
      <x:c r="Y226" s="17"/>
      <x:c r="Z226" s="18" t="str">
        <x:f>IF(COUNT(S226:T226)&lt;&gt;2,"",SUM(S226:T226))</x:f>
      </x:c>
      <x:c r="AA226" s="23" t="str">
        <x:f>IF(OR(NOT(ISNUMBER(Z226)),NOT(ISNUMBER(R226)),R226&lt;=0),"",Z226/R226)</x:f>
      </x:c>
      <x:c r="AB226" s="23" t="str">
        <x:f>IF(OR(COUNT(R226,V226)&lt;&gt;2,R226&lt;=0),"",V226/R226-1)</x:f>
      </x:c>
      <x:c r="AC226" s="24" t="str">
        <x:f>IF(COUNT(Q226,R226)&lt;&gt;2,"",IF(OR(Q226&lt;=0,R226&lt;=0),"NM",Q226/R226))</x:f>
      </x:c>
      <x:c r="AD226" s="24" t="str">
        <x:f>IF(COUNT(Q226,Z226)&lt;&gt;2,"",IF(OR(Q226&lt;=0,Z226&lt;=0),"NM",Q226/Z226))</x:f>
      </x:c>
      <x:c r="AE226" s="24" t="str">
        <x:f>IF(COUNT(Q226,U226)&lt;&gt;2,"",IF(OR(Q226&lt;=0,U226&lt;=0),"NM",Q226/U226))</x:f>
      </x:c>
      <x:c r="AF226" s="24" t="str">
        <x:f>IF(COUNT(Q226,V226)&lt;&gt;2,"",IF(OR(Q226&lt;=0,V226&lt;=0),"NM",Q226/V226))</x:f>
      </x:c>
      <x:c r="AG226" s="24" t="str">
        <x:f>IF(COUNT(Q226,W226)&lt;&gt;2,"",IF(OR(Q226&lt;=0,W226&lt;=0),"NM",Q226/W226))</x:f>
      </x:c>
      <x:c r="AH226" s="25" t="str">
        <x:f>IF(OR(NOT(ISNUMBER(Controls!$C$11)),Controls!$C$11&lt;1,Controls!$C$11&gt;5,Controls!$C$11&lt;&gt;INT(Controls!$C$11)),"",INDEX(AC226:AG226,1,Controls!$C$11))</x:f>
      </x:c>
      <x:c r="AI226" s="2" t="str">
        <x:f>IF(A226="","",IF(COUNTIFS($A$10:$A$309,A226)&lt;&gt;1,"Duplicate ID",IF(OR(B226&lt;&gt;Controls!$C$9,C226&lt;&gt;Controls!$C$10),"Other peer group",IF(OR(H226&lt;&gt;"Yes",G226="Excluded",G226="Adjacent",G226="Watchlist"),"Excluded",IF(OR(I226&lt;&gt;"Yes",D226="",E226="",J226="",K226="",L226="",X226="",Controls!$C$10="",Controls!$C$8="",Controls!$C$20="",Controls!$C$21="",M226&lt;&gt;Controls!$C$8,NOT(ISNUMBER(N226)),N226&lt;=0,N226&lt;&gt;Controls!$C$7,NOT(ISNUMBER(O226)),O226&gt;N226,AND(Controls!$C$11&gt;=4,OR(NOT(ISNUMBER(P226)),P226&lt;=N226)),AND(Controls!$C$11=2,T226&lt;&gt;0,Y226=""),AND(G226&lt;&gt;"Core",G226&lt;&gt;"Secondary")),"Review inputs / basis",IF(NOT(ISNUMBER(AH226)),"Missing / NM metric","Eligible"))))))</x:f>
      </x:c>
      <x:c r="AJ226" s="25" t="str">
        <x:f>IF(AND(AI226="Eligible",G226="Core"),AH226,"")</x:f>
      </x:c>
      <x:c r="AK226" s="25" t="str">
        <x:f>IF(AI226="Eligible",AH226,"")</x:f>
      </x:c>
      <x:c r="AL226" s="2" t="str">
        <x:f>IF(NOT(ISNUMBER(AJ226)),"",IF($A$6&lt;5,"Fewer than 5 core",IF(OR(AJ226&lt;$B$6-1.5*($D$6-$B$6),AJ226&gt;$D$6+1.5*($D$6-$B$6)),"Review outlier","Within IQR fences")))</x:f>
      </x:c>
      <x:c r="AM226" s="2"/>
      <x:c r="AN226" s="2"/>
      <x:c r="AO226" s="2"/>
      <x:c r="AP226" s="2"/>
    </x:row>
    <x:row r="227" ht="25" customHeight="1">
      <x:c r="A227" s="6"/>
      <x:c r="B227" s="6"/>
      <x:c r="C227" s="6"/>
      <x:c r="D227" s="6"/>
      <x:c r="E227" s="6"/>
      <x:c r="F227" s="6"/>
      <x:c r="G227" s="6"/>
      <x:c r="H227" s="6"/>
      <x:c r="I227" s="6"/>
      <x:c r="J227" s="6"/>
      <x:c r="K227" s="6"/>
      <x:c r="L227" s="6"/>
      <x:c r="M227" s="6"/>
      <x:c r="N227" s="16"/>
      <x:c r="O227" s="16"/>
      <x:c r="P227" s="16"/>
      <x:c r="Q227" s="17"/>
      <x:c r="R227" s="17"/>
      <x:c r="S227" s="17"/>
      <x:c r="T227" s="17"/>
      <x:c r="U227" s="17"/>
      <x:c r="V227" s="17"/>
      <x:c r="W227" s="17"/>
      <x:c r="X227" s="17"/>
      <x:c r="Y227" s="17"/>
      <x:c r="Z227" s="18" t="str">
        <x:f>IF(COUNT(S227:T227)&lt;&gt;2,"",SUM(S227:T227))</x:f>
      </x:c>
      <x:c r="AA227" s="23" t="str">
        <x:f>IF(OR(NOT(ISNUMBER(Z227)),NOT(ISNUMBER(R227)),R227&lt;=0),"",Z227/R227)</x:f>
      </x:c>
      <x:c r="AB227" s="23" t="str">
        <x:f>IF(OR(COUNT(R227,V227)&lt;&gt;2,R227&lt;=0),"",V227/R227-1)</x:f>
      </x:c>
      <x:c r="AC227" s="24" t="str">
        <x:f>IF(COUNT(Q227,R227)&lt;&gt;2,"",IF(OR(Q227&lt;=0,R227&lt;=0),"NM",Q227/R227))</x:f>
      </x:c>
      <x:c r="AD227" s="24" t="str">
        <x:f>IF(COUNT(Q227,Z227)&lt;&gt;2,"",IF(OR(Q227&lt;=0,Z227&lt;=0),"NM",Q227/Z227))</x:f>
      </x:c>
      <x:c r="AE227" s="24" t="str">
        <x:f>IF(COUNT(Q227,U227)&lt;&gt;2,"",IF(OR(Q227&lt;=0,U227&lt;=0),"NM",Q227/U227))</x:f>
      </x:c>
      <x:c r="AF227" s="24" t="str">
        <x:f>IF(COUNT(Q227,V227)&lt;&gt;2,"",IF(OR(Q227&lt;=0,V227&lt;=0),"NM",Q227/V227))</x:f>
      </x:c>
      <x:c r="AG227" s="24" t="str">
        <x:f>IF(COUNT(Q227,W227)&lt;&gt;2,"",IF(OR(Q227&lt;=0,W227&lt;=0),"NM",Q227/W227))</x:f>
      </x:c>
      <x:c r="AH227" s="25" t="str">
        <x:f>IF(OR(NOT(ISNUMBER(Controls!$C$11)),Controls!$C$11&lt;1,Controls!$C$11&gt;5,Controls!$C$11&lt;&gt;INT(Controls!$C$11)),"",INDEX(AC227:AG227,1,Controls!$C$11))</x:f>
      </x:c>
      <x:c r="AI227" s="2" t="str">
        <x:f>IF(A227="","",IF(COUNTIFS($A$10:$A$309,A227)&lt;&gt;1,"Duplicate ID",IF(OR(B227&lt;&gt;Controls!$C$9,C227&lt;&gt;Controls!$C$10),"Other peer group",IF(OR(H227&lt;&gt;"Yes",G227="Excluded",G227="Adjacent",G227="Watchlist"),"Excluded",IF(OR(I227&lt;&gt;"Yes",D227="",E227="",J227="",K227="",L227="",X227="",Controls!$C$10="",Controls!$C$8="",Controls!$C$20="",Controls!$C$21="",M227&lt;&gt;Controls!$C$8,NOT(ISNUMBER(N227)),N227&lt;=0,N227&lt;&gt;Controls!$C$7,NOT(ISNUMBER(O227)),O227&gt;N227,AND(Controls!$C$11&gt;=4,OR(NOT(ISNUMBER(P227)),P227&lt;=N227)),AND(Controls!$C$11=2,T227&lt;&gt;0,Y227=""),AND(G227&lt;&gt;"Core",G227&lt;&gt;"Secondary")),"Review inputs / basis",IF(NOT(ISNUMBER(AH227)),"Missing / NM metric","Eligible"))))))</x:f>
      </x:c>
      <x:c r="AJ227" s="25" t="str">
        <x:f>IF(AND(AI227="Eligible",G227="Core"),AH227,"")</x:f>
      </x:c>
      <x:c r="AK227" s="25" t="str">
        <x:f>IF(AI227="Eligible",AH227,"")</x:f>
      </x:c>
      <x:c r="AL227" s="2" t="str">
        <x:f>IF(NOT(ISNUMBER(AJ227)),"",IF($A$6&lt;5,"Fewer than 5 core",IF(OR(AJ227&lt;$B$6-1.5*($D$6-$B$6),AJ227&gt;$D$6+1.5*($D$6-$B$6)),"Review outlier","Within IQR fences")))</x:f>
      </x:c>
      <x:c r="AM227" s="2"/>
      <x:c r="AN227" s="2"/>
      <x:c r="AO227" s="2"/>
      <x:c r="AP227" s="2"/>
    </x:row>
    <x:row r="228" ht="25" customHeight="1">
      <x:c r="A228" s="6"/>
      <x:c r="B228" s="6"/>
      <x:c r="C228" s="6"/>
      <x:c r="D228" s="6"/>
      <x:c r="E228" s="6"/>
      <x:c r="F228" s="6"/>
      <x:c r="G228" s="6"/>
      <x:c r="H228" s="6"/>
      <x:c r="I228" s="6"/>
      <x:c r="J228" s="6"/>
      <x:c r="K228" s="6"/>
      <x:c r="L228" s="6"/>
      <x:c r="M228" s="6"/>
      <x:c r="N228" s="16"/>
      <x:c r="O228" s="16"/>
      <x:c r="P228" s="16"/>
      <x:c r="Q228" s="17"/>
      <x:c r="R228" s="17"/>
      <x:c r="S228" s="17"/>
      <x:c r="T228" s="17"/>
      <x:c r="U228" s="17"/>
      <x:c r="V228" s="17"/>
      <x:c r="W228" s="17"/>
      <x:c r="X228" s="17"/>
      <x:c r="Y228" s="17"/>
      <x:c r="Z228" s="18" t="str">
        <x:f>IF(COUNT(S228:T228)&lt;&gt;2,"",SUM(S228:T228))</x:f>
      </x:c>
      <x:c r="AA228" s="23" t="str">
        <x:f>IF(OR(NOT(ISNUMBER(Z228)),NOT(ISNUMBER(R228)),R228&lt;=0),"",Z228/R228)</x:f>
      </x:c>
      <x:c r="AB228" s="23" t="str">
        <x:f>IF(OR(COUNT(R228,V228)&lt;&gt;2,R228&lt;=0),"",V228/R228-1)</x:f>
      </x:c>
      <x:c r="AC228" s="24" t="str">
        <x:f>IF(COUNT(Q228,R228)&lt;&gt;2,"",IF(OR(Q228&lt;=0,R228&lt;=0),"NM",Q228/R228))</x:f>
      </x:c>
      <x:c r="AD228" s="24" t="str">
        <x:f>IF(COUNT(Q228,Z228)&lt;&gt;2,"",IF(OR(Q228&lt;=0,Z228&lt;=0),"NM",Q228/Z228))</x:f>
      </x:c>
      <x:c r="AE228" s="24" t="str">
        <x:f>IF(COUNT(Q228,U228)&lt;&gt;2,"",IF(OR(Q228&lt;=0,U228&lt;=0),"NM",Q228/U228))</x:f>
      </x:c>
      <x:c r="AF228" s="24" t="str">
        <x:f>IF(COUNT(Q228,V228)&lt;&gt;2,"",IF(OR(Q228&lt;=0,V228&lt;=0),"NM",Q228/V228))</x:f>
      </x:c>
      <x:c r="AG228" s="24" t="str">
        <x:f>IF(COUNT(Q228,W228)&lt;&gt;2,"",IF(OR(Q228&lt;=0,W228&lt;=0),"NM",Q228/W228))</x:f>
      </x:c>
      <x:c r="AH228" s="25" t="str">
        <x:f>IF(OR(NOT(ISNUMBER(Controls!$C$11)),Controls!$C$11&lt;1,Controls!$C$11&gt;5,Controls!$C$11&lt;&gt;INT(Controls!$C$11)),"",INDEX(AC228:AG228,1,Controls!$C$11))</x:f>
      </x:c>
      <x:c r="AI228" s="2" t="str">
        <x:f>IF(A228="","",IF(COUNTIFS($A$10:$A$309,A228)&lt;&gt;1,"Duplicate ID",IF(OR(B228&lt;&gt;Controls!$C$9,C228&lt;&gt;Controls!$C$10),"Other peer group",IF(OR(H228&lt;&gt;"Yes",G228="Excluded",G228="Adjacent",G228="Watchlist"),"Excluded",IF(OR(I228&lt;&gt;"Yes",D228="",E228="",J228="",K228="",L228="",X228="",Controls!$C$10="",Controls!$C$8="",Controls!$C$20="",Controls!$C$21="",M228&lt;&gt;Controls!$C$8,NOT(ISNUMBER(N228)),N228&lt;=0,N228&lt;&gt;Controls!$C$7,NOT(ISNUMBER(O228)),O228&gt;N228,AND(Controls!$C$11&gt;=4,OR(NOT(ISNUMBER(P228)),P228&lt;=N228)),AND(Controls!$C$11=2,T228&lt;&gt;0,Y228=""),AND(G228&lt;&gt;"Core",G228&lt;&gt;"Secondary")),"Review inputs / basis",IF(NOT(ISNUMBER(AH228)),"Missing / NM metric","Eligible"))))))</x:f>
      </x:c>
      <x:c r="AJ228" s="25" t="str">
        <x:f>IF(AND(AI228="Eligible",G228="Core"),AH228,"")</x:f>
      </x:c>
      <x:c r="AK228" s="25" t="str">
        <x:f>IF(AI228="Eligible",AH228,"")</x:f>
      </x:c>
      <x:c r="AL228" s="2" t="str">
        <x:f>IF(NOT(ISNUMBER(AJ228)),"",IF($A$6&lt;5,"Fewer than 5 core",IF(OR(AJ228&lt;$B$6-1.5*($D$6-$B$6),AJ228&gt;$D$6+1.5*($D$6-$B$6)),"Review outlier","Within IQR fences")))</x:f>
      </x:c>
      <x:c r="AM228" s="2"/>
      <x:c r="AN228" s="2"/>
      <x:c r="AO228" s="2"/>
      <x:c r="AP228" s="2"/>
    </x:row>
    <x:row r="229" ht="25" customHeight="1">
      <x:c r="A229" s="6"/>
      <x:c r="B229" s="6"/>
      <x:c r="C229" s="6"/>
      <x:c r="D229" s="6"/>
      <x:c r="E229" s="6"/>
      <x:c r="F229" s="6"/>
      <x:c r="G229" s="6"/>
      <x:c r="H229" s="6"/>
      <x:c r="I229" s="6"/>
      <x:c r="J229" s="6"/>
      <x:c r="K229" s="6"/>
      <x:c r="L229" s="6"/>
      <x:c r="M229" s="6"/>
      <x:c r="N229" s="16"/>
      <x:c r="O229" s="16"/>
      <x:c r="P229" s="16"/>
      <x:c r="Q229" s="17"/>
      <x:c r="R229" s="17"/>
      <x:c r="S229" s="17"/>
      <x:c r="T229" s="17"/>
      <x:c r="U229" s="17"/>
      <x:c r="V229" s="17"/>
      <x:c r="W229" s="17"/>
      <x:c r="X229" s="17"/>
      <x:c r="Y229" s="17"/>
      <x:c r="Z229" s="18" t="str">
        <x:f>IF(COUNT(S229:T229)&lt;&gt;2,"",SUM(S229:T229))</x:f>
      </x:c>
      <x:c r="AA229" s="23" t="str">
        <x:f>IF(OR(NOT(ISNUMBER(Z229)),NOT(ISNUMBER(R229)),R229&lt;=0),"",Z229/R229)</x:f>
      </x:c>
      <x:c r="AB229" s="23" t="str">
        <x:f>IF(OR(COUNT(R229,V229)&lt;&gt;2,R229&lt;=0),"",V229/R229-1)</x:f>
      </x:c>
      <x:c r="AC229" s="24" t="str">
        <x:f>IF(COUNT(Q229,R229)&lt;&gt;2,"",IF(OR(Q229&lt;=0,R229&lt;=0),"NM",Q229/R229))</x:f>
      </x:c>
      <x:c r="AD229" s="24" t="str">
        <x:f>IF(COUNT(Q229,Z229)&lt;&gt;2,"",IF(OR(Q229&lt;=0,Z229&lt;=0),"NM",Q229/Z229))</x:f>
      </x:c>
      <x:c r="AE229" s="24" t="str">
        <x:f>IF(COUNT(Q229,U229)&lt;&gt;2,"",IF(OR(Q229&lt;=0,U229&lt;=0),"NM",Q229/U229))</x:f>
      </x:c>
      <x:c r="AF229" s="24" t="str">
        <x:f>IF(COUNT(Q229,V229)&lt;&gt;2,"",IF(OR(Q229&lt;=0,V229&lt;=0),"NM",Q229/V229))</x:f>
      </x:c>
      <x:c r="AG229" s="24" t="str">
        <x:f>IF(COUNT(Q229,W229)&lt;&gt;2,"",IF(OR(Q229&lt;=0,W229&lt;=0),"NM",Q229/W229))</x:f>
      </x:c>
      <x:c r="AH229" s="25" t="str">
        <x:f>IF(OR(NOT(ISNUMBER(Controls!$C$11)),Controls!$C$11&lt;1,Controls!$C$11&gt;5,Controls!$C$11&lt;&gt;INT(Controls!$C$11)),"",INDEX(AC229:AG229,1,Controls!$C$11))</x:f>
      </x:c>
      <x:c r="AI229" s="2" t="str">
        <x:f>IF(A229="","",IF(COUNTIFS($A$10:$A$309,A229)&lt;&gt;1,"Duplicate ID",IF(OR(B229&lt;&gt;Controls!$C$9,C229&lt;&gt;Controls!$C$10),"Other peer group",IF(OR(H229&lt;&gt;"Yes",G229="Excluded",G229="Adjacent",G229="Watchlist"),"Excluded",IF(OR(I229&lt;&gt;"Yes",D229="",E229="",J229="",K229="",L229="",X229="",Controls!$C$10="",Controls!$C$8="",Controls!$C$20="",Controls!$C$21="",M229&lt;&gt;Controls!$C$8,NOT(ISNUMBER(N229)),N229&lt;=0,N229&lt;&gt;Controls!$C$7,NOT(ISNUMBER(O229)),O229&gt;N229,AND(Controls!$C$11&gt;=4,OR(NOT(ISNUMBER(P229)),P229&lt;=N229)),AND(Controls!$C$11=2,T229&lt;&gt;0,Y229=""),AND(G229&lt;&gt;"Core",G229&lt;&gt;"Secondary")),"Review inputs / basis",IF(NOT(ISNUMBER(AH229)),"Missing / NM metric","Eligible"))))))</x:f>
      </x:c>
      <x:c r="AJ229" s="25" t="str">
        <x:f>IF(AND(AI229="Eligible",G229="Core"),AH229,"")</x:f>
      </x:c>
      <x:c r="AK229" s="25" t="str">
        <x:f>IF(AI229="Eligible",AH229,"")</x:f>
      </x:c>
      <x:c r="AL229" s="2" t="str">
        <x:f>IF(NOT(ISNUMBER(AJ229)),"",IF($A$6&lt;5,"Fewer than 5 core",IF(OR(AJ229&lt;$B$6-1.5*($D$6-$B$6),AJ229&gt;$D$6+1.5*($D$6-$B$6)),"Review outlier","Within IQR fences")))</x:f>
      </x:c>
      <x:c r="AM229" s="2"/>
      <x:c r="AN229" s="2"/>
      <x:c r="AO229" s="2"/>
      <x:c r="AP229" s="2"/>
    </x:row>
    <x:row r="230" ht="25" customHeight="1">
      <x:c r="A230" s="6"/>
      <x:c r="B230" s="6"/>
      <x:c r="C230" s="6"/>
      <x:c r="D230" s="6"/>
      <x:c r="E230" s="6"/>
      <x:c r="F230" s="6"/>
      <x:c r="G230" s="6"/>
      <x:c r="H230" s="6"/>
      <x:c r="I230" s="6"/>
      <x:c r="J230" s="6"/>
      <x:c r="K230" s="6"/>
      <x:c r="L230" s="6"/>
      <x:c r="M230" s="6"/>
      <x:c r="N230" s="16"/>
      <x:c r="O230" s="16"/>
      <x:c r="P230" s="16"/>
      <x:c r="Q230" s="17"/>
      <x:c r="R230" s="17"/>
      <x:c r="S230" s="17"/>
      <x:c r="T230" s="17"/>
      <x:c r="U230" s="17"/>
      <x:c r="V230" s="17"/>
      <x:c r="W230" s="17"/>
      <x:c r="X230" s="17"/>
      <x:c r="Y230" s="17"/>
      <x:c r="Z230" s="18" t="str">
        <x:f>IF(COUNT(S230:T230)&lt;&gt;2,"",SUM(S230:T230))</x:f>
      </x:c>
      <x:c r="AA230" s="23" t="str">
        <x:f>IF(OR(NOT(ISNUMBER(Z230)),NOT(ISNUMBER(R230)),R230&lt;=0),"",Z230/R230)</x:f>
      </x:c>
      <x:c r="AB230" s="23" t="str">
        <x:f>IF(OR(COUNT(R230,V230)&lt;&gt;2,R230&lt;=0),"",V230/R230-1)</x:f>
      </x:c>
      <x:c r="AC230" s="24" t="str">
        <x:f>IF(COUNT(Q230,R230)&lt;&gt;2,"",IF(OR(Q230&lt;=0,R230&lt;=0),"NM",Q230/R230))</x:f>
      </x:c>
      <x:c r="AD230" s="24" t="str">
        <x:f>IF(COUNT(Q230,Z230)&lt;&gt;2,"",IF(OR(Q230&lt;=0,Z230&lt;=0),"NM",Q230/Z230))</x:f>
      </x:c>
      <x:c r="AE230" s="24" t="str">
        <x:f>IF(COUNT(Q230,U230)&lt;&gt;2,"",IF(OR(Q230&lt;=0,U230&lt;=0),"NM",Q230/U230))</x:f>
      </x:c>
      <x:c r="AF230" s="24" t="str">
        <x:f>IF(COUNT(Q230,V230)&lt;&gt;2,"",IF(OR(Q230&lt;=0,V230&lt;=0),"NM",Q230/V230))</x:f>
      </x:c>
      <x:c r="AG230" s="24" t="str">
        <x:f>IF(COUNT(Q230,W230)&lt;&gt;2,"",IF(OR(Q230&lt;=0,W230&lt;=0),"NM",Q230/W230))</x:f>
      </x:c>
      <x:c r="AH230" s="25" t="str">
        <x:f>IF(OR(NOT(ISNUMBER(Controls!$C$11)),Controls!$C$11&lt;1,Controls!$C$11&gt;5,Controls!$C$11&lt;&gt;INT(Controls!$C$11)),"",INDEX(AC230:AG230,1,Controls!$C$11))</x:f>
      </x:c>
      <x:c r="AI230" s="2" t="str">
        <x:f>IF(A230="","",IF(COUNTIFS($A$10:$A$309,A230)&lt;&gt;1,"Duplicate ID",IF(OR(B230&lt;&gt;Controls!$C$9,C230&lt;&gt;Controls!$C$10),"Other peer group",IF(OR(H230&lt;&gt;"Yes",G230="Excluded",G230="Adjacent",G230="Watchlist"),"Excluded",IF(OR(I230&lt;&gt;"Yes",D230="",E230="",J230="",K230="",L230="",X230="",Controls!$C$10="",Controls!$C$8="",Controls!$C$20="",Controls!$C$21="",M230&lt;&gt;Controls!$C$8,NOT(ISNUMBER(N230)),N230&lt;=0,N230&lt;&gt;Controls!$C$7,NOT(ISNUMBER(O230)),O230&gt;N230,AND(Controls!$C$11&gt;=4,OR(NOT(ISNUMBER(P230)),P230&lt;=N230)),AND(Controls!$C$11=2,T230&lt;&gt;0,Y230=""),AND(G230&lt;&gt;"Core",G230&lt;&gt;"Secondary")),"Review inputs / basis",IF(NOT(ISNUMBER(AH230)),"Missing / NM metric","Eligible"))))))</x:f>
      </x:c>
      <x:c r="AJ230" s="25" t="str">
        <x:f>IF(AND(AI230="Eligible",G230="Core"),AH230,"")</x:f>
      </x:c>
      <x:c r="AK230" s="25" t="str">
        <x:f>IF(AI230="Eligible",AH230,"")</x:f>
      </x:c>
      <x:c r="AL230" s="2" t="str">
        <x:f>IF(NOT(ISNUMBER(AJ230)),"",IF($A$6&lt;5,"Fewer than 5 core",IF(OR(AJ230&lt;$B$6-1.5*($D$6-$B$6),AJ230&gt;$D$6+1.5*($D$6-$B$6)),"Review outlier","Within IQR fences")))</x:f>
      </x:c>
      <x:c r="AM230" s="2"/>
      <x:c r="AN230" s="2"/>
      <x:c r="AO230" s="2"/>
      <x:c r="AP230" s="2"/>
    </x:row>
    <x:row r="231" ht="25" customHeight="1">
      <x:c r="A231" s="6"/>
      <x:c r="B231" s="6"/>
      <x:c r="C231" s="6"/>
      <x:c r="D231" s="6"/>
      <x:c r="E231" s="6"/>
      <x:c r="F231" s="6"/>
      <x:c r="G231" s="6"/>
      <x:c r="H231" s="6"/>
      <x:c r="I231" s="6"/>
      <x:c r="J231" s="6"/>
      <x:c r="K231" s="6"/>
      <x:c r="L231" s="6"/>
      <x:c r="M231" s="6"/>
      <x:c r="N231" s="16"/>
      <x:c r="O231" s="16"/>
      <x:c r="P231" s="16"/>
      <x:c r="Q231" s="17"/>
      <x:c r="R231" s="17"/>
      <x:c r="S231" s="17"/>
      <x:c r="T231" s="17"/>
      <x:c r="U231" s="17"/>
      <x:c r="V231" s="17"/>
      <x:c r="W231" s="17"/>
      <x:c r="X231" s="17"/>
      <x:c r="Y231" s="17"/>
      <x:c r="Z231" s="18" t="str">
        <x:f>IF(COUNT(S231:T231)&lt;&gt;2,"",SUM(S231:T231))</x:f>
      </x:c>
      <x:c r="AA231" s="23" t="str">
        <x:f>IF(OR(NOT(ISNUMBER(Z231)),NOT(ISNUMBER(R231)),R231&lt;=0),"",Z231/R231)</x:f>
      </x:c>
      <x:c r="AB231" s="23" t="str">
        <x:f>IF(OR(COUNT(R231,V231)&lt;&gt;2,R231&lt;=0),"",V231/R231-1)</x:f>
      </x:c>
      <x:c r="AC231" s="24" t="str">
        <x:f>IF(COUNT(Q231,R231)&lt;&gt;2,"",IF(OR(Q231&lt;=0,R231&lt;=0),"NM",Q231/R231))</x:f>
      </x:c>
      <x:c r="AD231" s="24" t="str">
        <x:f>IF(COUNT(Q231,Z231)&lt;&gt;2,"",IF(OR(Q231&lt;=0,Z231&lt;=0),"NM",Q231/Z231))</x:f>
      </x:c>
      <x:c r="AE231" s="24" t="str">
        <x:f>IF(COUNT(Q231,U231)&lt;&gt;2,"",IF(OR(Q231&lt;=0,U231&lt;=0),"NM",Q231/U231))</x:f>
      </x:c>
      <x:c r="AF231" s="24" t="str">
        <x:f>IF(COUNT(Q231,V231)&lt;&gt;2,"",IF(OR(Q231&lt;=0,V231&lt;=0),"NM",Q231/V231))</x:f>
      </x:c>
      <x:c r="AG231" s="24" t="str">
        <x:f>IF(COUNT(Q231,W231)&lt;&gt;2,"",IF(OR(Q231&lt;=0,W231&lt;=0),"NM",Q231/W231))</x:f>
      </x:c>
      <x:c r="AH231" s="25" t="str">
        <x:f>IF(OR(NOT(ISNUMBER(Controls!$C$11)),Controls!$C$11&lt;1,Controls!$C$11&gt;5,Controls!$C$11&lt;&gt;INT(Controls!$C$11)),"",INDEX(AC231:AG231,1,Controls!$C$11))</x:f>
      </x:c>
      <x:c r="AI231" s="2" t="str">
        <x:f>IF(A231="","",IF(COUNTIFS($A$10:$A$309,A231)&lt;&gt;1,"Duplicate ID",IF(OR(B231&lt;&gt;Controls!$C$9,C231&lt;&gt;Controls!$C$10),"Other peer group",IF(OR(H231&lt;&gt;"Yes",G231="Excluded",G231="Adjacent",G231="Watchlist"),"Excluded",IF(OR(I231&lt;&gt;"Yes",D231="",E231="",J231="",K231="",L231="",X231="",Controls!$C$10="",Controls!$C$8="",Controls!$C$20="",Controls!$C$21="",M231&lt;&gt;Controls!$C$8,NOT(ISNUMBER(N231)),N231&lt;=0,N231&lt;&gt;Controls!$C$7,NOT(ISNUMBER(O231)),O231&gt;N231,AND(Controls!$C$11&gt;=4,OR(NOT(ISNUMBER(P231)),P231&lt;=N231)),AND(Controls!$C$11=2,T231&lt;&gt;0,Y231=""),AND(G231&lt;&gt;"Core",G231&lt;&gt;"Secondary")),"Review inputs / basis",IF(NOT(ISNUMBER(AH231)),"Missing / NM metric","Eligible"))))))</x:f>
      </x:c>
      <x:c r="AJ231" s="25" t="str">
        <x:f>IF(AND(AI231="Eligible",G231="Core"),AH231,"")</x:f>
      </x:c>
      <x:c r="AK231" s="25" t="str">
        <x:f>IF(AI231="Eligible",AH231,"")</x:f>
      </x:c>
      <x:c r="AL231" s="2" t="str">
        <x:f>IF(NOT(ISNUMBER(AJ231)),"",IF($A$6&lt;5,"Fewer than 5 core",IF(OR(AJ231&lt;$B$6-1.5*($D$6-$B$6),AJ231&gt;$D$6+1.5*($D$6-$B$6)),"Review outlier","Within IQR fences")))</x:f>
      </x:c>
      <x:c r="AM231" s="2"/>
      <x:c r="AN231" s="2"/>
      <x:c r="AO231" s="2"/>
      <x:c r="AP231" s="2"/>
    </x:row>
    <x:row r="232" ht="25" customHeight="1">
      <x:c r="A232" s="6"/>
      <x:c r="B232" s="6"/>
      <x:c r="C232" s="6"/>
      <x:c r="D232" s="6"/>
      <x:c r="E232" s="6"/>
      <x:c r="F232" s="6"/>
      <x:c r="G232" s="6"/>
      <x:c r="H232" s="6"/>
      <x:c r="I232" s="6"/>
      <x:c r="J232" s="6"/>
      <x:c r="K232" s="6"/>
      <x:c r="L232" s="6"/>
      <x:c r="M232" s="6"/>
      <x:c r="N232" s="16"/>
      <x:c r="O232" s="16"/>
      <x:c r="P232" s="16"/>
      <x:c r="Q232" s="17"/>
      <x:c r="R232" s="17"/>
      <x:c r="S232" s="17"/>
      <x:c r="T232" s="17"/>
      <x:c r="U232" s="17"/>
      <x:c r="V232" s="17"/>
      <x:c r="W232" s="17"/>
      <x:c r="X232" s="17"/>
      <x:c r="Y232" s="17"/>
      <x:c r="Z232" s="18" t="str">
        <x:f>IF(COUNT(S232:T232)&lt;&gt;2,"",SUM(S232:T232))</x:f>
      </x:c>
      <x:c r="AA232" s="23" t="str">
        <x:f>IF(OR(NOT(ISNUMBER(Z232)),NOT(ISNUMBER(R232)),R232&lt;=0),"",Z232/R232)</x:f>
      </x:c>
      <x:c r="AB232" s="23" t="str">
        <x:f>IF(OR(COUNT(R232,V232)&lt;&gt;2,R232&lt;=0),"",V232/R232-1)</x:f>
      </x:c>
      <x:c r="AC232" s="24" t="str">
        <x:f>IF(COUNT(Q232,R232)&lt;&gt;2,"",IF(OR(Q232&lt;=0,R232&lt;=0),"NM",Q232/R232))</x:f>
      </x:c>
      <x:c r="AD232" s="24" t="str">
        <x:f>IF(COUNT(Q232,Z232)&lt;&gt;2,"",IF(OR(Q232&lt;=0,Z232&lt;=0),"NM",Q232/Z232))</x:f>
      </x:c>
      <x:c r="AE232" s="24" t="str">
        <x:f>IF(COUNT(Q232,U232)&lt;&gt;2,"",IF(OR(Q232&lt;=0,U232&lt;=0),"NM",Q232/U232))</x:f>
      </x:c>
      <x:c r="AF232" s="24" t="str">
        <x:f>IF(COUNT(Q232,V232)&lt;&gt;2,"",IF(OR(Q232&lt;=0,V232&lt;=0),"NM",Q232/V232))</x:f>
      </x:c>
      <x:c r="AG232" s="24" t="str">
        <x:f>IF(COUNT(Q232,W232)&lt;&gt;2,"",IF(OR(Q232&lt;=0,W232&lt;=0),"NM",Q232/W232))</x:f>
      </x:c>
      <x:c r="AH232" s="25" t="str">
        <x:f>IF(OR(NOT(ISNUMBER(Controls!$C$11)),Controls!$C$11&lt;1,Controls!$C$11&gt;5,Controls!$C$11&lt;&gt;INT(Controls!$C$11)),"",INDEX(AC232:AG232,1,Controls!$C$11))</x:f>
      </x:c>
      <x:c r="AI232" s="2" t="str">
        <x:f>IF(A232="","",IF(COUNTIFS($A$10:$A$309,A232)&lt;&gt;1,"Duplicate ID",IF(OR(B232&lt;&gt;Controls!$C$9,C232&lt;&gt;Controls!$C$10),"Other peer group",IF(OR(H232&lt;&gt;"Yes",G232="Excluded",G232="Adjacent",G232="Watchlist"),"Excluded",IF(OR(I232&lt;&gt;"Yes",D232="",E232="",J232="",K232="",L232="",X232="",Controls!$C$10="",Controls!$C$8="",Controls!$C$20="",Controls!$C$21="",M232&lt;&gt;Controls!$C$8,NOT(ISNUMBER(N232)),N232&lt;=0,N232&lt;&gt;Controls!$C$7,NOT(ISNUMBER(O232)),O232&gt;N232,AND(Controls!$C$11&gt;=4,OR(NOT(ISNUMBER(P232)),P232&lt;=N232)),AND(Controls!$C$11=2,T232&lt;&gt;0,Y232=""),AND(G232&lt;&gt;"Core",G232&lt;&gt;"Secondary")),"Review inputs / basis",IF(NOT(ISNUMBER(AH232)),"Missing / NM metric","Eligible"))))))</x:f>
      </x:c>
      <x:c r="AJ232" s="25" t="str">
        <x:f>IF(AND(AI232="Eligible",G232="Core"),AH232,"")</x:f>
      </x:c>
      <x:c r="AK232" s="25" t="str">
        <x:f>IF(AI232="Eligible",AH232,"")</x:f>
      </x:c>
      <x:c r="AL232" s="2" t="str">
        <x:f>IF(NOT(ISNUMBER(AJ232)),"",IF($A$6&lt;5,"Fewer than 5 core",IF(OR(AJ232&lt;$B$6-1.5*($D$6-$B$6),AJ232&gt;$D$6+1.5*($D$6-$B$6)),"Review outlier","Within IQR fences")))</x:f>
      </x:c>
      <x:c r="AM232" s="2"/>
      <x:c r="AN232" s="2"/>
      <x:c r="AO232" s="2"/>
      <x:c r="AP232" s="2"/>
    </x:row>
    <x:row r="233" ht="25" customHeight="1">
      <x:c r="A233" s="6"/>
      <x:c r="B233" s="6"/>
      <x:c r="C233" s="6"/>
      <x:c r="D233" s="6"/>
      <x:c r="E233" s="6"/>
      <x:c r="F233" s="6"/>
      <x:c r="G233" s="6"/>
      <x:c r="H233" s="6"/>
      <x:c r="I233" s="6"/>
      <x:c r="J233" s="6"/>
      <x:c r="K233" s="6"/>
      <x:c r="L233" s="6"/>
      <x:c r="M233" s="6"/>
      <x:c r="N233" s="16"/>
      <x:c r="O233" s="16"/>
      <x:c r="P233" s="16"/>
      <x:c r="Q233" s="17"/>
      <x:c r="R233" s="17"/>
      <x:c r="S233" s="17"/>
      <x:c r="T233" s="17"/>
      <x:c r="U233" s="17"/>
      <x:c r="V233" s="17"/>
      <x:c r="W233" s="17"/>
      <x:c r="X233" s="17"/>
      <x:c r="Y233" s="17"/>
      <x:c r="Z233" s="18" t="str">
        <x:f>IF(COUNT(S233:T233)&lt;&gt;2,"",SUM(S233:T233))</x:f>
      </x:c>
      <x:c r="AA233" s="23" t="str">
        <x:f>IF(OR(NOT(ISNUMBER(Z233)),NOT(ISNUMBER(R233)),R233&lt;=0),"",Z233/R233)</x:f>
      </x:c>
      <x:c r="AB233" s="23" t="str">
        <x:f>IF(OR(COUNT(R233,V233)&lt;&gt;2,R233&lt;=0),"",V233/R233-1)</x:f>
      </x:c>
      <x:c r="AC233" s="24" t="str">
        <x:f>IF(COUNT(Q233,R233)&lt;&gt;2,"",IF(OR(Q233&lt;=0,R233&lt;=0),"NM",Q233/R233))</x:f>
      </x:c>
      <x:c r="AD233" s="24" t="str">
        <x:f>IF(COUNT(Q233,Z233)&lt;&gt;2,"",IF(OR(Q233&lt;=0,Z233&lt;=0),"NM",Q233/Z233))</x:f>
      </x:c>
      <x:c r="AE233" s="24" t="str">
        <x:f>IF(COUNT(Q233,U233)&lt;&gt;2,"",IF(OR(Q233&lt;=0,U233&lt;=0),"NM",Q233/U233))</x:f>
      </x:c>
      <x:c r="AF233" s="24" t="str">
        <x:f>IF(COUNT(Q233,V233)&lt;&gt;2,"",IF(OR(Q233&lt;=0,V233&lt;=0),"NM",Q233/V233))</x:f>
      </x:c>
      <x:c r="AG233" s="24" t="str">
        <x:f>IF(COUNT(Q233,W233)&lt;&gt;2,"",IF(OR(Q233&lt;=0,W233&lt;=0),"NM",Q233/W233))</x:f>
      </x:c>
      <x:c r="AH233" s="25" t="str">
        <x:f>IF(OR(NOT(ISNUMBER(Controls!$C$11)),Controls!$C$11&lt;1,Controls!$C$11&gt;5,Controls!$C$11&lt;&gt;INT(Controls!$C$11)),"",INDEX(AC233:AG233,1,Controls!$C$11))</x:f>
      </x:c>
      <x:c r="AI233" s="2" t="str">
        <x:f>IF(A233="","",IF(COUNTIFS($A$10:$A$309,A233)&lt;&gt;1,"Duplicate ID",IF(OR(B233&lt;&gt;Controls!$C$9,C233&lt;&gt;Controls!$C$10),"Other peer group",IF(OR(H233&lt;&gt;"Yes",G233="Excluded",G233="Adjacent",G233="Watchlist"),"Excluded",IF(OR(I233&lt;&gt;"Yes",D233="",E233="",J233="",K233="",L233="",X233="",Controls!$C$10="",Controls!$C$8="",Controls!$C$20="",Controls!$C$21="",M233&lt;&gt;Controls!$C$8,NOT(ISNUMBER(N233)),N233&lt;=0,N233&lt;&gt;Controls!$C$7,NOT(ISNUMBER(O233)),O233&gt;N233,AND(Controls!$C$11&gt;=4,OR(NOT(ISNUMBER(P233)),P233&lt;=N233)),AND(Controls!$C$11=2,T233&lt;&gt;0,Y233=""),AND(G233&lt;&gt;"Core",G233&lt;&gt;"Secondary")),"Review inputs / basis",IF(NOT(ISNUMBER(AH233)),"Missing / NM metric","Eligible"))))))</x:f>
      </x:c>
      <x:c r="AJ233" s="25" t="str">
        <x:f>IF(AND(AI233="Eligible",G233="Core"),AH233,"")</x:f>
      </x:c>
      <x:c r="AK233" s="25" t="str">
        <x:f>IF(AI233="Eligible",AH233,"")</x:f>
      </x:c>
      <x:c r="AL233" s="2" t="str">
        <x:f>IF(NOT(ISNUMBER(AJ233)),"",IF($A$6&lt;5,"Fewer than 5 core",IF(OR(AJ233&lt;$B$6-1.5*($D$6-$B$6),AJ233&gt;$D$6+1.5*($D$6-$B$6)),"Review outlier","Within IQR fences")))</x:f>
      </x:c>
      <x:c r="AM233" s="2"/>
      <x:c r="AN233" s="2"/>
      <x:c r="AO233" s="2"/>
      <x:c r="AP233" s="2"/>
    </x:row>
    <x:row r="234" ht="25" customHeight="1">
      <x:c r="A234" s="6"/>
      <x:c r="B234" s="6"/>
      <x:c r="C234" s="6"/>
      <x:c r="D234" s="6"/>
      <x:c r="E234" s="6"/>
      <x:c r="F234" s="6"/>
      <x:c r="G234" s="6"/>
      <x:c r="H234" s="6"/>
      <x:c r="I234" s="6"/>
      <x:c r="J234" s="6"/>
      <x:c r="K234" s="6"/>
      <x:c r="L234" s="6"/>
      <x:c r="M234" s="6"/>
      <x:c r="N234" s="16"/>
      <x:c r="O234" s="16"/>
      <x:c r="P234" s="16"/>
      <x:c r="Q234" s="17"/>
      <x:c r="R234" s="17"/>
      <x:c r="S234" s="17"/>
      <x:c r="T234" s="17"/>
      <x:c r="U234" s="17"/>
      <x:c r="V234" s="17"/>
      <x:c r="W234" s="17"/>
      <x:c r="X234" s="17"/>
      <x:c r="Y234" s="17"/>
      <x:c r="Z234" s="18" t="str">
        <x:f>IF(COUNT(S234:T234)&lt;&gt;2,"",SUM(S234:T234))</x:f>
      </x:c>
      <x:c r="AA234" s="23" t="str">
        <x:f>IF(OR(NOT(ISNUMBER(Z234)),NOT(ISNUMBER(R234)),R234&lt;=0),"",Z234/R234)</x:f>
      </x:c>
      <x:c r="AB234" s="23" t="str">
        <x:f>IF(OR(COUNT(R234,V234)&lt;&gt;2,R234&lt;=0),"",V234/R234-1)</x:f>
      </x:c>
      <x:c r="AC234" s="24" t="str">
        <x:f>IF(COUNT(Q234,R234)&lt;&gt;2,"",IF(OR(Q234&lt;=0,R234&lt;=0),"NM",Q234/R234))</x:f>
      </x:c>
      <x:c r="AD234" s="24" t="str">
        <x:f>IF(COUNT(Q234,Z234)&lt;&gt;2,"",IF(OR(Q234&lt;=0,Z234&lt;=0),"NM",Q234/Z234))</x:f>
      </x:c>
      <x:c r="AE234" s="24" t="str">
        <x:f>IF(COUNT(Q234,U234)&lt;&gt;2,"",IF(OR(Q234&lt;=0,U234&lt;=0),"NM",Q234/U234))</x:f>
      </x:c>
      <x:c r="AF234" s="24" t="str">
        <x:f>IF(COUNT(Q234,V234)&lt;&gt;2,"",IF(OR(Q234&lt;=0,V234&lt;=0),"NM",Q234/V234))</x:f>
      </x:c>
      <x:c r="AG234" s="24" t="str">
        <x:f>IF(COUNT(Q234,W234)&lt;&gt;2,"",IF(OR(Q234&lt;=0,W234&lt;=0),"NM",Q234/W234))</x:f>
      </x:c>
      <x:c r="AH234" s="25" t="str">
        <x:f>IF(OR(NOT(ISNUMBER(Controls!$C$11)),Controls!$C$11&lt;1,Controls!$C$11&gt;5,Controls!$C$11&lt;&gt;INT(Controls!$C$11)),"",INDEX(AC234:AG234,1,Controls!$C$11))</x:f>
      </x:c>
      <x:c r="AI234" s="2" t="str">
        <x:f>IF(A234="","",IF(COUNTIFS($A$10:$A$309,A234)&lt;&gt;1,"Duplicate ID",IF(OR(B234&lt;&gt;Controls!$C$9,C234&lt;&gt;Controls!$C$10),"Other peer group",IF(OR(H234&lt;&gt;"Yes",G234="Excluded",G234="Adjacent",G234="Watchlist"),"Excluded",IF(OR(I234&lt;&gt;"Yes",D234="",E234="",J234="",K234="",L234="",X234="",Controls!$C$10="",Controls!$C$8="",Controls!$C$20="",Controls!$C$21="",M234&lt;&gt;Controls!$C$8,NOT(ISNUMBER(N234)),N234&lt;=0,N234&lt;&gt;Controls!$C$7,NOT(ISNUMBER(O234)),O234&gt;N234,AND(Controls!$C$11&gt;=4,OR(NOT(ISNUMBER(P234)),P234&lt;=N234)),AND(Controls!$C$11=2,T234&lt;&gt;0,Y234=""),AND(G234&lt;&gt;"Core",G234&lt;&gt;"Secondary")),"Review inputs / basis",IF(NOT(ISNUMBER(AH234)),"Missing / NM metric","Eligible"))))))</x:f>
      </x:c>
      <x:c r="AJ234" s="25" t="str">
        <x:f>IF(AND(AI234="Eligible",G234="Core"),AH234,"")</x:f>
      </x:c>
      <x:c r="AK234" s="25" t="str">
        <x:f>IF(AI234="Eligible",AH234,"")</x:f>
      </x:c>
      <x:c r="AL234" s="2" t="str">
        <x:f>IF(NOT(ISNUMBER(AJ234)),"",IF($A$6&lt;5,"Fewer than 5 core",IF(OR(AJ234&lt;$B$6-1.5*($D$6-$B$6),AJ234&gt;$D$6+1.5*($D$6-$B$6)),"Review outlier","Within IQR fences")))</x:f>
      </x:c>
      <x:c r="AM234" s="2"/>
      <x:c r="AN234" s="2"/>
      <x:c r="AO234" s="2"/>
      <x:c r="AP234" s="2"/>
    </x:row>
    <x:row r="235" ht="25" customHeight="1">
      <x:c r="A235" s="6"/>
      <x:c r="B235" s="6"/>
      <x:c r="C235" s="6"/>
      <x:c r="D235" s="6"/>
      <x:c r="E235" s="6"/>
      <x:c r="F235" s="6"/>
      <x:c r="G235" s="6"/>
      <x:c r="H235" s="6"/>
      <x:c r="I235" s="6"/>
      <x:c r="J235" s="6"/>
      <x:c r="K235" s="6"/>
      <x:c r="L235" s="6"/>
      <x:c r="M235" s="6"/>
      <x:c r="N235" s="16"/>
      <x:c r="O235" s="16"/>
      <x:c r="P235" s="16"/>
      <x:c r="Q235" s="17"/>
      <x:c r="R235" s="17"/>
      <x:c r="S235" s="17"/>
      <x:c r="T235" s="17"/>
      <x:c r="U235" s="17"/>
      <x:c r="V235" s="17"/>
      <x:c r="W235" s="17"/>
      <x:c r="X235" s="17"/>
      <x:c r="Y235" s="17"/>
      <x:c r="Z235" s="18" t="str">
        <x:f>IF(COUNT(S235:T235)&lt;&gt;2,"",SUM(S235:T235))</x:f>
      </x:c>
      <x:c r="AA235" s="23" t="str">
        <x:f>IF(OR(NOT(ISNUMBER(Z235)),NOT(ISNUMBER(R235)),R235&lt;=0),"",Z235/R235)</x:f>
      </x:c>
      <x:c r="AB235" s="23" t="str">
        <x:f>IF(OR(COUNT(R235,V235)&lt;&gt;2,R235&lt;=0),"",V235/R235-1)</x:f>
      </x:c>
      <x:c r="AC235" s="24" t="str">
        <x:f>IF(COUNT(Q235,R235)&lt;&gt;2,"",IF(OR(Q235&lt;=0,R235&lt;=0),"NM",Q235/R235))</x:f>
      </x:c>
      <x:c r="AD235" s="24" t="str">
        <x:f>IF(COUNT(Q235,Z235)&lt;&gt;2,"",IF(OR(Q235&lt;=0,Z235&lt;=0),"NM",Q235/Z235))</x:f>
      </x:c>
      <x:c r="AE235" s="24" t="str">
        <x:f>IF(COUNT(Q235,U235)&lt;&gt;2,"",IF(OR(Q235&lt;=0,U235&lt;=0),"NM",Q235/U235))</x:f>
      </x:c>
      <x:c r="AF235" s="24" t="str">
        <x:f>IF(COUNT(Q235,V235)&lt;&gt;2,"",IF(OR(Q235&lt;=0,V235&lt;=0),"NM",Q235/V235))</x:f>
      </x:c>
      <x:c r="AG235" s="24" t="str">
        <x:f>IF(COUNT(Q235,W235)&lt;&gt;2,"",IF(OR(Q235&lt;=0,W235&lt;=0),"NM",Q235/W235))</x:f>
      </x:c>
      <x:c r="AH235" s="25" t="str">
        <x:f>IF(OR(NOT(ISNUMBER(Controls!$C$11)),Controls!$C$11&lt;1,Controls!$C$11&gt;5,Controls!$C$11&lt;&gt;INT(Controls!$C$11)),"",INDEX(AC235:AG235,1,Controls!$C$11))</x:f>
      </x:c>
      <x:c r="AI235" s="2" t="str">
        <x:f>IF(A235="","",IF(COUNTIFS($A$10:$A$309,A235)&lt;&gt;1,"Duplicate ID",IF(OR(B235&lt;&gt;Controls!$C$9,C235&lt;&gt;Controls!$C$10),"Other peer group",IF(OR(H235&lt;&gt;"Yes",G235="Excluded",G235="Adjacent",G235="Watchlist"),"Excluded",IF(OR(I235&lt;&gt;"Yes",D235="",E235="",J235="",K235="",L235="",X235="",Controls!$C$10="",Controls!$C$8="",Controls!$C$20="",Controls!$C$21="",M235&lt;&gt;Controls!$C$8,NOT(ISNUMBER(N235)),N235&lt;=0,N235&lt;&gt;Controls!$C$7,NOT(ISNUMBER(O235)),O235&gt;N235,AND(Controls!$C$11&gt;=4,OR(NOT(ISNUMBER(P235)),P235&lt;=N235)),AND(Controls!$C$11=2,T235&lt;&gt;0,Y235=""),AND(G235&lt;&gt;"Core",G235&lt;&gt;"Secondary")),"Review inputs / basis",IF(NOT(ISNUMBER(AH235)),"Missing / NM metric","Eligible"))))))</x:f>
      </x:c>
      <x:c r="AJ235" s="25" t="str">
        <x:f>IF(AND(AI235="Eligible",G235="Core"),AH235,"")</x:f>
      </x:c>
      <x:c r="AK235" s="25" t="str">
        <x:f>IF(AI235="Eligible",AH235,"")</x:f>
      </x:c>
      <x:c r="AL235" s="2" t="str">
        <x:f>IF(NOT(ISNUMBER(AJ235)),"",IF($A$6&lt;5,"Fewer than 5 core",IF(OR(AJ235&lt;$B$6-1.5*($D$6-$B$6),AJ235&gt;$D$6+1.5*($D$6-$B$6)),"Review outlier","Within IQR fences")))</x:f>
      </x:c>
      <x:c r="AM235" s="2"/>
      <x:c r="AN235" s="2"/>
      <x:c r="AO235" s="2"/>
      <x:c r="AP235" s="2"/>
    </x:row>
    <x:row r="236" ht="25" customHeight="1">
      <x:c r="A236" s="6"/>
      <x:c r="B236" s="6"/>
      <x:c r="C236" s="6"/>
      <x:c r="D236" s="6"/>
      <x:c r="E236" s="6"/>
      <x:c r="F236" s="6"/>
      <x:c r="G236" s="6"/>
      <x:c r="H236" s="6"/>
      <x:c r="I236" s="6"/>
      <x:c r="J236" s="6"/>
      <x:c r="K236" s="6"/>
      <x:c r="L236" s="6"/>
      <x:c r="M236" s="6"/>
      <x:c r="N236" s="16"/>
      <x:c r="O236" s="16"/>
      <x:c r="P236" s="16"/>
      <x:c r="Q236" s="17"/>
      <x:c r="R236" s="17"/>
      <x:c r="S236" s="17"/>
      <x:c r="T236" s="17"/>
      <x:c r="U236" s="17"/>
      <x:c r="V236" s="17"/>
      <x:c r="W236" s="17"/>
      <x:c r="X236" s="17"/>
      <x:c r="Y236" s="17"/>
      <x:c r="Z236" s="18" t="str">
        <x:f>IF(COUNT(S236:T236)&lt;&gt;2,"",SUM(S236:T236))</x:f>
      </x:c>
      <x:c r="AA236" s="23" t="str">
        <x:f>IF(OR(NOT(ISNUMBER(Z236)),NOT(ISNUMBER(R236)),R236&lt;=0),"",Z236/R236)</x:f>
      </x:c>
      <x:c r="AB236" s="23" t="str">
        <x:f>IF(OR(COUNT(R236,V236)&lt;&gt;2,R236&lt;=0),"",V236/R236-1)</x:f>
      </x:c>
      <x:c r="AC236" s="24" t="str">
        <x:f>IF(COUNT(Q236,R236)&lt;&gt;2,"",IF(OR(Q236&lt;=0,R236&lt;=0),"NM",Q236/R236))</x:f>
      </x:c>
      <x:c r="AD236" s="24" t="str">
        <x:f>IF(COUNT(Q236,Z236)&lt;&gt;2,"",IF(OR(Q236&lt;=0,Z236&lt;=0),"NM",Q236/Z236))</x:f>
      </x:c>
      <x:c r="AE236" s="24" t="str">
        <x:f>IF(COUNT(Q236,U236)&lt;&gt;2,"",IF(OR(Q236&lt;=0,U236&lt;=0),"NM",Q236/U236))</x:f>
      </x:c>
      <x:c r="AF236" s="24" t="str">
        <x:f>IF(COUNT(Q236,V236)&lt;&gt;2,"",IF(OR(Q236&lt;=0,V236&lt;=0),"NM",Q236/V236))</x:f>
      </x:c>
      <x:c r="AG236" s="24" t="str">
        <x:f>IF(COUNT(Q236,W236)&lt;&gt;2,"",IF(OR(Q236&lt;=0,W236&lt;=0),"NM",Q236/W236))</x:f>
      </x:c>
      <x:c r="AH236" s="25" t="str">
        <x:f>IF(OR(NOT(ISNUMBER(Controls!$C$11)),Controls!$C$11&lt;1,Controls!$C$11&gt;5,Controls!$C$11&lt;&gt;INT(Controls!$C$11)),"",INDEX(AC236:AG236,1,Controls!$C$11))</x:f>
      </x:c>
      <x:c r="AI236" s="2" t="str">
        <x:f>IF(A236="","",IF(COUNTIFS($A$10:$A$309,A236)&lt;&gt;1,"Duplicate ID",IF(OR(B236&lt;&gt;Controls!$C$9,C236&lt;&gt;Controls!$C$10),"Other peer group",IF(OR(H236&lt;&gt;"Yes",G236="Excluded",G236="Adjacent",G236="Watchlist"),"Excluded",IF(OR(I236&lt;&gt;"Yes",D236="",E236="",J236="",K236="",L236="",X236="",Controls!$C$10="",Controls!$C$8="",Controls!$C$20="",Controls!$C$21="",M236&lt;&gt;Controls!$C$8,NOT(ISNUMBER(N236)),N236&lt;=0,N236&lt;&gt;Controls!$C$7,NOT(ISNUMBER(O236)),O236&gt;N236,AND(Controls!$C$11&gt;=4,OR(NOT(ISNUMBER(P236)),P236&lt;=N236)),AND(Controls!$C$11=2,T236&lt;&gt;0,Y236=""),AND(G236&lt;&gt;"Core",G236&lt;&gt;"Secondary")),"Review inputs / basis",IF(NOT(ISNUMBER(AH236)),"Missing / NM metric","Eligible"))))))</x:f>
      </x:c>
      <x:c r="AJ236" s="25" t="str">
        <x:f>IF(AND(AI236="Eligible",G236="Core"),AH236,"")</x:f>
      </x:c>
      <x:c r="AK236" s="25" t="str">
        <x:f>IF(AI236="Eligible",AH236,"")</x:f>
      </x:c>
      <x:c r="AL236" s="2" t="str">
        <x:f>IF(NOT(ISNUMBER(AJ236)),"",IF($A$6&lt;5,"Fewer than 5 core",IF(OR(AJ236&lt;$B$6-1.5*($D$6-$B$6),AJ236&gt;$D$6+1.5*($D$6-$B$6)),"Review outlier","Within IQR fences")))</x:f>
      </x:c>
      <x:c r="AM236" s="2"/>
      <x:c r="AN236" s="2"/>
      <x:c r="AO236" s="2"/>
      <x:c r="AP236" s="2"/>
    </x:row>
    <x:row r="237" ht="25" customHeight="1">
      <x:c r="A237" s="6"/>
      <x:c r="B237" s="6"/>
      <x:c r="C237" s="6"/>
      <x:c r="D237" s="6"/>
      <x:c r="E237" s="6"/>
      <x:c r="F237" s="6"/>
      <x:c r="G237" s="6"/>
      <x:c r="H237" s="6"/>
      <x:c r="I237" s="6"/>
      <x:c r="J237" s="6"/>
      <x:c r="K237" s="6"/>
      <x:c r="L237" s="6"/>
      <x:c r="M237" s="6"/>
      <x:c r="N237" s="16"/>
      <x:c r="O237" s="16"/>
      <x:c r="P237" s="16"/>
      <x:c r="Q237" s="17"/>
      <x:c r="R237" s="17"/>
      <x:c r="S237" s="17"/>
      <x:c r="T237" s="17"/>
      <x:c r="U237" s="17"/>
      <x:c r="V237" s="17"/>
      <x:c r="W237" s="17"/>
      <x:c r="X237" s="17"/>
      <x:c r="Y237" s="17"/>
      <x:c r="Z237" s="18" t="str">
        <x:f>IF(COUNT(S237:T237)&lt;&gt;2,"",SUM(S237:T237))</x:f>
      </x:c>
      <x:c r="AA237" s="23" t="str">
        <x:f>IF(OR(NOT(ISNUMBER(Z237)),NOT(ISNUMBER(R237)),R237&lt;=0),"",Z237/R237)</x:f>
      </x:c>
      <x:c r="AB237" s="23" t="str">
        <x:f>IF(OR(COUNT(R237,V237)&lt;&gt;2,R237&lt;=0),"",V237/R237-1)</x:f>
      </x:c>
      <x:c r="AC237" s="24" t="str">
        <x:f>IF(COUNT(Q237,R237)&lt;&gt;2,"",IF(OR(Q237&lt;=0,R237&lt;=0),"NM",Q237/R237))</x:f>
      </x:c>
      <x:c r="AD237" s="24" t="str">
        <x:f>IF(COUNT(Q237,Z237)&lt;&gt;2,"",IF(OR(Q237&lt;=0,Z237&lt;=0),"NM",Q237/Z237))</x:f>
      </x:c>
      <x:c r="AE237" s="24" t="str">
        <x:f>IF(COUNT(Q237,U237)&lt;&gt;2,"",IF(OR(Q237&lt;=0,U237&lt;=0),"NM",Q237/U237))</x:f>
      </x:c>
      <x:c r="AF237" s="24" t="str">
        <x:f>IF(COUNT(Q237,V237)&lt;&gt;2,"",IF(OR(Q237&lt;=0,V237&lt;=0),"NM",Q237/V237))</x:f>
      </x:c>
      <x:c r="AG237" s="24" t="str">
        <x:f>IF(COUNT(Q237,W237)&lt;&gt;2,"",IF(OR(Q237&lt;=0,W237&lt;=0),"NM",Q237/W237))</x:f>
      </x:c>
      <x:c r="AH237" s="25" t="str">
        <x:f>IF(OR(NOT(ISNUMBER(Controls!$C$11)),Controls!$C$11&lt;1,Controls!$C$11&gt;5,Controls!$C$11&lt;&gt;INT(Controls!$C$11)),"",INDEX(AC237:AG237,1,Controls!$C$11))</x:f>
      </x:c>
      <x:c r="AI237" s="2" t="str">
        <x:f>IF(A237="","",IF(COUNTIFS($A$10:$A$309,A237)&lt;&gt;1,"Duplicate ID",IF(OR(B237&lt;&gt;Controls!$C$9,C237&lt;&gt;Controls!$C$10),"Other peer group",IF(OR(H237&lt;&gt;"Yes",G237="Excluded",G237="Adjacent",G237="Watchlist"),"Excluded",IF(OR(I237&lt;&gt;"Yes",D237="",E237="",J237="",K237="",L237="",X237="",Controls!$C$10="",Controls!$C$8="",Controls!$C$20="",Controls!$C$21="",M237&lt;&gt;Controls!$C$8,NOT(ISNUMBER(N237)),N237&lt;=0,N237&lt;&gt;Controls!$C$7,NOT(ISNUMBER(O237)),O237&gt;N237,AND(Controls!$C$11&gt;=4,OR(NOT(ISNUMBER(P237)),P237&lt;=N237)),AND(Controls!$C$11=2,T237&lt;&gt;0,Y237=""),AND(G237&lt;&gt;"Core",G237&lt;&gt;"Secondary")),"Review inputs / basis",IF(NOT(ISNUMBER(AH237)),"Missing / NM metric","Eligible"))))))</x:f>
      </x:c>
      <x:c r="AJ237" s="25" t="str">
        <x:f>IF(AND(AI237="Eligible",G237="Core"),AH237,"")</x:f>
      </x:c>
      <x:c r="AK237" s="25" t="str">
        <x:f>IF(AI237="Eligible",AH237,"")</x:f>
      </x:c>
      <x:c r="AL237" s="2" t="str">
        <x:f>IF(NOT(ISNUMBER(AJ237)),"",IF($A$6&lt;5,"Fewer than 5 core",IF(OR(AJ237&lt;$B$6-1.5*($D$6-$B$6),AJ237&gt;$D$6+1.5*($D$6-$B$6)),"Review outlier","Within IQR fences")))</x:f>
      </x:c>
      <x:c r="AM237" s="2"/>
      <x:c r="AN237" s="2"/>
      <x:c r="AO237" s="2"/>
      <x:c r="AP237" s="2"/>
    </x:row>
    <x:row r="238" ht="25" customHeight="1">
      <x:c r="A238" s="6"/>
      <x:c r="B238" s="6"/>
      <x:c r="C238" s="6"/>
      <x:c r="D238" s="6"/>
      <x:c r="E238" s="6"/>
      <x:c r="F238" s="6"/>
      <x:c r="G238" s="6"/>
      <x:c r="H238" s="6"/>
      <x:c r="I238" s="6"/>
      <x:c r="J238" s="6"/>
      <x:c r="K238" s="6"/>
      <x:c r="L238" s="6"/>
      <x:c r="M238" s="6"/>
      <x:c r="N238" s="16"/>
      <x:c r="O238" s="16"/>
      <x:c r="P238" s="16"/>
      <x:c r="Q238" s="17"/>
      <x:c r="R238" s="17"/>
      <x:c r="S238" s="17"/>
      <x:c r="T238" s="17"/>
      <x:c r="U238" s="17"/>
      <x:c r="V238" s="17"/>
      <x:c r="W238" s="17"/>
      <x:c r="X238" s="17"/>
      <x:c r="Y238" s="17"/>
      <x:c r="Z238" s="18" t="str">
        <x:f>IF(COUNT(S238:T238)&lt;&gt;2,"",SUM(S238:T238))</x:f>
      </x:c>
      <x:c r="AA238" s="23" t="str">
        <x:f>IF(OR(NOT(ISNUMBER(Z238)),NOT(ISNUMBER(R238)),R238&lt;=0),"",Z238/R238)</x:f>
      </x:c>
      <x:c r="AB238" s="23" t="str">
        <x:f>IF(OR(COUNT(R238,V238)&lt;&gt;2,R238&lt;=0),"",V238/R238-1)</x:f>
      </x:c>
      <x:c r="AC238" s="24" t="str">
        <x:f>IF(COUNT(Q238,R238)&lt;&gt;2,"",IF(OR(Q238&lt;=0,R238&lt;=0),"NM",Q238/R238))</x:f>
      </x:c>
      <x:c r="AD238" s="24" t="str">
        <x:f>IF(COUNT(Q238,Z238)&lt;&gt;2,"",IF(OR(Q238&lt;=0,Z238&lt;=0),"NM",Q238/Z238))</x:f>
      </x:c>
      <x:c r="AE238" s="24" t="str">
        <x:f>IF(COUNT(Q238,U238)&lt;&gt;2,"",IF(OR(Q238&lt;=0,U238&lt;=0),"NM",Q238/U238))</x:f>
      </x:c>
      <x:c r="AF238" s="24" t="str">
        <x:f>IF(COUNT(Q238,V238)&lt;&gt;2,"",IF(OR(Q238&lt;=0,V238&lt;=0),"NM",Q238/V238))</x:f>
      </x:c>
      <x:c r="AG238" s="24" t="str">
        <x:f>IF(COUNT(Q238,W238)&lt;&gt;2,"",IF(OR(Q238&lt;=0,W238&lt;=0),"NM",Q238/W238))</x:f>
      </x:c>
      <x:c r="AH238" s="25" t="str">
        <x:f>IF(OR(NOT(ISNUMBER(Controls!$C$11)),Controls!$C$11&lt;1,Controls!$C$11&gt;5,Controls!$C$11&lt;&gt;INT(Controls!$C$11)),"",INDEX(AC238:AG238,1,Controls!$C$11))</x:f>
      </x:c>
      <x:c r="AI238" s="2" t="str">
        <x:f>IF(A238="","",IF(COUNTIFS($A$10:$A$309,A238)&lt;&gt;1,"Duplicate ID",IF(OR(B238&lt;&gt;Controls!$C$9,C238&lt;&gt;Controls!$C$10),"Other peer group",IF(OR(H238&lt;&gt;"Yes",G238="Excluded",G238="Adjacent",G238="Watchlist"),"Excluded",IF(OR(I238&lt;&gt;"Yes",D238="",E238="",J238="",K238="",L238="",X238="",Controls!$C$10="",Controls!$C$8="",Controls!$C$20="",Controls!$C$21="",M238&lt;&gt;Controls!$C$8,NOT(ISNUMBER(N238)),N238&lt;=0,N238&lt;&gt;Controls!$C$7,NOT(ISNUMBER(O238)),O238&gt;N238,AND(Controls!$C$11&gt;=4,OR(NOT(ISNUMBER(P238)),P238&lt;=N238)),AND(Controls!$C$11=2,T238&lt;&gt;0,Y238=""),AND(G238&lt;&gt;"Core",G238&lt;&gt;"Secondary")),"Review inputs / basis",IF(NOT(ISNUMBER(AH238)),"Missing / NM metric","Eligible"))))))</x:f>
      </x:c>
      <x:c r="AJ238" s="25" t="str">
        <x:f>IF(AND(AI238="Eligible",G238="Core"),AH238,"")</x:f>
      </x:c>
      <x:c r="AK238" s="25" t="str">
        <x:f>IF(AI238="Eligible",AH238,"")</x:f>
      </x:c>
      <x:c r="AL238" s="2" t="str">
        <x:f>IF(NOT(ISNUMBER(AJ238)),"",IF($A$6&lt;5,"Fewer than 5 core",IF(OR(AJ238&lt;$B$6-1.5*($D$6-$B$6),AJ238&gt;$D$6+1.5*($D$6-$B$6)),"Review outlier","Within IQR fences")))</x:f>
      </x:c>
      <x:c r="AM238" s="2"/>
      <x:c r="AN238" s="2"/>
      <x:c r="AO238" s="2"/>
      <x:c r="AP238" s="2"/>
    </x:row>
    <x:row r="239" ht="25" customHeight="1">
      <x:c r="A239" s="6"/>
      <x:c r="B239" s="6"/>
      <x:c r="C239" s="6"/>
      <x:c r="D239" s="6"/>
      <x:c r="E239" s="6"/>
      <x:c r="F239" s="6"/>
      <x:c r="G239" s="6"/>
      <x:c r="H239" s="6"/>
      <x:c r="I239" s="6"/>
      <x:c r="J239" s="6"/>
      <x:c r="K239" s="6"/>
      <x:c r="L239" s="6"/>
      <x:c r="M239" s="6"/>
      <x:c r="N239" s="16"/>
      <x:c r="O239" s="16"/>
      <x:c r="P239" s="16"/>
      <x:c r="Q239" s="17"/>
      <x:c r="R239" s="17"/>
      <x:c r="S239" s="17"/>
      <x:c r="T239" s="17"/>
      <x:c r="U239" s="17"/>
      <x:c r="V239" s="17"/>
      <x:c r="W239" s="17"/>
      <x:c r="X239" s="17"/>
      <x:c r="Y239" s="17"/>
      <x:c r="Z239" s="18" t="str">
        <x:f>IF(COUNT(S239:T239)&lt;&gt;2,"",SUM(S239:T239))</x:f>
      </x:c>
      <x:c r="AA239" s="23" t="str">
        <x:f>IF(OR(NOT(ISNUMBER(Z239)),NOT(ISNUMBER(R239)),R239&lt;=0),"",Z239/R239)</x:f>
      </x:c>
      <x:c r="AB239" s="23" t="str">
        <x:f>IF(OR(COUNT(R239,V239)&lt;&gt;2,R239&lt;=0),"",V239/R239-1)</x:f>
      </x:c>
      <x:c r="AC239" s="24" t="str">
        <x:f>IF(COUNT(Q239,R239)&lt;&gt;2,"",IF(OR(Q239&lt;=0,R239&lt;=0),"NM",Q239/R239))</x:f>
      </x:c>
      <x:c r="AD239" s="24" t="str">
        <x:f>IF(COUNT(Q239,Z239)&lt;&gt;2,"",IF(OR(Q239&lt;=0,Z239&lt;=0),"NM",Q239/Z239))</x:f>
      </x:c>
      <x:c r="AE239" s="24" t="str">
        <x:f>IF(COUNT(Q239,U239)&lt;&gt;2,"",IF(OR(Q239&lt;=0,U239&lt;=0),"NM",Q239/U239))</x:f>
      </x:c>
      <x:c r="AF239" s="24" t="str">
        <x:f>IF(COUNT(Q239,V239)&lt;&gt;2,"",IF(OR(Q239&lt;=0,V239&lt;=0),"NM",Q239/V239))</x:f>
      </x:c>
      <x:c r="AG239" s="24" t="str">
        <x:f>IF(COUNT(Q239,W239)&lt;&gt;2,"",IF(OR(Q239&lt;=0,W239&lt;=0),"NM",Q239/W239))</x:f>
      </x:c>
      <x:c r="AH239" s="25" t="str">
        <x:f>IF(OR(NOT(ISNUMBER(Controls!$C$11)),Controls!$C$11&lt;1,Controls!$C$11&gt;5,Controls!$C$11&lt;&gt;INT(Controls!$C$11)),"",INDEX(AC239:AG239,1,Controls!$C$11))</x:f>
      </x:c>
      <x:c r="AI239" s="2" t="str">
        <x:f>IF(A239="","",IF(COUNTIFS($A$10:$A$309,A239)&lt;&gt;1,"Duplicate ID",IF(OR(B239&lt;&gt;Controls!$C$9,C239&lt;&gt;Controls!$C$10),"Other peer group",IF(OR(H239&lt;&gt;"Yes",G239="Excluded",G239="Adjacent",G239="Watchlist"),"Excluded",IF(OR(I239&lt;&gt;"Yes",D239="",E239="",J239="",K239="",L239="",X239="",Controls!$C$10="",Controls!$C$8="",Controls!$C$20="",Controls!$C$21="",M239&lt;&gt;Controls!$C$8,NOT(ISNUMBER(N239)),N239&lt;=0,N239&lt;&gt;Controls!$C$7,NOT(ISNUMBER(O239)),O239&gt;N239,AND(Controls!$C$11&gt;=4,OR(NOT(ISNUMBER(P239)),P239&lt;=N239)),AND(Controls!$C$11=2,T239&lt;&gt;0,Y239=""),AND(G239&lt;&gt;"Core",G239&lt;&gt;"Secondary")),"Review inputs / basis",IF(NOT(ISNUMBER(AH239)),"Missing / NM metric","Eligible"))))))</x:f>
      </x:c>
      <x:c r="AJ239" s="25" t="str">
        <x:f>IF(AND(AI239="Eligible",G239="Core"),AH239,"")</x:f>
      </x:c>
      <x:c r="AK239" s="25" t="str">
        <x:f>IF(AI239="Eligible",AH239,"")</x:f>
      </x:c>
      <x:c r="AL239" s="2" t="str">
        <x:f>IF(NOT(ISNUMBER(AJ239)),"",IF($A$6&lt;5,"Fewer than 5 core",IF(OR(AJ239&lt;$B$6-1.5*($D$6-$B$6),AJ239&gt;$D$6+1.5*($D$6-$B$6)),"Review outlier","Within IQR fences")))</x:f>
      </x:c>
      <x:c r="AM239" s="2"/>
      <x:c r="AN239" s="2"/>
      <x:c r="AO239" s="2"/>
      <x:c r="AP239" s="2"/>
    </x:row>
    <x:row r="240" ht="25" customHeight="1">
      <x:c r="A240" s="6"/>
      <x:c r="B240" s="6"/>
      <x:c r="C240" s="6"/>
      <x:c r="D240" s="6"/>
      <x:c r="E240" s="6"/>
      <x:c r="F240" s="6"/>
      <x:c r="G240" s="6"/>
      <x:c r="H240" s="6"/>
      <x:c r="I240" s="6"/>
      <x:c r="J240" s="6"/>
      <x:c r="K240" s="6"/>
      <x:c r="L240" s="6"/>
      <x:c r="M240" s="6"/>
      <x:c r="N240" s="16"/>
      <x:c r="O240" s="16"/>
      <x:c r="P240" s="16"/>
      <x:c r="Q240" s="17"/>
      <x:c r="R240" s="17"/>
      <x:c r="S240" s="17"/>
      <x:c r="T240" s="17"/>
      <x:c r="U240" s="17"/>
      <x:c r="V240" s="17"/>
      <x:c r="W240" s="17"/>
      <x:c r="X240" s="17"/>
      <x:c r="Y240" s="17"/>
      <x:c r="Z240" s="18" t="str">
        <x:f>IF(COUNT(S240:T240)&lt;&gt;2,"",SUM(S240:T240))</x:f>
      </x:c>
      <x:c r="AA240" s="23" t="str">
        <x:f>IF(OR(NOT(ISNUMBER(Z240)),NOT(ISNUMBER(R240)),R240&lt;=0),"",Z240/R240)</x:f>
      </x:c>
      <x:c r="AB240" s="23" t="str">
        <x:f>IF(OR(COUNT(R240,V240)&lt;&gt;2,R240&lt;=0),"",V240/R240-1)</x:f>
      </x:c>
      <x:c r="AC240" s="24" t="str">
        <x:f>IF(COUNT(Q240,R240)&lt;&gt;2,"",IF(OR(Q240&lt;=0,R240&lt;=0),"NM",Q240/R240))</x:f>
      </x:c>
      <x:c r="AD240" s="24" t="str">
        <x:f>IF(COUNT(Q240,Z240)&lt;&gt;2,"",IF(OR(Q240&lt;=0,Z240&lt;=0),"NM",Q240/Z240))</x:f>
      </x:c>
      <x:c r="AE240" s="24" t="str">
        <x:f>IF(COUNT(Q240,U240)&lt;&gt;2,"",IF(OR(Q240&lt;=0,U240&lt;=0),"NM",Q240/U240))</x:f>
      </x:c>
      <x:c r="AF240" s="24" t="str">
        <x:f>IF(COUNT(Q240,V240)&lt;&gt;2,"",IF(OR(Q240&lt;=0,V240&lt;=0),"NM",Q240/V240))</x:f>
      </x:c>
      <x:c r="AG240" s="24" t="str">
        <x:f>IF(COUNT(Q240,W240)&lt;&gt;2,"",IF(OR(Q240&lt;=0,W240&lt;=0),"NM",Q240/W240))</x:f>
      </x:c>
      <x:c r="AH240" s="25" t="str">
        <x:f>IF(OR(NOT(ISNUMBER(Controls!$C$11)),Controls!$C$11&lt;1,Controls!$C$11&gt;5,Controls!$C$11&lt;&gt;INT(Controls!$C$11)),"",INDEX(AC240:AG240,1,Controls!$C$11))</x:f>
      </x:c>
      <x:c r="AI240" s="2" t="str">
        <x:f>IF(A240="","",IF(COUNTIFS($A$10:$A$309,A240)&lt;&gt;1,"Duplicate ID",IF(OR(B240&lt;&gt;Controls!$C$9,C240&lt;&gt;Controls!$C$10),"Other peer group",IF(OR(H240&lt;&gt;"Yes",G240="Excluded",G240="Adjacent",G240="Watchlist"),"Excluded",IF(OR(I240&lt;&gt;"Yes",D240="",E240="",J240="",K240="",L240="",X240="",Controls!$C$10="",Controls!$C$8="",Controls!$C$20="",Controls!$C$21="",M240&lt;&gt;Controls!$C$8,NOT(ISNUMBER(N240)),N240&lt;=0,N240&lt;&gt;Controls!$C$7,NOT(ISNUMBER(O240)),O240&gt;N240,AND(Controls!$C$11&gt;=4,OR(NOT(ISNUMBER(P240)),P240&lt;=N240)),AND(Controls!$C$11=2,T240&lt;&gt;0,Y240=""),AND(G240&lt;&gt;"Core",G240&lt;&gt;"Secondary")),"Review inputs / basis",IF(NOT(ISNUMBER(AH240)),"Missing / NM metric","Eligible"))))))</x:f>
      </x:c>
      <x:c r="AJ240" s="25" t="str">
        <x:f>IF(AND(AI240="Eligible",G240="Core"),AH240,"")</x:f>
      </x:c>
      <x:c r="AK240" s="25" t="str">
        <x:f>IF(AI240="Eligible",AH240,"")</x:f>
      </x:c>
      <x:c r="AL240" s="2" t="str">
        <x:f>IF(NOT(ISNUMBER(AJ240)),"",IF($A$6&lt;5,"Fewer than 5 core",IF(OR(AJ240&lt;$B$6-1.5*($D$6-$B$6),AJ240&gt;$D$6+1.5*($D$6-$B$6)),"Review outlier","Within IQR fences")))</x:f>
      </x:c>
      <x:c r="AM240" s="2"/>
      <x:c r="AN240" s="2"/>
      <x:c r="AO240" s="2"/>
      <x:c r="AP240" s="2"/>
    </x:row>
    <x:row r="241" ht="25" customHeight="1">
      <x:c r="A241" s="6"/>
      <x:c r="B241" s="6"/>
      <x:c r="C241" s="6"/>
      <x:c r="D241" s="6"/>
      <x:c r="E241" s="6"/>
      <x:c r="F241" s="6"/>
      <x:c r="G241" s="6"/>
      <x:c r="H241" s="6"/>
      <x:c r="I241" s="6"/>
      <x:c r="J241" s="6"/>
      <x:c r="K241" s="6"/>
      <x:c r="L241" s="6"/>
      <x:c r="M241" s="6"/>
      <x:c r="N241" s="16"/>
      <x:c r="O241" s="16"/>
      <x:c r="P241" s="16"/>
      <x:c r="Q241" s="17"/>
      <x:c r="R241" s="17"/>
      <x:c r="S241" s="17"/>
      <x:c r="T241" s="17"/>
      <x:c r="U241" s="17"/>
      <x:c r="V241" s="17"/>
      <x:c r="W241" s="17"/>
      <x:c r="X241" s="17"/>
      <x:c r="Y241" s="17"/>
      <x:c r="Z241" s="18" t="str">
        <x:f>IF(COUNT(S241:T241)&lt;&gt;2,"",SUM(S241:T241))</x:f>
      </x:c>
      <x:c r="AA241" s="23" t="str">
        <x:f>IF(OR(NOT(ISNUMBER(Z241)),NOT(ISNUMBER(R241)),R241&lt;=0),"",Z241/R241)</x:f>
      </x:c>
      <x:c r="AB241" s="23" t="str">
        <x:f>IF(OR(COUNT(R241,V241)&lt;&gt;2,R241&lt;=0),"",V241/R241-1)</x:f>
      </x:c>
      <x:c r="AC241" s="24" t="str">
        <x:f>IF(COUNT(Q241,R241)&lt;&gt;2,"",IF(OR(Q241&lt;=0,R241&lt;=0),"NM",Q241/R241))</x:f>
      </x:c>
      <x:c r="AD241" s="24" t="str">
        <x:f>IF(COUNT(Q241,Z241)&lt;&gt;2,"",IF(OR(Q241&lt;=0,Z241&lt;=0),"NM",Q241/Z241))</x:f>
      </x:c>
      <x:c r="AE241" s="24" t="str">
        <x:f>IF(COUNT(Q241,U241)&lt;&gt;2,"",IF(OR(Q241&lt;=0,U241&lt;=0),"NM",Q241/U241))</x:f>
      </x:c>
      <x:c r="AF241" s="24" t="str">
        <x:f>IF(COUNT(Q241,V241)&lt;&gt;2,"",IF(OR(Q241&lt;=0,V241&lt;=0),"NM",Q241/V241))</x:f>
      </x:c>
      <x:c r="AG241" s="24" t="str">
        <x:f>IF(COUNT(Q241,W241)&lt;&gt;2,"",IF(OR(Q241&lt;=0,W241&lt;=0),"NM",Q241/W241))</x:f>
      </x:c>
      <x:c r="AH241" s="25" t="str">
        <x:f>IF(OR(NOT(ISNUMBER(Controls!$C$11)),Controls!$C$11&lt;1,Controls!$C$11&gt;5,Controls!$C$11&lt;&gt;INT(Controls!$C$11)),"",INDEX(AC241:AG241,1,Controls!$C$11))</x:f>
      </x:c>
      <x:c r="AI241" s="2" t="str">
        <x:f>IF(A241="","",IF(COUNTIFS($A$10:$A$309,A241)&lt;&gt;1,"Duplicate ID",IF(OR(B241&lt;&gt;Controls!$C$9,C241&lt;&gt;Controls!$C$10),"Other peer group",IF(OR(H241&lt;&gt;"Yes",G241="Excluded",G241="Adjacent",G241="Watchlist"),"Excluded",IF(OR(I241&lt;&gt;"Yes",D241="",E241="",J241="",K241="",L241="",X241="",Controls!$C$10="",Controls!$C$8="",Controls!$C$20="",Controls!$C$21="",M241&lt;&gt;Controls!$C$8,NOT(ISNUMBER(N241)),N241&lt;=0,N241&lt;&gt;Controls!$C$7,NOT(ISNUMBER(O241)),O241&gt;N241,AND(Controls!$C$11&gt;=4,OR(NOT(ISNUMBER(P241)),P241&lt;=N241)),AND(Controls!$C$11=2,T241&lt;&gt;0,Y241=""),AND(G241&lt;&gt;"Core",G241&lt;&gt;"Secondary")),"Review inputs / basis",IF(NOT(ISNUMBER(AH241)),"Missing / NM metric","Eligible"))))))</x:f>
      </x:c>
      <x:c r="AJ241" s="25" t="str">
        <x:f>IF(AND(AI241="Eligible",G241="Core"),AH241,"")</x:f>
      </x:c>
      <x:c r="AK241" s="25" t="str">
        <x:f>IF(AI241="Eligible",AH241,"")</x:f>
      </x:c>
      <x:c r="AL241" s="2" t="str">
        <x:f>IF(NOT(ISNUMBER(AJ241)),"",IF($A$6&lt;5,"Fewer than 5 core",IF(OR(AJ241&lt;$B$6-1.5*($D$6-$B$6),AJ241&gt;$D$6+1.5*($D$6-$B$6)),"Review outlier","Within IQR fences")))</x:f>
      </x:c>
      <x:c r="AM241" s="2"/>
      <x:c r="AN241" s="2"/>
      <x:c r="AO241" s="2"/>
      <x:c r="AP241" s="2"/>
    </x:row>
    <x:row r="242" ht="25" customHeight="1">
      <x:c r="A242" s="6"/>
      <x:c r="B242" s="6"/>
      <x:c r="C242" s="6"/>
      <x:c r="D242" s="6"/>
      <x:c r="E242" s="6"/>
      <x:c r="F242" s="6"/>
      <x:c r="G242" s="6"/>
      <x:c r="H242" s="6"/>
      <x:c r="I242" s="6"/>
      <x:c r="J242" s="6"/>
      <x:c r="K242" s="6"/>
      <x:c r="L242" s="6"/>
      <x:c r="M242" s="6"/>
      <x:c r="N242" s="16"/>
      <x:c r="O242" s="16"/>
      <x:c r="P242" s="16"/>
      <x:c r="Q242" s="17"/>
      <x:c r="R242" s="17"/>
      <x:c r="S242" s="17"/>
      <x:c r="T242" s="17"/>
      <x:c r="U242" s="17"/>
      <x:c r="V242" s="17"/>
      <x:c r="W242" s="17"/>
      <x:c r="X242" s="17"/>
      <x:c r="Y242" s="17"/>
      <x:c r="Z242" s="18" t="str">
        <x:f>IF(COUNT(S242:T242)&lt;&gt;2,"",SUM(S242:T242))</x:f>
      </x:c>
      <x:c r="AA242" s="23" t="str">
        <x:f>IF(OR(NOT(ISNUMBER(Z242)),NOT(ISNUMBER(R242)),R242&lt;=0),"",Z242/R242)</x:f>
      </x:c>
      <x:c r="AB242" s="23" t="str">
        <x:f>IF(OR(COUNT(R242,V242)&lt;&gt;2,R242&lt;=0),"",V242/R242-1)</x:f>
      </x:c>
      <x:c r="AC242" s="24" t="str">
        <x:f>IF(COUNT(Q242,R242)&lt;&gt;2,"",IF(OR(Q242&lt;=0,R242&lt;=0),"NM",Q242/R242))</x:f>
      </x:c>
      <x:c r="AD242" s="24" t="str">
        <x:f>IF(COUNT(Q242,Z242)&lt;&gt;2,"",IF(OR(Q242&lt;=0,Z242&lt;=0),"NM",Q242/Z242))</x:f>
      </x:c>
      <x:c r="AE242" s="24" t="str">
        <x:f>IF(COUNT(Q242,U242)&lt;&gt;2,"",IF(OR(Q242&lt;=0,U242&lt;=0),"NM",Q242/U242))</x:f>
      </x:c>
      <x:c r="AF242" s="24" t="str">
        <x:f>IF(COUNT(Q242,V242)&lt;&gt;2,"",IF(OR(Q242&lt;=0,V242&lt;=0),"NM",Q242/V242))</x:f>
      </x:c>
      <x:c r="AG242" s="24" t="str">
        <x:f>IF(COUNT(Q242,W242)&lt;&gt;2,"",IF(OR(Q242&lt;=0,W242&lt;=0),"NM",Q242/W242))</x:f>
      </x:c>
      <x:c r="AH242" s="25" t="str">
        <x:f>IF(OR(NOT(ISNUMBER(Controls!$C$11)),Controls!$C$11&lt;1,Controls!$C$11&gt;5,Controls!$C$11&lt;&gt;INT(Controls!$C$11)),"",INDEX(AC242:AG242,1,Controls!$C$11))</x:f>
      </x:c>
      <x:c r="AI242" s="2" t="str">
        <x:f>IF(A242="","",IF(COUNTIFS($A$10:$A$309,A242)&lt;&gt;1,"Duplicate ID",IF(OR(B242&lt;&gt;Controls!$C$9,C242&lt;&gt;Controls!$C$10),"Other peer group",IF(OR(H242&lt;&gt;"Yes",G242="Excluded",G242="Adjacent",G242="Watchlist"),"Excluded",IF(OR(I242&lt;&gt;"Yes",D242="",E242="",J242="",K242="",L242="",X242="",Controls!$C$10="",Controls!$C$8="",Controls!$C$20="",Controls!$C$21="",M242&lt;&gt;Controls!$C$8,NOT(ISNUMBER(N242)),N242&lt;=0,N242&lt;&gt;Controls!$C$7,NOT(ISNUMBER(O242)),O242&gt;N242,AND(Controls!$C$11&gt;=4,OR(NOT(ISNUMBER(P242)),P242&lt;=N242)),AND(Controls!$C$11=2,T242&lt;&gt;0,Y242=""),AND(G242&lt;&gt;"Core",G242&lt;&gt;"Secondary")),"Review inputs / basis",IF(NOT(ISNUMBER(AH242)),"Missing / NM metric","Eligible"))))))</x:f>
      </x:c>
      <x:c r="AJ242" s="25" t="str">
        <x:f>IF(AND(AI242="Eligible",G242="Core"),AH242,"")</x:f>
      </x:c>
      <x:c r="AK242" s="25" t="str">
        <x:f>IF(AI242="Eligible",AH242,"")</x:f>
      </x:c>
      <x:c r="AL242" s="2" t="str">
        <x:f>IF(NOT(ISNUMBER(AJ242)),"",IF($A$6&lt;5,"Fewer than 5 core",IF(OR(AJ242&lt;$B$6-1.5*($D$6-$B$6),AJ242&gt;$D$6+1.5*($D$6-$B$6)),"Review outlier","Within IQR fences")))</x:f>
      </x:c>
      <x:c r="AM242" s="2"/>
      <x:c r="AN242" s="2"/>
      <x:c r="AO242" s="2"/>
      <x:c r="AP242" s="2"/>
    </x:row>
    <x:row r="243" ht="25" customHeight="1">
      <x:c r="A243" s="6"/>
      <x:c r="B243" s="6"/>
      <x:c r="C243" s="6"/>
      <x:c r="D243" s="6"/>
      <x:c r="E243" s="6"/>
      <x:c r="F243" s="6"/>
      <x:c r="G243" s="6"/>
      <x:c r="H243" s="6"/>
      <x:c r="I243" s="6"/>
      <x:c r="J243" s="6"/>
      <x:c r="K243" s="6"/>
      <x:c r="L243" s="6"/>
      <x:c r="M243" s="6"/>
      <x:c r="N243" s="16"/>
      <x:c r="O243" s="16"/>
      <x:c r="P243" s="16"/>
      <x:c r="Q243" s="17"/>
      <x:c r="R243" s="17"/>
      <x:c r="S243" s="17"/>
      <x:c r="T243" s="17"/>
      <x:c r="U243" s="17"/>
      <x:c r="V243" s="17"/>
      <x:c r="W243" s="17"/>
      <x:c r="X243" s="17"/>
      <x:c r="Y243" s="17"/>
      <x:c r="Z243" s="18" t="str">
        <x:f>IF(COUNT(S243:T243)&lt;&gt;2,"",SUM(S243:T243))</x:f>
      </x:c>
      <x:c r="AA243" s="23" t="str">
        <x:f>IF(OR(NOT(ISNUMBER(Z243)),NOT(ISNUMBER(R243)),R243&lt;=0),"",Z243/R243)</x:f>
      </x:c>
      <x:c r="AB243" s="23" t="str">
        <x:f>IF(OR(COUNT(R243,V243)&lt;&gt;2,R243&lt;=0),"",V243/R243-1)</x:f>
      </x:c>
      <x:c r="AC243" s="24" t="str">
        <x:f>IF(COUNT(Q243,R243)&lt;&gt;2,"",IF(OR(Q243&lt;=0,R243&lt;=0),"NM",Q243/R243))</x:f>
      </x:c>
      <x:c r="AD243" s="24" t="str">
        <x:f>IF(COUNT(Q243,Z243)&lt;&gt;2,"",IF(OR(Q243&lt;=0,Z243&lt;=0),"NM",Q243/Z243))</x:f>
      </x:c>
      <x:c r="AE243" s="24" t="str">
        <x:f>IF(COUNT(Q243,U243)&lt;&gt;2,"",IF(OR(Q243&lt;=0,U243&lt;=0),"NM",Q243/U243))</x:f>
      </x:c>
      <x:c r="AF243" s="24" t="str">
        <x:f>IF(COUNT(Q243,V243)&lt;&gt;2,"",IF(OR(Q243&lt;=0,V243&lt;=0),"NM",Q243/V243))</x:f>
      </x:c>
      <x:c r="AG243" s="24" t="str">
        <x:f>IF(COUNT(Q243,W243)&lt;&gt;2,"",IF(OR(Q243&lt;=0,W243&lt;=0),"NM",Q243/W243))</x:f>
      </x:c>
      <x:c r="AH243" s="25" t="str">
        <x:f>IF(OR(NOT(ISNUMBER(Controls!$C$11)),Controls!$C$11&lt;1,Controls!$C$11&gt;5,Controls!$C$11&lt;&gt;INT(Controls!$C$11)),"",INDEX(AC243:AG243,1,Controls!$C$11))</x:f>
      </x:c>
      <x:c r="AI243" s="2" t="str">
        <x:f>IF(A243="","",IF(COUNTIFS($A$10:$A$309,A243)&lt;&gt;1,"Duplicate ID",IF(OR(B243&lt;&gt;Controls!$C$9,C243&lt;&gt;Controls!$C$10),"Other peer group",IF(OR(H243&lt;&gt;"Yes",G243="Excluded",G243="Adjacent",G243="Watchlist"),"Excluded",IF(OR(I243&lt;&gt;"Yes",D243="",E243="",J243="",K243="",L243="",X243="",Controls!$C$10="",Controls!$C$8="",Controls!$C$20="",Controls!$C$21="",M243&lt;&gt;Controls!$C$8,NOT(ISNUMBER(N243)),N243&lt;=0,N243&lt;&gt;Controls!$C$7,NOT(ISNUMBER(O243)),O243&gt;N243,AND(Controls!$C$11&gt;=4,OR(NOT(ISNUMBER(P243)),P243&lt;=N243)),AND(Controls!$C$11=2,T243&lt;&gt;0,Y243=""),AND(G243&lt;&gt;"Core",G243&lt;&gt;"Secondary")),"Review inputs / basis",IF(NOT(ISNUMBER(AH243)),"Missing / NM metric","Eligible"))))))</x:f>
      </x:c>
      <x:c r="AJ243" s="25" t="str">
        <x:f>IF(AND(AI243="Eligible",G243="Core"),AH243,"")</x:f>
      </x:c>
      <x:c r="AK243" s="25" t="str">
        <x:f>IF(AI243="Eligible",AH243,"")</x:f>
      </x:c>
      <x:c r="AL243" s="2" t="str">
        <x:f>IF(NOT(ISNUMBER(AJ243)),"",IF($A$6&lt;5,"Fewer than 5 core",IF(OR(AJ243&lt;$B$6-1.5*($D$6-$B$6),AJ243&gt;$D$6+1.5*($D$6-$B$6)),"Review outlier","Within IQR fences")))</x:f>
      </x:c>
      <x:c r="AM243" s="2"/>
      <x:c r="AN243" s="2"/>
      <x:c r="AO243" s="2"/>
      <x:c r="AP243" s="2"/>
    </x:row>
    <x:row r="244" ht="25" customHeight="1">
      <x:c r="A244" s="6"/>
      <x:c r="B244" s="6"/>
      <x:c r="C244" s="6"/>
      <x:c r="D244" s="6"/>
      <x:c r="E244" s="6"/>
      <x:c r="F244" s="6"/>
      <x:c r="G244" s="6"/>
      <x:c r="H244" s="6"/>
      <x:c r="I244" s="6"/>
      <x:c r="J244" s="6"/>
      <x:c r="K244" s="6"/>
      <x:c r="L244" s="6"/>
      <x:c r="M244" s="6"/>
      <x:c r="N244" s="16"/>
      <x:c r="O244" s="16"/>
      <x:c r="P244" s="16"/>
      <x:c r="Q244" s="17"/>
      <x:c r="R244" s="17"/>
      <x:c r="S244" s="17"/>
      <x:c r="T244" s="17"/>
      <x:c r="U244" s="17"/>
      <x:c r="V244" s="17"/>
      <x:c r="W244" s="17"/>
      <x:c r="X244" s="17"/>
      <x:c r="Y244" s="17"/>
      <x:c r="Z244" s="18" t="str">
        <x:f>IF(COUNT(S244:T244)&lt;&gt;2,"",SUM(S244:T244))</x:f>
      </x:c>
      <x:c r="AA244" s="23" t="str">
        <x:f>IF(OR(NOT(ISNUMBER(Z244)),NOT(ISNUMBER(R244)),R244&lt;=0),"",Z244/R244)</x:f>
      </x:c>
      <x:c r="AB244" s="23" t="str">
        <x:f>IF(OR(COUNT(R244,V244)&lt;&gt;2,R244&lt;=0),"",V244/R244-1)</x:f>
      </x:c>
      <x:c r="AC244" s="24" t="str">
        <x:f>IF(COUNT(Q244,R244)&lt;&gt;2,"",IF(OR(Q244&lt;=0,R244&lt;=0),"NM",Q244/R244))</x:f>
      </x:c>
      <x:c r="AD244" s="24" t="str">
        <x:f>IF(COUNT(Q244,Z244)&lt;&gt;2,"",IF(OR(Q244&lt;=0,Z244&lt;=0),"NM",Q244/Z244))</x:f>
      </x:c>
      <x:c r="AE244" s="24" t="str">
        <x:f>IF(COUNT(Q244,U244)&lt;&gt;2,"",IF(OR(Q244&lt;=0,U244&lt;=0),"NM",Q244/U244))</x:f>
      </x:c>
      <x:c r="AF244" s="24" t="str">
        <x:f>IF(COUNT(Q244,V244)&lt;&gt;2,"",IF(OR(Q244&lt;=0,V244&lt;=0),"NM",Q244/V244))</x:f>
      </x:c>
      <x:c r="AG244" s="24" t="str">
        <x:f>IF(COUNT(Q244,W244)&lt;&gt;2,"",IF(OR(Q244&lt;=0,W244&lt;=0),"NM",Q244/W244))</x:f>
      </x:c>
      <x:c r="AH244" s="25" t="str">
        <x:f>IF(OR(NOT(ISNUMBER(Controls!$C$11)),Controls!$C$11&lt;1,Controls!$C$11&gt;5,Controls!$C$11&lt;&gt;INT(Controls!$C$11)),"",INDEX(AC244:AG244,1,Controls!$C$11))</x:f>
      </x:c>
      <x:c r="AI244" s="2" t="str">
        <x:f>IF(A244="","",IF(COUNTIFS($A$10:$A$309,A244)&lt;&gt;1,"Duplicate ID",IF(OR(B244&lt;&gt;Controls!$C$9,C244&lt;&gt;Controls!$C$10),"Other peer group",IF(OR(H244&lt;&gt;"Yes",G244="Excluded",G244="Adjacent",G244="Watchlist"),"Excluded",IF(OR(I244&lt;&gt;"Yes",D244="",E244="",J244="",K244="",L244="",X244="",Controls!$C$10="",Controls!$C$8="",Controls!$C$20="",Controls!$C$21="",M244&lt;&gt;Controls!$C$8,NOT(ISNUMBER(N244)),N244&lt;=0,N244&lt;&gt;Controls!$C$7,NOT(ISNUMBER(O244)),O244&gt;N244,AND(Controls!$C$11&gt;=4,OR(NOT(ISNUMBER(P244)),P244&lt;=N244)),AND(Controls!$C$11=2,T244&lt;&gt;0,Y244=""),AND(G244&lt;&gt;"Core",G244&lt;&gt;"Secondary")),"Review inputs / basis",IF(NOT(ISNUMBER(AH244)),"Missing / NM metric","Eligible"))))))</x:f>
      </x:c>
      <x:c r="AJ244" s="25" t="str">
        <x:f>IF(AND(AI244="Eligible",G244="Core"),AH244,"")</x:f>
      </x:c>
      <x:c r="AK244" s="25" t="str">
        <x:f>IF(AI244="Eligible",AH244,"")</x:f>
      </x:c>
      <x:c r="AL244" s="2" t="str">
        <x:f>IF(NOT(ISNUMBER(AJ244)),"",IF($A$6&lt;5,"Fewer than 5 core",IF(OR(AJ244&lt;$B$6-1.5*($D$6-$B$6),AJ244&gt;$D$6+1.5*($D$6-$B$6)),"Review outlier","Within IQR fences")))</x:f>
      </x:c>
      <x:c r="AM244" s="2"/>
      <x:c r="AN244" s="2"/>
      <x:c r="AO244" s="2"/>
      <x:c r="AP244" s="2"/>
    </x:row>
    <x:row r="245" ht="25" customHeight="1">
      <x:c r="A245" s="6"/>
      <x:c r="B245" s="6"/>
      <x:c r="C245" s="6"/>
      <x:c r="D245" s="6"/>
      <x:c r="E245" s="6"/>
      <x:c r="F245" s="6"/>
      <x:c r="G245" s="6"/>
      <x:c r="H245" s="6"/>
      <x:c r="I245" s="6"/>
      <x:c r="J245" s="6"/>
      <x:c r="K245" s="6"/>
      <x:c r="L245" s="6"/>
      <x:c r="M245" s="6"/>
      <x:c r="N245" s="16"/>
      <x:c r="O245" s="16"/>
      <x:c r="P245" s="16"/>
      <x:c r="Q245" s="17"/>
      <x:c r="R245" s="17"/>
      <x:c r="S245" s="17"/>
      <x:c r="T245" s="17"/>
      <x:c r="U245" s="17"/>
      <x:c r="V245" s="17"/>
      <x:c r="W245" s="17"/>
      <x:c r="X245" s="17"/>
      <x:c r="Y245" s="17"/>
      <x:c r="Z245" s="18" t="str">
        <x:f>IF(COUNT(S245:T245)&lt;&gt;2,"",SUM(S245:T245))</x:f>
      </x:c>
      <x:c r="AA245" s="23" t="str">
        <x:f>IF(OR(NOT(ISNUMBER(Z245)),NOT(ISNUMBER(R245)),R245&lt;=0),"",Z245/R245)</x:f>
      </x:c>
      <x:c r="AB245" s="23" t="str">
        <x:f>IF(OR(COUNT(R245,V245)&lt;&gt;2,R245&lt;=0),"",V245/R245-1)</x:f>
      </x:c>
      <x:c r="AC245" s="24" t="str">
        <x:f>IF(COUNT(Q245,R245)&lt;&gt;2,"",IF(OR(Q245&lt;=0,R245&lt;=0),"NM",Q245/R245))</x:f>
      </x:c>
      <x:c r="AD245" s="24" t="str">
        <x:f>IF(COUNT(Q245,Z245)&lt;&gt;2,"",IF(OR(Q245&lt;=0,Z245&lt;=0),"NM",Q245/Z245))</x:f>
      </x:c>
      <x:c r="AE245" s="24" t="str">
        <x:f>IF(COUNT(Q245,U245)&lt;&gt;2,"",IF(OR(Q245&lt;=0,U245&lt;=0),"NM",Q245/U245))</x:f>
      </x:c>
      <x:c r="AF245" s="24" t="str">
        <x:f>IF(COUNT(Q245,V245)&lt;&gt;2,"",IF(OR(Q245&lt;=0,V245&lt;=0),"NM",Q245/V245))</x:f>
      </x:c>
      <x:c r="AG245" s="24" t="str">
        <x:f>IF(COUNT(Q245,W245)&lt;&gt;2,"",IF(OR(Q245&lt;=0,W245&lt;=0),"NM",Q245/W245))</x:f>
      </x:c>
      <x:c r="AH245" s="25" t="str">
        <x:f>IF(OR(NOT(ISNUMBER(Controls!$C$11)),Controls!$C$11&lt;1,Controls!$C$11&gt;5,Controls!$C$11&lt;&gt;INT(Controls!$C$11)),"",INDEX(AC245:AG245,1,Controls!$C$11))</x:f>
      </x:c>
      <x:c r="AI245" s="2" t="str">
        <x:f>IF(A245="","",IF(COUNTIFS($A$10:$A$309,A245)&lt;&gt;1,"Duplicate ID",IF(OR(B245&lt;&gt;Controls!$C$9,C245&lt;&gt;Controls!$C$10),"Other peer group",IF(OR(H245&lt;&gt;"Yes",G245="Excluded",G245="Adjacent",G245="Watchlist"),"Excluded",IF(OR(I245&lt;&gt;"Yes",D245="",E245="",J245="",K245="",L245="",X245="",Controls!$C$10="",Controls!$C$8="",Controls!$C$20="",Controls!$C$21="",M245&lt;&gt;Controls!$C$8,NOT(ISNUMBER(N245)),N245&lt;=0,N245&lt;&gt;Controls!$C$7,NOT(ISNUMBER(O245)),O245&gt;N245,AND(Controls!$C$11&gt;=4,OR(NOT(ISNUMBER(P245)),P245&lt;=N245)),AND(Controls!$C$11=2,T245&lt;&gt;0,Y245=""),AND(G245&lt;&gt;"Core",G245&lt;&gt;"Secondary")),"Review inputs / basis",IF(NOT(ISNUMBER(AH245)),"Missing / NM metric","Eligible"))))))</x:f>
      </x:c>
      <x:c r="AJ245" s="25" t="str">
        <x:f>IF(AND(AI245="Eligible",G245="Core"),AH245,"")</x:f>
      </x:c>
      <x:c r="AK245" s="25" t="str">
        <x:f>IF(AI245="Eligible",AH245,"")</x:f>
      </x:c>
      <x:c r="AL245" s="2" t="str">
        <x:f>IF(NOT(ISNUMBER(AJ245)),"",IF($A$6&lt;5,"Fewer than 5 core",IF(OR(AJ245&lt;$B$6-1.5*($D$6-$B$6),AJ245&gt;$D$6+1.5*($D$6-$B$6)),"Review outlier","Within IQR fences")))</x:f>
      </x:c>
      <x:c r="AM245" s="2"/>
      <x:c r="AN245" s="2"/>
      <x:c r="AO245" s="2"/>
      <x:c r="AP245" s="2"/>
    </x:row>
    <x:row r="246" ht="25" customHeight="1">
      <x:c r="A246" s="6"/>
      <x:c r="B246" s="6"/>
      <x:c r="C246" s="6"/>
      <x:c r="D246" s="6"/>
      <x:c r="E246" s="6"/>
      <x:c r="F246" s="6"/>
      <x:c r="G246" s="6"/>
      <x:c r="H246" s="6"/>
      <x:c r="I246" s="6"/>
      <x:c r="J246" s="6"/>
      <x:c r="K246" s="6"/>
      <x:c r="L246" s="6"/>
      <x:c r="M246" s="6"/>
      <x:c r="N246" s="16"/>
      <x:c r="O246" s="16"/>
      <x:c r="P246" s="16"/>
      <x:c r="Q246" s="17"/>
      <x:c r="R246" s="17"/>
      <x:c r="S246" s="17"/>
      <x:c r="T246" s="17"/>
      <x:c r="U246" s="17"/>
      <x:c r="V246" s="17"/>
      <x:c r="W246" s="17"/>
      <x:c r="X246" s="17"/>
      <x:c r="Y246" s="17"/>
      <x:c r="Z246" s="18" t="str">
        <x:f>IF(COUNT(S246:T246)&lt;&gt;2,"",SUM(S246:T246))</x:f>
      </x:c>
      <x:c r="AA246" s="23" t="str">
        <x:f>IF(OR(NOT(ISNUMBER(Z246)),NOT(ISNUMBER(R246)),R246&lt;=0),"",Z246/R246)</x:f>
      </x:c>
      <x:c r="AB246" s="23" t="str">
        <x:f>IF(OR(COUNT(R246,V246)&lt;&gt;2,R246&lt;=0),"",V246/R246-1)</x:f>
      </x:c>
      <x:c r="AC246" s="24" t="str">
        <x:f>IF(COUNT(Q246,R246)&lt;&gt;2,"",IF(OR(Q246&lt;=0,R246&lt;=0),"NM",Q246/R246))</x:f>
      </x:c>
      <x:c r="AD246" s="24" t="str">
        <x:f>IF(COUNT(Q246,Z246)&lt;&gt;2,"",IF(OR(Q246&lt;=0,Z246&lt;=0),"NM",Q246/Z246))</x:f>
      </x:c>
      <x:c r="AE246" s="24" t="str">
        <x:f>IF(COUNT(Q246,U246)&lt;&gt;2,"",IF(OR(Q246&lt;=0,U246&lt;=0),"NM",Q246/U246))</x:f>
      </x:c>
      <x:c r="AF246" s="24" t="str">
        <x:f>IF(COUNT(Q246,V246)&lt;&gt;2,"",IF(OR(Q246&lt;=0,V246&lt;=0),"NM",Q246/V246))</x:f>
      </x:c>
      <x:c r="AG246" s="24" t="str">
        <x:f>IF(COUNT(Q246,W246)&lt;&gt;2,"",IF(OR(Q246&lt;=0,W246&lt;=0),"NM",Q246/W246))</x:f>
      </x:c>
      <x:c r="AH246" s="25" t="str">
        <x:f>IF(OR(NOT(ISNUMBER(Controls!$C$11)),Controls!$C$11&lt;1,Controls!$C$11&gt;5,Controls!$C$11&lt;&gt;INT(Controls!$C$11)),"",INDEX(AC246:AG246,1,Controls!$C$11))</x:f>
      </x:c>
      <x:c r="AI246" s="2" t="str">
        <x:f>IF(A246="","",IF(COUNTIFS($A$10:$A$309,A246)&lt;&gt;1,"Duplicate ID",IF(OR(B246&lt;&gt;Controls!$C$9,C246&lt;&gt;Controls!$C$10),"Other peer group",IF(OR(H246&lt;&gt;"Yes",G246="Excluded",G246="Adjacent",G246="Watchlist"),"Excluded",IF(OR(I246&lt;&gt;"Yes",D246="",E246="",J246="",K246="",L246="",X246="",Controls!$C$10="",Controls!$C$8="",Controls!$C$20="",Controls!$C$21="",M246&lt;&gt;Controls!$C$8,NOT(ISNUMBER(N246)),N246&lt;=0,N246&lt;&gt;Controls!$C$7,NOT(ISNUMBER(O246)),O246&gt;N246,AND(Controls!$C$11&gt;=4,OR(NOT(ISNUMBER(P246)),P246&lt;=N246)),AND(Controls!$C$11=2,T246&lt;&gt;0,Y246=""),AND(G246&lt;&gt;"Core",G246&lt;&gt;"Secondary")),"Review inputs / basis",IF(NOT(ISNUMBER(AH246)),"Missing / NM metric","Eligible"))))))</x:f>
      </x:c>
      <x:c r="AJ246" s="25" t="str">
        <x:f>IF(AND(AI246="Eligible",G246="Core"),AH246,"")</x:f>
      </x:c>
      <x:c r="AK246" s="25" t="str">
        <x:f>IF(AI246="Eligible",AH246,"")</x:f>
      </x:c>
      <x:c r="AL246" s="2" t="str">
        <x:f>IF(NOT(ISNUMBER(AJ246)),"",IF($A$6&lt;5,"Fewer than 5 core",IF(OR(AJ246&lt;$B$6-1.5*($D$6-$B$6),AJ246&gt;$D$6+1.5*($D$6-$B$6)),"Review outlier","Within IQR fences")))</x:f>
      </x:c>
      <x:c r="AM246" s="2"/>
      <x:c r="AN246" s="2"/>
      <x:c r="AO246" s="2"/>
      <x:c r="AP246" s="2"/>
    </x:row>
    <x:row r="247" ht="25" customHeight="1">
      <x:c r="A247" s="6"/>
      <x:c r="B247" s="6"/>
      <x:c r="C247" s="6"/>
      <x:c r="D247" s="6"/>
      <x:c r="E247" s="6"/>
      <x:c r="F247" s="6"/>
      <x:c r="G247" s="6"/>
      <x:c r="H247" s="6"/>
      <x:c r="I247" s="6"/>
      <x:c r="J247" s="6"/>
      <x:c r="K247" s="6"/>
      <x:c r="L247" s="6"/>
      <x:c r="M247" s="6"/>
      <x:c r="N247" s="16"/>
      <x:c r="O247" s="16"/>
      <x:c r="P247" s="16"/>
      <x:c r="Q247" s="17"/>
      <x:c r="R247" s="17"/>
      <x:c r="S247" s="17"/>
      <x:c r="T247" s="17"/>
      <x:c r="U247" s="17"/>
      <x:c r="V247" s="17"/>
      <x:c r="W247" s="17"/>
      <x:c r="X247" s="17"/>
      <x:c r="Y247" s="17"/>
      <x:c r="Z247" s="18" t="str">
        <x:f>IF(COUNT(S247:T247)&lt;&gt;2,"",SUM(S247:T247))</x:f>
      </x:c>
      <x:c r="AA247" s="23" t="str">
        <x:f>IF(OR(NOT(ISNUMBER(Z247)),NOT(ISNUMBER(R247)),R247&lt;=0),"",Z247/R247)</x:f>
      </x:c>
      <x:c r="AB247" s="23" t="str">
        <x:f>IF(OR(COUNT(R247,V247)&lt;&gt;2,R247&lt;=0),"",V247/R247-1)</x:f>
      </x:c>
      <x:c r="AC247" s="24" t="str">
        <x:f>IF(COUNT(Q247,R247)&lt;&gt;2,"",IF(OR(Q247&lt;=0,R247&lt;=0),"NM",Q247/R247))</x:f>
      </x:c>
      <x:c r="AD247" s="24" t="str">
        <x:f>IF(COUNT(Q247,Z247)&lt;&gt;2,"",IF(OR(Q247&lt;=0,Z247&lt;=0),"NM",Q247/Z247))</x:f>
      </x:c>
      <x:c r="AE247" s="24" t="str">
        <x:f>IF(COUNT(Q247,U247)&lt;&gt;2,"",IF(OR(Q247&lt;=0,U247&lt;=0),"NM",Q247/U247))</x:f>
      </x:c>
      <x:c r="AF247" s="24" t="str">
        <x:f>IF(COUNT(Q247,V247)&lt;&gt;2,"",IF(OR(Q247&lt;=0,V247&lt;=0),"NM",Q247/V247))</x:f>
      </x:c>
      <x:c r="AG247" s="24" t="str">
        <x:f>IF(COUNT(Q247,W247)&lt;&gt;2,"",IF(OR(Q247&lt;=0,W247&lt;=0),"NM",Q247/W247))</x:f>
      </x:c>
      <x:c r="AH247" s="25" t="str">
        <x:f>IF(OR(NOT(ISNUMBER(Controls!$C$11)),Controls!$C$11&lt;1,Controls!$C$11&gt;5,Controls!$C$11&lt;&gt;INT(Controls!$C$11)),"",INDEX(AC247:AG247,1,Controls!$C$11))</x:f>
      </x:c>
      <x:c r="AI247" s="2" t="str">
        <x:f>IF(A247="","",IF(COUNTIFS($A$10:$A$309,A247)&lt;&gt;1,"Duplicate ID",IF(OR(B247&lt;&gt;Controls!$C$9,C247&lt;&gt;Controls!$C$10),"Other peer group",IF(OR(H247&lt;&gt;"Yes",G247="Excluded",G247="Adjacent",G247="Watchlist"),"Excluded",IF(OR(I247&lt;&gt;"Yes",D247="",E247="",J247="",K247="",L247="",X247="",Controls!$C$10="",Controls!$C$8="",Controls!$C$20="",Controls!$C$21="",M247&lt;&gt;Controls!$C$8,NOT(ISNUMBER(N247)),N247&lt;=0,N247&lt;&gt;Controls!$C$7,NOT(ISNUMBER(O247)),O247&gt;N247,AND(Controls!$C$11&gt;=4,OR(NOT(ISNUMBER(P247)),P247&lt;=N247)),AND(Controls!$C$11=2,T247&lt;&gt;0,Y247=""),AND(G247&lt;&gt;"Core",G247&lt;&gt;"Secondary")),"Review inputs / basis",IF(NOT(ISNUMBER(AH247)),"Missing / NM metric","Eligible"))))))</x:f>
      </x:c>
      <x:c r="AJ247" s="25" t="str">
        <x:f>IF(AND(AI247="Eligible",G247="Core"),AH247,"")</x:f>
      </x:c>
      <x:c r="AK247" s="25" t="str">
        <x:f>IF(AI247="Eligible",AH247,"")</x:f>
      </x:c>
      <x:c r="AL247" s="2" t="str">
        <x:f>IF(NOT(ISNUMBER(AJ247)),"",IF($A$6&lt;5,"Fewer than 5 core",IF(OR(AJ247&lt;$B$6-1.5*($D$6-$B$6),AJ247&gt;$D$6+1.5*($D$6-$B$6)),"Review outlier","Within IQR fences")))</x:f>
      </x:c>
      <x:c r="AM247" s="2"/>
      <x:c r="AN247" s="2"/>
      <x:c r="AO247" s="2"/>
      <x:c r="AP247" s="2"/>
    </x:row>
    <x:row r="248" ht="25" customHeight="1">
      <x:c r="A248" s="6"/>
      <x:c r="B248" s="6"/>
      <x:c r="C248" s="6"/>
      <x:c r="D248" s="6"/>
      <x:c r="E248" s="6"/>
      <x:c r="F248" s="6"/>
      <x:c r="G248" s="6"/>
      <x:c r="H248" s="6"/>
      <x:c r="I248" s="6"/>
      <x:c r="J248" s="6"/>
      <x:c r="K248" s="6"/>
      <x:c r="L248" s="6"/>
      <x:c r="M248" s="6"/>
      <x:c r="N248" s="16"/>
      <x:c r="O248" s="16"/>
      <x:c r="P248" s="16"/>
      <x:c r="Q248" s="17"/>
      <x:c r="R248" s="17"/>
      <x:c r="S248" s="17"/>
      <x:c r="T248" s="17"/>
      <x:c r="U248" s="17"/>
      <x:c r="V248" s="17"/>
      <x:c r="W248" s="17"/>
      <x:c r="X248" s="17"/>
      <x:c r="Y248" s="17"/>
      <x:c r="Z248" s="18" t="str">
        <x:f>IF(COUNT(S248:T248)&lt;&gt;2,"",SUM(S248:T248))</x:f>
      </x:c>
      <x:c r="AA248" s="23" t="str">
        <x:f>IF(OR(NOT(ISNUMBER(Z248)),NOT(ISNUMBER(R248)),R248&lt;=0),"",Z248/R248)</x:f>
      </x:c>
      <x:c r="AB248" s="23" t="str">
        <x:f>IF(OR(COUNT(R248,V248)&lt;&gt;2,R248&lt;=0),"",V248/R248-1)</x:f>
      </x:c>
      <x:c r="AC248" s="24" t="str">
        <x:f>IF(COUNT(Q248,R248)&lt;&gt;2,"",IF(OR(Q248&lt;=0,R248&lt;=0),"NM",Q248/R248))</x:f>
      </x:c>
      <x:c r="AD248" s="24" t="str">
        <x:f>IF(COUNT(Q248,Z248)&lt;&gt;2,"",IF(OR(Q248&lt;=0,Z248&lt;=0),"NM",Q248/Z248))</x:f>
      </x:c>
      <x:c r="AE248" s="24" t="str">
        <x:f>IF(COUNT(Q248,U248)&lt;&gt;2,"",IF(OR(Q248&lt;=0,U248&lt;=0),"NM",Q248/U248))</x:f>
      </x:c>
      <x:c r="AF248" s="24" t="str">
        <x:f>IF(COUNT(Q248,V248)&lt;&gt;2,"",IF(OR(Q248&lt;=0,V248&lt;=0),"NM",Q248/V248))</x:f>
      </x:c>
      <x:c r="AG248" s="24" t="str">
        <x:f>IF(COUNT(Q248,W248)&lt;&gt;2,"",IF(OR(Q248&lt;=0,W248&lt;=0),"NM",Q248/W248))</x:f>
      </x:c>
      <x:c r="AH248" s="25" t="str">
        <x:f>IF(OR(NOT(ISNUMBER(Controls!$C$11)),Controls!$C$11&lt;1,Controls!$C$11&gt;5,Controls!$C$11&lt;&gt;INT(Controls!$C$11)),"",INDEX(AC248:AG248,1,Controls!$C$11))</x:f>
      </x:c>
      <x:c r="AI248" s="2" t="str">
        <x:f>IF(A248="","",IF(COUNTIFS($A$10:$A$309,A248)&lt;&gt;1,"Duplicate ID",IF(OR(B248&lt;&gt;Controls!$C$9,C248&lt;&gt;Controls!$C$10),"Other peer group",IF(OR(H248&lt;&gt;"Yes",G248="Excluded",G248="Adjacent",G248="Watchlist"),"Excluded",IF(OR(I248&lt;&gt;"Yes",D248="",E248="",J248="",K248="",L248="",X248="",Controls!$C$10="",Controls!$C$8="",Controls!$C$20="",Controls!$C$21="",M248&lt;&gt;Controls!$C$8,NOT(ISNUMBER(N248)),N248&lt;=0,N248&lt;&gt;Controls!$C$7,NOT(ISNUMBER(O248)),O248&gt;N248,AND(Controls!$C$11&gt;=4,OR(NOT(ISNUMBER(P248)),P248&lt;=N248)),AND(Controls!$C$11=2,T248&lt;&gt;0,Y248=""),AND(G248&lt;&gt;"Core",G248&lt;&gt;"Secondary")),"Review inputs / basis",IF(NOT(ISNUMBER(AH248)),"Missing / NM metric","Eligible"))))))</x:f>
      </x:c>
      <x:c r="AJ248" s="25" t="str">
        <x:f>IF(AND(AI248="Eligible",G248="Core"),AH248,"")</x:f>
      </x:c>
      <x:c r="AK248" s="25" t="str">
        <x:f>IF(AI248="Eligible",AH248,"")</x:f>
      </x:c>
      <x:c r="AL248" s="2" t="str">
        <x:f>IF(NOT(ISNUMBER(AJ248)),"",IF($A$6&lt;5,"Fewer than 5 core",IF(OR(AJ248&lt;$B$6-1.5*($D$6-$B$6),AJ248&gt;$D$6+1.5*($D$6-$B$6)),"Review outlier","Within IQR fences")))</x:f>
      </x:c>
      <x:c r="AM248" s="2"/>
      <x:c r="AN248" s="2"/>
      <x:c r="AO248" s="2"/>
      <x:c r="AP248" s="2"/>
    </x:row>
    <x:row r="249" ht="25" customHeight="1">
      <x:c r="A249" s="6"/>
      <x:c r="B249" s="6"/>
      <x:c r="C249" s="6"/>
      <x:c r="D249" s="6"/>
      <x:c r="E249" s="6"/>
      <x:c r="F249" s="6"/>
      <x:c r="G249" s="6"/>
      <x:c r="H249" s="6"/>
      <x:c r="I249" s="6"/>
      <x:c r="J249" s="6"/>
      <x:c r="K249" s="6"/>
      <x:c r="L249" s="6"/>
      <x:c r="M249" s="6"/>
      <x:c r="N249" s="16"/>
      <x:c r="O249" s="16"/>
      <x:c r="P249" s="16"/>
      <x:c r="Q249" s="17"/>
      <x:c r="R249" s="17"/>
      <x:c r="S249" s="17"/>
      <x:c r="T249" s="17"/>
      <x:c r="U249" s="17"/>
      <x:c r="V249" s="17"/>
      <x:c r="W249" s="17"/>
      <x:c r="X249" s="17"/>
      <x:c r="Y249" s="17"/>
      <x:c r="Z249" s="18" t="str">
        <x:f>IF(COUNT(S249:T249)&lt;&gt;2,"",SUM(S249:T249))</x:f>
      </x:c>
      <x:c r="AA249" s="23" t="str">
        <x:f>IF(OR(NOT(ISNUMBER(Z249)),NOT(ISNUMBER(R249)),R249&lt;=0),"",Z249/R249)</x:f>
      </x:c>
      <x:c r="AB249" s="23" t="str">
        <x:f>IF(OR(COUNT(R249,V249)&lt;&gt;2,R249&lt;=0),"",V249/R249-1)</x:f>
      </x:c>
      <x:c r="AC249" s="24" t="str">
        <x:f>IF(COUNT(Q249,R249)&lt;&gt;2,"",IF(OR(Q249&lt;=0,R249&lt;=0),"NM",Q249/R249))</x:f>
      </x:c>
      <x:c r="AD249" s="24" t="str">
        <x:f>IF(COUNT(Q249,Z249)&lt;&gt;2,"",IF(OR(Q249&lt;=0,Z249&lt;=0),"NM",Q249/Z249))</x:f>
      </x:c>
      <x:c r="AE249" s="24" t="str">
        <x:f>IF(COUNT(Q249,U249)&lt;&gt;2,"",IF(OR(Q249&lt;=0,U249&lt;=0),"NM",Q249/U249))</x:f>
      </x:c>
      <x:c r="AF249" s="24" t="str">
        <x:f>IF(COUNT(Q249,V249)&lt;&gt;2,"",IF(OR(Q249&lt;=0,V249&lt;=0),"NM",Q249/V249))</x:f>
      </x:c>
      <x:c r="AG249" s="24" t="str">
        <x:f>IF(COUNT(Q249,W249)&lt;&gt;2,"",IF(OR(Q249&lt;=0,W249&lt;=0),"NM",Q249/W249))</x:f>
      </x:c>
      <x:c r="AH249" s="25" t="str">
        <x:f>IF(OR(NOT(ISNUMBER(Controls!$C$11)),Controls!$C$11&lt;1,Controls!$C$11&gt;5,Controls!$C$11&lt;&gt;INT(Controls!$C$11)),"",INDEX(AC249:AG249,1,Controls!$C$11))</x:f>
      </x:c>
      <x:c r="AI249" s="2" t="str">
        <x:f>IF(A249="","",IF(COUNTIFS($A$10:$A$309,A249)&lt;&gt;1,"Duplicate ID",IF(OR(B249&lt;&gt;Controls!$C$9,C249&lt;&gt;Controls!$C$10),"Other peer group",IF(OR(H249&lt;&gt;"Yes",G249="Excluded",G249="Adjacent",G249="Watchlist"),"Excluded",IF(OR(I249&lt;&gt;"Yes",D249="",E249="",J249="",K249="",L249="",X249="",Controls!$C$10="",Controls!$C$8="",Controls!$C$20="",Controls!$C$21="",M249&lt;&gt;Controls!$C$8,NOT(ISNUMBER(N249)),N249&lt;=0,N249&lt;&gt;Controls!$C$7,NOT(ISNUMBER(O249)),O249&gt;N249,AND(Controls!$C$11&gt;=4,OR(NOT(ISNUMBER(P249)),P249&lt;=N249)),AND(Controls!$C$11=2,T249&lt;&gt;0,Y249=""),AND(G249&lt;&gt;"Core",G249&lt;&gt;"Secondary")),"Review inputs / basis",IF(NOT(ISNUMBER(AH249)),"Missing / NM metric","Eligible"))))))</x:f>
      </x:c>
      <x:c r="AJ249" s="25" t="str">
        <x:f>IF(AND(AI249="Eligible",G249="Core"),AH249,"")</x:f>
      </x:c>
      <x:c r="AK249" s="25" t="str">
        <x:f>IF(AI249="Eligible",AH249,"")</x:f>
      </x:c>
      <x:c r="AL249" s="2" t="str">
        <x:f>IF(NOT(ISNUMBER(AJ249)),"",IF($A$6&lt;5,"Fewer than 5 core",IF(OR(AJ249&lt;$B$6-1.5*($D$6-$B$6),AJ249&gt;$D$6+1.5*($D$6-$B$6)),"Review outlier","Within IQR fences")))</x:f>
      </x:c>
      <x:c r="AM249" s="2"/>
      <x:c r="AN249" s="2"/>
      <x:c r="AO249" s="2"/>
      <x:c r="AP249" s="2"/>
    </x:row>
    <x:row r="250" ht="25" customHeight="1">
      <x:c r="A250" s="6"/>
      <x:c r="B250" s="6"/>
      <x:c r="C250" s="6"/>
      <x:c r="D250" s="6"/>
      <x:c r="E250" s="6"/>
      <x:c r="F250" s="6"/>
      <x:c r="G250" s="6"/>
      <x:c r="H250" s="6"/>
      <x:c r="I250" s="6"/>
      <x:c r="J250" s="6"/>
      <x:c r="K250" s="6"/>
      <x:c r="L250" s="6"/>
      <x:c r="M250" s="6"/>
      <x:c r="N250" s="16"/>
      <x:c r="O250" s="16"/>
      <x:c r="P250" s="16"/>
      <x:c r="Q250" s="17"/>
      <x:c r="R250" s="17"/>
      <x:c r="S250" s="17"/>
      <x:c r="T250" s="17"/>
      <x:c r="U250" s="17"/>
      <x:c r="V250" s="17"/>
      <x:c r="W250" s="17"/>
      <x:c r="X250" s="17"/>
      <x:c r="Y250" s="17"/>
      <x:c r="Z250" s="18" t="str">
        <x:f>IF(COUNT(S250:T250)&lt;&gt;2,"",SUM(S250:T250))</x:f>
      </x:c>
      <x:c r="AA250" s="23" t="str">
        <x:f>IF(OR(NOT(ISNUMBER(Z250)),NOT(ISNUMBER(R250)),R250&lt;=0),"",Z250/R250)</x:f>
      </x:c>
      <x:c r="AB250" s="23" t="str">
        <x:f>IF(OR(COUNT(R250,V250)&lt;&gt;2,R250&lt;=0),"",V250/R250-1)</x:f>
      </x:c>
      <x:c r="AC250" s="24" t="str">
        <x:f>IF(COUNT(Q250,R250)&lt;&gt;2,"",IF(OR(Q250&lt;=0,R250&lt;=0),"NM",Q250/R250))</x:f>
      </x:c>
      <x:c r="AD250" s="24" t="str">
        <x:f>IF(COUNT(Q250,Z250)&lt;&gt;2,"",IF(OR(Q250&lt;=0,Z250&lt;=0),"NM",Q250/Z250))</x:f>
      </x:c>
      <x:c r="AE250" s="24" t="str">
        <x:f>IF(COUNT(Q250,U250)&lt;&gt;2,"",IF(OR(Q250&lt;=0,U250&lt;=0),"NM",Q250/U250))</x:f>
      </x:c>
      <x:c r="AF250" s="24" t="str">
        <x:f>IF(COUNT(Q250,V250)&lt;&gt;2,"",IF(OR(Q250&lt;=0,V250&lt;=0),"NM",Q250/V250))</x:f>
      </x:c>
      <x:c r="AG250" s="24" t="str">
        <x:f>IF(COUNT(Q250,W250)&lt;&gt;2,"",IF(OR(Q250&lt;=0,W250&lt;=0),"NM",Q250/W250))</x:f>
      </x:c>
      <x:c r="AH250" s="25" t="str">
        <x:f>IF(OR(NOT(ISNUMBER(Controls!$C$11)),Controls!$C$11&lt;1,Controls!$C$11&gt;5,Controls!$C$11&lt;&gt;INT(Controls!$C$11)),"",INDEX(AC250:AG250,1,Controls!$C$11))</x:f>
      </x:c>
      <x:c r="AI250" s="2" t="str">
        <x:f>IF(A250="","",IF(COUNTIFS($A$10:$A$309,A250)&lt;&gt;1,"Duplicate ID",IF(OR(B250&lt;&gt;Controls!$C$9,C250&lt;&gt;Controls!$C$10),"Other peer group",IF(OR(H250&lt;&gt;"Yes",G250="Excluded",G250="Adjacent",G250="Watchlist"),"Excluded",IF(OR(I250&lt;&gt;"Yes",D250="",E250="",J250="",K250="",L250="",X250="",Controls!$C$10="",Controls!$C$8="",Controls!$C$20="",Controls!$C$21="",M250&lt;&gt;Controls!$C$8,NOT(ISNUMBER(N250)),N250&lt;=0,N250&lt;&gt;Controls!$C$7,NOT(ISNUMBER(O250)),O250&gt;N250,AND(Controls!$C$11&gt;=4,OR(NOT(ISNUMBER(P250)),P250&lt;=N250)),AND(Controls!$C$11=2,T250&lt;&gt;0,Y250=""),AND(G250&lt;&gt;"Core",G250&lt;&gt;"Secondary")),"Review inputs / basis",IF(NOT(ISNUMBER(AH250)),"Missing / NM metric","Eligible"))))))</x:f>
      </x:c>
      <x:c r="AJ250" s="25" t="str">
        <x:f>IF(AND(AI250="Eligible",G250="Core"),AH250,"")</x:f>
      </x:c>
      <x:c r="AK250" s="25" t="str">
        <x:f>IF(AI250="Eligible",AH250,"")</x:f>
      </x:c>
      <x:c r="AL250" s="2" t="str">
        <x:f>IF(NOT(ISNUMBER(AJ250)),"",IF($A$6&lt;5,"Fewer than 5 core",IF(OR(AJ250&lt;$B$6-1.5*($D$6-$B$6),AJ250&gt;$D$6+1.5*($D$6-$B$6)),"Review outlier","Within IQR fences")))</x:f>
      </x:c>
      <x:c r="AM250" s="2"/>
      <x:c r="AN250" s="2"/>
      <x:c r="AO250" s="2"/>
      <x:c r="AP250" s="2"/>
    </x:row>
    <x:row r="251" ht="25" customHeight="1">
      <x:c r="A251" s="6"/>
      <x:c r="B251" s="6"/>
      <x:c r="C251" s="6"/>
      <x:c r="D251" s="6"/>
      <x:c r="E251" s="6"/>
      <x:c r="F251" s="6"/>
      <x:c r="G251" s="6"/>
      <x:c r="H251" s="6"/>
      <x:c r="I251" s="6"/>
      <x:c r="J251" s="6"/>
      <x:c r="K251" s="6"/>
      <x:c r="L251" s="6"/>
      <x:c r="M251" s="6"/>
      <x:c r="N251" s="16"/>
      <x:c r="O251" s="16"/>
      <x:c r="P251" s="16"/>
      <x:c r="Q251" s="17"/>
      <x:c r="R251" s="17"/>
      <x:c r="S251" s="17"/>
      <x:c r="T251" s="17"/>
      <x:c r="U251" s="17"/>
      <x:c r="V251" s="17"/>
      <x:c r="W251" s="17"/>
      <x:c r="X251" s="17"/>
      <x:c r="Y251" s="17"/>
      <x:c r="Z251" s="18" t="str">
        <x:f>IF(COUNT(S251:T251)&lt;&gt;2,"",SUM(S251:T251))</x:f>
      </x:c>
      <x:c r="AA251" s="23" t="str">
        <x:f>IF(OR(NOT(ISNUMBER(Z251)),NOT(ISNUMBER(R251)),R251&lt;=0),"",Z251/R251)</x:f>
      </x:c>
      <x:c r="AB251" s="23" t="str">
        <x:f>IF(OR(COUNT(R251,V251)&lt;&gt;2,R251&lt;=0),"",V251/R251-1)</x:f>
      </x:c>
      <x:c r="AC251" s="24" t="str">
        <x:f>IF(COUNT(Q251,R251)&lt;&gt;2,"",IF(OR(Q251&lt;=0,R251&lt;=0),"NM",Q251/R251))</x:f>
      </x:c>
      <x:c r="AD251" s="24" t="str">
        <x:f>IF(COUNT(Q251,Z251)&lt;&gt;2,"",IF(OR(Q251&lt;=0,Z251&lt;=0),"NM",Q251/Z251))</x:f>
      </x:c>
      <x:c r="AE251" s="24" t="str">
        <x:f>IF(COUNT(Q251,U251)&lt;&gt;2,"",IF(OR(Q251&lt;=0,U251&lt;=0),"NM",Q251/U251))</x:f>
      </x:c>
      <x:c r="AF251" s="24" t="str">
        <x:f>IF(COUNT(Q251,V251)&lt;&gt;2,"",IF(OR(Q251&lt;=0,V251&lt;=0),"NM",Q251/V251))</x:f>
      </x:c>
      <x:c r="AG251" s="24" t="str">
        <x:f>IF(COUNT(Q251,W251)&lt;&gt;2,"",IF(OR(Q251&lt;=0,W251&lt;=0),"NM",Q251/W251))</x:f>
      </x:c>
      <x:c r="AH251" s="25" t="str">
        <x:f>IF(OR(NOT(ISNUMBER(Controls!$C$11)),Controls!$C$11&lt;1,Controls!$C$11&gt;5,Controls!$C$11&lt;&gt;INT(Controls!$C$11)),"",INDEX(AC251:AG251,1,Controls!$C$11))</x:f>
      </x:c>
      <x:c r="AI251" s="2" t="str">
        <x:f>IF(A251="","",IF(COUNTIFS($A$10:$A$309,A251)&lt;&gt;1,"Duplicate ID",IF(OR(B251&lt;&gt;Controls!$C$9,C251&lt;&gt;Controls!$C$10),"Other peer group",IF(OR(H251&lt;&gt;"Yes",G251="Excluded",G251="Adjacent",G251="Watchlist"),"Excluded",IF(OR(I251&lt;&gt;"Yes",D251="",E251="",J251="",K251="",L251="",X251="",Controls!$C$10="",Controls!$C$8="",Controls!$C$20="",Controls!$C$21="",M251&lt;&gt;Controls!$C$8,NOT(ISNUMBER(N251)),N251&lt;=0,N251&lt;&gt;Controls!$C$7,NOT(ISNUMBER(O251)),O251&gt;N251,AND(Controls!$C$11&gt;=4,OR(NOT(ISNUMBER(P251)),P251&lt;=N251)),AND(Controls!$C$11=2,T251&lt;&gt;0,Y251=""),AND(G251&lt;&gt;"Core",G251&lt;&gt;"Secondary")),"Review inputs / basis",IF(NOT(ISNUMBER(AH251)),"Missing / NM metric","Eligible"))))))</x:f>
      </x:c>
      <x:c r="AJ251" s="25" t="str">
        <x:f>IF(AND(AI251="Eligible",G251="Core"),AH251,"")</x:f>
      </x:c>
      <x:c r="AK251" s="25" t="str">
        <x:f>IF(AI251="Eligible",AH251,"")</x:f>
      </x:c>
      <x:c r="AL251" s="2" t="str">
        <x:f>IF(NOT(ISNUMBER(AJ251)),"",IF($A$6&lt;5,"Fewer than 5 core",IF(OR(AJ251&lt;$B$6-1.5*($D$6-$B$6),AJ251&gt;$D$6+1.5*($D$6-$B$6)),"Review outlier","Within IQR fences")))</x:f>
      </x:c>
      <x:c r="AM251" s="2"/>
      <x:c r="AN251" s="2"/>
      <x:c r="AO251" s="2"/>
      <x:c r="AP251" s="2"/>
    </x:row>
    <x:row r="252" ht="25" customHeight="1">
      <x:c r="A252" s="6"/>
      <x:c r="B252" s="6"/>
      <x:c r="C252" s="6"/>
      <x:c r="D252" s="6"/>
      <x:c r="E252" s="6"/>
      <x:c r="F252" s="6"/>
      <x:c r="G252" s="6"/>
      <x:c r="H252" s="6"/>
      <x:c r="I252" s="6"/>
      <x:c r="J252" s="6"/>
      <x:c r="K252" s="6"/>
      <x:c r="L252" s="6"/>
      <x:c r="M252" s="6"/>
      <x:c r="N252" s="16"/>
      <x:c r="O252" s="16"/>
      <x:c r="P252" s="16"/>
      <x:c r="Q252" s="17"/>
      <x:c r="R252" s="17"/>
      <x:c r="S252" s="17"/>
      <x:c r="T252" s="17"/>
      <x:c r="U252" s="17"/>
      <x:c r="V252" s="17"/>
      <x:c r="W252" s="17"/>
      <x:c r="X252" s="17"/>
      <x:c r="Y252" s="17"/>
      <x:c r="Z252" s="18" t="str">
        <x:f>IF(COUNT(S252:T252)&lt;&gt;2,"",SUM(S252:T252))</x:f>
      </x:c>
      <x:c r="AA252" s="23" t="str">
        <x:f>IF(OR(NOT(ISNUMBER(Z252)),NOT(ISNUMBER(R252)),R252&lt;=0),"",Z252/R252)</x:f>
      </x:c>
      <x:c r="AB252" s="23" t="str">
        <x:f>IF(OR(COUNT(R252,V252)&lt;&gt;2,R252&lt;=0),"",V252/R252-1)</x:f>
      </x:c>
      <x:c r="AC252" s="24" t="str">
        <x:f>IF(COUNT(Q252,R252)&lt;&gt;2,"",IF(OR(Q252&lt;=0,R252&lt;=0),"NM",Q252/R252))</x:f>
      </x:c>
      <x:c r="AD252" s="24" t="str">
        <x:f>IF(COUNT(Q252,Z252)&lt;&gt;2,"",IF(OR(Q252&lt;=0,Z252&lt;=0),"NM",Q252/Z252))</x:f>
      </x:c>
      <x:c r="AE252" s="24" t="str">
        <x:f>IF(COUNT(Q252,U252)&lt;&gt;2,"",IF(OR(Q252&lt;=0,U252&lt;=0),"NM",Q252/U252))</x:f>
      </x:c>
      <x:c r="AF252" s="24" t="str">
        <x:f>IF(COUNT(Q252,V252)&lt;&gt;2,"",IF(OR(Q252&lt;=0,V252&lt;=0),"NM",Q252/V252))</x:f>
      </x:c>
      <x:c r="AG252" s="24" t="str">
        <x:f>IF(COUNT(Q252,W252)&lt;&gt;2,"",IF(OR(Q252&lt;=0,W252&lt;=0),"NM",Q252/W252))</x:f>
      </x:c>
      <x:c r="AH252" s="25" t="str">
        <x:f>IF(OR(NOT(ISNUMBER(Controls!$C$11)),Controls!$C$11&lt;1,Controls!$C$11&gt;5,Controls!$C$11&lt;&gt;INT(Controls!$C$11)),"",INDEX(AC252:AG252,1,Controls!$C$11))</x:f>
      </x:c>
      <x:c r="AI252" s="2" t="str">
        <x:f>IF(A252="","",IF(COUNTIFS($A$10:$A$309,A252)&lt;&gt;1,"Duplicate ID",IF(OR(B252&lt;&gt;Controls!$C$9,C252&lt;&gt;Controls!$C$10),"Other peer group",IF(OR(H252&lt;&gt;"Yes",G252="Excluded",G252="Adjacent",G252="Watchlist"),"Excluded",IF(OR(I252&lt;&gt;"Yes",D252="",E252="",J252="",K252="",L252="",X252="",Controls!$C$10="",Controls!$C$8="",Controls!$C$20="",Controls!$C$21="",M252&lt;&gt;Controls!$C$8,NOT(ISNUMBER(N252)),N252&lt;=0,N252&lt;&gt;Controls!$C$7,NOT(ISNUMBER(O252)),O252&gt;N252,AND(Controls!$C$11&gt;=4,OR(NOT(ISNUMBER(P252)),P252&lt;=N252)),AND(Controls!$C$11=2,T252&lt;&gt;0,Y252=""),AND(G252&lt;&gt;"Core",G252&lt;&gt;"Secondary")),"Review inputs / basis",IF(NOT(ISNUMBER(AH252)),"Missing / NM metric","Eligible"))))))</x:f>
      </x:c>
      <x:c r="AJ252" s="25" t="str">
        <x:f>IF(AND(AI252="Eligible",G252="Core"),AH252,"")</x:f>
      </x:c>
      <x:c r="AK252" s="25" t="str">
        <x:f>IF(AI252="Eligible",AH252,"")</x:f>
      </x:c>
      <x:c r="AL252" s="2" t="str">
        <x:f>IF(NOT(ISNUMBER(AJ252)),"",IF($A$6&lt;5,"Fewer than 5 core",IF(OR(AJ252&lt;$B$6-1.5*($D$6-$B$6),AJ252&gt;$D$6+1.5*($D$6-$B$6)),"Review outlier","Within IQR fences")))</x:f>
      </x:c>
      <x:c r="AM252" s="2"/>
      <x:c r="AN252" s="2"/>
      <x:c r="AO252" s="2"/>
      <x:c r="AP252" s="2"/>
    </x:row>
    <x:row r="253" ht="25" customHeight="1">
      <x:c r="A253" s="6"/>
      <x:c r="B253" s="6"/>
      <x:c r="C253" s="6"/>
      <x:c r="D253" s="6"/>
      <x:c r="E253" s="6"/>
      <x:c r="F253" s="6"/>
      <x:c r="G253" s="6"/>
      <x:c r="H253" s="6"/>
      <x:c r="I253" s="6"/>
      <x:c r="J253" s="6"/>
      <x:c r="K253" s="6"/>
      <x:c r="L253" s="6"/>
      <x:c r="M253" s="6"/>
      <x:c r="N253" s="16"/>
      <x:c r="O253" s="16"/>
      <x:c r="P253" s="16"/>
      <x:c r="Q253" s="17"/>
      <x:c r="R253" s="17"/>
      <x:c r="S253" s="17"/>
      <x:c r="T253" s="17"/>
      <x:c r="U253" s="17"/>
      <x:c r="V253" s="17"/>
      <x:c r="W253" s="17"/>
      <x:c r="X253" s="17"/>
      <x:c r="Y253" s="17"/>
      <x:c r="Z253" s="18" t="str">
        <x:f>IF(COUNT(S253:T253)&lt;&gt;2,"",SUM(S253:T253))</x:f>
      </x:c>
      <x:c r="AA253" s="23" t="str">
        <x:f>IF(OR(NOT(ISNUMBER(Z253)),NOT(ISNUMBER(R253)),R253&lt;=0),"",Z253/R253)</x:f>
      </x:c>
      <x:c r="AB253" s="23" t="str">
        <x:f>IF(OR(COUNT(R253,V253)&lt;&gt;2,R253&lt;=0),"",V253/R253-1)</x:f>
      </x:c>
      <x:c r="AC253" s="24" t="str">
        <x:f>IF(COUNT(Q253,R253)&lt;&gt;2,"",IF(OR(Q253&lt;=0,R253&lt;=0),"NM",Q253/R253))</x:f>
      </x:c>
      <x:c r="AD253" s="24" t="str">
        <x:f>IF(COUNT(Q253,Z253)&lt;&gt;2,"",IF(OR(Q253&lt;=0,Z253&lt;=0),"NM",Q253/Z253))</x:f>
      </x:c>
      <x:c r="AE253" s="24" t="str">
        <x:f>IF(COUNT(Q253,U253)&lt;&gt;2,"",IF(OR(Q253&lt;=0,U253&lt;=0),"NM",Q253/U253))</x:f>
      </x:c>
      <x:c r="AF253" s="24" t="str">
        <x:f>IF(COUNT(Q253,V253)&lt;&gt;2,"",IF(OR(Q253&lt;=0,V253&lt;=0),"NM",Q253/V253))</x:f>
      </x:c>
      <x:c r="AG253" s="24" t="str">
        <x:f>IF(COUNT(Q253,W253)&lt;&gt;2,"",IF(OR(Q253&lt;=0,W253&lt;=0),"NM",Q253/W253))</x:f>
      </x:c>
      <x:c r="AH253" s="25" t="str">
        <x:f>IF(OR(NOT(ISNUMBER(Controls!$C$11)),Controls!$C$11&lt;1,Controls!$C$11&gt;5,Controls!$C$11&lt;&gt;INT(Controls!$C$11)),"",INDEX(AC253:AG253,1,Controls!$C$11))</x:f>
      </x:c>
      <x:c r="AI253" s="2" t="str">
        <x:f>IF(A253="","",IF(COUNTIFS($A$10:$A$309,A253)&lt;&gt;1,"Duplicate ID",IF(OR(B253&lt;&gt;Controls!$C$9,C253&lt;&gt;Controls!$C$10),"Other peer group",IF(OR(H253&lt;&gt;"Yes",G253="Excluded",G253="Adjacent",G253="Watchlist"),"Excluded",IF(OR(I253&lt;&gt;"Yes",D253="",E253="",J253="",K253="",L253="",X253="",Controls!$C$10="",Controls!$C$8="",Controls!$C$20="",Controls!$C$21="",M253&lt;&gt;Controls!$C$8,NOT(ISNUMBER(N253)),N253&lt;=0,N253&lt;&gt;Controls!$C$7,NOT(ISNUMBER(O253)),O253&gt;N253,AND(Controls!$C$11&gt;=4,OR(NOT(ISNUMBER(P253)),P253&lt;=N253)),AND(Controls!$C$11=2,T253&lt;&gt;0,Y253=""),AND(G253&lt;&gt;"Core",G253&lt;&gt;"Secondary")),"Review inputs / basis",IF(NOT(ISNUMBER(AH253)),"Missing / NM metric","Eligible"))))))</x:f>
      </x:c>
      <x:c r="AJ253" s="25" t="str">
        <x:f>IF(AND(AI253="Eligible",G253="Core"),AH253,"")</x:f>
      </x:c>
      <x:c r="AK253" s="25" t="str">
        <x:f>IF(AI253="Eligible",AH253,"")</x:f>
      </x:c>
      <x:c r="AL253" s="2" t="str">
        <x:f>IF(NOT(ISNUMBER(AJ253)),"",IF($A$6&lt;5,"Fewer than 5 core",IF(OR(AJ253&lt;$B$6-1.5*($D$6-$B$6),AJ253&gt;$D$6+1.5*($D$6-$B$6)),"Review outlier","Within IQR fences")))</x:f>
      </x:c>
      <x:c r="AM253" s="2"/>
      <x:c r="AN253" s="2"/>
      <x:c r="AO253" s="2"/>
      <x:c r="AP253" s="2"/>
    </x:row>
    <x:row r="254" ht="25" customHeight="1">
      <x:c r="A254" s="6"/>
      <x:c r="B254" s="6"/>
      <x:c r="C254" s="6"/>
      <x:c r="D254" s="6"/>
      <x:c r="E254" s="6"/>
      <x:c r="F254" s="6"/>
      <x:c r="G254" s="6"/>
      <x:c r="H254" s="6"/>
      <x:c r="I254" s="6"/>
      <x:c r="J254" s="6"/>
      <x:c r="K254" s="6"/>
      <x:c r="L254" s="6"/>
      <x:c r="M254" s="6"/>
      <x:c r="N254" s="16"/>
      <x:c r="O254" s="16"/>
      <x:c r="P254" s="16"/>
      <x:c r="Q254" s="17"/>
      <x:c r="R254" s="17"/>
      <x:c r="S254" s="17"/>
      <x:c r="T254" s="17"/>
      <x:c r="U254" s="17"/>
      <x:c r="V254" s="17"/>
      <x:c r="W254" s="17"/>
      <x:c r="X254" s="17"/>
      <x:c r="Y254" s="17"/>
      <x:c r="Z254" s="18" t="str">
        <x:f>IF(COUNT(S254:T254)&lt;&gt;2,"",SUM(S254:T254))</x:f>
      </x:c>
      <x:c r="AA254" s="23" t="str">
        <x:f>IF(OR(NOT(ISNUMBER(Z254)),NOT(ISNUMBER(R254)),R254&lt;=0),"",Z254/R254)</x:f>
      </x:c>
      <x:c r="AB254" s="23" t="str">
        <x:f>IF(OR(COUNT(R254,V254)&lt;&gt;2,R254&lt;=0),"",V254/R254-1)</x:f>
      </x:c>
      <x:c r="AC254" s="24" t="str">
        <x:f>IF(COUNT(Q254,R254)&lt;&gt;2,"",IF(OR(Q254&lt;=0,R254&lt;=0),"NM",Q254/R254))</x:f>
      </x:c>
      <x:c r="AD254" s="24" t="str">
        <x:f>IF(COUNT(Q254,Z254)&lt;&gt;2,"",IF(OR(Q254&lt;=0,Z254&lt;=0),"NM",Q254/Z254))</x:f>
      </x:c>
      <x:c r="AE254" s="24" t="str">
        <x:f>IF(COUNT(Q254,U254)&lt;&gt;2,"",IF(OR(Q254&lt;=0,U254&lt;=0),"NM",Q254/U254))</x:f>
      </x:c>
      <x:c r="AF254" s="24" t="str">
        <x:f>IF(COUNT(Q254,V254)&lt;&gt;2,"",IF(OR(Q254&lt;=0,V254&lt;=0),"NM",Q254/V254))</x:f>
      </x:c>
      <x:c r="AG254" s="24" t="str">
        <x:f>IF(COUNT(Q254,W254)&lt;&gt;2,"",IF(OR(Q254&lt;=0,W254&lt;=0),"NM",Q254/W254))</x:f>
      </x:c>
      <x:c r="AH254" s="25" t="str">
        <x:f>IF(OR(NOT(ISNUMBER(Controls!$C$11)),Controls!$C$11&lt;1,Controls!$C$11&gt;5,Controls!$C$11&lt;&gt;INT(Controls!$C$11)),"",INDEX(AC254:AG254,1,Controls!$C$11))</x:f>
      </x:c>
      <x:c r="AI254" s="2" t="str">
        <x:f>IF(A254="","",IF(COUNTIFS($A$10:$A$309,A254)&lt;&gt;1,"Duplicate ID",IF(OR(B254&lt;&gt;Controls!$C$9,C254&lt;&gt;Controls!$C$10),"Other peer group",IF(OR(H254&lt;&gt;"Yes",G254="Excluded",G254="Adjacent",G254="Watchlist"),"Excluded",IF(OR(I254&lt;&gt;"Yes",D254="",E254="",J254="",K254="",L254="",X254="",Controls!$C$10="",Controls!$C$8="",Controls!$C$20="",Controls!$C$21="",M254&lt;&gt;Controls!$C$8,NOT(ISNUMBER(N254)),N254&lt;=0,N254&lt;&gt;Controls!$C$7,NOT(ISNUMBER(O254)),O254&gt;N254,AND(Controls!$C$11&gt;=4,OR(NOT(ISNUMBER(P254)),P254&lt;=N254)),AND(Controls!$C$11=2,T254&lt;&gt;0,Y254=""),AND(G254&lt;&gt;"Core",G254&lt;&gt;"Secondary")),"Review inputs / basis",IF(NOT(ISNUMBER(AH254)),"Missing / NM metric","Eligible"))))))</x:f>
      </x:c>
      <x:c r="AJ254" s="25" t="str">
        <x:f>IF(AND(AI254="Eligible",G254="Core"),AH254,"")</x:f>
      </x:c>
      <x:c r="AK254" s="25" t="str">
        <x:f>IF(AI254="Eligible",AH254,"")</x:f>
      </x:c>
      <x:c r="AL254" s="2" t="str">
        <x:f>IF(NOT(ISNUMBER(AJ254)),"",IF($A$6&lt;5,"Fewer than 5 core",IF(OR(AJ254&lt;$B$6-1.5*($D$6-$B$6),AJ254&gt;$D$6+1.5*($D$6-$B$6)),"Review outlier","Within IQR fences")))</x:f>
      </x:c>
      <x:c r="AM254" s="2"/>
      <x:c r="AN254" s="2"/>
      <x:c r="AO254" s="2"/>
      <x:c r="AP254" s="2"/>
    </x:row>
    <x:row r="255" ht="25" customHeight="1">
      <x:c r="A255" s="6"/>
      <x:c r="B255" s="6"/>
      <x:c r="C255" s="6"/>
      <x:c r="D255" s="6"/>
      <x:c r="E255" s="6"/>
      <x:c r="F255" s="6"/>
      <x:c r="G255" s="6"/>
      <x:c r="H255" s="6"/>
      <x:c r="I255" s="6"/>
      <x:c r="J255" s="6"/>
      <x:c r="K255" s="6"/>
      <x:c r="L255" s="6"/>
      <x:c r="M255" s="6"/>
      <x:c r="N255" s="16"/>
      <x:c r="O255" s="16"/>
      <x:c r="P255" s="16"/>
      <x:c r="Q255" s="17"/>
      <x:c r="R255" s="17"/>
      <x:c r="S255" s="17"/>
      <x:c r="T255" s="17"/>
      <x:c r="U255" s="17"/>
      <x:c r="V255" s="17"/>
      <x:c r="W255" s="17"/>
      <x:c r="X255" s="17"/>
      <x:c r="Y255" s="17"/>
      <x:c r="Z255" s="18" t="str">
        <x:f>IF(COUNT(S255:T255)&lt;&gt;2,"",SUM(S255:T255))</x:f>
      </x:c>
      <x:c r="AA255" s="23" t="str">
        <x:f>IF(OR(NOT(ISNUMBER(Z255)),NOT(ISNUMBER(R255)),R255&lt;=0),"",Z255/R255)</x:f>
      </x:c>
      <x:c r="AB255" s="23" t="str">
        <x:f>IF(OR(COUNT(R255,V255)&lt;&gt;2,R255&lt;=0),"",V255/R255-1)</x:f>
      </x:c>
      <x:c r="AC255" s="24" t="str">
        <x:f>IF(COUNT(Q255,R255)&lt;&gt;2,"",IF(OR(Q255&lt;=0,R255&lt;=0),"NM",Q255/R255))</x:f>
      </x:c>
      <x:c r="AD255" s="24" t="str">
        <x:f>IF(COUNT(Q255,Z255)&lt;&gt;2,"",IF(OR(Q255&lt;=0,Z255&lt;=0),"NM",Q255/Z255))</x:f>
      </x:c>
      <x:c r="AE255" s="24" t="str">
        <x:f>IF(COUNT(Q255,U255)&lt;&gt;2,"",IF(OR(Q255&lt;=0,U255&lt;=0),"NM",Q255/U255))</x:f>
      </x:c>
      <x:c r="AF255" s="24" t="str">
        <x:f>IF(COUNT(Q255,V255)&lt;&gt;2,"",IF(OR(Q255&lt;=0,V255&lt;=0),"NM",Q255/V255))</x:f>
      </x:c>
      <x:c r="AG255" s="24" t="str">
        <x:f>IF(COUNT(Q255,W255)&lt;&gt;2,"",IF(OR(Q255&lt;=0,W255&lt;=0),"NM",Q255/W255))</x:f>
      </x:c>
      <x:c r="AH255" s="25" t="str">
        <x:f>IF(OR(NOT(ISNUMBER(Controls!$C$11)),Controls!$C$11&lt;1,Controls!$C$11&gt;5,Controls!$C$11&lt;&gt;INT(Controls!$C$11)),"",INDEX(AC255:AG255,1,Controls!$C$11))</x:f>
      </x:c>
      <x:c r="AI255" s="2" t="str">
        <x:f>IF(A255="","",IF(COUNTIFS($A$10:$A$309,A255)&lt;&gt;1,"Duplicate ID",IF(OR(B255&lt;&gt;Controls!$C$9,C255&lt;&gt;Controls!$C$10),"Other peer group",IF(OR(H255&lt;&gt;"Yes",G255="Excluded",G255="Adjacent",G255="Watchlist"),"Excluded",IF(OR(I255&lt;&gt;"Yes",D255="",E255="",J255="",K255="",L255="",X255="",Controls!$C$10="",Controls!$C$8="",Controls!$C$20="",Controls!$C$21="",M255&lt;&gt;Controls!$C$8,NOT(ISNUMBER(N255)),N255&lt;=0,N255&lt;&gt;Controls!$C$7,NOT(ISNUMBER(O255)),O255&gt;N255,AND(Controls!$C$11&gt;=4,OR(NOT(ISNUMBER(P255)),P255&lt;=N255)),AND(Controls!$C$11=2,T255&lt;&gt;0,Y255=""),AND(G255&lt;&gt;"Core",G255&lt;&gt;"Secondary")),"Review inputs / basis",IF(NOT(ISNUMBER(AH255)),"Missing / NM metric","Eligible"))))))</x:f>
      </x:c>
      <x:c r="AJ255" s="25" t="str">
        <x:f>IF(AND(AI255="Eligible",G255="Core"),AH255,"")</x:f>
      </x:c>
      <x:c r="AK255" s="25" t="str">
        <x:f>IF(AI255="Eligible",AH255,"")</x:f>
      </x:c>
      <x:c r="AL255" s="2" t="str">
        <x:f>IF(NOT(ISNUMBER(AJ255)),"",IF($A$6&lt;5,"Fewer than 5 core",IF(OR(AJ255&lt;$B$6-1.5*($D$6-$B$6),AJ255&gt;$D$6+1.5*($D$6-$B$6)),"Review outlier","Within IQR fences")))</x:f>
      </x:c>
      <x:c r="AM255" s="2"/>
      <x:c r="AN255" s="2"/>
      <x:c r="AO255" s="2"/>
      <x:c r="AP255" s="2"/>
    </x:row>
    <x:row r="256" ht="25" customHeight="1">
      <x:c r="A256" s="6"/>
      <x:c r="B256" s="6"/>
      <x:c r="C256" s="6"/>
      <x:c r="D256" s="6"/>
      <x:c r="E256" s="6"/>
      <x:c r="F256" s="6"/>
      <x:c r="G256" s="6"/>
      <x:c r="H256" s="6"/>
      <x:c r="I256" s="6"/>
      <x:c r="J256" s="6"/>
      <x:c r="K256" s="6"/>
      <x:c r="L256" s="6"/>
      <x:c r="M256" s="6"/>
      <x:c r="N256" s="16"/>
      <x:c r="O256" s="16"/>
      <x:c r="P256" s="16"/>
      <x:c r="Q256" s="17"/>
      <x:c r="R256" s="17"/>
      <x:c r="S256" s="17"/>
      <x:c r="T256" s="17"/>
      <x:c r="U256" s="17"/>
      <x:c r="V256" s="17"/>
      <x:c r="W256" s="17"/>
      <x:c r="X256" s="17"/>
      <x:c r="Y256" s="17"/>
      <x:c r="Z256" s="18" t="str">
        <x:f>IF(COUNT(S256:T256)&lt;&gt;2,"",SUM(S256:T256))</x:f>
      </x:c>
      <x:c r="AA256" s="23" t="str">
        <x:f>IF(OR(NOT(ISNUMBER(Z256)),NOT(ISNUMBER(R256)),R256&lt;=0),"",Z256/R256)</x:f>
      </x:c>
      <x:c r="AB256" s="23" t="str">
        <x:f>IF(OR(COUNT(R256,V256)&lt;&gt;2,R256&lt;=0),"",V256/R256-1)</x:f>
      </x:c>
      <x:c r="AC256" s="24" t="str">
        <x:f>IF(COUNT(Q256,R256)&lt;&gt;2,"",IF(OR(Q256&lt;=0,R256&lt;=0),"NM",Q256/R256))</x:f>
      </x:c>
      <x:c r="AD256" s="24" t="str">
        <x:f>IF(COUNT(Q256,Z256)&lt;&gt;2,"",IF(OR(Q256&lt;=0,Z256&lt;=0),"NM",Q256/Z256))</x:f>
      </x:c>
      <x:c r="AE256" s="24" t="str">
        <x:f>IF(COUNT(Q256,U256)&lt;&gt;2,"",IF(OR(Q256&lt;=0,U256&lt;=0),"NM",Q256/U256))</x:f>
      </x:c>
      <x:c r="AF256" s="24" t="str">
        <x:f>IF(COUNT(Q256,V256)&lt;&gt;2,"",IF(OR(Q256&lt;=0,V256&lt;=0),"NM",Q256/V256))</x:f>
      </x:c>
      <x:c r="AG256" s="24" t="str">
        <x:f>IF(COUNT(Q256,W256)&lt;&gt;2,"",IF(OR(Q256&lt;=0,W256&lt;=0),"NM",Q256/W256))</x:f>
      </x:c>
      <x:c r="AH256" s="25" t="str">
        <x:f>IF(OR(NOT(ISNUMBER(Controls!$C$11)),Controls!$C$11&lt;1,Controls!$C$11&gt;5,Controls!$C$11&lt;&gt;INT(Controls!$C$11)),"",INDEX(AC256:AG256,1,Controls!$C$11))</x:f>
      </x:c>
      <x:c r="AI256" s="2" t="str">
        <x:f>IF(A256="","",IF(COUNTIFS($A$10:$A$309,A256)&lt;&gt;1,"Duplicate ID",IF(OR(B256&lt;&gt;Controls!$C$9,C256&lt;&gt;Controls!$C$10),"Other peer group",IF(OR(H256&lt;&gt;"Yes",G256="Excluded",G256="Adjacent",G256="Watchlist"),"Excluded",IF(OR(I256&lt;&gt;"Yes",D256="",E256="",J256="",K256="",L256="",X256="",Controls!$C$10="",Controls!$C$8="",Controls!$C$20="",Controls!$C$21="",M256&lt;&gt;Controls!$C$8,NOT(ISNUMBER(N256)),N256&lt;=0,N256&lt;&gt;Controls!$C$7,NOT(ISNUMBER(O256)),O256&gt;N256,AND(Controls!$C$11&gt;=4,OR(NOT(ISNUMBER(P256)),P256&lt;=N256)),AND(Controls!$C$11=2,T256&lt;&gt;0,Y256=""),AND(G256&lt;&gt;"Core",G256&lt;&gt;"Secondary")),"Review inputs / basis",IF(NOT(ISNUMBER(AH256)),"Missing / NM metric","Eligible"))))))</x:f>
      </x:c>
      <x:c r="AJ256" s="25" t="str">
        <x:f>IF(AND(AI256="Eligible",G256="Core"),AH256,"")</x:f>
      </x:c>
      <x:c r="AK256" s="25" t="str">
        <x:f>IF(AI256="Eligible",AH256,"")</x:f>
      </x:c>
      <x:c r="AL256" s="2" t="str">
        <x:f>IF(NOT(ISNUMBER(AJ256)),"",IF($A$6&lt;5,"Fewer than 5 core",IF(OR(AJ256&lt;$B$6-1.5*($D$6-$B$6),AJ256&gt;$D$6+1.5*($D$6-$B$6)),"Review outlier","Within IQR fences")))</x:f>
      </x:c>
      <x:c r="AM256" s="2"/>
      <x:c r="AN256" s="2"/>
      <x:c r="AO256" s="2"/>
      <x:c r="AP256" s="2"/>
    </x:row>
    <x:row r="257" ht="25" customHeight="1">
      <x:c r="A257" s="6"/>
      <x:c r="B257" s="6"/>
      <x:c r="C257" s="6"/>
      <x:c r="D257" s="6"/>
      <x:c r="E257" s="6"/>
      <x:c r="F257" s="6"/>
      <x:c r="G257" s="6"/>
      <x:c r="H257" s="6"/>
      <x:c r="I257" s="6"/>
      <x:c r="J257" s="6"/>
      <x:c r="K257" s="6"/>
      <x:c r="L257" s="6"/>
      <x:c r="M257" s="6"/>
      <x:c r="N257" s="16"/>
      <x:c r="O257" s="16"/>
      <x:c r="P257" s="16"/>
      <x:c r="Q257" s="17"/>
      <x:c r="R257" s="17"/>
      <x:c r="S257" s="17"/>
      <x:c r="T257" s="17"/>
      <x:c r="U257" s="17"/>
      <x:c r="V257" s="17"/>
      <x:c r="W257" s="17"/>
      <x:c r="X257" s="17"/>
      <x:c r="Y257" s="17"/>
      <x:c r="Z257" s="18" t="str">
        <x:f>IF(COUNT(S257:T257)&lt;&gt;2,"",SUM(S257:T257))</x:f>
      </x:c>
      <x:c r="AA257" s="23" t="str">
        <x:f>IF(OR(NOT(ISNUMBER(Z257)),NOT(ISNUMBER(R257)),R257&lt;=0),"",Z257/R257)</x:f>
      </x:c>
      <x:c r="AB257" s="23" t="str">
        <x:f>IF(OR(COUNT(R257,V257)&lt;&gt;2,R257&lt;=0),"",V257/R257-1)</x:f>
      </x:c>
      <x:c r="AC257" s="24" t="str">
        <x:f>IF(COUNT(Q257,R257)&lt;&gt;2,"",IF(OR(Q257&lt;=0,R257&lt;=0),"NM",Q257/R257))</x:f>
      </x:c>
      <x:c r="AD257" s="24" t="str">
        <x:f>IF(COUNT(Q257,Z257)&lt;&gt;2,"",IF(OR(Q257&lt;=0,Z257&lt;=0),"NM",Q257/Z257))</x:f>
      </x:c>
      <x:c r="AE257" s="24" t="str">
        <x:f>IF(COUNT(Q257,U257)&lt;&gt;2,"",IF(OR(Q257&lt;=0,U257&lt;=0),"NM",Q257/U257))</x:f>
      </x:c>
      <x:c r="AF257" s="24" t="str">
        <x:f>IF(COUNT(Q257,V257)&lt;&gt;2,"",IF(OR(Q257&lt;=0,V257&lt;=0),"NM",Q257/V257))</x:f>
      </x:c>
      <x:c r="AG257" s="24" t="str">
        <x:f>IF(COUNT(Q257,W257)&lt;&gt;2,"",IF(OR(Q257&lt;=0,W257&lt;=0),"NM",Q257/W257))</x:f>
      </x:c>
      <x:c r="AH257" s="25" t="str">
        <x:f>IF(OR(NOT(ISNUMBER(Controls!$C$11)),Controls!$C$11&lt;1,Controls!$C$11&gt;5,Controls!$C$11&lt;&gt;INT(Controls!$C$11)),"",INDEX(AC257:AG257,1,Controls!$C$11))</x:f>
      </x:c>
      <x:c r="AI257" s="2" t="str">
        <x:f>IF(A257="","",IF(COUNTIFS($A$10:$A$309,A257)&lt;&gt;1,"Duplicate ID",IF(OR(B257&lt;&gt;Controls!$C$9,C257&lt;&gt;Controls!$C$10),"Other peer group",IF(OR(H257&lt;&gt;"Yes",G257="Excluded",G257="Adjacent",G257="Watchlist"),"Excluded",IF(OR(I257&lt;&gt;"Yes",D257="",E257="",J257="",K257="",L257="",X257="",Controls!$C$10="",Controls!$C$8="",Controls!$C$20="",Controls!$C$21="",M257&lt;&gt;Controls!$C$8,NOT(ISNUMBER(N257)),N257&lt;=0,N257&lt;&gt;Controls!$C$7,NOT(ISNUMBER(O257)),O257&gt;N257,AND(Controls!$C$11&gt;=4,OR(NOT(ISNUMBER(P257)),P257&lt;=N257)),AND(Controls!$C$11=2,T257&lt;&gt;0,Y257=""),AND(G257&lt;&gt;"Core",G257&lt;&gt;"Secondary")),"Review inputs / basis",IF(NOT(ISNUMBER(AH257)),"Missing / NM metric","Eligible"))))))</x:f>
      </x:c>
      <x:c r="AJ257" s="25" t="str">
        <x:f>IF(AND(AI257="Eligible",G257="Core"),AH257,"")</x:f>
      </x:c>
      <x:c r="AK257" s="25" t="str">
        <x:f>IF(AI257="Eligible",AH257,"")</x:f>
      </x:c>
      <x:c r="AL257" s="2" t="str">
        <x:f>IF(NOT(ISNUMBER(AJ257)),"",IF($A$6&lt;5,"Fewer than 5 core",IF(OR(AJ257&lt;$B$6-1.5*($D$6-$B$6),AJ257&gt;$D$6+1.5*($D$6-$B$6)),"Review outlier","Within IQR fences")))</x:f>
      </x:c>
      <x:c r="AM257" s="2"/>
      <x:c r="AN257" s="2"/>
      <x:c r="AO257" s="2"/>
      <x:c r="AP257" s="2"/>
    </x:row>
    <x:row r="258" ht="25" customHeight="1">
      <x:c r="A258" s="6"/>
      <x:c r="B258" s="6"/>
      <x:c r="C258" s="6"/>
      <x:c r="D258" s="6"/>
      <x:c r="E258" s="6"/>
      <x:c r="F258" s="6"/>
      <x:c r="G258" s="6"/>
      <x:c r="H258" s="6"/>
      <x:c r="I258" s="6"/>
      <x:c r="J258" s="6"/>
      <x:c r="K258" s="6"/>
      <x:c r="L258" s="6"/>
      <x:c r="M258" s="6"/>
      <x:c r="N258" s="16"/>
      <x:c r="O258" s="16"/>
      <x:c r="P258" s="16"/>
      <x:c r="Q258" s="17"/>
      <x:c r="R258" s="17"/>
      <x:c r="S258" s="17"/>
      <x:c r="T258" s="17"/>
      <x:c r="U258" s="17"/>
      <x:c r="V258" s="17"/>
      <x:c r="W258" s="17"/>
      <x:c r="X258" s="17"/>
      <x:c r="Y258" s="17"/>
      <x:c r="Z258" s="18" t="str">
        <x:f>IF(COUNT(S258:T258)&lt;&gt;2,"",SUM(S258:T258))</x:f>
      </x:c>
      <x:c r="AA258" s="23" t="str">
        <x:f>IF(OR(NOT(ISNUMBER(Z258)),NOT(ISNUMBER(R258)),R258&lt;=0),"",Z258/R258)</x:f>
      </x:c>
      <x:c r="AB258" s="23" t="str">
        <x:f>IF(OR(COUNT(R258,V258)&lt;&gt;2,R258&lt;=0),"",V258/R258-1)</x:f>
      </x:c>
      <x:c r="AC258" s="24" t="str">
        <x:f>IF(COUNT(Q258,R258)&lt;&gt;2,"",IF(OR(Q258&lt;=0,R258&lt;=0),"NM",Q258/R258))</x:f>
      </x:c>
      <x:c r="AD258" s="24" t="str">
        <x:f>IF(COUNT(Q258,Z258)&lt;&gt;2,"",IF(OR(Q258&lt;=0,Z258&lt;=0),"NM",Q258/Z258))</x:f>
      </x:c>
      <x:c r="AE258" s="24" t="str">
        <x:f>IF(COUNT(Q258,U258)&lt;&gt;2,"",IF(OR(Q258&lt;=0,U258&lt;=0),"NM",Q258/U258))</x:f>
      </x:c>
      <x:c r="AF258" s="24" t="str">
        <x:f>IF(COUNT(Q258,V258)&lt;&gt;2,"",IF(OR(Q258&lt;=0,V258&lt;=0),"NM",Q258/V258))</x:f>
      </x:c>
      <x:c r="AG258" s="24" t="str">
        <x:f>IF(COUNT(Q258,W258)&lt;&gt;2,"",IF(OR(Q258&lt;=0,W258&lt;=0),"NM",Q258/W258))</x:f>
      </x:c>
      <x:c r="AH258" s="25" t="str">
        <x:f>IF(OR(NOT(ISNUMBER(Controls!$C$11)),Controls!$C$11&lt;1,Controls!$C$11&gt;5,Controls!$C$11&lt;&gt;INT(Controls!$C$11)),"",INDEX(AC258:AG258,1,Controls!$C$11))</x:f>
      </x:c>
      <x:c r="AI258" s="2" t="str">
        <x:f>IF(A258="","",IF(COUNTIFS($A$10:$A$309,A258)&lt;&gt;1,"Duplicate ID",IF(OR(B258&lt;&gt;Controls!$C$9,C258&lt;&gt;Controls!$C$10),"Other peer group",IF(OR(H258&lt;&gt;"Yes",G258="Excluded",G258="Adjacent",G258="Watchlist"),"Excluded",IF(OR(I258&lt;&gt;"Yes",D258="",E258="",J258="",K258="",L258="",X258="",Controls!$C$10="",Controls!$C$8="",Controls!$C$20="",Controls!$C$21="",M258&lt;&gt;Controls!$C$8,NOT(ISNUMBER(N258)),N258&lt;=0,N258&lt;&gt;Controls!$C$7,NOT(ISNUMBER(O258)),O258&gt;N258,AND(Controls!$C$11&gt;=4,OR(NOT(ISNUMBER(P258)),P258&lt;=N258)),AND(Controls!$C$11=2,T258&lt;&gt;0,Y258=""),AND(G258&lt;&gt;"Core",G258&lt;&gt;"Secondary")),"Review inputs / basis",IF(NOT(ISNUMBER(AH258)),"Missing / NM metric","Eligible"))))))</x:f>
      </x:c>
      <x:c r="AJ258" s="25" t="str">
        <x:f>IF(AND(AI258="Eligible",G258="Core"),AH258,"")</x:f>
      </x:c>
      <x:c r="AK258" s="25" t="str">
        <x:f>IF(AI258="Eligible",AH258,"")</x:f>
      </x:c>
      <x:c r="AL258" s="2" t="str">
        <x:f>IF(NOT(ISNUMBER(AJ258)),"",IF($A$6&lt;5,"Fewer than 5 core",IF(OR(AJ258&lt;$B$6-1.5*($D$6-$B$6),AJ258&gt;$D$6+1.5*($D$6-$B$6)),"Review outlier","Within IQR fences")))</x:f>
      </x:c>
      <x:c r="AM258" s="2"/>
      <x:c r="AN258" s="2"/>
      <x:c r="AO258" s="2"/>
      <x:c r="AP258" s="2"/>
    </x:row>
    <x:row r="259" ht="25" customHeight="1">
      <x:c r="A259" s="6"/>
      <x:c r="B259" s="6"/>
      <x:c r="C259" s="6"/>
      <x:c r="D259" s="6"/>
      <x:c r="E259" s="6"/>
      <x:c r="F259" s="6"/>
      <x:c r="G259" s="6"/>
      <x:c r="H259" s="6"/>
      <x:c r="I259" s="6"/>
      <x:c r="J259" s="6"/>
      <x:c r="K259" s="6"/>
      <x:c r="L259" s="6"/>
      <x:c r="M259" s="6"/>
      <x:c r="N259" s="16"/>
      <x:c r="O259" s="16"/>
      <x:c r="P259" s="16"/>
      <x:c r="Q259" s="17"/>
      <x:c r="R259" s="17"/>
      <x:c r="S259" s="17"/>
      <x:c r="T259" s="17"/>
      <x:c r="U259" s="17"/>
      <x:c r="V259" s="17"/>
      <x:c r="W259" s="17"/>
      <x:c r="X259" s="17"/>
      <x:c r="Y259" s="17"/>
      <x:c r="Z259" s="18" t="str">
        <x:f>IF(COUNT(S259:T259)&lt;&gt;2,"",SUM(S259:T259))</x:f>
      </x:c>
      <x:c r="AA259" s="23" t="str">
        <x:f>IF(OR(NOT(ISNUMBER(Z259)),NOT(ISNUMBER(R259)),R259&lt;=0),"",Z259/R259)</x:f>
      </x:c>
      <x:c r="AB259" s="23" t="str">
        <x:f>IF(OR(COUNT(R259,V259)&lt;&gt;2,R259&lt;=0),"",V259/R259-1)</x:f>
      </x:c>
      <x:c r="AC259" s="24" t="str">
        <x:f>IF(COUNT(Q259,R259)&lt;&gt;2,"",IF(OR(Q259&lt;=0,R259&lt;=0),"NM",Q259/R259))</x:f>
      </x:c>
      <x:c r="AD259" s="24" t="str">
        <x:f>IF(COUNT(Q259,Z259)&lt;&gt;2,"",IF(OR(Q259&lt;=0,Z259&lt;=0),"NM",Q259/Z259))</x:f>
      </x:c>
      <x:c r="AE259" s="24" t="str">
        <x:f>IF(COUNT(Q259,U259)&lt;&gt;2,"",IF(OR(Q259&lt;=0,U259&lt;=0),"NM",Q259/U259))</x:f>
      </x:c>
      <x:c r="AF259" s="24" t="str">
        <x:f>IF(COUNT(Q259,V259)&lt;&gt;2,"",IF(OR(Q259&lt;=0,V259&lt;=0),"NM",Q259/V259))</x:f>
      </x:c>
      <x:c r="AG259" s="24" t="str">
        <x:f>IF(COUNT(Q259,W259)&lt;&gt;2,"",IF(OR(Q259&lt;=0,W259&lt;=0),"NM",Q259/W259))</x:f>
      </x:c>
      <x:c r="AH259" s="25" t="str">
        <x:f>IF(OR(NOT(ISNUMBER(Controls!$C$11)),Controls!$C$11&lt;1,Controls!$C$11&gt;5,Controls!$C$11&lt;&gt;INT(Controls!$C$11)),"",INDEX(AC259:AG259,1,Controls!$C$11))</x:f>
      </x:c>
      <x:c r="AI259" s="2" t="str">
        <x:f>IF(A259="","",IF(COUNTIFS($A$10:$A$309,A259)&lt;&gt;1,"Duplicate ID",IF(OR(B259&lt;&gt;Controls!$C$9,C259&lt;&gt;Controls!$C$10),"Other peer group",IF(OR(H259&lt;&gt;"Yes",G259="Excluded",G259="Adjacent",G259="Watchlist"),"Excluded",IF(OR(I259&lt;&gt;"Yes",D259="",E259="",J259="",K259="",L259="",X259="",Controls!$C$10="",Controls!$C$8="",Controls!$C$20="",Controls!$C$21="",M259&lt;&gt;Controls!$C$8,NOT(ISNUMBER(N259)),N259&lt;=0,N259&lt;&gt;Controls!$C$7,NOT(ISNUMBER(O259)),O259&gt;N259,AND(Controls!$C$11&gt;=4,OR(NOT(ISNUMBER(P259)),P259&lt;=N259)),AND(Controls!$C$11=2,T259&lt;&gt;0,Y259=""),AND(G259&lt;&gt;"Core",G259&lt;&gt;"Secondary")),"Review inputs / basis",IF(NOT(ISNUMBER(AH259)),"Missing / NM metric","Eligible"))))))</x:f>
      </x:c>
      <x:c r="AJ259" s="25" t="str">
        <x:f>IF(AND(AI259="Eligible",G259="Core"),AH259,"")</x:f>
      </x:c>
      <x:c r="AK259" s="25" t="str">
        <x:f>IF(AI259="Eligible",AH259,"")</x:f>
      </x:c>
      <x:c r="AL259" s="2" t="str">
        <x:f>IF(NOT(ISNUMBER(AJ259)),"",IF($A$6&lt;5,"Fewer than 5 core",IF(OR(AJ259&lt;$B$6-1.5*($D$6-$B$6),AJ259&gt;$D$6+1.5*($D$6-$B$6)),"Review outlier","Within IQR fences")))</x:f>
      </x:c>
      <x:c r="AM259" s="2"/>
      <x:c r="AN259" s="2"/>
      <x:c r="AO259" s="2"/>
      <x:c r="AP259" s="2"/>
    </x:row>
    <x:row r="260" ht="25" customHeight="1">
      <x:c r="A260" s="6"/>
      <x:c r="B260" s="6"/>
      <x:c r="C260" s="6"/>
      <x:c r="D260" s="6"/>
      <x:c r="E260" s="6"/>
      <x:c r="F260" s="6"/>
      <x:c r="G260" s="6"/>
      <x:c r="H260" s="6"/>
      <x:c r="I260" s="6"/>
      <x:c r="J260" s="6"/>
      <x:c r="K260" s="6"/>
      <x:c r="L260" s="6"/>
      <x:c r="M260" s="6"/>
      <x:c r="N260" s="16"/>
      <x:c r="O260" s="16"/>
      <x:c r="P260" s="16"/>
      <x:c r="Q260" s="17"/>
      <x:c r="R260" s="17"/>
      <x:c r="S260" s="17"/>
      <x:c r="T260" s="17"/>
      <x:c r="U260" s="17"/>
      <x:c r="V260" s="17"/>
      <x:c r="W260" s="17"/>
      <x:c r="X260" s="17"/>
      <x:c r="Y260" s="17"/>
      <x:c r="Z260" s="18" t="str">
        <x:f>IF(COUNT(S260:T260)&lt;&gt;2,"",SUM(S260:T260))</x:f>
      </x:c>
      <x:c r="AA260" s="23" t="str">
        <x:f>IF(OR(NOT(ISNUMBER(Z260)),NOT(ISNUMBER(R260)),R260&lt;=0),"",Z260/R260)</x:f>
      </x:c>
      <x:c r="AB260" s="23" t="str">
        <x:f>IF(OR(COUNT(R260,V260)&lt;&gt;2,R260&lt;=0),"",V260/R260-1)</x:f>
      </x:c>
      <x:c r="AC260" s="24" t="str">
        <x:f>IF(COUNT(Q260,R260)&lt;&gt;2,"",IF(OR(Q260&lt;=0,R260&lt;=0),"NM",Q260/R260))</x:f>
      </x:c>
      <x:c r="AD260" s="24" t="str">
        <x:f>IF(COUNT(Q260,Z260)&lt;&gt;2,"",IF(OR(Q260&lt;=0,Z260&lt;=0),"NM",Q260/Z260))</x:f>
      </x:c>
      <x:c r="AE260" s="24" t="str">
        <x:f>IF(COUNT(Q260,U260)&lt;&gt;2,"",IF(OR(Q260&lt;=0,U260&lt;=0),"NM",Q260/U260))</x:f>
      </x:c>
      <x:c r="AF260" s="24" t="str">
        <x:f>IF(COUNT(Q260,V260)&lt;&gt;2,"",IF(OR(Q260&lt;=0,V260&lt;=0),"NM",Q260/V260))</x:f>
      </x:c>
      <x:c r="AG260" s="24" t="str">
        <x:f>IF(COUNT(Q260,W260)&lt;&gt;2,"",IF(OR(Q260&lt;=0,W260&lt;=0),"NM",Q260/W260))</x:f>
      </x:c>
      <x:c r="AH260" s="25" t="str">
        <x:f>IF(OR(NOT(ISNUMBER(Controls!$C$11)),Controls!$C$11&lt;1,Controls!$C$11&gt;5,Controls!$C$11&lt;&gt;INT(Controls!$C$11)),"",INDEX(AC260:AG260,1,Controls!$C$11))</x:f>
      </x:c>
      <x:c r="AI260" s="2" t="str">
        <x:f>IF(A260="","",IF(COUNTIFS($A$10:$A$309,A260)&lt;&gt;1,"Duplicate ID",IF(OR(B260&lt;&gt;Controls!$C$9,C260&lt;&gt;Controls!$C$10),"Other peer group",IF(OR(H260&lt;&gt;"Yes",G260="Excluded",G260="Adjacent",G260="Watchlist"),"Excluded",IF(OR(I260&lt;&gt;"Yes",D260="",E260="",J260="",K260="",L260="",X260="",Controls!$C$10="",Controls!$C$8="",Controls!$C$20="",Controls!$C$21="",M260&lt;&gt;Controls!$C$8,NOT(ISNUMBER(N260)),N260&lt;=0,N260&lt;&gt;Controls!$C$7,NOT(ISNUMBER(O260)),O260&gt;N260,AND(Controls!$C$11&gt;=4,OR(NOT(ISNUMBER(P260)),P260&lt;=N260)),AND(Controls!$C$11=2,T260&lt;&gt;0,Y260=""),AND(G260&lt;&gt;"Core",G260&lt;&gt;"Secondary")),"Review inputs / basis",IF(NOT(ISNUMBER(AH260)),"Missing / NM metric","Eligible"))))))</x:f>
      </x:c>
      <x:c r="AJ260" s="25" t="str">
        <x:f>IF(AND(AI260="Eligible",G260="Core"),AH260,"")</x:f>
      </x:c>
      <x:c r="AK260" s="25" t="str">
        <x:f>IF(AI260="Eligible",AH260,"")</x:f>
      </x:c>
      <x:c r="AL260" s="2" t="str">
        <x:f>IF(NOT(ISNUMBER(AJ260)),"",IF($A$6&lt;5,"Fewer than 5 core",IF(OR(AJ260&lt;$B$6-1.5*($D$6-$B$6),AJ260&gt;$D$6+1.5*($D$6-$B$6)),"Review outlier","Within IQR fences")))</x:f>
      </x:c>
      <x:c r="AM260" s="2"/>
      <x:c r="AN260" s="2"/>
      <x:c r="AO260" s="2"/>
      <x:c r="AP260" s="2"/>
    </x:row>
    <x:row r="261" ht="25" customHeight="1">
      <x:c r="A261" s="6"/>
      <x:c r="B261" s="6"/>
      <x:c r="C261" s="6"/>
      <x:c r="D261" s="6"/>
      <x:c r="E261" s="6"/>
      <x:c r="F261" s="6"/>
      <x:c r="G261" s="6"/>
      <x:c r="H261" s="6"/>
      <x:c r="I261" s="6"/>
      <x:c r="J261" s="6"/>
      <x:c r="K261" s="6"/>
      <x:c r="L261" s="6"/>
      <x:c r="M261" s="6"/>
      <x:c r="N261" s="16"/>
      <x:c r="O261" s="16"/>
      <x:c r="P261" s="16"/>
      <x:c r="Q261" s="17"/>
      <x:c r="R261" s="17"/>
      <x:c r="S261" s="17"/>
      <x:c r="T261" s="17"/>
      <x:c r="U261" s="17"/>
      <x:c r="V261" s="17"/>
      <x:c r="W261" s="17"/>
      <x:c r="X261" s="17"/>
      <x:c r="Y261" s="17"/>
      <x:c r="Z261" s="18" t="str">
        <x:f>IF(COUNT(S261:T261)&lt;&gt;2,"",SUM(S261:T261))</x:f>
      </x:c>
      <x:c r="AA261" s="23" t="str">
        <x:f>IF(OR(NOT(ISNUMBER(Z261)),NOT(ISNUMBER(R261)),R261&lt;=0),"",Z261/R261)</x:f>
      </x:c>
      <x:c r="AB261" s="23" t="str">
        <x:f>IF(OR(COUNT(R261,V261)&lt;&gt;2,R261&lt;=0),"",V261/R261-1)</x:f>
      </x:c>
      <x:c r="AC261" s="24" t="str">
        <x:f>IF(COUNT(Q261,R261)&lt;&gt;2,"",IF(OR(Q261&lt;=0,R261&lt;=0),"NM",Q261/R261))</x:f>
      </x:c>
      <x:c r="AD261" s="24" t="str">
        <x:f>IF(COUNT(Q261,Z261)&lt;&gt;2,"",IF(OR(Q261&lt;=0,Z261&lt;=0),"NM",Q261/Z261))</x:f>
      </x:c>
      <x:c r="AE261" s="24" t="str">
        <x:f>IF(COUNT(Q261,U261)&lt;&gt;2,"",IF(OR(Q261&lt;=0,U261&lt;=0),"NM",Q261/U261))</x:f>
      </x:c>
      <x:c r="AF261" s="24" t="str">
        <x:f>IF(COUNT(Q261,V261)&lt;&gt;2,"",IF(OR(Q261&lt;=0,V261&lt;=0),"NM",Q261/V261))</x:f>
      </x:c>
      <x:c r="AG261" s="24" t="str">
        <x:f>IF(COUNT(Q261,W261)&lt;&gt;2,"",IF(OR(Q261&lt;=0,W261&lt;=0),"NM",Q261/W261))</x:f>
      </x:c>
      <x:c r="AH261" s="25" t="str">
        <x:f>IF(OR(NOT(ISNUMBER(Controls!$C$11)),Controls!$C$11&lt;1,Controls!$C$11&gt;5,Controls!$C$11&lt;&gt;INT(Controls!$C$11)),"",INDEX(AC261:AG261,1,Controls!$C$11))</x:f>
      </x:c>
      <x:c r="AI261" s="2" t="str">
        <x:f>IF(A261="","",IF(COUNTIFS($A$10:$A$309,A261)&lt;&gt;1,"Duplicate ID",IF(OR(B261&lt;&gt;Controls!$C$9,C261&lt;&gt;Controls!$C$10),"Other peer group",IF(OR(H261&lt;&gt;"Yes",G261="Excluded",G261="Adjacent",G261="Watchlist"),"Excluded",IF(OR(I261&lt;&gt;"Yes",D261="",E261="",J261="",K261="",L261="",X261="",Controls!$C$10="",Controls!$C$8="",Controls!$C$20="",Controls!$C$21="",M261&lt;&gt;Controls!$C$8,NOT(ISNUMBER(N261)),N261&lt;=0,N261&lt;&gt;Controls!$C$7,NOT(ISNUMBER(O261)),O261&gt;N261,AND(Controls!$C$11&gt;=4,OR(NOT(ISNUMBER(P261)),P261&lt;=N261)),AND(Controls!$C$11=2,T261&lt;&gt;0,Y261=""),AND(G261&lt;&gt;"Core",G261&lt;&gt;"Secondary")),"Review inputs / basis",IF(NOT(ISNUMBER(AH261)),"Missing / NM metric","Eligible"))))))</x:f>
      </x:c>
      <x:c r="AJ261" s="25" t="str">
        <x:f>IF(AND(AI261="Eligible",G261="Core"),AH261,"")</x:f>
      </x:c>
      <x:c r="AK261" s="25" t="str">
        <x:f>IF(AI261="Eligible",AH261,"")</x:f>
      </x:c>
      <x:c r="AL261" s="2" t="str">
        <x:f>IF(NOT(ISNUMBER(AJ261)),"",IF($A$6&lt;5,"Fewer than 5 core",IF(OR(AJ261&lt;$B$6-1.5*($D$6-$B$6),AJ261&gt;$D$6+1.5*($D$6-$B$6)),"Review outlier","Within IQR fences")))</x:f>
      </x:c>
      <x:c r="AM261" s="2"/>
      <x:c r="AN261" s="2"/>
      <x:c r="AO261" s="2"/>
      <x:c r="AP261" s="2"/>
    </x:row>
    <x:row r="262" ht="25" customHeight="1">
      <x:c r="A262" s="6"/>
      <x:c r="B262" s="6"/>
      <x:c r="C262" s="6"/>
      <x:c r="D262" s="6"/>
      <x:c r="E262" s="6"/>
      <x:c r="F262" s="6"/>
      <x:c r="G262" s="6"/>
      <x:c r="H262" s="6"/>
      <x:c r="I262" s="6"/>
      <x:c r="J262" s="6"/>
      <x:c r="K262" s="6"/>
      <x:c r="L262" s="6"/>
      <x:c r="M262" s="6"/>
      <x:c r="N262" s="16"/>
      <x:c r="O262" s="16"/>
      <x:c r="P262" s="16"/>
      <x:c r="Q262" s="17"/>
      <x:c r="R262" s="17"/>
      <x:c r="S262" s="17"/>
      <x:c r="T262" s="17"/>
      <x:c r="U262" s="17"/>
      <x:c r="V262" s="17"/>
      <x:c r="W262" s="17"/>
      <x:c r="X262" s="17"/>
      <x:c r="Y262" s="17"/>
      <x:c r="Z262" s="18" t="str">
        <x:f>IF(COUNT(S262:T262)&lt;&gt;2,"",SUM(S262:T262))</x:f>
      </x:c>
      <x:c r="AA262" s="23" t="str">
        <x:f>IF(OR(NOT(ISNUMBER(Z262)),NOT(ISNUMBER(R262)),R262&lt;=0),"",Z262/R262)</x:f>
      </x:c>
      <x:c r="AB262" s="23" t="str">
        <x:f>IF(OR(COUNT(R262,V262)&lt;&gt;2,R262&lt;=0),"",V262/R262-1)</x:f>
      </x:c>
      <x:c r="AC262" s="24" t="str">
        <x:f>IF(COUNT(Q262,R262)&lt;&gt;2,"",IF(OR(Q262&lt;=0,R262&lt;=0),"NM",Q262/R262))</x:f>
      </x:c>
      <x:c r="AD262" s="24" t="str">
        <x:f>IF(COUNT(Q262,Z262)&lt;&gt;2,"",IF(OR(Q262&lt;=0,Z262&lt;=0),"NM",Q262/Z262))</x:f>
      </x:c>
      <x:c r="AE262" s="24" t="str">
        <x:f>IF(COUNT(Q262,U262)&lt;&gt;2,"",IF(OR(Q262&lt;=0,U262&lt;=0),"NM",Q262/U262))</x:f>
      </x:c>
      <x:c r="AF262" s="24" t="str">
        <x:f>IF(COUNT(Q262,V262)&lt;&gt;2,"",IF(OR(Q262&lt;=0,V262&lt;=0),"NM",Q262/V262))</x:f>
      </x:c>
      <x:c r="AG262" s="24" t="str">
        <x:f>IF(COUNT(Q262,W262)&lt;&gt;2,"",IF(OR(Q262&lt;=0,W262&lt;=0),"NM",Q262/W262))</x:f>
      </x:c>
      <x:c r="AH262" s="25" t="str">
        <x:f>IF(OR(NOT(ISNUMBER(Controls!$C$11)),Controls!$C$11&lt;1,Controls!$C$11&gt;5,Controls!$C$11&lt;&gt;INT(Controls!$C$11)),"",INDEX(AC262:AG262,1,Controls!$C$11))</x:f>
      </x:c>
      <x:c r="AI262" s="2" t="str">
        <x:f>IF(A262="","",IF(COUNTIFS($A$10:$A$309,A262)&lt;&gt;1,"Duplicate ID",IF(OR(B262&lt;&gt;Controls!$C$9,C262&lt;&gt;Controls!$C$10),"Other peer group",IF(OR(H262&lt;&gt;"Yes",G262="Excluded",G262="Adjacent",G262="Watchlist"),"Excluded",IF(OR(I262&lt;&gt;"Yes",D262="",E262="",J262="",K262="",L262="",X262="",Controls!$C$10="",Controls!$C$8="",Controls!$C$20="",Controls!$C$21="",M262&lt;&gt;Controls!$C$8,NOT(ISNUMBER(N262)),N262&lt;=0,N262&lt;&gt;Controls!$C$7,NOT(ISNUMBER(O262)),O262&gt;N262,AND(Controls!$C$11&gt;=4,OR(NOT(ISNUMBER(P262)),P262&lt;=N262)),AND(Controls!$C$11=2,T262&lt;&gt;0,Y262=""),AND(G262&lt;&gt;"Core",G262&lt;&gt;"Secondary")),"Review inputs / basis",IF(NOT(ISNUMBER(AH262)),"Missing / NM metric","Eligible"))))))</x:f>
      </x:c>
      <x:c r="AJ262" s="25" t="str">
        <x:f>IF(AND(AI262="Eligible",G262="Core"),AH262,"")</x:f>
      </x:c>
      <x:c r="AK262" s="25" t="str">
        <x:f>IF(AI262="Eligible",AH262,"")</x:f>
      </x:c>
      <x:c r="AL262" s="2" t="str">
        <x:f>IF(NOT(ISNUMBER(AJ262)),"",IF($A$6&lt;5,"Fewer than 5 core",IF(OR(AJ262&lt;$B$6-1.5*($D$6-$B$6),AJ262&gt;$D$6+1.5*($D$6-$B$6)),"Review outlier","Within IQR fences")))</x:f>
      </x:c>
      <x:c r="AM262" s="2"/>
      <x:c r="AN262" s="2"/>
      <x:c r="AO262" s="2"/>
      <x:c r="AP262" s="2"/>
    </x:row>
    <x:row r="263" ht="25" customHeight="1">
      <x:c r="A263" s="6"/>
      <x:c r="B263" s="6"/>
      <x:c r="C263" s="6"/>
      <x:c r="D263" s="6"/>
      <x:c r="E263" s="6"/>
      <x:c r="F263" s="6"/>
      <x:c r="G263" s="6"/>
      <x:c r="H263" s="6"/>
      <x:c r="I263" s="6"/>
      <x:c r="J263" s="6"/>
      <x:c r="K263" s="6"/>
      <x:c r="L263" s="6"/>
      <x:c r="M263" s="6"/>
      <x:c r="N263" s="16"/>
      <x:c r="O263" s="16"/>
      <x:c r="P263" s="16"/>
      <x:c r="Q263" s="17"/>
      <x:c r="R263" s="17"/>
      <x:c r="S263" s="17"/>
      <x:c r="T263" s="17"/>
      <x:c r="U263" s="17"/>
      <x:c r="V263" s="17"/>
      <x:c r="W263" s="17"/>
      <x:c r="X263" s="17"/>
      <x:c r="Y263" s="17"/>
      <x:c r="Z263" s="18" t="str">
        <x:f>IF(COUNT(S263:T263)&lt;&gt;2,"",SUM(S263:T263))</x:f>
      </x:c>
      <x:c r="AA263" s="23" t="str">
        <x:f>IF(OR(NOT(ISNUMBER(Z263)),NOT(ISNUMBER(R263)),R263&lt;=0),"",Z263/R263)</x:f>
      </x:c>
      <x:c r="AB263" s="23" t="str">
        <x:f>IF(OR(COUNT(R263,V263)&lt;&gt;2,R263&lt;=0),"",V263/R263-1)</x:f>
      </x:c>
      <x:c r="AC263" s="24" t="str">
        <x:f>IF(COUNT(Q263,R263)&lt;&gt;2,"",IF(OR(Q263&lt;=0,R263&lt;=0),"NM",Q263/R263))</x:f>
      </x:c>
      <x:c r="AD263" s="24" t="str">
        <x:f>IF(COUNT(Q263,Z263)&lt;&gt;2,"",IF(OR(Q263&lt;=0,Z263&lt;=0),"NM",Q263/Z263))</x:f>
      </x:c>
      <x:c r="AE263" s="24" t="str">
        <x:f>IF(COUNT(Q263,U263)&lt;&gt;2,"",IF(OR(Q263&lt;=0,U263&lt;=0),"NM",Q263/U263))</x:f>
      </x:c>
      <x:c r="AF263" s="24" t="str">
        <x:f>IF(COUNT(Q263,V263)&lt;&gt;2,"",IF(OR(Q263&lt;=0,V263&lt;=0),"NM",Q263/V263))</x:f>
      </x:c>
      <x:c r="AG263" s="24" t="str">
        <x:f>IF(COUNT(Q263,W263)&lt;&gt;2,"",IF(OR(Q263&lt;=0,W263&lt;=0),"NM",Q263/W263))</x:f>
      </x:c>
      <x:c r="AH263" s="25" t="str">
        <x:f>IF(OR(NOT(ISNUMBER(Controls!$C$11)),Controls!$C$11&lt;1,Controls!$C$11&gt;5,Controls!$C$11&lt;&gt;INT(Controls!$C$11)),"",INDEX(AC263:AG263,1,Controls!$C$11))</x:f>
      </x:c>
      <x:c r="AI263" s="2" t="str">
        <x:f>IF(A263="","",IF(COUNTIFS($A$10:$A$309,A263)&lt;&gt;1,"Duplicate ID",IF(OR(B263&lt;&gt;Controls!$C$9,C263&lt;&gt;Controls!$C$10),"Other peer group",IF(OR(H263&lt;&gt;"Yes",G263="Excluded",G263="Adjacent",G263="Watchlist"),"Excluded",IF(OR(I263&lt;&gt;"Yes",D263="",E263="",J263="",K263="",L263="",X263="",Controls!$C$10="",Controls!$C$8="",Controls!$C$20="",Controls!$C$21="",M263&lt;&gt;Controls!$C$8,NOT(ISNUMBER(N263)),N263&lt;=0,N263&lt;&gt;Controls!$C$7,NOT(ISNUMBER(O263)),O263&gt;N263,AND(Controls!$C$11&gt;=4,OR(NOT(ISNUMBER(P263)),P263&lt;=N263)),AND(Controls!$C$11=2,T263&lt;&gt;0,Y263=""),AND(G263&lt;&gt;"Core",G263&lt;&gt;"Secondary")),"Review inputs / basis",IF(NOT(ISNUMBER(AH263)),"Missing / NM metric","Eligible"))))))</x:f>
      </x:c>
      <x:c r="AJ263" s="25" t="str">
        <x:f>IF(AND(AI263="Eligible",G263="Core"),AH263,"")</x:f>
      </x:c>
      <x:c r="AK263" s="25" t="str">
        <x:f>IF(AI263="Eligible",AH263,"")</x:f>
      </x:c>
      <x:c r="AL263" s="2" t="str">
        <x:f>IF(NOT(ISNUMBER(AJ263)),"",IF($A$6&lt;5,"Fewer than 5 core",IF(OR(AJ263&lt;$B$6-1.5*($D$6-$B$6),AJ263&gt;$D$6+1.5*($D$6-$B$6)),"Review outlier","Within IQR fences")))</x:f>
      </x:c>
      <x:c r="AM263" s="2"/>
      <x:c r="AN263" s="2"/>
      <x:c r="AO263" s="2"/>
      <x:c r="AP263" s="2"/>
    </x:row>
    <x:row r="264" ht="25" customHeight="1">
      <x:c r="A264" s="6"/>
      <x:c r="B264" s="6"/>
      <x:c r="C264" s="6"/>
      <x:c r="D264" s="6"/>
      <x:c r="E264" s="6"/>
      <x:c r="F264" s="6"/>
      <x:c r="G264" s="6"/>
      <x:c r="H264" s="6"/>
      <x:c r="I264" s="6"/>
      <x:c r="J264" s="6"/>
      <x:c r="K264" s="6"/>
      <x:c r="L264" s="6"/>
      <x:c r="M264" s="6"/>
      <x:c r="N264" s="16"/>
      <x:c r="O264" s="16"/>
      <x:c r="P264" s="16"/>
      <x:c r="Q264" s="17"/>
      <x:c r="R264" s="17"/>
      <x:c r="S264" s="17"/>
      <x:c r="T264" s="17"/>
      <x:c r="U264" s="17"/>
      <x:c r="V264" s="17"/>
      <x:c r="W264" s="17"/>
      <x:c r="X264" s="17"/>
      <x:c r="Y264" s="17"/>
      <x:c r="Z264" s="18" t="str">
        <x:f>IF(COUNT(S264:T264)&lt;&gt;2,"",SUM(S264:T264))</x:f>
      </x:c>
      <x:c r="AA264" s="23" t="str">
        <x:f>IF(OR(NOT(ISNUMBER(Z264)),NOT(ISNUMBER(R264)),R264&lt;=0),"",Z264/R264)</x:f>
      </x:c>
      <x:c r="AB264" s="23" t="str">
        <x:f>IF(OR(COUNT(R264,V264)&lt;&gt;2,R264&lt;=0),"",V264/R264-1)</x:f>
      </x:c>
      <x:c r="AC264" s="24" t="str">
        <x:f>IF(COUNT(Q264,R264)&lt;&gt;2,"",IF(OR(Q264&lt;=0,R264&lt;=0),"NM",Q264/R264))</x:f>
      </x:c>
      <x:c r="AD264" s="24" t="str">
        <x:f>IF(COUNT(Q264,Z264)&lt;&gt;2,"",IF(OR(Q264&lt;=0,Z264&lt;=0),"NM",Q264/Z264))</x:f>
      </x:c>
      <x:c r="AE264" s="24" t="str">
        <x:f>IF(COUNT(Q264,U264)&lt;&gt;2,"",IF(OR(Q264&lt;=0,U264&lt;=0),"NM",Q264/U264))</x:f>
      </x:c>
      <x:c r="AF264" s="24" t="str">
        <x:f>IF(COUNT(Q264,V264)&lt;&gt;2,"",IF(OR(Q264&lt;=0,V264&lt;=0),"NM",Q264/V264))</x:f>
      </x:c>
      <x:c r="AG264" s="24" t="str">
        <x:f>IF(COUNT(Q264,W264)&lt;&gt;2,"",IF(OR(Q264&lt;=0,W264&lt;=0),"NM",Q264/W264))</x:f>
      </x:c>
      <x:c r="AH264" s="25" t="str">
        <x:f>IF(OR(NOT(ISNUMBER(Controls!$C$11)),Controls!$C$11&lt;1,Controls!$C$11&gt;5,Controls!$C$11&lt;&gt;INT(Controls!$C$11)),"",INDEX(AC264:AG264,1,Controls!$C$11))</x:f>
      </x:c>
      <x:c r="AI264" s="2" t="str">
        <x:f>IF(A264="","",IF(COUNTIFS($A$10:$A$309,A264)&lt;&gt;1,"Duplicate ID",IF(OR(B264&lt;&gt;Controls!$C$9,C264&lt;&gt;Controls!$C$10),"Other peer group",IF(OR(H264&lt;&gt;"Yes",G264="Excluded",G264="Adjacent",G264="Watchlist"),"Excluded",IF(OR(I264&lt;&gt;"Yes",D264="",E264="",J264="",K264="",L264="",X264="",Controls!$C$10="",Controls!$C$8="",Controls!$C$20="",Controls!$C$21="",M264&lt;&gt;Controls!$C$8,NOT(ISNUMBER(N264)),N264&lt;=0,N264&lt;&gt;Controls!$C$7,NOT(ISNUMBER(O264)),O264&gt;N264,AND(Controls!$C$11&gt;=4,OR(NOT(ISNUMBER(P264)),P264&lt;=N264)),AND(Controls!$C$11=2,T264&lt;&gt;0,Y264=""),AND(G264&lt;&gt;"Core",G264&lt;&gt;"Secondary")),"Review inputs / basis",IF(NOT(ISNUMBER(AH264)),"Missing / NM metric","Eligible"))))))</x:f>
      </x:c>
      <x:c r="AJ264" s="25" t="str">
        <x:f>IF(AND(AI264="Eligible",G264="Core"),AH264,"")</x:f>
      </x:c>
      <x:c r="AK264" s="25" t="str">
        <x:f>IF(AI264="Eligible",AH264,"")</x:f>
      </x:c>
      <x:c r="AL264" s="2" t="str">
        <x:f>IF(NOT(ISNUMBER(AJ264)),"",IF($A$6&lt;5,"Fewer than 5 core",IF(OR(AJ264&lt;$B$6-1.5*($D$6-$B$6),AJ264&gt;$D$6+1.5*($D$6-$B$6)),"Review outlier","Within IQR fences")))</x:f>
      </x:c>
      <x:c r="AM264" s="2"/>
      <x:c r="AN264" s="2"/>
      <x:c r="AO264" s="2"/>
      <x:c r="AP264" s="2"/>
    </x:row>
    <x:row r="265" ht="25" customHeight="1">
      <x:c r="A265" s="6"/>
      <x:c r="B265" s="6"/>
      <x:c r="C265" s="6"/>
      <x:c r="D265" s="6"/>
      <x:c r="E265" s="6"/>
      <x:c r="F265" s="6"/>
      <x:c r="G265" s="6"/>
      <x:c r="H265" s="6"/>
      <x:c r="I265" s="6"/>
      <x:c r="J265" s="6"/>
      <x:c r="K265" s="6"/>
      <x:c r="L265" s="6"/>
      <x:c r="M265" s="6"/>
      <x:c r="N265" s="16"/>
      <x:c r="O265" s="16"/>
      <x:c r="P265" s="16"/>
      <x:c r="Q265" s="17"/>
      <x:c r="R265" s="17"/>
      <x:c r="S265" s="17"/>
      <x:c r="T265" s="17"/>
      <x:c r="U265" s="17"/>
      <x:c r="V265" s="17"/>
      <x:c r="W265" s="17"/>
      <x:c r="X265" s="17"/>
      <x:c r="Y265" s="17"/>
      <x:c r="Z265" s="18" t="str">
        <x:f>IF(COUNT(S265:T265)&lt;&gt;2,"",SUM(S265:T265))</x:f>
      </x:c>
      <x:c r="AA265" s="23" t="str">
        <x:f>IF(OR(NOT(ISNUMBER(Z265)),NOT(ISNUMBER(R265)),R265&lt;=0),"",Z265/R265)</x:f>
      </x:c>
      <x:c r="AB265" s="23" t="str">
        <x:f>IF(OR(COUNT(R265,V265)&lt;&gt;2,R265&lt;=0),"",V265/R265-1)</x:f>
      </x:c>
      <x:c r="AC265" s="24" t="str">
        <x:f>IF(COUNT(Q265,R265)&lt;&gt;2,"",IF(OR(Q265&lt;=0,R265&lt;=0),"NM",Q265/R265))</x:f>
      </x:c>
      <x:c r="AD265" s="24" t="str">
        <x:f>IF(COUNT(Q265,Z265)&lt;&gt;2,"",IF(OR(Q265&lt;=0,Z265&lt;=0),"NM",Q265/Z265))</x:f>
      </x:c>
      <x:c r="AE265" s="24" t="str">
        <x:f>IF(COUNT(Q265,U265)&lt;&gt;2,"",IF(OR(Q265&lt;=0,U265&lt;=0),"NM",Q265/U265))</x:f>
      </x:c>
      <x:c r="AF265" s="24" t="str">
        <x:f>IF(COUNT(Q265,V265)&lt;&gt;2,"",IF(OR(Q265&lt;=0,V265&lt;=0),"NM",Q265/V265))</x:f>
      </x:c>
      <x:c r="AG265" s="24" t="str">
        <x:f>IF(COUNT(Q265,W265)&lt;&gt;2,"",IF(OR(Q265&lt;=0,W265&lt;=0),"NM",Q265/W265))</x:f>
      </x:c>
      <x:c r="AH265" s="25" t="str">
        <x:f>IF(OR(NOT(ISNUMBER(Controls!$C$11)),Controls!$C$11&lt;1,Controls!$C$11&gt;5,Controls!$C$11&lt;&gt;INT(Controls!$C$11)),"",INDEX(AC265:AG265,1,Controls!$C$11))</x:f>
      </x:c>
      <x:c r="AI265" s="2" t="str">
        <x:f>IF(A265="","",IF(COUNTIFS($A$10:$A$309,A265)&lt;&gt;1,"Duplicate ID",IF(OR(B265&lt;&gt;Controls!$C$9,C265&lt;&gt;Controls!$C$10),"Other peer group",IF(OR(H265&lt;&gt;"Yes",G265="Excluded",G265="Adjacent",G265="Watchlist"),"Excluded",IF(OR(I265&lt;&gt;"Yes",D265="",E265="",J265="",K265="",L265="",X265="",Controls!$C$10="",Controls!$C$8="",Controls!$C$20="",Controls!$C$21="",M265&lt;&gt;Controls!$C$8,NOT(ISNUMBER(N265)),N265&lt;=0,N265&lt;&gt;Controls!$C$7,NOT(ISNUMBER(O265)),O265&gt;N265,AND(Controls!$C$11&gt;=4,OR(NOT(ISNUMBER(P265)),P265&lt;=N265)),AND(Controls!$C$11=2,T265&lt;&gt;0,Y265=""),AND(G265&lt;&gt;"Core",G265&lt;&gt;"Secondary")),"Review inputs / basis",IF(NOT(ISNUMBER(AH265)),"Missing / NM metric","Eligible"))))))</x:f>
      </x:c>
      <x:c r="AJ265" s="25" t="str">
        <x:f>IF(AND(AI265="Eligible",G265="Core"),AH265,"")</x:f>
      </x:c>
      <x:c r="AK265" s="25" t="str">
        <x:f>IF(AI265="Eligible",AH265,"")</x:f>
      </x:c>
      <x:c r="AL265" s="2" t="str">
        <x:f>IF(NOT(ISNUMBER(AJ265)),"",IF($A$6&lt;5,"Fewer than 5 core",IF(OR(AJ265&lt;$B$6-1.5*($D$6-$B$6),AJ265&gt;$D$6+1.5*($D$6-$B$6)),"Review outlier","Within IQR fences")))</x:f>
      </x:c>
      <x:c r="AM265" s="2"/>
      <x:c r="AN265" s="2"/>
      <x:c r="AO265" s="2"/>
      <x:c r="AP265" s="2"/>
    </x:row>
    <x:row r="266" ht="25" customHeight="1">
      <x:c r="A266" s="6"/>
      <x:c r="B266" s="6"/>
      <x:c r="C266" s="6"/>
      <x:c r="D266" s="6"/>
      <x:c r="E266" s="6"/>
      <x:c r="F266" s="6"/>
      <x:c r="G266" s="6"/>
      <x:c r="H266" s="6"/>
      <x:c r="I266" s="6"/>
      <x:c r="J266" s="6"/>
      <x:c r="K266" s="6"/>
      <x:c r="L266" s="6"/>
      <x:c r="M266" s="6"/>
      <x:c r="N266" s="16"/>
      <x:c r="O266" s="16"/>
      <x:c r="P266" s="16"/>
      <x:c r="Q266" s="17"/>
      <x:c r="R266" s="17"/>
      <x:c r="S266" s="17"/>
      <x:c r="T266" s="17"/>
      <x:c r="U266" s="17"/>
      <x:c r="V266" s="17"/>
      <x:c r="W266" s="17"/>
      <x:c r="X266" s="17"/>
      <x:c r="Y266" s="17"/>
      <x:c r="Z266" s="18" t="str">
        <x:f>IF(COUNT(S266:T266)&lt;&gt;2,"",SUM(S266:T266))</x:f>
      </x:c>
      <x:c r="AA266" s="23" t="str">
        <x:f>IF(OR(NOT(ISNUMBER(Z266)),NOT(ISNUMBER(R266)),R266&lt;=0),"",Z266/R266)</x:f>
      </x:c>
      <x:c r="AB266" s="23" t="str">
        <x:f>IF(OR(COUNT(R266,V266)&lt;&gt;2,R266&lt;=0),"",V266/R266-1)</x:f>
      </x:c>
      <x:c r="AC266" s="24" t="str">
        <x:f>IF(COUNT(Q266,R266)&lt;&gt;2,"",IF(OR(Q266&lt;=0,R266&lt;=0),"NM",Q266/R266))</x:f>
      </x:c>
      <x:c r="AD266" s="24" t="str">
        <x:f>IF(COUNT(Q266,Z266)&lt;&gt;2,"",IF(OR(Q266&lt;=0,Z266&lt;=0),"NM",Q266/Z266))</x:f>
      </x:c>
      <x:c r="AE266" s="24" t="str">
        <x:f>IF(COUNT(Q266,U266)&lt;&gt;2,"",IF(OR(Q266&lt;=0,U266&lt;=0),"NM",Q266/U266))</x:f>
      </x:c>
      <x:c r="AF266" s="24" t="str">
        <x:f>IF(COUNT(Q266,V266)&lt;&gt;2,"",IF(OR(Q266&lt;=0,V266&lt;=0),"NM",Q266/V266))</x:f>
      </x:c>
      <x:c r="AG266" s="24" t="str">
        <x:f>IF(COUNT(Q266,W266)&lt;&gt;2,"",IF(OR(Q266&lt;=0,W266&lt;=0),"NM",Q266/W266))</x:f>
      </x:c>
      <x:c r="AH266" s="25" t="str">
        <x:f>IF(OR(NOT(ISNUMBER(Controls!$C$11)),Controls!$C$11&lt;1,Controls!$C$11&gt;5,Controls!$C$11&lt;&gt;INT(Controls!$C$11)),"",INDEX(AC266:AG266,1,Controls!$C$11))</x:f>
      </x:c>
      <x:c r="AI266" s="2" t="str">
        <x:f>IF(A266="","",IF(COUNTIFS($A$10:$A$309,A266)&lt;&gt;1,"Duplicate ID",IF(OR(B266&lt;&gt;Controls!$C$9,C266&lt;&gt;Controls!$C$10),"Other peer group",IF(OR(H266&lt;&gt;"Yes",G266="Excluded",G266="Adjacent",G266="Watchlist"),"Excluded",IF(OR(I266&lt;&gt;"Yes",D266="",E266="",J266="",K266="",L266="",X266="",Controls!$C$10="",Controls!$C$8="",Controls!$C$20="",Controls!$C$21="",M266&lt;&gt;Controls!$C$8,NOT(ISNUMBER(N266)),N266&lt;=0,N266&lt;&gt;Controls!$C$7,NOT(ISNUMBER(O266)),O266&gt;N266,AND(Controls!$C$11&gt;=4,OR(NOT(ISNUMBER(P266)),P266&lt;=N266)),AND(Controls!$C$11=2,T266&lt;&gt;0,Y266=""),AND(G266&lt;&gt;"Core",G266&lt;&gt;"Secondary")),"Review inputs / basis",IF(NOT(ISNUMBER(AH266)),"Missing / NM metric","Eligible"))))))</x:f>
      </x:c>
      <x:c r="AJ266" s="25" t="str">
        <x:f>IF(AND(AI266="Eligible",G266="Core"),AH266,"")</x:f>
      </x:c>
      <x:c r="AK266" s="25" t="str">
        <x:f>IF(AI266="Eligible",AH266,"")</x:f>
      </x:c>
      <x:c r="AL266" s="2" t="str">
        <x:f>IF(NOT(ISNUMBER(AJ266)),"",IF($A$6&lt;5,"Fewer than 5 core",IF(OR(AJ266&lt;$B$6-1.5*($D$6-$B$6),AJ266&gt;$D$6+1.5*($D$6-$B$6)),"Review outlier","Within IQR fences")))</x:f>
      </x:c>
      <x:c r="AM266" s="2"/>
      <x:c r="AN266" s="2"/>
      <x:c r="AO266" s="2"/>
      <x:c r="AP266" s="2"/>
    </x:row>
    <x:row r="267" ht="25" customHeight="1">
      <x:c r="A267" s="6"/>
      <x:c r="B267" s="6"/>
      <x:c r="C267" s="6"/>
      <x:c r="D267" s="6"/>
      <x:c r="E267" s="6"/>
      <x:c r="F267" s="6"/>
      <x:c r="G267" s="6"/>
      <x:c r="H267" s="6"/>
      <x:c r="I267" s="6"/>
      <x:c r="J267" s="6"/>
      <x:c r="K267" s="6"/>
      <x:c r="L267" s="6"/>
      <x:c r="M267" s="6"/>
      <x:c r="N267" s="16"/>
      <x:c r="O267" s="16"/>
      <x:c r="P267" s="16"/>
      <x:c r="Q267" s="17"/>
      <x:c r="R267" s="17"/>
      <x:c r="S267" s="17"/>
      <x:c r="T267" s="17"/>
      <x:c r="U267" s="17"/>
      <x:c r="V267" s="17"/>
      <x:c r="W267" s="17"/>
      <x:c r="X267" s="17"/>
      <x:c r="Y267" s="17"/>
      <x:c r="Z267" s="18" t="str">
        <x:f>IF(COUNT(S267:T267)&lt;&gt;2,"",SUM(S267:T267))</x:f>
      </x:c>
      <x:c r="AA267" s="23" t="str">
        <x:f>IF(OR(NOT(ISNUMBER(Z267)),NOT(ISNUMBER(R267)),R267&lt;=0),"",Z267/R267)</x:f>
      </x:c>
      <x:c r="AB267" s="23" t="str">
        <x:f>IF(OR(COUNT(R267,V267)&lt;&gt;2,R267&lt;=0),"",V267/R267-1)</x:f>
      </x:c>
      <x:c r="AC267" s="24" t="str">
        <x:f>IF(COUNT(Q267,R267)&lt;&gt;2,"",IF(OR(Q267&lt;=0,R267&lt;=0),"NM",Q267/R267))</x:f>
      </x:c>
      <x:c r="AD267" s="24" t="str">
        <x:f>IF(COUNT(Q267,Z267)&lt;&gt;2,"",IF(OR(Q267&lt;=0,Z267&lt;=0),"NM",Q267/Z267))</x:f>
      </x:c>
      <x:c r="AE267" s="24" t="str">
        <x:f>IF(COUNT(Q267,U267)&lt;&gt;2,"",IF(OR(Q267&lt;=0,U267&lt;=0),"NM",Q267/U267))</x:f>
      </x:c>
      <x:c r="AF267" s="24" t="str">
        <x:f>IF(COUNT(Q267,V267)&lt;&gt;2,"",IF(OR(Q267&lt;=0,V267&lt;=0),"NM",Q267/V267))</x:f>
      </x:c>
      <x:c r="AG267" s="24" t="str">
        <x:f>IF(COUNT(Q267,W267)&lt;&gt;2,"",IF(OR(Q267&lt;=0,W267&lt;=0),"NM",Q267/W267))</x:f>
      </x:c>
      <x:c r="AH267" s="25" t="str">
        <x:f>IF(OR(NOT(ISNUMBER(Controls!$C$11)),Controls!$C$11&lt;1,Controls!$C$11&gt;5,Controls!$C$11&lt;&gt;INT(Controls!$C$11)),"",INDEX(AC267:AG267,1,Controls!$C$11))</x:f>
      </x:c>
      <x:c r="AI267" s="2" t="str">
        <x:f>IF(A267="","",IF(COUNTIFS($A$10:$A$309,A267)&lt;&gt;1,"Duplicate ID",IF(OR(B267&lt;&gt;Controls!$C$9,C267&lt;&gt;Controls!$C$10),"Other peer group",IF(OR(H267&lt;&gt;"Yes",G267="Excluded",G267="Adjacent",G267="Watchlist"),"Excluded",IF(OR(I267&lt;&gt;"Yes",D267="",E267="",J267="",K267="",L267="",X267="",Controls!$C$10="",Controls!$C$8="",Controls!$C$20="",Controls!$C$21="",M267&lt;&gt;Controls!$C$8,NOT(ISNUMBER(N267)),N267&lt;=0,N267&lt;&gt;Controls!$C$7,NOT(ISNUMBER(O267)),O267&gt;N267,AND(Controls!$C$11&gt;=4,OR(NOT(ISNUMBER(P267)),P267&lt;=N267)),AND(Controls!$C$11=2,T267&lt;&gt;0,Y267=""),AND(G267&lt;&gt;"Core",G267&lt;&gt;"Secondary")),"Review inputs / basis",IF(NOT(ISNUMBER(AH267)),"Missing / NM metric","Eligible"))))))</x:f>
      </x:c>
      <x:c r="AJ267" s="25" t="str">
        <x:f>IF(AND(AI267="Eligible",G267="Core"),AH267,"")</x:f>
      </x:c>
      <x:c r="AK267" s="25" t="str">
        <x:f>IF(AI267="Eligible",AH267,"")</x:f>
      </x:c>
      <x:c r="AL267" s="2" t="str">
        <x:f>IF(NOT(ISNUMBER(AJ267)),"",IF($A$6&lt;5,"Fewer than 5 core",IF(OR(AJ267&lt;$B$6-1.5*($D$6-$B$6),AJ267&gt;$D$6+1.5*($D$6-$B$6)),"Review outlier","Within IQR fences")))</x:f>
      </x:c>
      <x:c r="AM267" s="2"/>
      <x:c r="AN267" s="2"/>
      <x:c r="AO267" s="2"/>
      <x:c r="AP267" s="2"/>
    </x:row>
    <x:row r="268" ht="25" customHeight="1">
      <x:c r="A268" s="6"/>
      <x:c r="B268" s="6"/>
      <x:c r="C268" s="6"/>
      <x:c r="D268" s="6"/>
      <x:c r="E268" s="6"/>
      <x:c r="F268" s="6"/>
      <x:c r="G268" s="6"/>
      <x:c r="H268" s="6"/>
      <x:c r="I268" s="6"/>
      <x:c r="J268" s="6"/>
      <x:c r="K268" s="6"/>
      <x:c r="L268" s="6"/>
      <x:c r="M268" s="6"/>
      <x:c r="N268" s="16"/>
      <x:c r="O268" s="16"/>
      <x:c r="P268" s="16"/>
      <x:c r="Q268" s="17"/>
      <x:c r="R268" s="17"/>
      <x:c r="S268" s="17"/>
      <x:c r="T268" s="17"/>
      <x:c r="U268" s="17"/>
      <x:c r="V268" s="17"/>
      <x:c r="W268" s="17"/>
      <x:c r="X268" s="17"/>
      <x:c r="Y268" s="17"/>
      <x:c r="Z268" s="18" t="str">
        <x:f>IF(COUNT(S268:T268)&lt;&gt;2,"",SUM(S268:T268))</x:f>
      </x:c>
      <x:c r="AA268" s="23" t="str">
        <x:f>IF(OR(NOT(ISNUMBER(Z268)),NOT(ISNUMBER(R268)),R268&lt;=0),"",Z268/R268)</x:f>
      </x:c>
      <x:c r="AB268" s="23" t="str">
        <x:f>IF(OR(COUNT(R268,V268)&lt;&gt;2,R268&lt;=0),"",V268/R268-1)</x:f>
      </x:c>
      <x:c r="AC268" s="24" t="str">
        <x:f>IF(COUNT(Q268,R268)&lt;&gt;2,"",IF(OR(Q268&lt;=0,R268&lt;=0),"NM",Q268/R268))</x:f>
      </x:c>
      <x:c r="AD268" s="24" t="str">
        <x:f>IF(COUNT(Q268,Z268)&lt;&gt;2,"",IF(OR(Q268&lt;=0,Z268&lt;=0),"NM",Q268/Z268))</x:f>
      </x:c>
      <x:c r="AE268" s="24" t="str">
        <x:f>IF(COUNT(Q268,U268)&lt;&gt;2,"",IF(OR(Q268&lt;=0,U268&lt;=0),"NM",Q268/U268))</x:f>
      </x:c>
      <x:c r="AF268" s="24" t="str">
        <x:f>IF(COUNT(Q268,V268)&lt;&gt;2,"",IF(OR(Q268&lt;=0,V268&lt;=0),"NM",Q268/V268))</x:f>
      </x:c>
      <x:c r="AG268" s="24" t="str">
        <x:f>IF(COUNT(Q268,W268)&lt;&gt;2,"",IF(OR(Q268&lt;=0,W268&lt;=0),"NM",Q268/W268))</x:f>
      </x:c>
      <x:c r="AH268" s="25" t="str">
        <x:f>IF(OR(NOT(ISNUMBER(Controls!$C$11)),Controls!$C$11&lt;1,Controls!$C$11&gt;5,Controls!$C$11&lt;&gt;INT(Controls!$C$11)),"",INDEX(AC268:AG268,1,Controls!$C$11))</x:f>
      </x:c>
      <x:c r="AI268" s="2" t="str">
        <x:f>IF(A268="","",IF(COUNTIFS($A$10:$A$309,A268)&lt;&gt;1,"Duplicate ID",IF(OR(B268&lt;&gt;Controls!$C$9,C268&lt;&gt;Controls!$C$10),"Other peer group",IF(OR(H268&lt;&gt;"Yes",G268="Excluded",G268="Adjacent",G268="Watchlist"),"Excluded",IF(OR(I268&lt;&gt;"Yes",D268="",E268="",J268="",K268="",L268="",X268="",Controls!$C$10="",Controls!$C$8="",Controls!$C$20="",Controls!$C$21="",M268&lt;&gt;Controls!$C$8,NOT(ISNUMBER(N268)),N268&lt;=0,N268&lt;&gt;Controls!$C$7,NOT(ISNUMBER(O268)),O268&gt;N268,AND(Controls!$C$11&gt;=4,OR(NOT(ISNUMBER(P268)),P268&lt;=N268)),AND(Controls!$C$11=2,T268&lt;&gt;0,Y268=""),AND(G268&lt;&gt;"Core",G268&lt;&gt;"Secondary")),"Review inputs / basis",IF(NOT(ISNUMBER(AH268)),"Missing / NM metric","Eligible"))))))</x:f>
      </x:c>
      <x:c r="AJ268" s="25" t="str">
        <x:f>IF(AND(AI268="Eligible",G268="Core"),AH268,"")</x:f>
      </x:c>
      <x:c r="AK268" s="25" t="str">
        <x:f>IF(AI268="Eligible",AH268,"")</x:f>
      </x:c>
      <x:c r="AL268" s="2" t="str">
        <x:f>IF(NOT(ISNUMBER(AJ268)),"",IF($A$6&lt;5,"Fewer than 5 core",IF(OR(AJ268&lt;$B$6-1.5*($D$6-$B$6),AJ268&gt;$D$6+1.5*($D$6-$B$6)),"Review outlier","Within IQR fences")))</x:f>
      </x:c>
      <x:c r="AM268" s="2"/>
      <x:c r="AN268" s="2"/>
      <x:c r="AO268" s="2"/>
      <x:c r="AP268" s="2"/>
    </x:row>
    <x:row r="269" ht="25" customHeight="1">
      <x:c r="A269" s="6"/>
      <x:c r="B269" s="6"/>
      <x:c r="C269" s="6"/>
      <x:c r="D269" s="6"/>
      <x:c r="E269" s="6"/>
      <x:c r="F269" s="6"/>
      <x:c r="G269" s="6"/>
      <x:c r="H269" s="6"/>
      <x:c r="I269" s="6"/>
      <x:c r="J269" s="6"/>
      <x:c r="K269" s="6"/>
      <x:c r="L269" s="6"/>
      <x:c r="M269" s="6"/>
      <x:c r="N269" s="16"/>
      <x:c r="O269" s="16"/>
      <x:c r="P269" s="16"/>
      <x:c r="Q269" s="17"/>
      <x:c r="R269" s="17"/>
      <x:c r="S269" s="17"/>
      <x:c r="T269" s="17"/>
      <x:c r="U269" s="17"/>
      <x:c r="V269" s="17"/>
      <x:c r="W269" s="17"/>
      <x:c r="X269" s="17"/>
      <x:c r="Y269" s="17"/>
      <x:c r="Z269" s="18" t="str">
        <x:f>IF(COUNT(S269:T269)&lt;&gt;2,"",SUM(S269:T269))</x:f>
      </x:c>
      <x:c r="AA269" s="23" t="str">
        <x:f>IF(OR(NOT(ISNUMBER(Z269)),NOT(ISNUMBER(R269)),R269&lt;=0),"",Z269/R269)</x:f>
      </x:c>
      <x:c r="AB269" s="23" t="str">
        <x:f>IF(OR(COUNT(R269,V269)&lt;&gt;2,R269&lt;=0),"",V269/R269-1)</x:f>
      </x:c>
      <x:c r="AC269" s="24" t="str">
        <x:f>IF(COUNT(Q269,R269)&lt;&gt;2,"",IF(OR(Q269&lt;=0,R269&lt;=0),"NM",Q269/R269))</x:f>
      </x:c>
      <x:c r="AD269" s="24" t="str">
        <x:f>IF(COUNT(Q269,Z269)&lt;&gt;2,"",IF(OR(Q269&lt;=0,Z269&lt;=0),"NM",Q269/Z269))</x:f>
      </x:c>
      <x:c r="AE269" s="24" t="str">
        <x:f>IF(COUNT(Q269,U269)&lt;&gt;2,"",IF(OR(Q269&lt;=0,U269&lt;=0),"NM",Q269/U269))</x:f>
      </x:c>
      <x:c r="AF269" s="24" t="str">
        <x:f>IF(COUNT(Q269,V269)&lt;&gt;2,"",IF(OR(Q269&lt;=0,V269&lt;=0),"NM",Q269/V269))</x:f>
      </x:c>
      <x:c r="AG269" s="24" t="str">
        <x:f>IF(COUNT(Q269,W269)&lt;&gt;2,"",IF(OR(Q269&lt;=0,W269&lt;=0),"NM",Q269/W269))</x:f>
      </x:c>
      <x:c r="AH269" s="25" t="str">
        <x:f>IF(OR(NOT(ISNUMBER(Controls!$C$11)),Controls!$C$11&lt;1,Controls!$C$11&gt;5,Controls!$C$11&lt;&gt;INT(Controls!$C$11)),"",INDEX(AC269:AG269,1,Controls!$C$11))</x:f>
      </x:c>
      <x:c r="AI269" s="2" t="str">
        <x:f>IF(A269="","",IF(COUNTIFS($A$10:$A$309,A269)&lt;&gt;1,"Duplicate ID",IF(OR(B269&lt;&gt;Controls!$C$9,C269&lt;&gt;Controls!$C$10),"Other peer group",IF(OR(H269&lt;&gt;"Yes",G269="Excluded",G269="Adjacent",G269="Watchlist"),"Excluded",IF(OR(I269&lt;&gt;"Yes",D269="",E269="",J269="",K269="",L269="",X269="",Controls!$C$10="",Controls!$C$8="",Controls!$C$20="",Controls!$C$21="",M269&lt;&gt;Controls!$C$8,NOT(ISNUMBER(N269)),N269&lt;=0,N269&lt;&gt;Controls!$C$7,NOT(ISNUMBER(O269)),O269&gt;N269,AND(Controls!$C$11&gt;=4,OR(NOT(ISNUMBER(P269)),P269&lt;=N269)),AND(Controls!$C$11=2,T269&lt;&gt;0,Y269=""),AND(G269&lt;&gt;"Core",G269&lt;&gt;"Secondary")),"Review inputs / basis",IF(NOT(ISNUMBER(AH269)),"Missing / NM metric","Eligible"))))))</x:f>
      </x:c>
      <x:c r="AJ269" s="25" t="str">
        <x:f>IF(AND(AI269="Eligible",G269="Core"),AH269,"")</x:f>
      </x:c>
      <x:c r="AK269" s="25" t="str">
        <x:f>IF(AI269="Eligible",AH269,"")</x:f>
      </x:c>
      <x:c r="AL269" s="2" t="str">
        <x:f>IF(NOT(ISNUMBER(AJ269)),"",IF($A$6&lt;5,"Fewer than 5 core",IF(OR(AJ269&lt;$B$6-1.5*($D$6-$B$6),AJ269&gt;$D$6+1.5*($D$6-$B$6)),"Review outlier","Within IQR fences")))</x:f>
      </x:c>
      <x:c r="AM269" s="2"/>
      <x:c r="AN269" s="2"/>
      <x:c r="AO269" s="2"/>
      <x:c r="AP269" s="2"/>
    </x:row>
    <x:row r="270" ht="25" customHeight="1">
      <x:c r="A270" s="6"/>
      <x:c r="B270" s="6"/>
      <x:c r="C270" s="6"/>
      <x:c r="D270" s="6"/>
      <x:c r="E270" s="6"/>
      <x:c r="F270" s="6"/>
      <x:c r="G270" s="6"/>
      <x:c r="H270" s="6"/>
      <x:c r="I270" s="6"/>
      <x:c r="J270" s="6"/>
      <x:c r="K270" s="6"/>
      <x:c r="L270" s="6"/>
      <x:c r="M270" s="6"/>
      <x:c r="N270" s="16"/>
      <x:c r="O270" s="16"/>
      <x:c r="P270" s="16"/>
      <x:c r="Q270" s="17"/>
      <x:c r="R270" s="17"/>
      <x:c r="S270" s="17"/>
      <x:c r="T270" s="17"/>
      <x:c r="U270" s="17"/>
      <x:c r="V270" s="17"/>
      <x:c r="W270" s="17"/>
      <x:c r="X270" s="17"/>
      <x:c r="Y270" s="17"/>
      <x:c r="Z270" s="18" t="str">
        <x:f>IF(COUNT(S270:T270)&lt;&gt;2,"",SUM(S270:T270))</x:f>
      </x:c>
      <x:c r="AA270" s="23" t="str">
        <x:f>IF(OR(NOT(ISNUMBER(Z270)),NOT(ISNUMBER(R270)),R270&lt;=0),"",Z270/R270)</x:f>
      </x:c>
      <x:c r="AB270" s="23" t="str">
        <x:f>IF(OR(COUNT(R270,V270)&lt;&gt;2,R270&lt;=0),"",V270/R270-1)</x:f>
      </x:c>
      <x:c r="AC270" s="24" t="str">
        <x:f>IF(COUNT(Q270,R270)&lt;&gt;2,"",IF(OR(Q270&lt;=0,R270&lt;=0),"NM",Q270/R270))</x:f>
      </x:c>
      <x:c r="AD270" s="24" t="str">
        <x:f>IF(COUNT(Q270,Z270)&lt;&gt;2,"",IF(OR(Q270&lt;=0,Z270&lt;=0),"NM",Q270/Z270))</x:f>
      </x:c>
      <x:c r="AE270" s="24" t="str">
        <x:f>IF(COUNT(Q270,U270)&lt;&gt;2,"",IF(OR(Q270&lt;=0,U270&lt;=0),"NM",Q270/U270))</x:f>
      </x:c>
      <x:c r="AF270" s="24" t="str">
        <x:f>IF(COUNT(Q270,V270)&lt;&gt;2,"",IF(OR(Q270&lt;=0,V270&lt;=0),"NM",Q270/V270))</x:f>
      </x:c>
      <x:c r="AG270" s="24" t="str">
        <x:f>IF(COUNT(Q270,W270)&lt;&gt;2,"",IF(OR(Q270&lt;=0,W270&lt;=0),"NM",Q270/W270))</x:f>
      </x:c>
      <x:c r="AH270" s="25" t="str">
        <x:f>IF(OR(NOT(ISNUMBER(Controls!$C$11)),Controls!$C$11&lt;1,Controls!$C$11&gt;5,Controls!$C$11&lt;&gt;INT(Controls!$C$11)),"",INDEX(AC270:AG270,1,Controls!$C$11))</x:f>
      </x:c>
      <x:c r="AI270" s="2" t="str">
        <x:f>IF(A270="","",IF(COUNTIFS($A$10:$A$309,A270)&lt;&gt;1,"Duplicate ID",IF(OR(B270&lt;&gt;Controls!$C$9,C270&lt;&gt;Controls!$C$10),"Other peer group",IF(OR(H270&lt;&gt;"Yes",G270="Excluded",G270="Adjacent",G270="Watchlist"),"Excluded",IF(OR(I270&lt;&gt;"Yes",D270="",E270="",J270="",K270="",L270="",X270="",Controls!$C$10="",Controls!$C$8="",Controls!$C$20="",Controls!$C$21="",M270&lt;&gt;Controls!$C$8,NOT(ISNUMBER(N270)),N270&lt;=0,N270&lt;&gt;Controls!$C$7,NOT(ISNUMBER(O270)),O270&gt;N270,AND(Controls!$C$11&gt;=4,OR(NOT(ISNUMBER(P270)),P270&lt;=N270)),AND(Controls!$C$11=2,T270&lt;&gt;0,Y270=""),AND(G270&lt;&gt;"Core",G270&lt;&gt;"Secondary")),"Review inputs / basis",IF(NOT(ISNUMBER(AH270)),"Missing / NM metric","Eligible"))))))</x:f>
      </x:c>
      <x:c r="AJ270" s="25" t="str">
        <x:f>IF(AND(AI270="Eligible",G270="Core"),AH270,"")</x:f>
      </x:c>
      <x:c r="AK270" s="25" t="str">
        <x:f>IF(AI270="Eligible",AH270,"")</x:f>
      </x:c>
      <x:c r="AL270" s="2" t="str">
        <x:f>IF(NOT(ISNUMBER(AJ270)),"",IF($A$6&lt;5,"Fewer than 5 core",IF(OR(AJ270&lt;$B$6-1.5*($D$6-$B$6),AJ270&gt;$D$6+1.5*($D$6-$B$6)),"Review outlier","Within IQR fences")))</x:f>
      </x:c>
      <x:c r="AM270" s="2"/>
      <x:c r="AN270" s="2"/>
      <x:c r="AO270" s="2"/>
      <x:c r="AP270" s="2"/>
    </x:row>
    <x:row r="271" ht="25" customHeight="1">
      <x:c r="A271" s="6"/>
      <x:c r="B271" s="6"/>
      <x:c r="C271" s="6"/>
      <x:c r="D271" s="6"/>
      <x:c r="E271" s="6"/>
      <x:c r="F271" s="6"/>
      <x:c r="G271" s="6"/>
      <x:c r="H271" s="6"/>
      <x:c r="I271" s="6"/>
      <x:c r="J271" s="6"/>
      <x:c r="K271" s="6"/>
      <x:c r="L271" s="6"/>
      <x:c r="M271" s="6"/>
      <x:c r="N271" s="16"/>
      <x:c r="O271" s="16"/>
      <x:c r="P271" s="16"/>
      <x:c r="Q271" s="17"/>
      <x:c r="R271" s="17"/>
      <x:c r="S271" s="17"/>
      <x:c r="T271" s="17"/>
      <x:c r="U271" s="17"/>
      <x:c r="V271" s="17"/>
      <x:c r="W271" s="17"/>
      <x:c r="X271" s="17"/>
      <x:c r="Y271" s="17"/>
      <x:c r="Z271" s="18" t="str">
        <x:f>IF(COUNT(S271:T271)&lt;&gt;2,"",SUM(S271:T271))</x:f>
      </x:c>
      <x:c r="AA271" s="23" t="str">
        <x:f>IF(OR(NOT(ISNUMBER(Z271)),NOT(ISNUMBER(R271)),R271&lt;=0),"",Z271/R271)</x:f>
      </x:c>
      <x:c r="AB271" s="23" t="str">
        <x:f>IF(OR(COUNT(R271,V271)&lt;&gt;2,R271&lt;=0),"",V271/R271-1)</x:f>
      </x:c>
      <x:c r="AC271" s="24" t="str">
        <x:f>IF(COUNT(Q271,R271)&lt;&gt;2,"",IF(OR(Q271&lt;=0,R271&lt;=0),"NM",Q271/R271))</x:f>
      </x:c>
      <x:c r="AD271" s="24" t="str">
        <x:f>IF(COUNT(Q271,Z271)&lt;&gt;2,"",IF(OR(Q271&lt;=0,Z271&lt;=0),"NM",Q271/Z271))</x:f>
      </x:c>
      <x:c r="AE271" s="24" t="str">
        <x:f>IF(COUNT(Q271,U271)&lt;&gt;2,"",IF(OR(Q271&lt;=0,U271&lt;=0),"NM",Q271/U271))</x:f>
      </x:c>
      <x:c r="AF271" s="24" t="str">
        <x:f>IF(COUNT(Q271,V271)&lt;&gt;2,"",IF(OR(Q271&lt;=0,V271&lt;=0),"NM",Q271/V271))</x:f>
      </x:c>
      <x:c r="AG271" s="24" t="str">
        <x:f>IF(COUNT(Q271,W271)&lt;&gt;2,"",IF(OR(Q271&lt;=0,W271&lt;=0),"NM",Q271/W271))</x:f>
      </x:c>
      <x:c r="AH271" s="25" t="str">
        <x:f>IF(OR(NOT(ISNUMBER(Controls!$C$11)),Controls!$C$11&lt;1,Controls!$C$11&gt;5,Controls!$C$11&lt;&gt;INT(Controls!$C$11)),"",INDEX(AC271:AG271,1,Controls!$C$11))</x:f>
      </x:c>
      <x:c r="AI271" s="2" t="str">
        <x:f>IF(A271="","",IF(COUNTIFS($A$10:$A$309,A271)&lt;&gt;1,"Duplicate ID",IF(OR(B271&lt;&gt;Controls!$C$9,C271&lt;&gt;Controls!$C$10),"Other peer group",IF(OR(H271&lt;&gt;"Yes",G271="Excluded",G271="Adjacent",G271="Watchlist"),"Excluded",IF(OR(I271&lt;&gt;"Yes",D271="",E271="",J271="",K271="",L271="",X271="",Controls!$C$10="",Controls!$C$8="",Controls!$C$20="",Controls!$C$21="",M271&lt;&gt;Controls!$C$8,NOT(ISNUMBER(N271)),N271&lt;=0,N271&lt;&gt;Controls!$C$7,NOT(ISNUMBER(O271)),O271&gt;N271,AND(Controls!$C$11&gt;=4,OR(NOT(ISNUMBER(P271)),P271&lt;=N271)),AND(Controls!$C$11=2,T271&lt;&gt;0,Y271=""),AND(G271&lt;&gt;"Core",G271&lt;&gt;"Secondary")),"Review inputs / basis",IF(NOT(ISNUMBER(AH271)),"Missing / NM metric","Eligible"))))))</x:f>
      </x:c>
      <x:c r="AJ271" s="25" t="str">
        <x:f>IF(AND(AI271="Eligible",G271="Core"),AH271,"")</x:f>
      </x:c>
      <x:c r="AK271" s="25" t="str">
        <x:f>IF(AI271="Eligible",AH271,"")</x:f>
      </x:c>
      <x:c r="AL271" s="2" t="str">
        <x:f>IF(NOT(ISNUMBER(AJ271)),"",IF($A$6&lt;5,"Fewer than 5 core",IF(OR(AJ271&lt;$B$6-1.5*($D$6-$B$6),AJ271&gt;$D$6+1.5*($D$6-$B$6)),"Review outlier","Within IQR fences")))</x:f>
      </x:c>
      <x:c r="AM271" s="2"/>
      <x:c r="AN271" s="2"/>
      <x:c r="AO271" s="2"/>
      <x:c r="AP271" s="2"/>
    </x:row>
    <x:row r="272" ht="25" customHeight="1">
      <x:c r="A272" s="6"/>
      <x:c r="B272" s="6"/>
      <x:c r="C272" s="6"/>
      <x:c r="D272" s="6"/>
      <x:c r="E272" s="6"/>
      <x:c r="F272" s="6"/>
      <x:c r="G272" s="6"/>
      <x:c r="H272" s="6"/>
      <x:c r="I272" s="6"/>
      <x:c r="J272" s="6"/>
      <x:c r="K272" s="6"/>
      <x:c r="L272" s="6"/>
      <x:c r="M272" s="6"/>
      <x:c r="N272" s="16"/>
      <x:c r="O272" s="16"/>
      <x:c r="P272" s="16"/>
      <x:c r="Q272" s="17"/>
      <x:c r="R272" s="17"/>
      <x:c r="S272" s="17"/>
      <x:c r="T272" s="17"/>
      <x:c r="U272" s="17"/>
      <x:c r="V272" s="17"/>
      <x:c r="W272" s="17"/>
      <x:c r="X272" s="17"/>
      <x:c r="Y272" s="17"/>
      <x:c r="Z272" s="18" t="str">
        <x:f>IF(COUNT(S272:T272)&lt;&gt;2,"",SUM(S272:T272))</x:f>
      </x:c>
      <x:c r="AA272" s="23" t="str">
        <x:f>IF(OR(NOT(ISNUMBER(Z272)),NOT(ISNUMBER(R272)),R272&lt;=0),"",Z272/R272)</x:f>
      </x:c>
      <x:c r="AB272" s="23" t="str">
        <x:f>IF(OR(COUNT(R272,V272)&lt;&gt;2,R272&lt;=0),"",V272/R272-1)</x:f>
      </x:c>
      <x:c r="AC272" s="24" t="str">
        <x:f>IF(COUNT(Q272,R272)&lt;&gt;2,"",IF(OR(Q272&lt;=0,R272&lt;=0),"NM",Q272/R272))</x:f>
      </x:c>
      <x:c r="AD272" s="24" t="str">
        <x:f>IF(COUNT(Q272,Z272)&lt;&gt;2,"",IF(OR(Q272&lt;=0,Z272&lt;=0),"NM",Q272/Z272))</x:f>
      </x:c>
      <x:c r="AE272" s="24" t="str">
        <x:f>IF(COUNT(Q272,U272)&lt;&gt;2,"",IF(OR(Q272&lt;=0,U272&lt;=0),"NM",Q272/U272))</x:f>
      </x:c>
      <x:c r="AF272" s="24" t="str">
        <x:f>IF(COUNT(Q272,V272)&lt;&gt;2,"",IF(OR(Q272&lt;=0,V272&lt;=0),"NM",Q272/V272))</x:f>
      </x:c>
      <x:c r="AG272" s="24" t="str">
        <x:f>IF(COUNT(Q272,W272)&lt;&gt;2,"",IF(OR(Q272&lt;=0,W272&lt;=0),"NM",Q272/W272))</x:f>
      </x:c>
      <x:c r="AH272" s="25" t="str">
        <x:f>IF(OR(NOT(ISNUMBER(Controls!$C$11)),Controls!$C$11&lt;1,Controls!$C$11&gt;5,Controls!$C$11&lt;&gt;INT(Controls!$C$11)),"",INDEX(AC272:AG272,1,Controls!$C$11))</x:f>
      </x:c>
      <x:c r="AI272" s="2" t="str">
        <x:f>IF(A272="","",IF(COUNTIFS($A$10:$A$309,A272)&lt;&gt;1,"Duplicate ID",IF(OR(B272&lt;&gt;Controls!$C$9,C272&lt;&gt;Controls!$C$10),"Other peer group",IF(OR(H272&lt;&gt;"Yes",G272="Excluded",G272="Adjacent",G272="Watchlist"),"Excluded",IF(OR(I272&lt;&gt;"Yes",D272="",E272="",J272="",K272="",L272="",X272="",Controls!$C$10="",Controls!$C$8="",Controls!$C$20="",Controls!$C$21="",M272&lt;&gt;Controls!$C$8,NOT(ISNUMBER(N272)),N272&lt;=0,N272&lt;&gt;Controls!$C$7,NOT(ISNUMBER(O272)),O272&gt;N272,AND(Controls!$C$11&gt;=4,OR(NOT(ISNUMBER(P272)),P272&lt;=N272)),AND(Controls!$C$11=2,T272&lt;&gt;0,Y272=""),AND(G272&lt;&gt;"Core",G272&lt;&gt;"Secondary")),"Review inputs / basis",IF(NOT(ISNUMBER(AH272)),"Missing / NM metric","Eligible"))))))</x:f>
      </x:c>
      <x:c r="AJ272" s="25" t="str">
        <x:f>IF(AND(AI272="Eligible",G272="Core"),AH272,"")</x:f>
      </x:c>
      <x:c r="AK272" s="25" t="str">
        <x:f>IF(AI272="Eligible",AH272,"")</x:f>
      </x:c>
      <x:c r="AL272" s="2" t="str">
        <x:f>IF(NOT(ISNUMBER(AJ272)),"",IF($A$6&lt;5,"Fewer than 5 core",IF(OR(AJ272&lt;$B$6-1.5*($D$6-$B$6),AJ272&gt;$D$6+1.5*($D$6-$B$6)),"Review outlier","Within IQR fences")))</x:f>
      </x:c>
      <x:c r="AM272" s="2"/>
      <x:c r="AN272" s="2"/>
      <x:c r="AO272" s="2"/>
      <x:c r="AP272" s="2"/>
    </x:row>
    <x:row r="273" ht="25" customHeight="1">
      <x:c r="A273" s="6"/>
      <x:c r="B273" s="6"/>
      <x:c r="C273" s="6"/>
      <x:c r="D273" s="6"/>
      <x:c r="E273" s="6"/>
      <x:c r="F273" s="6"/>
      <x:c r="G273" s="6"/>
      <x:c r="H273" s="6"/>
      <x:c r="I273" s="6"/>
      <x:c r="J273" s="6"/>
      <x:c r="K273" s="6"/>
      <x:c r="L273" s="6"/>
      <x:c r="M273" s="6"/>
      <x:c r="N273" s="16"/>
      <x:c r="O273" s="16"/>
      <x:c r="P273" s="16"/>
      <x:c r="Q273" s="17"/>
      <x:c r="R273" s="17"/>
      <x:c r="S273" s="17"/>
      <x:c r="T273" s="17"/>
      <x:c r="U273" s="17"/>
      <x:c r="V273" s="17"/>
      <x:c r="W273" s="17"/>
      <x:c r="X273" s="17"/>
      <x:c r="Y273" s="17"/>
      <x:c r="Z273" s="18" t="str">
        <x:f>IF(COUNT(S273:T273)&lt;&gt;2,"",SUM(S273:T273))</x:f>
      </x:c>
      <x:c r="AA273" s="23" t="str">
        <x:f>IF(OR(NOT(ISNUMBER(Z273)),NOT(ISNUMBER(R273)),R273&lt;=0),"",Z273/R273)</x:f>
      </x:c>
      <x:c r="AB273" s="23" t="str">
        <x:f>IF(OR(COUNT(R273,V273)&lt;&gt;2,R273&lt;=0),"",V273/R273-1)</x:f>
      </x:c>
      <x:c r="AC273" s="24" t="str">
        <x:f>IF(COUNT(Q273,R273)&lt;&gt;2,"",IF(OR(Q273&lt;=0,R273&lt;=0),"NM",Q273/R273))</x:f>
      </x:c>
      <x:c r="AD273" s="24" t="str">
        <x:f>IF(COUNT(Q273,Z273)&lt;&gt;2,"",IF(OR(Q273&lt;=0,Z273&lt;=0),"NM",Q273/Z273))</x:f>
      </x:c>
      <x:c r="AE273" s="24" t="str">
        <x:f>IF(COUNT(Q273,U273)&lt;&gt;2,"",IF(OR(Q273&lt;=0,U273&lt;=0),"NM",Q273/U273))</x:f>
      </x:c>
      <x:c r="AF273" s="24" t="str">
        <x:f>IF(COUNT(Q273,V273)&lt;&gt;2,"",IF(OR(Q273&lt;=0,V273&lt;=0),"NM",Q273/V273))</x:f>
      </x:c>
      <x:c r="AG273" s="24" t="str">
        <x:f>IF(COUNT(Q273,W273)&lt;&gt;2,"",IF(OR(Q273&lt;=0,W273&lt;=0),"NM",Q273/W273))</x:f>
      </x:c>
      <x:c r="AH273" s="25" t="str">
        <x:f>IF(OR(NOT(ISNUMBER(Controls!$C$11)),Controls!$C$11&lt;1,Controls!$C$11&gt;5,Controls!$C$11&lt;&gt;INT(Controls!$C$11)),"",INDEX(AC273:AG273,1,Controls!$C$11))</x:f>
      </x:c>
      <x:c r="AI273" s="2" t="str">
        <x:f>IF(A273="","",IF(COUNTIFS($A$10:$A$309,A273)&lt;&gt;1,"Duplicate ID",IF(OR(B273&lt;&gt;Controls!$C$9,C273&lt;&gt;Controls!$C$10),"Other peer group",IF(OR(H273&lt;&gt;"Yes",G273="Excluded",G273="Adjacent",G273="Watchlist"),"Excluded",IF(OR(I273&lt;&gt;"Yes",D273="",E273="",J273="",K273="",L273="",X273="",Controls!$C$10="",Controls!$C$8="",Controls!$C$20="",Controls!$C$21="",M273&lt;&gt;Controls!$C$8,NOT(ISNUMBER(N273)),N273&lt;=0,N273&lt;&gt;Controls!$C$7,NOT(ISNUMBER(O273)),O273&gt;N273,AND(Controls!$C$11&gt;=4,OR(NOT(ISNUMBER(P273)),P273&lt;=N273)),AND(Controls!$C$11=2,T273&lt;&gt;0,Y273=""),AND(G273&lt;&gt;"Core",G273&lt;&gt;"Secondary")),"Review inputs / basis",IF(NOT(ISNUMBER(AH273)),"Missing / NM metric","Eligible"))))))</x:f>
      </x:c>
      <x:c r="AJ273" s="25" t="str">
        <x:f>IF(AND(AI273="Eligible",G273="Core"),AH273,"")</x:f>
      </x:c>
      <x:c r="AK273" s="25" t="str">
        <x:f>IF(AI273="Eligible",AH273,"")</x:f>
      </x:c>
      <x:c r="AL273" s="2" t="str">
        <x:f>IF(NOT(ISNUMBER(AJ273)),"",IF($A$6&lt;5,"Fewer than 5 core",IF(OR(AJ273&lt;$B$6-1.5*($D$6-$B$6),AJ273&gt;$D$6+1.5*($D$6-$B$6)),"Review outlier","Within IQR fences")))</x:f>
      </x:c>
      <x:c r="AM273" s="2"/>
      <x:c r="AN273" s="2"/>
      <x:c r="AO273" s="2"/>
      <x:c r="AP273" s="2"/>
    </x:row>
    <x:row r="274" ht="25" customHeight="1">
      <x:c r="A274" s="6"/>
      <x:c r="B274" s="6"/>
      <x:c r="C274" s="6"/>
      <x:c r="D274" s="6"/>
      <x:c r="E274" s="6"/>
      <x:c r="F274" s="6"/>
      <x:c r="G274" s="6"/>
      <x:c r="H274" s="6"/>
      <x:c r="I274" s="6"/>
      <x:c r="J274" s="6"/>
      <x:c r="K274" s="6"/>
      <x:c r="L274" s="6"/>
      <x:c r="M274" s="6"/>
      <x:c r="N274" s="16"/>
      <x:c r="O274" s="16"/>
      <x:c r="P274" s="16"/>
      <x:c r="Q274" s="17"/>
      <x:c r="R274" s="17"/>
      <x:c r="S274" s="17"/>
      <x:c r="T274" s="17"/>
      <x:c r="U274" s="17"/>
      <x:c r="V274" s="17"/>
      <x:c r="W274" s="17"/>
      <x:c r="X274" s="17"/>
      <x:c r="Y274" s="17"/>
      <x:c r="Z274" s="18" t="str">
        <x:f>IF(COUNT(S274:T274)&lt;&gt;2,"",SUM(S274:T274))</x:f>
      </x:c>
      <x:c r="AA274" s="23" t="str">
        <x:f>IF(OR(NOT(ISNUMBER(Z274)),NOT(ISNUMBER(R274)),R274&lt;=0),"",Z274/R274)</x:f>
      </x:c>
      <x:c r="AB274" s="23" t="str">
        <x:f>IF(OR(COUNT(R274,V274)&lt;&gt;2,R274&lt;=0),"",V274/R274-1)</x:f>
      </x:c>
      <x:c r="AC274" s="24" t="str">
        <x:f>IF(COUNT(Q274,R274)&lt;&gt;2,"",IF(OR(Q274&lt;=0,R274&lt;=0),"NM",Q274/R274))</x:f>
      </x:c>
      <x:c r="AD274" s="24" t="str">
        <x:f>IF(COUNT(Q274,Z274)&lt;&gt;2,"",IF(OR(Q274&lt;=0,Z274&lt;=0),"NM",Q274/Z274))</x:f>
      </x:c>
      <x:c r="AE274" s="24" t="str">
        <x:f>IF(COUNT(Q274,U274)&lt;&gt;2,"",IF(OR(Q274&lt;=0,U274&lt;=0),"NM",Q274/U274))</x:f>
      </x:c>
      <x:c r="AF274" s="24" t="str">
        <x:f>IF(COUNT(Q274,V274)&lt;&gt;2,"",IF(OR(Q274&lt;=0,V274&lt;=0),"NM",Q274/V274))</x:f>
      </x:c>
      <x:c r="AG274" s="24" t="str">
        <x:f>IF(COUNT(Q274,W274)&lt;&gt;2,"",IF(OR(Q274&lt;=0,W274&lt;=0),"NM",Q274/W274))</x:f>
      </x:c>
      <x:c r="AH274" s="25" t="str">
        <x:f>IF(OR(NOT(ISNUMBER(Controls!$C$11)),Controls!$C$11&lt;1,Controls!$C$11&gt;5,Controls!$C$11&lt;&gt;INT(Controls!$C$11)),"",INDEX(AC274:AG274,1,Controls!$C$11))</x:f>
      </x:c>
      <x:c r="AI274" s="2" t="str">
        <x:f>IF(A274="","",IF(COUNTIFS($A$10:$A$309,A274)&lt;&gt;1,"Duplicate ID",IF(OR(B274&lt;&gt;Controls!$C$9,C274&lt;&gt;Controls!$C$10),"Other peer group",IF(OR(H274&lt;&gt;"Yes",G274="Excluded",G274="Adjacent",G274="Watchlist"),"Excluded",IF(OR(I274&lt;&gt;"Yes",D274="",E274="",J274="",K274="",L274="",X274="",Controls!$C$10="",Controls!$C$8="",Controls!$C$20="",Controls!$C$21="",M274&lt;&gt;Controls!$C$8,NOT(ISNUMBER(N274)),N274&lt;=0,N274&lt;&gt;Controls!$C$7,NOT(ISNUMBER(O274)),O274&gt;N274,AND(Controls!$C$11&gt;=4,OR(NOT(ISNUMBER(P274)),P274&lt;=N274)),AND(Controls!$C$11=2,T274&lt;&gt;0,Y274=""),AND(G274&lt;&gt;"Core",G274&lt;&gt;"Secondary")),"Review inputs / basis",IF(NOT(ISNUMBER(AH274)),"Missing / NM metric","Eligible"))))))</x:f>
      </x:c>
      <x:c r="AJ274" s="25" t="str">
        <x:f>IF(AND(AI274="Eligible",G274="Core"),AH274,"")</x:f>
      </x:c>
      <x:c r="AK274" s="25" t="str">
        <x:f>IF(AI274="Eligible",AH274,"")</x:f>
      </x:c>
      <x:c r="AL274" s="2" t="str">
        <x:f>IF(NOT(ISNUMBER(AJ274)),"",IF($A$6&lt;5,"Fewer than 5 core",IF(OR(AJ274&lt;$B$6-1.5*($D$6-$B$6),AJ274&gt;$D$6+1.5*($D$6-$B$6)),"Review outlier","Within IQR fences")))</x:f>
      </x:c>
      <x:c r="AM274" s="2"/>
      <x:c r="AN274" s="2"/>
      <x:c r="AO274" s="2"/>
      <x:c r="AP274" s="2"/>
    </x:row>
    <x:row r="275" ht="25" customHeight="1">
      <x:c r="A275" s="6"/>
      <x:c r="B275" s="6"/>
      <x:c r="C275" s="6"/>
      <x:c r="D275" s="6"/>
      <x:c r="E275" s="6"/>
      <x:c r="F275" s="6"/>
      <x:c r="G275" s="6"/>
      <x:c r="H275" s="6"/>
      <x:c r="I275" s="6"/>
      <x:c r="J275" s="6"/>
      <x:c r="K275" s="6"/>
      <x:c r="L275" s="6"/>
      <x:c r="M275" s="6"/>
      <x:c r="N275" s="16"/>
      <x:c r="O275" s="16"/>
      <x:c r="P275" s="16"/>
      <x:c r="Q275" s="17"/>
      <x:c r="R275" s="17"/>
      <x:c r="S275" s="17"/>
      <x:c r="T275" s="17"/>
      <x:c r="U275" s="17"/>
      <x:c r="V275" s="17"/>
      <x:c r="W275" s="17"/>
      <x:c r="X275" s="17"/>
      <x:c r="Y275" s="17"/>
      <x:c r="Z275" s="18" t="str">
        <x:f>IF(COUNT(S275:T275)&lt;&gt;2,"",SUM(S275:T275))</x:f>
      </x:c>
      <x:c r="AA275" s="23" t="str">
        <x:f>IF(OR(NOT(ISNUMBER(Z275)),NOT(ISNUMBER(R275)),R275&lt;=0),"",Z275/R275)</x:f>
      </x:c>
      <x:c r="AB275" s="23" t="str">
        <x:f>IF(OR(COUNT(R275,V275)&lt;&gt;2,R275&lt;=0),"",V275/R275-1)</x:f>
      </x:c>
      <x:c r="AC275" s="24" t="str">
        <x:f>IF(COUNT(Q275,R275)&lt;&gt;2,"",IF(OR(Q275&lt;=0,R275&lt;=0),"NM",Q275/R275))</x:f>
      </x:c>
      <x:c r="AD275" s="24" t="str">
        <x:f>IF(COUNT(Q275,Z275)&lt;&gt;2,"",IF(OR(Q275&lt;=0,Z275&lt;=0),"NM",Q275/Z275))</x:f>
      </x:c>
      <x:c r="AE275" s="24" t="str">
        <x:f>IF(COUNT(Q275,U275)&lt;&gt;2,"",IF(OR(Q275&lt;=0,U275&lt;=0),"NM",Q275/U275))</x:f>
      </x:c>
      <x:c r="AF275" s="24" t="str">
        <x:f>IF(COUNT(Q275,V275)&lt;&gt;2,"",IF(OR(Q275&lt;=0,V275&lt;=0),"NM",Q275/V275))</x:f>
      </x:c>
      <x:c r="AG275" s="24" t="str">
        <x:f>IF(COUNT(Q275,W275)&lt;&gt;2,"",IF(OR(Q275&lt;=0,W275&lt;=0),"NM",Q275/W275))</x:f>
      </x:c>
      <x:c r="AH275" s="25" t="str">
        <x:f>IF(OR(NOT(ISNUMBER(Controls!$C$11)),Controls!$C$11&lt;1,Controls!$C$11&gt;5,Controls!$C$11&lt;&gt;INT(Controls!$C$11)),"",INDEX(AC275:AG275,1,Controls!$C$11))</x:f>
      </x:c>
      <x:c r="AI275" s="2" t="str">
        <x:f>IF(A275="","",IF(COUNTIFS($A$10:$A$309,A275)&lt;&gt;1,"Duplicate ID",IF(OR(B275&lt;&gt;Controls!$C$9,C275&lt;&gt;Controls!$C$10),"Other peer group",IF(OR(H275&lt;&gt;"Yes",G275="Excluded",G275="Adjacent",G275="Watchlist"),"Excluded",IF(OR(I275&lt;&gt;"Yes",D275="",E275="",J275="",K275="",L275="",X275="",Controls!$C$10="",Controls!$C$8="",Controls!$C$20="",Controls!$C$21="",M275&lt;&gt;Controls!$C$8,NOT(ISNUMBER(N275)),N275&lt;=0,N275&lt;&gt;Controls!$C$7,NOT(ISNUMBER(O275)),O275&gt;N275,AND(Controls!$C$11&gt;=4,OR(NOT(ISNUMBER(P275)),P275&lt;=N275)),AND(Controls!$C$11=2,T275&lt;&gt;0,Y275=""),AND(G275&lt;&gt;"Core",G275&lt;&gt;"Secondary")),"Review inputs / basis",IF(NOT(ISNUMBER(AH275)),"Missing / NM metric","Eligible"))))))</x:f>
      </x:c>
      <x:c r="AJ275" s="25" t="str">
        <x:f>IF(AND(AI275="Eligible",G275="Core"),AH275,"")</x:f>
      </x:c>
      <x:c r="AK275" s="25" t="str">
        <x:f>IF(AI275="Eligible",AH275,"")</x:f>
      </x:c>
      <x:c r="AL275" s="2" t="str">
        <x:f>IF(NOT(ISNUMBER(AJ275)),"",IF($A$6&lt;5,"Fewer than 5 core",IF(OR(AJ275&lt;$B$6-1.5*($D$6-$B$6),AJ275&gt;$D$6+1.5*($D$6-$B$6)),"Review outlier","Within IQR fences")))</x:f>
      </x:c>
      <x:c r="AM275" s="2"/>
      <x:c r="AN275" s="2"/>
      <x:c r="AO275" s="2"/>
      <x:c r="AP275" s="2"/>
    </x:row>
    <x:row r="276" ht="25" customHeight="1">
      <x:c r="A276" s="6"/>
      <x:c r="B276" s="6"/>
      <x:c r="C276" s="6"/>
      <x:c r="D276" s="6"/>
      <x:c r="E276" s="6"/>
      <x:c r="F276" s="6"/>
      <x:c r="G276" s="6"/>
      <x:c r="H276" s="6"/>
      <x:c r="I276" s="6"/>
      <x:c r="J276" s="6"/>
      <x:c r="K276" s="6"/>
      <x:c r="L276" s="6"/>
      <x:c r="M276" s="6"/>
      <x:c r="N276" s="16"/>
      <x:c r="O276" s="16"/>
      <x:c r="P276" s="16"/>
      <x:c r="Q276" s="17"/>
      <x:c r="R276" s="17"/>
      <x:c r="S276" s="17"/>
      <x:c r="T276" s="17"/>
      <x:c r="U276" s="17"/>
      <x:c r="V276" s="17"/>
      <x:c r="W276" s="17"/>
      <x:c r="X276" s="17"/>
      <x:c r="Y276" s="17"/>
      <x:c r="Z276" s="18" t="str">
        <x:f>IF(COUNT(S276:T276)&lt;&gt;2,"",SUM(S276:T276))</x:f>
      </x:c>
      <x:c r="AA276" s="23" t="str">
        <x:f>IF(OR(NOT(ISNUMBER(Z276)),NOT(ISNUMBER(R276)),R276&lt;=0),"",Z276/R276)</x:f>
      </x:c>
      <x:c r="AB276" s="23" t="str">
        <x:f>IF(OR(COUNT(R276,V276)&lt;&gt;2,R276&lt;=0),"",V276/R276-1)</x:f>
      </x:c>
      <x:c r="AC276" s="24" t="str">
        <x:f>IF(COUNT(Q276,R276)&lt;&gt;2,"",IF(OR(Q276&lt;=0,R276&lt;=0),"NM",Q276/R276))</x:f>
      </x:c>
      <x:c r="AD276" s="24" t="str">
        <x:f>IF(COUNT(Q276,Z276)&lt;&gt;2,"",IF(OR(Q276&lt;=0,Z276&lt;=0),"NM",Q276/Z276))</x:f>
      </x:c>
      <x:c r="AE276" s="24" t="str">
        <x:f>IF(COUNT(Q276,U276)&lt;&gt;2,"",IF(OR(Q276&lt;=0,U276&lt;=0),"NM",Q276/U276))</x:f>
      </x:c>
      <x:c r="AF276" s="24" t="str">
        <x:f>IF(COUNT(Q276,V276)&lt;&gt;2,"",IF(OR(Q276&lt;=0,V276&lt;=0),"NM",Q276/V276))</x:f>
      </x:c>
      <x:c r="AG276" s="24" t="str">
        <x:f>IF(COUNT(Q276,W276)&lt;&gt;2,"",IF(OR(Q276&lt;=0,W276&lt;=0),"NM",Q276/W276))</x:f>
      </x:c>
      <x:c r="AH276" s="25" t="str">
        <x:f>IF(OR(NOT(ISNUMBER(Controls!$C$11)),Controls!$C$11&lt;1,Controls!$C$11&gt;5,Controls!$C$11&lt;&gt;INT(Controls!$C$11)),"",INDEX(AC276:AG276,1,Controls!$C$11))</x:f>
      </x:c>
      <x:c r="AI276" s="2" t="str">
        <x:f>IF(A276="","",IF(COUNTIFS($A$10:$A$309,A276)&lt;&gt;1,"Duplicate ID",IF(OR(B276&lt;&gt;Controls!$C$9,C276&lt;&gt;Controls!$C$10),"Other peer group",IF(OR(H276&lt;&gt;"Yes",G276="Excluded",G276="Adjacent",G276="Watchlist"),"Excluded",IF(OR(I276&lt;&gt;"Yes",D276="",E276="",J276="",K276="",L276="",X276="",Controls!$C$10="",Controls!$C$8="",Controls!$C$20="",Controls!$C$21="",M276&lt;&gt;Controls!$C$8,NOT(ISNUMBER(N276)),N276&lt;=0,N276&lt;&gt;Controls!$C$7,NOT(ISNUMBER(O276)),O276&gt;N276,AND(Controls!$C$11&gt;=4,OR(NOT(ISNUMBER(P276)),P276&lt;=N276)),AND(Controls!$C$11=2,T276&lt;&gt;0,Y276=""),AND(G276&lt;&gt;"Core",G276&lt;&gt;"Secondary")),"Review inputs / basis",IF(NOT(ISNUMBER(AH276)),"Missing / NM metric","Eligible"))))))</x:f>
      </x:c>
      <x:c r="AJ276" s="25" t="str">
        <x:f>IF(AND(AI276="Eligible",G276="Core"),AH276,"")</x:f>
      </x:c>
      <x:c r="AK276" s="25" t="str">
        <x:f>IF(AI276="Eligible",AH276,"")</x:f>
      </x:c>
      <x:c r="AL276" s="2" t="str">
        <x:f>IF(NOT(ISNUMBER(AJ276)),"",IF($A$6&lt;5,"Fewer than 5 core",IF(OR(AJ276&lt;$B$6-1.5*($D$6-$B$6),AJ276&gt;$D$6+1.5*($D$6-$B$6)),"Review outlier","Within IQR fences")))</x:f>
      </x:c>
      <x:c r="AM276" s="2"/>
      <x:c r="AN276" s="2"/>
      <x:c r="AO276" s="2"/>
      <x:c r="AP276" s="2"/>
    </x:row>
    <x:row r="277" ht="25" customHeight="1">
      <x:c r="A277" s="6"/>
      <x:c r="B277" s="6"/>
      <x:c r="C277" s="6"/>
      <x:c r="D277" s="6"/>
      <x:c r="E277" s="6"/>
      <x:c r="F277" s="6"/>
      <x:c r="G277" s="6"/>
      <x:c r="H277" s="6"/>
      <x:c r="I277" s="6"/>
      <x:c r="J277" s="6"/>
      <x:c r="K277" s="6"/>
      <x:c r="L277" s="6"/>
      <x:c r="M277" s="6"/>
      <x:c r="N277" s="16"/>
      <x:c r="O277" s="16"/>
      <x:c r="P277" s="16"/>
      <x:c r="Q277" s="17"/>
      <x:c r="R277" s="17"/>
      <x:c r="S277" s="17"/>
      <x:c r="T277" s="17"/>
      <x:c r="U277" s="17"/>
      <x:c r="V277" s="17"/>
      <x:c r="W277" s="17"/>
      <x:c r="X277" s="17"/>
      <x:c r="Y277" s="17"/>
      <x:c r="Z277" s="18" t="str">
        <x:f>IF(COUNT(S277:T277)&lt;&gt;2,"",SUM(S277:T277))</x:f>
      </x:c>
      <x:c r="AA277" s="23" t="str">
        <x:f>IF(OR(NOT(ISNUMBER(Z277)),NOT(ISNUMBER(R277)),R277&lt;=0),"",Z277/R277)</x:f>
      </x:c>
      <x:c r="AB277" s="23" t="str">
        <x:f>IF(OR(COUNT(R277,V277)&lt;&gt;2,R277&lt;=0),"",V277/R277-1)</x:f>
      </x:c>
      <x:c r="AC277" s="24" t="str">
        <x:f>IF(COUNT(Q277,R277)&lt;&gt;2,"",IF(OR(Q277&lt;=0,R277&lt;=0),"NM",Q277/R277))</x:f>
      </x:c>
      <x:c r="AD277" s="24" t="str">
        <x:f>IF(COUNT(Q277,Z277)&lt;&gt;2,"",IF(OR(Q277&lt;=0,Z277&lt;=0),"NM",Q277/Z277))</x:f>
      </x:c>
      <x:c r="AE277" s="24" t="str">
        <x:f>IF(COUNT(Q277,U277)&lt;&gt;2,"",IF(OR(Q277&lt;=0,U277&lt;=0),"NM",Q277/U277))</x:f>
      </x:c>
      <x:c r="AF277" s="24" t="str">
        <x:f>IF(COUNT(Q277,V277)&lt;&gt;2,"",IF(OR(Q277&lt;=0,V277&lt;=0),"NM",Q277/V277))</x:f>
      </x:c>
      <x:c r="AG277" s="24" t="str">
        <x:f>IF(COUNT(Q277,W277)&lt;&gt;2,"",IF(OR(Q277&lt;=0,W277&lt;=0),"NM",Q277/W277))</x:f>
      </x:c>
      <x:c r="AH277" s="25" t="str">
        <x:f>IF(OR(NOT(ISNUMBER(Controls!$C$11)),Controls!$C$11&lt;1,Controls!$C$11&gt;5,Controls!$C$11&lt;&gt;INT(Controls!$C$11)),"",INDEX(AC277:AG277,1,Controls!$C$11))</x:f>
      </x:c>
      <x:c r="AI277" s="2" t="str">
        <x:f>IF(A277="","",IF(COUNTIFS($A$10:$A$309,A277)&lt;&gt;1,"Duplicate ID",IF(OR(B277&lt;&gt;Controls!$C$9,C277&lt;&gt;Controls!$C$10),"Other peer group",IF(OR(H277&lt;&gt;"Yes",G277="Excluded",G277="Adjacent",G277="Watchlist"),"Excluded",IF(OR(I277&lt;&gt;"Yes",D277="",E277="",J277="",K277="",L277="",X277="",Controls!$C$10="",Controls!$C$8="",Controls!$C$20="",Controls!$C$21="",M277&lt;&gt;Controls!$C$8,NOT(ISNUMBER(N277)),N277&lt;=0,N277&lt;&gt;Controls!$C$7,NOT(ISNUMBER(O277)),O277&gt;N277,AND(Controls!$C$11&gt;=4,OR(NOT(ISNUMBER(P277)),P277&lt;=N277)),AND(Controls!$C$11=2,T277&lt;&gt;0,Y277=""),AND(G277&lt;&gt;"Core",G277&lt;&gt;"Secondary")),"Review inputs / basis",IF(NOT(ISNUMBER(AH277)),"Missing / NM metric","Eligible"))))))</x:f>
      </x:c>
      <x:c r="AJ277" s="25" t="str">
        <x:f>IF(AND(AI277="Eligible",G277="Core"),AH277,"")</x:f>
      </x:c>
      <x:c r="AK277" s="25" t="str">
        <x:f>IF(AI277="Eligible",AH277,"")</x:f>
      </x:c>
      <x:c r="AL277" s="2" t="str">
        <x:f>IF(NOT(ISNUMBER(AJ277)),"",IF($A$6&lt;5,"Fewer than 5 core",IF(OR(AJ277&lt;$B$6-1.5*($D$6-$B$6),AJ277&gt;$D$6+1.5*($D$6-$B$6)),"Review outlier","Within IQR fences")))</x:f>
      </x:c>
      <x:c r="AM277" s="2"/>
      <x:c r="AN277" s="2"/>
      <x:c r="AO277" s="2"/>
      <x:c r="AP277" s="2"/>
    </x:row>
    <x:row r="278" ht="25" customHeight="1">
      <x:c r="A278" s="6"/>
      <x:c r="B278" s="6"/>
      <x:c r="C278" s="6"/>
      <x:c r="D278" s="6"/>
      <x:c r="E278" s="6"/>
      <x:c r="F278" s="6"/>
      <x:c r="G278" s="6"/>
      <x:c r="H278" s="6"/>
      <x:c r="I278" s="6"/>
      <x:c r="J278" s="6"/>
      <x:c r="K278" s="6"/>
      <x:c r="L278" s="6"/>
      <x:c r="M278" s="6"/>
      <x:c r="N278" s="16"/>
      <x:c r="O278" s="16"/>
      <x:c r="P278" s="16"/>
      <x:c r="Q278" s="17"/>
      <x:c r="R278" s="17"/>
      <x:c r="S278" s="17"/>
      <x:c r="T278" s="17"/>
      <x:c r="U278" s="17"/>
      <x:c r="V278" s="17"/>
      <x:c r="W278" s="17"/>
      <x:c r="X278" s="17"/>
      <x:c r="Y278" s="17"/>
      <x:c r="Z278" s="18" t="str">
        <x:f>IF(COUNT(S278:T278)&lt;&gt;2,"",SUM(S278:T278))</x:f>
      </x:c>
      <x:c r="AA278" s="23" t="str">
        <x:f>IF(OR(NOT(ISNUMBER(Z278)),NOT(ISNUMBER(R278)),R278&lt;=0),"",Z278/R278)</x:f>
      </x:c>
      <x:c r="AB278" s="23" t="str">
        <x:f>IF(OR(COUNT(R278,V278)&lt;&gt;2,R278&lt;=0),"",V278/R278-1)</x:f>
      </x:c>
      <x:c r="AC278" s="24" t="str">
        <x:f>IF(COUNT(Q278,R278)&lt;&gt;2,"",IF(OR(Q278&lt;=0,R278&lt;=0),"NM",Q278/R278))</x:f>
      </x:c>
      <x:c r="AD278" s="24" t="str">
        <x:f>IF(COUNT(Q278,Z278)&lt;&gt;2,"",IF(OR(Q278&lt;=0,Z278&lt;=0),"NM",Q278/Z278))</x:f>
      </x:c>
      <x:c r="AE278" s="24" t="str">
        <x:f>IF(COUNT(Q278,U278)&lt;&gt;2,"",IF(OR(Q278&lt;=0,U278&lt;=0),"NM",Q278/U278))</x:f>
      </x:c>
      <x:c r="AF278" s="24" t="str">
        <x:f>IF(COUNT(Q278,V278)&lt;&gt;2,"",IF(OR(Q278&lt;=0,V278&lt;=0),"NM",Q278/V278))</x:f>
      </x:c>
      <x:c r="AG278" s="24" t="str">
        <x:f>IF(COUNT(Q278,W278)&lt;&gt;2,"",IF(OR(Q278&lt;=0,W278&lt;=0),"NM",Q278/W278))</x:f>
      </x:c>
      <x:c r="AH278" s="25" t="str">
        <x:f>IF(OR(NOT(ISNUMBER(Controls!$C$11)),Controls!$C$11&lt;1,Controls!$C$11&gt;5,Controls!$C$11&lt;&gt;INT(Controls!$C$11)),"",INDEX(AC278:AG278,1,Controls!$C$11))</x:f>
      </x:c>
      <x:c r="AI278" s="2" t="str">
        <x:f>IF(A278="","",IF(COUNTIFS($A$10:$A$309,A278)&lt;&gt;1,"Duplicate ID",IF(OR(B278&lt;&gt;Controls!$C$9,C278&lt;&gt;Controls!$C$10),"Other peer group",IF(OR(H278&lt;&gt;"Yes",G278="Excluded",G278="Adjacent",G278="Watchlist"),"Excluded",IF(OR(I278&lt;&gt;"Yes",D278="",E278="",J278="",K278="",L278="",X278="",Controls!$C$10="",Controls!$C$8="",Controls!$C$20="",Controls!$C$21="",M278&lt;&gt;Controls!$C$8,NOT(ISNUMBER(N278)),N278&lt;=0,N278&lt;&gt;Controls!$C$7,NOT(ISNUMBER(O278)),O278&gt;N278,AND(Controls!$C$11&gt;=4,OR(NOT(ISNUMBER(P278)),P278&lt;=N278)),AND(Controls!$C$11=2,T278&lt;&gt;0,Y278=""),AND(G278&lt;&gt;"Core",G278&lt;&gt;"Secondary")),"Review inputs / basis",IF(NOT(ISNUMBER(AH278)),"Missing / NM metric","Eligible"))))))</x:f>
      </x:c>
      <x:c r="AJ278" s="25" t="str">
        <x:f>IF(AND(AI278="Eligible",G278="Core"),AH278,"")</x:f>
      </x:c>
      <x:c r="AK278" s="25" t="str">
        <x:f>IF(AI278="Eligible",AH278,"")</x:f>
      </x:c>
      <x:c r="AL278" s="2" t="str">
        <x:f>IF(NOT(ISNUMBER(AJ278)),"",IF($A$6&lt;5,"Fewer than 5 core",IF(OR(AJ278&lt;$B$6-1.5*($D$6-$B$6),AJ278&gt;$D$6+1.5*($D$6-$B$6)),"Review outlier","Within IQR fences")))</x:f>
      </x:c>
      <x:c r="AM278" s="2"/>
      <x:c r="AN278" s="2"/>
      <x:c r="AO278" s="2"/>
      <x:c r="AP278" s="2"/>
    </x:row>
    <x:row r="279" ht="25" customHeight="1">
      <x:c r="A279" s="6"/>
      <x:c r="B279" s="6"/>
      <x:c r="C279" s="6"/>
      <x:c r="D279" s="6"/>
      <x:c r="E279" s="6"/>
      <x:c r="F279" s="6"/>
      <x:c r="G279" s="6"/>
      <x:c r="H279" s="6"/>
      <x:c r="I279" s="6"/>
      <x:c r="J279" s="6"/>
      <x:c r="K279" s="6"/>
      <x:c r="L279" s="6"/>
      <x:c r="M279" s="6"/>
      <x:c r="N279" s="16"/>
      <x:c r="O279" s="16"/>
      <x:c r="P279" s="16"/>
      <x:c r="Q279" s="17"/>
      <x:c r="R279" s="17"/>
      <x:c r="S279" s="17"/>
      <x:c r="T279" s="17"/>
      <x:c r="U279" s="17"/>
      <x:c r="V279" s="17"/>
      <x:c r="W279" s="17"/>
      <x:c r="X279" s="17"/>
      <x:c r="Y279" s="17"/>
      <x:c r="Z279" s="18" t="str">
        <x:f>IF(COUNT(S279:T279)&lt;&gt;2,"",SUM(S279:T279))</x:f>
      </x:c>
      <x:c r="AA279" s="23" t="str">
        <x:f>IF(OR(NOT(ISNUMBER(Z279)),NOT(ISNUMBER(R279)),R279&lt;=0),"",Z279/R279)</x:f>
      </x:c>
      <x:c r="AB279" s="23" t="str">
        <x:f>IF(OR(COUNT(R279,V279)&lt;&gt;2,R279&lt;=0),"",V279/R279-1)</x:f>
      </x:c>
      <x:c r="AC279" s="24" t="str">
        <x:f>IF(COUNT(Q279,R279)&lt;&gt;2,"",IF(OR(Q279&lt;=0,R279&lt;=0),"NM",Q279/R279))</x:f>
      </x:c>
      <x:c r="AD279" s="24" t="str">
        <x:f>IF(COUNT(Q279,Z279)&lt;&gt;2,"",IF(OR(Q279&lt;=0,Z279&lt;=0),"NM",Q279/Z279))</x:f>
      </x:c>
      <x:c r="AE279" s="24" t="str">
        <x:f>IF(COUNT(Q279,U279)&lt;&gt;2,"",IF(OR(Q279&lt;=0,U279&lt;=0),"NM",Q279/U279))</x:f>
      </x:c>
      <x:c r="AF279" s="24" t="str">
        <x:f>IF(COUNT(Q279,V279)&lt;&gt;2,"",IF(OR(Q279&lt;=0,V279&lt;=0),"NM",Q279/V279))</x:f>
      </x:c>
      <x:c r="AG279" s="24" t="str">
        <x:f>IF(COUNT(Q279,W279)&lt;&gt;2,"",IF(OR(Q279&lt;=0,W279&lt;=0),"NM",Q279/W279))</x:f>
      </x:c>
      <x:c r="AH279" s="25" t="str">
        <x:f>IF(OR(NOT(ISNUMBER(Controls!$C$11)),Controls!$C$11&lt;1,Controls!$C$11&gt;5,Controls!$C$11&lt;&gt;INT(Controls!$C$11)),"",INDEX(AC279:AG279,1,Controls!$C$11))</x:f>
      </x:c>
      <x:c r="AI279" s="2" t="str">
        <x:f>IF(A279="","",IF(COUNTIFS($A$10:$A$309,A279)&lt;&gt;1,"Duplicate ID",IF(OR(B279&lt;&gt;Controls!$C$9,C279&lt;&gt;Controls!$C$10),"Other peer group",IF(OR(H279&lt;&gt;"Yes",G279="Excluded",G279="Adjacent",G279="Watchlist"),"Excluded",IF(OR(I279&lt;&gt;"Yes",D279="",E279="",J279="",K279="",L279="",X279="",Controls!$C$10="",Controls!$C$8="",Controls!$C$20="",Controls!$C$21="",M279&lt;&gt;Controls!$C$8,NOT(ISNUMBER(N279)),N279&lt;=0,N279&lt;&gt;Controls!$C$7,NOT(ISNUMBER(O279)),O279&gt;N279,AND(Controls!$C$11&gt;=4,OR(NOT(ISNUMBER(P279)),P279&lt;=N279)),AND(Controls!$C$11=2,T279&lt;&gt;0,Y279=""),AND(G279&lt;&gt;"Core",G279&lt;&gt;"Secondary")),"Review inputs / basis",IF(NOT(ISNUMBER(AH279)),"Missing / NM metric","Eligible"))))))</x:f>
      </x:c>
      <x:c r="AJ279" s="25" t="str">
        <x:f>IF(AND(AI279="Eligible",G279="Core"),AH279,"")</x:f>
      </x:c>
      <x:c r="AK279" s="25" t="str">
        <x:f>IF(AI279="Eligible",AH279,"")</x:f>
      </x:c>
      <x:c r="AL279" s="2" t="str">
        <x:f>IF(NOT(ISNUMBER(AJ279)),"",IF($A$6&lt;5,"Fewer than 5 core",IF(OR(AJ279&lt;$B$6-1.5*($D$6-$B$6),AJ279&gt;$D$6+1.5*($D$6-$B$6)),"Review outlier","Within IQR fences")))</x:f>
      </x:c>
      <x:c r="AM279" s="2"/>
      <x:c r="AN279" s="2"/>
      <x:c r="AO279" s="2"/>
      <x:c r="AP279" s="2"/>
    </x:row>
    <x:row r="280" ht="25" customHeight="1">
      <x:c r="A280" s="6"/>
      <x:c r="B280" s="6"/>
      <x:c r="C280" s="6"/>
      <x:c r="D280" s="6"/>
      <x:c r="E280" s="6"/>
      <x:c r="F280" s="6"/>
      <x:c r="G280" s="6"/>
      <x:c r="H280" s="6"/>
      <x:c r="I280" s="6"/>
      <x:c r="J280" s="6"/>
      <x:c r="K280" s="6"/>
      <x:c r="L280" s="6"/>
      <x:c r="M280" s="6"/>
      <x:c r="N280" s="16"/>
      <x:c r="O280" s="16"/>
      <x:c r="P280" s="16"/>
      <x:c r="Q280" s="17"/>
      <x:c r="R280" s="17"/>
      <x:c r="S280" s="17"/>
      <x:c r="T280" s="17"/>
      <x:c r="U280" s="17"/>
      <x:c r="V280" s="17"/>
      <x:c r="W280" s="17"/>
      <x:c r="X280" s="17"/>
      <x:c r="Y280" s="17"/>
      <x:c r="Z280" s="18" t="str">
        <x:f>IF(COUNT(S280:T280)&lt;&gt;2,"",SUM(S280:T280))</x:f>
      </x:c>
      <x:c r="AA280" s="23" t="str">
        <x:f>IF(OR(NOT(ISNUMBER(Z280)),NOT(ISNUMBER(R280)),R280&lt;=0),"",Z280/R280)</x:f>
      </x:c>
      <x:c r="AB280" s="23" t="str">
        <x:f>IF(OR(COUNT(R280,V280)&lt;&gt;2,R280&lt;=0),"",V280/R280-1)</x:f>
      </x:c>
      <x:c r="AC280" s="24" t="str">
        <x:f>IF(COUNT(Q280,R280)&lt;&gt;2,"",IF(OR(Q280&lt;=0,R280&lt;=0),"NM",Q280/R280))</x:f>
      </x:c>
      <x:c r="AD280" s="24" t="str">
        <x:f>IF(COUNT(Q280,Z280)&lt;&gt;2,"",IF(OR(Q280&lt;=0,Z280&lt;=0),"NM",Q280/Z280))</x:f>
      </x:c>
      <x:c r="AE280" s="24" t="str">
        <x:f>IF(COUNT(Q280,U280)&lt;&gt;2,"",IF(OR(Q280&lt;=0,U280&lt;=0),"NM",Q280/U280))</x:f>
      </x:c>
      <x:c r="AF280" s="24" t="str">
        <x:f>IF(COUNT(Q280,V280)&lt;&gt;2,"",IF(OR(Q280&lt;=0,V280&lt;=0),"NM",Q280/V280))</x:f>
      </x:c>
      <x:c r="AG280" s="24" t="str">
        <x:f>IF(COUNT(Q280,W280)&lt;&gt;2,"",IF(OR(Q280&lt;=0,W280&lt;=0),"NM",Q280/W280))</x:f>
      </x:c>
      <x:c r="AH280" s="25" t="str">
        <x:f>IF(OR(NOT(ISNUMBER(Controls!$C$11)),Controls!$C$11&lt;1,Controls!$C$11&gt;5,Controls!$C$11&lt;&gt;INT(Controls!$C$11)),"",INDEX(AC280:AG280,1,Controls!$C$11))</x:f>
      </x:c>
      <x:c r="AI280" s="2" t="str">
        <x:f>IF(A280="","",IF(COUNTIFS($A$10:$A$309,A280)&lt;&gt;1,"Duplicate ID",IF(OR(B280&lt;&gt;Controls!$C$9,C280&lt;&gt;Controls!$C$10),"Other peer group",IF(OR(H280&lt;&gt;"Yes",G280="Excluded",G280="Adjacent",G280="Watchlist"),"Excluded",IF(OR(I280&lt;&gt;"Yes",D280="",E280="",J280="",K280="",L280="",X280="",Controls!$C$10="",Controls!$C$8="",Controls!$C$20="",Controls!$C$21="",M280&lt;&gt;Controls!$C$8,NOT(ISNUMBER(N280)),N280&lt;=0,N280&lt;&gt;Controls!$C$7,NOT(ISNUMBER(O280)),O280&gt;N280,AND(Controls!$C$11&gt;=4,OR(NOT(ISNUMBER(P280)),P280&lt;=N280)),AND(Controls!$C$11=2,T280&lt;&gt;0,Y280=""),AND(G280&lt;&gt;"Core",G280&lt;&gt;"Secondary")),"Review inputs / basis",IF(NOT(ISNUMBER(AH280)),"Missing / NM metric","Eligible"))))))</x:f>
      </x:c>
      <x:c r="AJ280" s="25" t="str">
        <x:f>IF(AND(AI280="Eligible",G280="Core"),AH280,"")</x:f>
      </x:c>
      <x:c r="AK280" s="25" t="str">
        <x:f>IF(AI280="Eligible",AH280,"")</x:f>
      </x:c>
      <x:c r="AL280" s="2" t="str">
        <x:f>IF(NOT(ISNUMBER(AJ280)),"",IF($A$6&lt;5,"Fewer than 5 core",IF(OR(AJ280&lt;$B$6-1.5*($D$6-$B$6),AJ280&gt;$D$6+1.5*($D$6-$B$6)),"Review outlier","Within IQR fences")))</x:f>
      </x:c>
      <x:c r="AM280" s="2"/>
      <x:c r="AN280" s="2"/>
      <x:c r="AO280" s="2"/>
      <x:c r="AP280" s="2"/>
    </x:row>
    <x:row r="281" ht="25" customHeight="1">
      <x:c r="A281" s="6"/>
      <x:c r="B281" s="6"/>
      <x:c r="C281" s="6"/>
      <x:c r="D281" s="6"/>
      <x:c r="E281" s="6"/>
      <x:c r="F281" s="6"/>
      <x:c r="G281" s="6"/>
      <x:c r="H281" s="6"/>
      <x:c r="I281" s="6"/>
      <x:c r="J281" s="6"/>
      <x:c r="K281" s="6"/>
      <x:c r="L281" s="6"/>
      <x:c r="M281" s="6"/>
      <x:c r="N281" s="16"/>
      <x:c r="O281" s="16"/>
      <x:c r="P281" s="16"/>
      <x:c r="Q281" s="17"/>
      <x:c r="R281" s="17"/>
      <x:c r="S281" s="17"/>
      <x:c r="T281" s="17"/>
      <x:c r="U281" s="17"/>
      <x:c r="V281" s="17"/>
      <x:c r="W281" s="17"/>
      <x:c r="X281" s="17"/>
      <x:c r="Y281" s="17"/>
      <x:c r="Z281" s="18" t="str">
        <x:f>IF(COUNT(S281:T281)&lt;&gt;2,"",SUM(S281:T281))</x:f>
      </x:c>
      <x:c r="AA281" s="23" t="str">
        <x:f>IF(OR(NOT(ISNUMBER(Z281)),NOT(ISNUMBER(R281)),R281&lt;=0),"",Z281/R281)</x:f>
      </x:c>
      <x:c r="AB281" s="23" t="str">
        <x:f>IF(OR(COUNT(R281,V281)&lt;&gt;2,R281&lt;=0),"",V281/R281-1)</x:f>
      </x:c>
      <x:c r="AC281" s="24" t="str">
        <x:f>IF(COUNT(Q281,R281)&lt;&gt;2,"",IF(OR(Q281&lt;=0,R281&lt;=0),"NM",Q281/R281))</x:f>
      </x:c>
      <x:c r="AD281" s="24" t="str">
        <x:f>IF(COUNT(Q281,Z281)&lt;&gt;2,"",IF(OR(Q281&lt;=0,Z281&lt;=0),"NM",Q281/Z281))</x:f>
      </x:c>
      <x:c r="AE281" s="24" t="str">
        <x:f>IF(COUNT(Q281,U281)&lt;&gt;2,"",IF(OR(Q281&lt;=0,U281&lt;=0),"NM",Q281/U281))</x:f>
      </x:c>
      <x:c r="AF281" s="24" t="str">
        <x:f>IF(COUNT(Q281,V281)&lt;&gt;2,"",IF(OR(Q281&lt;=0,V281&lt;=0),"NM",Q281/V281))</x:f>
      </x:c>
      <x:c r="AG281" s="24" t="str">
        <x:f>IF(COUNT(Q281,W281)&lt;&gt;2,"",IF(OR(Q281&lt;=0,W281&lt;=0),"NM",Q281/W281))</x:f>
      </x:c>
      <x:c r="AH281" s="25" t="str">
        <x:f>IF(OR(NOT(ISNUMBER(Controls!$C$11)),Controls!$C$11&lt;1,Controls!$C$11&gt;5,Controls!$C$11&lt;&gt;INT(Controls!$C$11)),"",INDEX(AC281:AG281,1,Controls!$C$11))</x:f>
      </x:c>
      <x:c r="AI281" s="2" t="str">
        <x:f>IF(A281="","",IF(COUNTIFS($A$10:$A$309,A281)&lt;&gt;1,"Duplicate ID",IF(OR(B281&lt;&gt;Controls!$C$9,C281&lt;&gt;Controls!$C$10),"Other peer group",IF(OR(H281&lt;&gt;"Yes",G281="Excluded",G281="Adjacent",G281="Watchlist"),"Excluded",IF(OR(I281&lt;&gt;"Yes",D281="",E281="",J281="",K281="",L281="",X281="",Controls!$C$10="",Controls!$C$8="",Controls!$C$20="",Controls!$C$21="",M281&lt;&gt;Controls!$C$8,NOT(ISNUMBER(N281)),N281&lt;=0,N281&lt;&gt;Controls!$C$7,NOT(ISNUMBER(O281)),O281&gt;N281,AND(Controls!$C$11&gt;=4,OR(NOT(ISNUMBER(P281)),P281&lt;=N281)),AND(Controls!$C$11=2,T281&lt;&gt;0,Y281=""),AND(G281&lt;&gt;"Core",G281&lt;&gt;"Secondary")),"Review inputs / basis",IF(NOT(ISNUMBER(AH281)),"Missing / NM metric","Eligible"))))))</x:f>
      </x:c>
      <x:c r="AJ281" s="25" t="str">
        <x:f>IF(AND(AI281="Eligible",G281="Core"),AH281,"")</x:f>
      </x:c>
      <x:c r="AK281" s="25" t="str">
        <x:f>IF(AI281="Eligible",AH281,"")</x:f>
      </x:c>
      <x:c r="AL281" s="2" t="str">
        <x:f>IF(NOT(ISNUMBER(AJ281)),"",IF($A$6&lt;5,"Fewer than 5 core",IF(OR(AJ281&lt;$B$6-1.5*($D$6-$B$6),AJ281&gt;$D$6+1.5*($D$6-$B$6)),"Review outlier","Within IQR fences")))</x:f>
      </x:c>
      <x:c r="AM281" s="2"/>
      <x:c r="AN281" s="2"/>
      <x:c r="AO281" s="2"/>
      <x:c r="AP281" s="2"/>
    </x:row>
    <x:row r="282" ht="25" customHeight="1">
      <x:c r="A282" s="6"/>
      <x:c r="B282" s="6"/>
      <x:c r="C282" s="6"/>
      <x:c r="D282" s="6"/>
      <x:c r="E282" s="6"/>
      <x:c r="F282" s="6"/>
      <x:c r="G282" s="6"/>
      <x:c r="H282" s="6"/>
      <x:c r="I282" s="6"/>
      <x:c r="J282" s="6"/>
      <x:c r="K282" s="6"/>
      <x:c r="L282" s="6"/>
      <x:c r="M282" s="6"/>
      <x:c r="N282" s="16"/>
      <x:c r="O282" s="16"/>
      <x:c r="P282" s="16"/>
      <x:c r="Q282" s="17"/>
      <x:c r="R282" s="17"/>
      <x:c r="S282" s="17"/>
      <x:c r="T282" s="17"/>
      <x:c r="U282" s="17"/>
      <x:c r="V282" s="17"/>
      <x:c r="W282" s="17"/>
      <x:c r="X282" s="17"/>
      <x:c r="Y282" s="17"/>
      <x:c r="Z282" s="18" t="str">
        <x:f>IF(COUNT(S282:T282)&lt;&gt;2,"",SUM(S282:T282))</x:f>
      </x:c>
      <x:c r="AA282" s="23" t="str">
        <x:f>IF(OR(NOT(ISNUMBER(Z282)),NOT(ISNUMBER(R282)),R282&lt;=0),"",Z282/R282)</x:f>
      </x:c>
      <x:c r="AB282" s="23" t="str">
        <x:f>IF(OR(COUNT(R282,V282)&lt;&gt;2,R282&lt;=0),"",V282/R282-1)</x:f>
      </x:c>
      <x:c r="AC282" s="24" t="str">
        <x:f>IF(COUNT(Q282,R282)&lt;&gt;2,"",IF(OR(Q282&lt;=0,R282&lt;=0),"NM",Q282/R282))</x:f>
      </x:c>
      <x:c r="AD282" s="24" t="str">
        <x:f>IF(COUNT(Q282,Z282)&lt;&gt;2,"",IF(OR(Q282&lt;=0,Z282&lt;=0),"NM",Q282/Z282))</x:f>
      </x:c>
      <x:c r="AE282" s="24" t="str">
        <x:f>IF(COUNT(Q282,U282)&lt;&gt;2,"",IF(OR(Q282&lt;=0,U282&lt;=0),"NM",Q282/U282))</x:f>
      </x:c>
      <x:c r="AF282" s="24" t="str">
        <x:f>IF(COUNT(Q282,V282)&lt;&gt;2,"",IF(OR(Q282&lt;=0,V282&lt;=0),"NM",Q282/V282))</x:f>
      </x:c>
      <x:c r="AG282" s="24" t="str">
        <x:f>IF(COUNT(Q282,W282)&lt;&gt;2,"",IF(OR(Q282&lt;=0,W282&lt;=0),"NM",Q282/W282))</x:f>
      </x:c>
      <x:c r="AH282" s="25" t="str">
        <x:f>IF(OR(NOT(ISNUMBER(Controls!$C$11)),Controls!$C$11&lt;1,Controls!$C$11&gt;5,Controls!$C$11&lt;&gt;INT(Controls!$C$11)),"",INDEX(AC282:AG282,1,Controls!$C$11))</x:f>
      </x:c>
      <x:c r="AI282" s="2" t="str">
        <x:f>IF(A282="","",IF(COUNTIFS($A$10:$A$309,A282)&lt;&gt;1,"Duplicate ID",IF(OR(B282&lt;&gt;Controls!$C$9,C282&lt;&gt;Controls!$C$10),"Other peer group",IF(OR(H282&lt;&gt;"Yes",G282="Excluded",G282="Adjacent",G282="Watchlist"),"Excluded",IF(OR(I282&lt;&gt;"Yes",D282="",E282="",J282="",K282="",L282="",X282="",Controls!$C$10="",Controls!$C$8="",Controls!$C$20="",Controls!$C$21="",M282&lt;&gt;Controls!$C$8,NOT(ISNUMBER(N282)),N282&lt;=0,N282&lt;&gt;Controls!$C$7,NOT(ISNUMBER(O282)),O282&gt;N282,AND(Controls!$C$11&gt;=4,OR(NOT(ISNUMBER(P282)),P282&lt;=N282)),AND(Controls!$C$11=2,T282&lt;&gt;0,Y282=""),AND(G282&lt;&gt;"Core",G282&lt;&gt;"Secondary")),"Review inputs / basis",IF(NOT(ISNUMBER(AH282)),"Missing / NM metric","Eligible"))))))</x:f>
      </x:c>
      <x:c r="AJ282" s="25" t="str">
        <x:f>IF(AND(AI282="Eligible",G282="Core"),AH282,"")</x:f>
      </x:c>
      <x:c r="AK282" s="25" t="str">
        <x:f>IF(AI282="Eligible",AH282,"")</x:f>
      </x:c>
      <x:c r="AL282" s="2" t="str">
        <x:f>IF(NOT(ISNUMBER(AJ282)),"",IF($A$6&lt;5,"Fewer than 5 core",IF(OR(AJ282&lt;$B$6-1.5*($D$6-$B$6),AJ282&gt;$D$6+1.5*($D$6-$B$6)),"Review outlier","Within IQR fences")))</x:f>
      </x:c>
      <x:c r="AM282" s="2"/>
      <x:c r="AN282" s="2"/>
      <x:c r="AO282" s="2"/>
      <x:c r="AP282" s="2"/>
    </x:row>
    <x:row r="283" ht="25" customHeight="1">
      <x:c r="A283" s="6"/>
      <x:c r="B283" s="6"/>
      <x:c r="C283" s="6"/>
      <x:c r="D283" s="6"/>
      <x:c r="E283" s="6"/>
      <x:c r="F283" s="6"/>
      <x:c r="G283" s="6"/>
      <x:c r="H283" s="6"/>
      <x:c r="I283" s="6"/>
      <x:c r="J283" s="6"/>
      <x:c r="K283" s="6"/>
      <x:c r="L283" s="6"/>
      <x:c r="M283" s="6"/>
      <x:c r="N283" s="16"/>
      <x:c r="O283" s="16"/>
      <x:c r="P283" s="16"/>
      <x:c r="Q283" s="17"/>
      <x:c r="R283" s="17"/>
      <x:c r="S283" s="17"/>
      <x:c r="T283" s="17"/>
      <x:c r="U283" s="17"/>
      <x:c r="V283" s="17"/>
      <x:c r="W283" s="17"/>
      <x:c r="X283" s="17"/>
      <x:c r="Y283" s="17"/>
      <x:c r="Z283" s="18" t="str">
        <x:f>IF(COUNT(S283:T283)&lt;&gt;2,"",SUM(S283:T283))</x:f>
      </x:c>
      <x:c r="AA283" s="23" t="str">
        <x:f>IF(OR(NOT(ISNUMBER(Z283)),NOT(ISNUMBER(R283)),R283&lt;=0),"",Z283/R283)</x:f>
      </x:c>
      <x:c r="AB283" s="23" t="str">
        <x:f>IF(OR(COUNT(R283,V283)&lt;&gt;2,R283&lt;=0),"",V283/R283-1)</x:f>
      </x:c>
      <x:c r="AC283" s="24" t="str">
        <x:f>IF(COUNT(Q283,R283)&lt;&gt;2,"",IF(OR(Q283&lt;=0,R283&lt;=0),"NM",Q283/R283))</x:f>
      </x:c>
      <x:c r="AD283" s="24" t="str">
        <x:f>IF(COUNT(Q283,Z283)&lt;&gt;2,"",IF(OR(Q283&lt;=0,Z283&lt;=0),"NM",Q283/Z283))</x:f>
      </x:c>
      <x:c r="AE283" s="24" t="str">
        <x:f>IF(COUNT(Q283,U283)&lt;&gt;2,"",IF(OR(Q283&lt;=0,U283&lt;=0),"NM",Q283/U283))</x:f>
      </x:c>
      <x:c r="AF283" s="24" t="str">
        <x:f>IF(COUNT(Q283,V283)&lt;&gt;2,"",IF(OR(Q283&lt;=0,V283&lt;=0),"NM",Q283/V283))</x:f>
      </x:c>
      <x:c r="AG283" s="24" t="str">
        <x:f>IF(COUNT(Q283,W283)&lt;&gt;2,"",IF(OR(Q283&lt;=0,W283&lt;=0),"NM",Q283/W283))</x:f>
      </x:c>
      <x:c r="AH283" s="25" t="str">
        <x:f>IF(OR(NOT(ISNUMBER(Controls!$C$11)),Controls!$C$11&lt;1,Controls!$C$11&gt;5,Controls!$C$11&lt;&gt;INT(Controls!$C$11)),"",INDEX(AC283:AG283,1,Controls!$C$11))</x:f>
      </x:c>
      <x:c r="AI283" s="2" t="str">
        <x:f>IF(A283="","",IF(COUNTIFS($A$10:$A$309,A283)&lt;&gt;1,"Duplicate ID",IF(OR(B283&lt;&gt;Controls!$C$9,C283&lt;&gt;Controls!$C$10),"Other peer group",IF(OR(H283&lt;&gt;"Yes",G283="Excluded",G283="Adjacent",G283="Watchlist"),"Excluded",IF(OR(I283&lt;&gt;"Yes",D283="",E283="",J283="",K283="",L283="",X283="",Controls!$C$10="",Controls!$C$8="",Controls!$C$20="",Controls!$C$21="",M283&lt;&gt;Controls!$C$8,NOT(ISNUMBER(N283)),N283&lt;=0,N283&lt;&gt;Controls!$C$7,NOT(ISNUMBER(O283)),O283&gt;N283,AND(Controls!$C$11&gt;=4,OR(NOT(ISNUMBER(P283)),P283&lt;=N283)),AND(Controls!$C$11=2,T283&lt;&gt;0,Y283=""),AND(G283&lt;&gt;"Core",G283&lt;&gt;"Secondary")),"Review inputs / basis",IF(NOT(ISNUMBER(AH283)),"Missing / NM metric","Eligible"))))))</x:f>
      </x:c>
      <x:c r="AJ283" s="25" t="str">
        <x:f>IF(AND(AI283="Eligible",G283="Core"),AH283,"")</x:f>
      </x:c>
      <x:c r="AK283" s="25" t="str">
        <x:f>IF(AI283="Eligible",AH283,"")</x:f>
      </x:c>
      <x:c r="AL283" s="2" t="str">
        <x:f>IF(NOT(ISNUMBER(AJ283)),"",IF($A$6&lt;5,"Fewer than 5 core",IF(OR(AJ283&lt;$B$6-1.5*($D$6-$B$6),AJ283&gt;$D$6+1.5*($D$6-$B$6)),"Review outlier","Within IQR fences")))</x:f>
      </x:c>
      <x:c r="AM283" s="2"/>
      <x:c r="AN283" s="2"/>
      <x:c r="AO283" s="2"/>
      <x:c r="AP283" s="2"/>
    </x:row>
    <x:row r="284" ht="25" customHeight="1">
      <x:c r="A284" s="6"/>
      <x:c r="B284" s="6"/>
      <x:c r="C284" s="6"/>
      <x:c r="D284" s="6"/>
      <x:c r="E284" s="6"/>
      <x:c r="F284" s="6"/>
      <x:c r="G284" s="6"/>
      <x:c r="H284" s="6"/>
      <x:c r="I284" s="6"/>
      <x:c r="J284" s="6"/>
      <x:c r="K284" s="6"/>
      <x:c r="L284" s="6"/>
      <x:c r="M284" s="6"/>
      <x:c r="N284" s="16"/>
      <x:c r="O284" s="16"/>
      <x:c r="P284" s="16"/>
      <x:c r="Q284" s="17"/>
      <x:c r="R284" s="17"/>
      <x:c r="S284" s="17"/>
      <x:c r="T284" s="17"/>
      <x:c r="U284" s="17"/>
      <x:c r="V284" s="17"/>
      <x:c r="W284" s="17"/>
      <x:c r="X284" s="17"/>
      <x:c r="Y284" s="17"/>
      <x:c r="Z284" s="18" t="str">
        <x:f>IF(COUNT(S284:T284)&lt;&gt;2,"",SUM(S284:T284))</x:f>
      </x:c>
      <x:c r="AA284" s="23" t="str">
        <x:f>IF(OR(NOT(ISNUMBER(Z284)),NOT(ISNUMBER(R284)),R284&lt;=0),"",Z284/R284)</x:f>
      </x:c>
      <x:c r="AB284" s="23" t="str">
        <x:f>IF(OR(COUNT(R284,V284)&lt;&gt;2,R284&lt;=0),"",V284/R284-1)</x:f>
      </x:c>
      <x:c r="AC284" s="24" t="str">
        <x:f>IF(COUNT(Q284,R284)&lt;&gt;2,"",IF(OR(Q284&lt;=0,R284&lt;=0),"NM",Q284/R284))</x:f>
      </x:c>
      <x:c r="AD284" s="24" t="str">
        <x:f>IF(COUNT(Q284,Z284)&lt;&gt;2,"",IF(OR(Q284&lt;=0,Z284&lt;=0),"NM",Q284/Z284))</x:f>
      </x:c>
      <x:c r="AE284" s="24" t="str">
        <x:f>IF(COUNT(Q284,U284)&lt;&gt;2,"",IF(OR(Q284&lt;=0,U284&lt;=0),"NM",Q284/U284))</x:f>
      </x:c>
      <x:c r="AF284" s="24" t="str">
        <x:f>IF(COUNT(Q284,V284)&lt;&gt;2,"",IF(OR(Q284&lt;=0,V284&lt;=0),"NM",Q284/V284))</x:f>
      </x:c>
      <x:c r="AG284" s="24" t="str">
        <x:f>IF(COUNT(Q284,W284)&lt;&gt;2,"",IF(OR(Q284&lt;=0,W284&lt;=0),"NM",Q284/W284))</x:f>
      </x:c>
      <x:c r="AH284" s="25" t="str">
        <x:f>IF(OR(NOT(ISNUMBER(Controls!$C$11)),Controls!$C$11&lt;1,Controls!$C$11&gt;5,Controls!$C$11&lt;&gt;INT(Controls!$C$11)),"",INDEX(AC284:AG284,1,Controls!$C$11))</x:f>
      </x:c>
      <x:c r="AI284" s="2" t="str">
        <x:f>IF(A284="","",IF(COUNTIFS($A$10:$A$309,A284)&lt;&gt;1,"Duplicate ID",IF(OR(B284&lt;&gt;Controls!$C$9,C284&lt;&gt;Controls!$C$10),"Other peer group",IF(OR(H284&lt;&gt;"Yes",G284="Excluded",G284="Adjacent",G284="Watchlist"),"Excluded",IF(OR(I284&lt;&gt;"Yes",D284="",E284="",J284="",K284="",L284="",X284="",Controls!$C$10="",Controls!$C$8="",Controls!$C$20="",Controls!$C$21="",M284&lt;&gt;Controls!$C$8,NOT(ISNUMBER(N284)),N284&lt;=0,N284&lt;&gt;Controls!$C$7,NOT(ISNUMBER(O284)),O284&gt;N284,AND(Controls!$C$11&gt;=4,OR(NOT(ISNUMBER(P284)),P284&lt;=N284)),AND(Controls!$C$11=2,T284&lt;&gt;0,Y284=""),AND(G284&lt;&gt;"Core",G284&lt;&gt;"Secondary")),"Review inputs / basis",IF(NOT(ISNUMBER(AH284)),"Missing / NM metric","Eligible"))))))</x:f>
      </x:c>
      <x:c r="AJ284" s="25" t="str">
        <x:f>IF(AND(AI284="Eligible",G284="Core"),AH284,"")</x:f>
      </x:c>
      <x:c r="AK284" s="25" t="str">
        <x:f>IF(AI284="Eligible",AH284,"")</x:f>
      </x:c>
      <x:c r="AL284" s="2" t="str">
        <x:f>IF(NOT(ISNUMBER(AJ284)),"",IF($A$6&lt;5,"Fewer than 5 core",IF(OR(AJ284&lt;$B$6-1.5*($D$6-$B$6),AJ284&gt;$D$6+1.5*($D$6-$B$6)),"Review outlier","Within IQR fences")))</x:f>
      </x:c>
      <x:c r="AM284" s="2"/>
      <x:c r="AN284" s="2"/>
      <x:c r="AO284" s="2"/>
      <x:c r="AP284" s="2"/>
    </x:row>
    <x:row r="285" ht="25" customHeight="1">
      <x:c r="A285" s="6"/>
      <x:c r="B285" s="6"/>
      <x:c r="C285" s="6"/>
      <x:c r="D285" s="6"/>
      <x:c r="E285" s="6"/>
      <x:c r="F285" s="6"/>
      <x:c r="G285" s="6"/>
      <x:c r="H285" s="6"/>
      <x:c r="I285" s="6"/>
      <x:c r="J285" s="6"/>
      <x:c r="K285" s="6"/>
      <x:c r="L285" s="6"/>
      <x:c r="M285" s="6"/>
      <x:c r="N285" s="16"/>
      <x:c r="O285" s="16"/>
      <x:c r="P285" s="16"/>
      <x:c r="Q285" s="17"/>
      <x:c r="R285" s="17"/>
      <x:c r="S285" s="17"/>
      <x:c r="T285" s="17"/>
      <x:c r="U285" s="17"/>
      <x:c r="V285" s="17"/>
      <x:c r="W285" s="17"/>
      <x:c r="X285" s="17"/>
      <x:c r="Y285" s="17"/>
      <x:c r="Z285" s="18" t="str">
        <x:f>IF(COUNT(S285:T285)&lt;&gt;2,"",SUM(S285:T285))</x:f>
      </x:c>
      <x:c r="AA285" s="23" t="str">
        <x:f>IF(OR(NOT(ISNUMBER(Z285)),NOT(ISNUMBER(R285)),R285&lt;=0),"",Z285/R285)</x:f>
      </x:c>
      <x:c r="AB285" s="23" t="str">
        <x:f>IF(OR(COUNT(R285,V285)&lt;&gt;2,R285&lt;=0),"",V285/R285-1)</x:f>
      </x:c>
      <x:c r="AC285" s="24" t="str">
        <x:f>IF(COUNT(Q285,R285)&lt;&gt;2,"",IF(OR(Q285&lt;=0,R285&lt;=0),"NM",Q285/R285))</x:f>
      </x:c>
      <x:c r="AD285" s="24" t="str">
        <x:f>IF(COUNT(Q285,Z285)&lt;&gt;2,"",IF(OR(Q285&lt;=0,Z285&lt;=0),"NM",Q285/Z285))</x:f>
      </x:c>
      <x:c r="AE285" s="24" t="str">
        <x:f>IF(COUNT(Q285,U285)&lt;&gt;2,"",IF(OR(Q285&lt;=0,U285&lt;=0),"NM",Q285/U285))</x:f>
      </x:c>
      <x:c r="AF285" s="24" t="str">
        <x:f>IF(COUNT(Q285,V285)&lt;&gt;2,"",IF(OR(Q285&lt;=0,V285&lt;=0),"NM",Q285/V285))</x:f>
      </x:c>
      <x:c r="AG285" s="24" t="str">
        <x:f>IF(COUNT(Q285,W285)&lt;&gt;2,"",IF(OR(Q285&lt;=0,W285&lt;=0),"NM",Q285/W285))</x:f>
      </x:c>
      <x:c r="AH285" s="25" t="str">
        <x:f>IF(OR(NOT(ISNUMBER(Controls!$C$11)),Controls!$C$11&lt;1,Controls!$C$11&gt;5,Controls!$C$11&lt;&gt;INT(Controls!$C$11)),"",INDEX(AC285:AG285,1,Controls!$C$11))</x:f>
      </x:c>
      <x:c r="AI285" s="2" t="str">
        <x:f>IF(A285="","",IF(COUNTIFS($A$10:$A$309,A285)&lt;&gt;1,"Duplicate ID",IF(OR(B285&lt;&gt;Controls!$C$9,C285&lt;&gt;Controls!$C$10),"Other peer group",IF(OR(H285&lt;&gt;"Yes",G285="Excluded",G285="Adjacent",G285="Watchlist"),"Excluded",IF(OR(I285&lt;&gt;"Yes",D285="",E285="",J285="",K285="",L285="",X285="",Controls!$C$10="",Controls!$C$8="",Controls!$C$20="",Controls!$C$21="",M285&lt;&gt;Controls!$C$8,NOT(ISNUMBER(N285)),N285&lt;=0,N285&lt;&gt;Controls!$C$7,NOT(ISNUMBER(O285)),O285&gt;N285,AND(Controls!$C$11&gt;=4,OR(NOT(ISNUMBER(P285)),P285&lt;=N285)),AND(Controls!$C$11=2,T285&lt;&gt;0,Y285=""),AND(G285&lt;&gt;"Core",G285&lt;&gt;"Secondary")),"Review inputs / basis",IF(NOT(ISNUMBER(AH285)),"Missing / NM metric","Eligible"))))))</x:f>
      </x:c>
      <x:c r="AJ285" s="25" t="str">
        <x:f>IF(AND(AI285="Eligible",G285="Core"),AH285,"")</x:f>
      </x:c>
      <x:c r="AK285" s="25" t="str">
        <x:f>IF(AI285="Eligible",AH285,"")</x:f>
      </x:c>
      <x:c r="AL285" s="2" t="str">
        <x:f>IF(NOT(ISNUMBER(AJ285)),"",IF($A$6&lt;5,"Fewer than 5 core",IF(OR(AJ285&lt;$B$6-1.5*($D$6-$B$6),AJ285&gt;$D$6+1.5*($D$6-$B$6)),"Review outlier","Within IQR fences")))</x:f>
      </x:c>
      <x:c r="AM285" s="2"/>
      <x:c r="AN285" s="2"/>
      <x:c r="AO285" s="2"/>
      <x:c r="AP285" s="2"/>
    </x:row>
    <x:row r="286" ht="25" customHeight="1">
      <x:c r="A286" s="6"/>
      <x:c r="B286" s="6"/>
      <x:c r="C286" s="6"/>
      <x:c r="D286" s="6"/>
      <x:c r="E286" s="6"/>
      <x:c r="F286" s="6"/>
      <x:c r="G286" s="6"/>
      <x:c r="H286" s="6"/>
      <x:c r="I286" s="6"/>
      <x:c r="J286" s="6"/>
      <x:c r="K286" s="6"/>
      <x:c r="L286" s="6"/>
      <x:c r="M286" s="6"/>
      <x:c r="N286" s="16"/>
      <x:c r="O286" s="16"/>
      <x:c r="P286" s="16"/>
      <x:c r="Q286" s="17"/>
      <x:c r="R286" s="17"/>
      <x:c r="S286" s="17"/>
      <x:c r="T286" s="17"/>
      <x:c r="U286" s="17"/>
      <x:c r="V286" s="17"/>
      <x:c r="W286" s="17"/>
      <x:c r="X286" s="17"/>
      <x:c r="Y286" s="17"/>
      <x:c r="Z286" s="18" t="str">
        <x:f>IF(COUNT(S286:T286)&lt;&gt;2,"",SUM(S286:T286))</x:f>
      </x:c>
      <x:c r="AA286" s="23" t="str">
        <x:f>IF(OR(NOT(ISNUMBER(Z286)),NOT(ISNUMBER(R286)),R286&lt;=0),"",Z286/R286)</x:f>
      </x:c>
      <x:c r="AB286" s="23" t="str">
        <x:f>IF(OR(COUNT(R286,V286)&lt;&gt;2,R286&lt;=0),"",V286/R286-1)</x:f>
      </x:c>
      <x:c r="AC286" s="24" t="str">
        <x:f>IF(COUNT(Q286,R286)&lt;&gt;2,"",IF(OR(Q286&lt;=0,R286&lt;=0),"NM",Q286/R286))</x:f>
      </x:c>
      <x:c r="AD286" s="24" t="str">
        <x:f>IF(COUNT(Q286,Z286)&lt;&gt;2,"",IF(OR(Q286&lt;=0,Z286&lt;=0),"NM",Q286/Z286))</x:f>
      </x:c>
      <x:c r="AE286" s="24" t="str">
        <x:f>IF(COUNT(Q286,U286)&lt;&gt;2,"",IF(OR(Q286&lt;=0,U286&lt;=0),"NM",Q286/U286))</x:f>
      </x:c>
      <x:c r="AF286" s="24" t="str">
        <x:f>IF(COUNT(Q286,V286)&lt;&gt;2,"",IF(OR(Q286&lt;=0,V286&lt;=0),"NM",Q286/V286))</x:f>
      </x:c>
      <x:c r="AG286" s="24" t="str">
        <x:f>IF(COUNT(Q286,W286)&lt;&gt;2,"",IF(OR(Q286&lt;=0,W286&lt;=0),"NM",Q286/W286))</x:f>
      </x:c>
      <x:c r="AH286" s="25" t="str">
        <x:f>IF(OR(NOT(ISNUMBER(Controls!$C$11)),Controls!$C$11&lt;1,Controls!$C$11&gt;5,Controls!$C$11&lt;&gt;INT(Controls!$C$11)),"",INDEX(AC286:AG286,1,Controls!$C$11))</x:f>
      </x:c>
      <x:c r="AI286" s="2" t="str">
        <x:f>IF(A286="","",IF(COUNTIFS($A$10:$A$309,A286)&lt;&gt;1,"Duplicate ID",IF(OR(B286&lt;&gt;Controls!$C$9,C286&lt;&gt;Controls!$C$10),"Other peer group",IF(OR(H286&lt;&gt;"Yes",G286="Excluded",G286="Adjacent",G286="Watchlist"),"Excluded",IF(OR(I286&lt;&gt;"Yes",D286="",E286="",J286="",K286="",L286="",X286="",Controls!$C$10="",Controls!$C$8="",Controls!$C$20="",Controls!$C$21="",M286&lt;&gt;Controls!$C$8,NOT(ISNUMBER(N286)),N286&lt;=0,N286&lt;&gt;Controls!$C$7,NOT(ISNUMBER(O286)),O286&gt;N286,AND(Controls!$C$11&gt;=4,OR(NOT(ISNUMBER(P286)),P286&lt;=N286)),AND(Controls!$C$11=2,T286&lt;&gt;0,Y286=""),AND(G286&lt;&gt;"Core",G286&lt;&gt;"Secondary")),"Review inputs / basis",IF(NOT(ISNUMBER(AH286)),"Missing / NM metric","Eligible"))))))</x:f>
      </x:c>
      <x:c r="AJ286" s="25" t="str">
        <x:f>IF(AND(AI286="Eligible",G286="Core"),AH286,"")</x:f>
      </x:c>
      <x:c r="AK286" s="25" t="str">
        <x:f>IF(AI286="Eligible",AH286,"")</x:f>
      </x:c>
      <x:c r="AL286" s="2" t="str">
        <x:f>IF(NOT(ISNUMBER(AJ286)),"",IF($A$6&lt;5,"Fewer than 5 core",IF(OR(AJ286&lt;$B$6-1.5*($D$6-$B$6),AJ286&gt;$D$6+1.5*($D$6-$B$6)),"Review outlier","Within IQR fences")))</x:f>
      </x:c>
      <x:c r="AM286" s="2"/>
      <x:c r="AN286" s="2"/>
      <x:c r="AO286" s="2"/>
      <x:c r="AP286" s="2"/>
    </x:row>
    <x:row r="287" ht="25" customHeight="1">
      <x:c r="A287" s="6"/>
      <x:c r="B287" s="6"/>
      <x:c r="C287" s="6"/>
      <x:c r="D287" s="6"/>
      <x:c r="E287" s="6"/>
      <x:c r="F287" s="6"/>
      <x:c r="G287" s="6"/>
      <x:c r="H287" s="6"/>
      <x:c r="I287" s="6"/>
      <x:c r="J287" s="6"/>
      <x:c r="K287" s="6"/>
      <x:c r="L287" s="6"/>
      <x:c r="M287" s="6"/>
      <x:c r="N287" s="16"/>
      <x:c r="O287" s="16"/>
      <x:c r="P287" s="16"/>
      <x:c r="Q287" s="17"/>
      <x:c r="R287" s="17"/>
      <x:c r="S287" s="17"/>
      <x:c r="T287" s="17"/>
      <x:c r="U287" s="17"/>
      <x:c r="V287" s="17"/>
      <x:c r="W287" s="17"/>
      <x:c r="X287" s="17"/>
      <x:c r="Y287" s="17"/>
      <x:c r="Z287" s="18" t="str">
        <x:f>IF(COUNT(S287:T287)&lt;&gt;2,"",SUM(S287:T287))</x:f>
      </x:c>
      <x:c r="AA287" s="23" t="str">
        <x:f>IF(OR(NOT(ISNUMBER(Z287)),NOT(ISNUMBER(R287)),R287&lt;=0),"",Z287/R287)</x:f>
      </x:c>
      <x:c r="AB287" s="23" t="str">
        <x:f>IF(OR(COUNT(R287,V287)&lt;&gt;2,R287&lt;=0),"",V287/R287-1)</x:f>
      </x:c>
      <x:c r="AC287" s="24" t="str">
        <x:f>IF(COUNT(Q287,R287)&lt;&gt;2,"",IF(OR(Q287&lt;=0,R287&lt;=0),"NM",Q287/R287))</x:f>
      </x:c>
      <x:c r="AD287" s="24" t="str">
        <x:f>IF(COUNT(Q287,Z287)&lt;&gt;2,"",IF(OR(Q287&lt;=0,Z287&lt;=0),"NM",Q287/Z287))</x:f>
      </x:c>
      <x:c r="AE287" s="24" t="str">
        <x:f>IF(COUNT(Q287,U287)&lt;&gt;2,"",IF(OR(Q287&lt;=0,U287&lt;=0),"NM",Q287/U287))</x:f>
      </x:c>
      <x:c r="AF287" s="24" t="str">
        <x:f>IF(COUNT(Q287,V287)&lt;&gt;2,"",IF(OR(Q287&lt;=0,V287&lt;=0),"NM",Q287/V287))</x:f>
      </x:c>
      <x:c r="AG287" s="24" t="str">
        <x:f>IF(COUNT(Q287,W287)&lt;&gt;2,"",IF(OR(Q287&lt;=0,W287&lt;=0),"NM",Q287/W287))</x:f>
      </x:c>
      <x:c r="AH287" s="25" t="str">
        <x:f>IF(OR(NOT(ISNUMBER(Controls!$C$11)),Controls!$C$11&lt;1,Controls!$C$11&gt;5,Controls!$C$11&lt;&gt;INT(Controls!$C$11)),"",INDEX(AC287:AG287,1,Controls!$C$11))</x:f>
      </x:c>
      <x:c r="AI287" s="2" t="str">
        <x:f>IF(A287="","",IF(COUNTIFS($A$10:$A$309,A287)&lt;&gt;1,"Duplicate ID",IF(OR(B287&lt;&gt;Controls!$C$9,C287&lt;&gt;Controls!$C$10),"Other peer group",IF(OR(H287&lt;&gt;"Yes",G287="Excluded",G287="Adjacent",G287="Watchlist"),"Excluded",IF(OR(I287&lt;&gt;"Yes",D287="",E287="",J287="",K287="",L287="",X287="",Controls!$C$10="",Controls!$C$8="",Controls!$C$20="",Controls!$C$21="",M287&lt;&gt;Controls!$C$8,NOT(ISNUMBER(N287)),N287&lt;=0,N287&lt;&gt;Controls!$C$7,NOT(ISNUMBER(O287)),O287&gt;N287,AND(Controls!$C$11&gt;=4,OR(NOT(ISNUMBER(P287)),P287&lt;=N287)),AND(Controls!$C$11=2,T287&lt;&gt;0,Y287=""),AND(G287&lt;&gt;"Core",G287&lt;&gt;"Secondary")),"Review inputs / basis",IF(NOT(ISNUMBER(AH287)),"Missing / NM metric","Eligible"))))))</x:f>
      </x:c>
      <x:c r="AJ287" s="25" t="str">
        <x:f>IF(AND(AI287="Eligible",G287="Core"),AH287,"")</x:f>
      </x:c>
      <x:c r="AK287" s="25" t="str">
        <x:f>IF(AI287="Eligible",AH287,"")</x:f>
      </x:c>
      <x:c r="AL287" s="2" t="str">
        <x:f>IF(NOT(ISNUMBER(AJ287)),"",IF($A$6&lt;5,"Fewer than 5 core",IF(OR(AJ287&lt;$B$6-1.5*($D$6-$B$6),AJ287&gt;$D$6+1.5*($D$6-$B$6)),"Review outlier","Within IQR fences")))</x:f>
      </x:c>
      <x:c r="AM287" s="2"/>
      <x:c r="AN287" s="2"/>
      <x:c r="AO287" s="2"/>
      <x:c r="AP287" s="2"/>
    </x:row>
    <x:row r="288" ht="25" customHeight="1">
      <x:c r="A288" s="6"/>
      <x:c r="B288" s="6"/>
      <x:c r="C288" s="6"/>
      <x:c r="D288" s="6"/>
      <x:c r="E288" s="6"/>
      <x:c r="F288" s="6"/>
      <x:c r="G288" s="6"/>
      <x:c r="H288" s="6"/>
      <x:c r="I288" s="6"/>
      <x:c r="J288" s="6"/>
      <x:c r="K288" s="6"/>
      <x:c r="L288" s="6"/>
      <x:c r="M288" s="6"/>
      <x:c r="N288" s="16"/>
      <x:c r="O288" s="16"/>
      <x:c r="P288" s="16"/>
      <x:c r="Q288" s="17"/>
      <x:c r="R288" s="17"/>
      <x:c r="S288" s="17"/>
      <x:c r="T288" s="17"/>
      <x:c r="U288" s="17"/>
      <x:c r="V288" s="17"/>
      <x:c r="W288" s="17"/>
      <x:c r="X288" s="17"/>
      <x:c r="Y288" s="17"/>
      <x:c r="Z288" s="18" t="str">
        <x:f>IF(COUNT(S288:T288)&lt;&gt;2,"",SUM(S288:T288))</x:f>
      </x:c>
      <x:c r="AA288" s="23" t="str">
        <x:f>IF(OR(NOT(ISNUMBER(Z288)),NOT(ISNUMBER(R288)),R288&lt;=0),"",Z288/R288)</x:f>
      </x:c>
      <x:c r="AB288" s="23" t="str">
        <x:f>IF(OR(COUNT(R288,V288)&lt;&gt;2,R288&lt;=0),"",V288/R288-1)</x:f>
      </x:c>
      <x:c r="AC288" s="24" t="str">
        <x:f>IF(COUNT(Q288,R288)&lt;&gt;2,"",IF(OR(Q288&lt;=0,R288&lt;=0),"NM",Q288/R288))</x:f>
      </x:c>
      <x:c r="AD288" s="24" t="str">
        <x:f>IF(COUNT(Q288,Z288)&lt;&gt;2,"",IF(OR(Q288&lt;=0,Z288&lt;=0),"NM",Q288/Z288))</x:f>
      </x:c>
      <x:c r="AE288" s="24" t="str">
        <x:f>IF(COUNT(Q288,U288)&lt;&gt;2,"",IF(OR(Q288&lt;=0,U288&lt;=0),"NM",Q288/U288))</x:f>
      </x:c>
      <x:c r="AF288" s="24" t="str">
        <x:f>IF(COUNT(Q288,V288)&lt;&gt;2,"",IF(OR(Q288&lt;=0,V288&lt;=0),"NM",Q288/V288))</x:f>
      </x:c>
      <x:c r="AG288" s="24" t="str">
        <x:f>IF(COUNT(Q288,W288)&lt;&gt;2,"",IF(OR(Q288&lt;=0,W288&lt;=0),"NM",Q288/W288))</x:f>
      </x:c>
      <x:c r="AH288" s="25" t="str">
        <x:f>IF(OR(NOT(ISNUMBER(Controls!$C$11)),Controls!$C$11&lt;1,Controls!$C$11&gt;5,Controls!$C$11&lt;&gt;INT(Controls!$C$11)),"",INDEX(AC288:AG288,1,Controls!$C$11))</x:f>
      </x:c>
      <x:c r="AI288" s="2" t="str">
        <x:f>IF(A288="","",IF(COUNTIFS($A$10:$A$309,A288)&lt;&gt;1,"Duplicate ID",IF(OR(B288&lt;&gt;Controls!$C$9,C288&lt;&gt;Controls!$C$10),"Other peer group",IF(OR(H288&lt;&gt;"Yes",G288="Excluded",G288="Adjacent",G288="Watchlist"),"Excluded",IF(OR(I288&lt;&gt;"Yes",D288="",E288="",J288="",K288="",L288="",X288="",Controls!$C$10="",Controls!$C$8="",Controls!$C$20="",Controls!$C$21="",M288&lt;&gt;Controls!$C$8,NOT(ISNUMBER(N288)),N288&lt;=0,N288&lt;&gt;Controls!$C$7,NOT(ISNUMBER(O288)),O288&gt;N288,AND(Controls!$C$11&gt;=4,OR(NOT(ISNUMBER(P288)),P288&lt;=N288)),AND(Controls!$C$11=2,T288&lt;&gt;0,Y288=""),AND(G288&lt;&gt;"Core",G288&lt;&gt;"Secondary")),"Review inputs / basis",IF(NOT(ISNUMBER(AH288)),"Missing / NM metric","Eligible"))))))</x:f>
      </x:c>
      <x:c r="AJ288" s="25" t="str">
        <x:f>IF(AND(AI288="Eligible",G288="Core"),AH288,"")</x:f>
      </x:c>
      <x:c r="AK288" s="25" t="str">
        <x:f>IF(AI288="Eligible",AH288,"")</x:f>
      </x:c>
      <x:c r="AL288" s="2" t="str">
        <x:f>IF(NOT(ISNUMBER(AJ288)),"",IF($A$6&lt;5,"Fewer than 5 core",IF(OR(AJ288&lt;$B$6-1.5*($D$6-$B$6),AJ288&gt;$D$6+1.5*($D$6-$B$6)),"Review outlier","Within IQR fences")))</x:f>
      </x:c>
      <x:c r="AM288" s="2"/>
      <x:c r="AN288" s="2"/>
      <x:c r="AO288" s="2"/>
      <x:c r="AP288" s="2"/>
    </x:row>
    <x:row r="289" ht="25" customHeight="1">
      <x:c r="A289" s="6"/>
      <x:c r="B289" s="6"/>
      <x:c r="C289" s="6"/>
      <x:c r="D289" s="6"/>
      <x:c r="E289" s="6"/>
      <x:c r="F289" s="6"/>
      <x:c r="G289" s="6"/>
      <x:c r="H289" s="6"/>
      <x:c r="I289" s="6"/>
      <x:c r="J289" s="6"/>
      <x:c r="K289" s="6"/>
      <x:c r="L289" s="6"/>
      <x:c r="M289" s="6"/>
      <x:c r="N289" s="16"/>
      <x:c r="O289" s="16"/>
      <x:c r="P289" s="16"/>
      <x:c r="Q289" s="17"/>
      <x:c r="R289" s="17"/>
      <x:c r="S289" s="17"/>
      <x:c r="T289" s="17"/>
      <x:c r="U289" s="17"/>
      <x:c r="V289" s="17"/>
      <x:c r="W289" s="17"/>
      <x:c r="X289" s="17"/>
      <x:c r="Y289" s="17"/>
      <x:c r="Z289" s="18" t="str">
        <x:f>IF(COUNT(S289:T289)&lt;&gt;2,"",SUM(S289:T289))</x:f>
      </x:c>
      <x:c r="AA289" s="23" t="str">
        <x:f>IF(OR(NOT(ISNUMBER(Z289)),NOT(ISNUMBER(R289)),R289&lt;=0),"",Z289/R289)</x:f>
      </x:c>
      <x:c r="AB289" s="23" t="str">
        <x:f>IF(OR(COUNT(R289,V289)&lt;&gt;2,R289&lt;=0),"",V289/R289-1)</x:f>
      </x:c>
      <x:c r="AC289" s="24" t="str">
        <x:f>IF(COUNT(Q289,R289)&lt;&gt;2,"",IF(OR(Q289&lt;=0,R289&lt;=0),"NM",Q289/R289))</x:f>
      </x:c>
      <x:c r="AD289" s="24" t="str">
        <x:f>IF(COUNT(Q289,Z289)&lt;&gt;2,"",IF(OR(Q289&lt;=0,Z289&lt;=0),"NM",Q289/Z289))</x:f>
      </x:c>
      <x:c r="AE289" s="24" t="str">
        <x:f>IF(COUNT(Q289,U289)&lt;&gt;2,"",IF(OR(Q289&lt;=0,U289&lt;=0),"NM",Q289/U289))</x:f>
      </x:c>
      <x:c r="AF289" s="24" t="str">
        <x:f>IF(COUNT(Q289,V289)&lt;&gt;2,"",IF(OR(Q289&lt;=0,V289&lt;=0),"NM",Q289/V289))</x:f>
      </x:c>
      <x:c r="AG289" s="24" t="str">
        <x:f>IF(COUNT(Q289,W289)&lt;&gt;2,"",IF(OR(Q289&lt;=0,W289&lt;=0),"NM",Q289/W289))</x:f>
      </x:c>
      <x:c r="AH289" s="25" t="str">
        <x:f>IF(OR(NOT(ISNUMBER(Controls!$C$11)),Controls!$C$11&lt;1,Controls!$C$11&gt;5,Controls!$C$11&lt;&gt;INT(Controls!$C$11)),"",INDEX(AC289:AG289,1,Controls!$C$11))</x:f>
      </x:c>
      <x:c r="AI289" s="2" t="str">
        <x:f>IF(A289="","",IF(COUNTIFS($A$10:$A$309,A289)&lt;&gt;1,"Duplicate ID",IF(OR(B289&lt;&gt;Controls!$C$9,C289&lt;&gt;Controls!$C$10),"Other peer group",IF(OR(H289&lt;&gt;"Yes",G289="Excluded",G289="Adjacent",G289="Watchlist"),"Excluded",IF(OR(I289&lt;&gt;"Yes",D289="",E289="",J289="",K289="",L289="",X289="",Controls!$C$10="",Controls!$C$8="",Controls!$C$20="",Controls!$C$21="",M289&lt;&gt;Controls!$C$8,NOT(ISNUMBER(N289)),N289&lt;=0,N289&lt;&gt;Controls!$C$7,NOT(ISNUMBER(O289)),O289&gt;N289,AND(Controls!$C$11&gt;=4,OR(NOT(ISNUMBER(P289)),P289&lt;=N289)),AND(Controls!$C$11=2,T289&lt;&gt;0,Y289=""),AND(G289&lt;&gt;"Core",G289&lt;&gt;"Secondary")),"Review inputs / basis",IF(NOT(ISNUMBER(AH289)),"Missing / NM metric","Eligible"))))))</x:f>
      </x:c>
      <x:c r="AJ289" s="25" t="str">
        <x:f>IF(AND(AI289="Eligible",G289="Core"),AH289,"")</x:f>
      </x:c>
      <x:c r="AK289" s="25" t="str">
        <x:f>IF(AI289="Eligible",AH289,"")</x:f>
      </x:c>
      <x:c r="AL289" s="2" t="str">
        <x:f>IF(NOT(ISNUMBER(AJ289)),"",IF($A$6&lt;5,"Fewer than 5 core",IF(OR(AJ289&lt;$B$6-1.5*($D$6-$B$6),AJ289&gt;$D$6+1.5*($D$6-$B$6)),"Review outlier","Within IQR fences")))</x:f>
      </x:c>
      <x:c r="AM289" s="2"/>
      <x:c r="AN289" s="2"/>
      <x:c r="AO289" s="2"/>
      <x:c r="AP289" s="2"/>
    </x:row>
    <x:row r="290" ht="25" customHeight="1">
      <x:c r="A290" s="6"/>
      <x:c r="B290" s="6"/>
      <x:c r="C290" s="6"/>
      <x:c r="D290" s="6"/>
      <x:c r="E290" s="6"/>
      <x:c r="F290" s="6"/>
      <x:c r="G290" s="6"/>
      <x:c r="H290" s="6"/>
      <x:c r="I290" s="6"/>
      <x:c r="J290" s="6"/>
      <x:c r="K290" s="6"/>
      <x:c r="L290" s="6"/>
      <x:c r="M290" s="6"/>
      <x:c r="N290" s="16"/>
      <x:c r="O290" s="16"/>
      <x:c r="P290" s="16"/>
      <x:c r="Q290" s="17"/>
      <x:c r="R290" s="17"/>
      <x:c r="S290" s="17"/>
      <x:c r="T290" s="17"/>
      <x:c r="U290" s="17"/>
      <x:c r="V290" s="17"/>
      <x:c r="W290" s="17"/>
      <x:c r="X290" s="17"/>
      <x:c r="Y290" s="17"/>
      <x:c r="Z290" s="18" t="str">
        <x:f>IF(COUNT(S290:T290)&lt;&gt;2,"",SUM(S290:T290))</x:f>
      </x:c>
      <x:c r="AA290" s="23" t="str">
        <x:f>IF(OR(NOT(ISNUMBER(Z290)),NOT(ISNUMBER(R290)),R290&lt;=0),"",Z290/R290)</x:f>
      </x:c>
      <x:c r="AB290" s="23" t="str">
        <x:f>IF(OR(COUNT(R290,V290)&lt;&gt;2,R290&lt;=0),"",V290/R290-1)</x:f>
      </x:c>
      <x:c r="AC290" s="24" t="str">
        <x:f>IF(COUNT(Q290,R290)&lt;&gt;2,"",IF(OR(Q290&lt;=0,R290&lt;=0),"NM",Q290/R290))</x:f>
      </x:c>
      <x:c r="AD290" s="24" t="str">
        <x:f>IF(COUNT(Q290,Z290)&lt;&gt;2,"",IF(OR(Q290&lt;=0,Z290&lt;=0),"NM",Q290/Z290))</x:f>
      </x:c>
      <x:c r="AE290" s="24" t="str">
        <x:f>IF(COUNT(Q290,U290)&lt;&gt;2,"",IF(OR(Q290&lt;=0,U290&lt;=0),"NM",Q290/U290))</x:f>
      </x:c>
      <x:c r="AF290" s="24" t="str">
        <x:f>IF(COUNT(Q290,V290)&lt;&gt;2,"",IF(OR(Q290&lt;=0,V290&lt;=0),"NM",Q290/V290))</x:f>
      </x:c>
      <x:c r="AG290" s="24" t="str">
        <x:f>IF(COUNT(Q290,W290)&lt;&gt;2,"",IF(OR(Q290&lt;=0,W290&lt;=0),"NM",Q290/W290))</x:f>
      </x:c>
      <x:c r="AH290" s="25" t="str">
        <x:f>IF(OR(NOT(ISNUMBER(Controls!$C$11)),Controls!$C$11&lt;1,Controls!$C$11&gt;5,Controls!$C$11&lt;&gt;INT(Controls!$C$11)),"",INDEX(AC290:AG290,1,Controls!$C$11))</x:f>
      </x:c>
      <x:c r="AI290" s="2" t="str">
        <x:f>IF(A290="","",IF(COUNTIFS($A$10:$A$309,A290)&lt;&gt;1,"Duplicate ID",IF(OR(B290&lt;&gt;Controls!$C$9,C290&lt;&gt;Controls!$C$10),"Other peer group",IF(OR(H290&lt;&gt;"Yes",G290="Excluded",G290="Adjacent",G290="Watchlist"),"Excluded",IF(OR(I290&lt;&gt;"Yes",D290="",E290="",J290="",K290="",L290="",X290="",Controls!$C$10="",Controls!$C$8="",Controls!$C$20="",Controls!$C$21="",M290&lt;&gt;Controls!$C$8,NOT(ISNUMBER(N290)),N290&lt;=0,N290&lt;&gt;Controls!$C$7,NOT(ISNUMBER(O290)),O290&gt;N290,AND(Controls!$C$11&gt;=4,OR(NOT(ISNUMBER(P290)),P290&lt;=N290)),AND(Controls!$C$11=2,T290&lt;&gt;0,Y290=""),AND(G290&lt;&gt;"Core",G290&lt;&gt;"Secondary")),"Review inputs / basis",IF(NOT(ISNUMBER(AH290)),"Missing / NM metric","Eligible"))))))</x:f>
      </x:c>
      <x:c r="AJ290" s="25" t="str">
        <x:f>IF(AND(AI290="Eligible",G290="Core"),AH290,"")</x:f>
      </x:c>
      <x:c r="AK290" s="25" t="str">
        <x:f>IF(AI290="Eligible",AH290,"")</x:f>
      </x:c>
      <x:c r="AL290" s="2" t="str">
        <x:f>IF(NOT(ISNUMBER(AJ290)),"",IF($A$6&lt;5,"Fewer than 5 core",IF(OR(AJ290&lt;$B$6-1.5*($D$6-$B$6),AJ290&gt;$D$6+1.5*($D$6-$B$6)),"Review outlier","Within IQR fences")))</x:f>
      </x:c>
      <x:c r="AM290" s="2"/>
      <x:c r="AN290" s="2"/>
      <x:c r="AO290" s="2"/>
      <x:c r="AP290" s="2"/>
    </x:row>
    <x:row r="291" ht="25" customHeight="1">
      <x:c r="A291" s="6"/>
      <x:c r="B291" s="6"/>
      <x:c r="C291" s="6"/>
      <x:c r="D291" s="6"/>
      <x:c r="E291" s="6"/>
      <x:c r="F291" s="6"/>
      <x:c r="G291" s="6"/>
      <x:c r="H291" s="6"/>
      <x:c r="I291" s="6"/>
      <x:c r="J291" s="6"/>
      <x:c r="K291" s="6"/>
      <x:c r="L291" s="6"/>
      <x:c r="M291" s="6"/>
      <x:c r="N291" s="16"/>
      <x:c r="O291" s="16"/>
      <x:c r="P291" s="16"/>
      <x:c r="Q291" s="17"/>
      <x:c r="R291" s="17"/>
      <x:c r="S291" s="17"/>
      <x:c r="T291" s="17"/>
      <x:c r="U291" s="17"/>
      <x:c r="V291" s="17"/>
      <x:c r="W291" s="17"/>
      <x:c r="X291" s="17"/>
      <x:c r="Y291" s="17"/>
      <x:c r="Z291" s="18" t="str">
        <x:f>IF(COUNT(S291:T291)&lt;&gt;2,"",SUM(S291:T291))</x:f>
      </x:c>
      <x:c r="AA291" s="23" t="str">
        <x:f>IF(OR(NOT(ISNUMBER(Z291)),NOT(ISNUMBER(R291)),R291&lt;=0),"",Z291/R291)</x:f>
      </x:c>
      <x:c r="AB291" s="23" t="str">
        <x:f>IF(OR(COUNT(R291,V291)&lt;&gt;2,R291&lt;=0),"",V291/R291-1)</x:f>
      </x:c>
      <x:c r="AC291" s="24" t="str">
        <x:f>IF(COUNT(Q291,R291)&lt;&gt;2,"",IF(OR(Q291&lt;=0,R291&lt;=0),"NM",Q291/R291))</x:f>
      </x:c>
      <x:c r="AD291" s="24" t="str">
        <x:f>IF(COUNT(Q291,Z291)&lt;&gt;2,"",IF(OR(Q291&lt;=0,Z291&lt;=0),"NM",Q291/Z291))</x:f>
      </x:c>
      <x:c r="AE291" s="24" t="str">
        <x:f>IF(COUNT(Q291,U291)&lt;&gt;2,"",IF(OR(Q291&lt;=0,U291&lt;=0),"NM",Q291/U291))</x:f>
      </x:c>
      <x:c r="AF291" s="24" t="str">
        <x:f>IF(COUNT(Q291,V291)&lt;&gt;2,"",IF(OR(Q291&lt;=0,V291&lt;=0),"NM",Q291/V291))</x:f>
      </x:c>
      <x:c r="AG291" s="24" t="str">
        <x:f>IF(COUNT(Q291,W291)&lt;&gt;2,"",IF(OR(Q291&lt;=0,W291&lt;=0),"NM",Q291/W291))</x:f>
      </x:c>
      <x:c r="AH291" s="25" t="str">
        <x:f>IF(OR(NOT(ISNUMBER(Controls!$C$11)),Controls!$C$11&lt;1,Controls!$C$11&gt;5,Controls!$C$11&lt;&gt;INT(Controls!$C$11)),"",INDEX(AC291:AG291,1,Controls!$C$11))</x:f>
      </x:c>
      <x:c r="AI291" s="2" t="str">
        <x:f>IF(A291="","",IF(COUNTIFS($A$10:$A$309,A291)&lt;&gt;1,"Duplicate ID",IF(OR(B291&lt;&gt;Controls!$C$9,C291&lt;&gt;Controls!$C$10),"Other peer group",IF(OR(H291&lt;&gt;"Yes",G291="Excluded",G291="Adjacent",G291="Watchlist"),"Excluded",IF(OR(I291&lt;&gt;"Yes",D291="",E291="",J291="",K291="",L291="",X291="",Controls!$C$10="",Controls!$C$8="",Controls!$C$20="",Controls!$C$21="",M291&lt;&gt;Controls!$C$8,NOT(ISNUMBER(N291)),N291&lt;=0,N291&lt;&gt;Controls!$C$7,NOT(ISNUMBER(O291)),O291&gt;N291,AND(Controls!$C$11&gt;=4,OR(NOT(ISNUMBER(P291)),P291&lt;=N291)),AND(Controls!$C$11=2,T291&lt;&gt;0,Y291=""),AND(G291&lt;&gt;"Core",G291&lt;&gt;"Secondary")),"Review inputs / basis",IF(NOT(ISNUMBER(AH291)),"Missing / NM metric","Eligible"))))))</x:f>
      </x:c>
      <x:c r="AJ291" s="25" t="str">
        <x:f>IF(AND(AI291="Eligible",G291="Core"),AH291,"")</x:f>
      </x:c>
      <x:c r="AK291" s="25" t="str">
        <x:f>IF(AI291="Eligible",AH291,"")</x:f>
      </x:c>
      <x:c r="AL291" s="2" t="str">
        <x:f>IF(NOT(ISNUMBER(AJ291)),"",IF($A$6&lt;5,"Fewer than 5 core",IF(OR(AJ291&lt;$B$6-1.5*($D$6-$B$6),AJ291&gt;$D$6+1.5*($D$6-$B$6)),"Review outlier","Within IQR fences")))</x:f>
      </x:c>
      <x:c r="AM291" s="2"/>
      <x:c r="AN291" s="2"/>
      <x:c r="AO291" s="2"/>
      <x:c r="AP291" s="2"/>
    </x:row>
    <x:row r="292" ht="25" customHeight="1">
      <x:c r="A292" s="6"/>
      <x:c r="B292" s="6"/>
      <x:c r="C292" s="6"/>
      <x:c r="D292" s="6"/>
      <x:c r="E292" s="6"/>
      <x:c r="F292" s="6"/>
      <x:c r="G292" s="6"/>
      <x:c r="H292" s="6"/>
      <x:c r="I292" s="6"/>
      <x:c r="J292" s="6"/>
      <x:c r="K292" s="6"/>
      <x:c r="L292" s="6"/>
      <x:c r="M292" s="6"/>
      <x:c r="N292" s="16"/>
      <x:c r="O292" s="16"/>
      <x:c r="P292" s="16"/>
      <x:c r="Q292" s="17"/>
      <x:c r="R292" s="17"/>
      <x:c r="S292" s="17"/>
      <x:c r="T292" s="17"/>
      <x:c r="U292" s="17"/>
      <x:c r="V292" s="17"/>
      <x:c r="W292" s="17"/>
      <x:c r="X292" s="17"/>
      <x:c r="Y292" s="17"/>
      <x:c r="Z292" s="18" t="str">
        <x:f>IF(COUNT(S292:T292)&lt;&gt;2,"",SUM(S292:T292))</x:f>
      </x:c>
      <x:c r="AA292" s="23" t="str">
        <x:f>IF(OR(NOT(ISNUMBER(Z292)),NOT(ISNUMBER(R292)),R292&lt;=0),"",Z292/R292)</x:f>
      </x:c>
      <x:c r="AB292" s="23" t="str">
        <x:f>IF(OR(COUNT(R292,V292)&lt;&gt;2,R292&lt;=0),"",V292/R292-1)</x:f>
      </x:c>
      <x:c r="AC292" s="24" t="str">
        <x:f>IF(COUNT(Q292,R292)&lt;&gt;2,"",IF(OR(Q292&lt;=0,R292&lt;=0),"NM",Q292/R292))</x:f>
      </x:c>
      <x:c r="AD292" s="24" t="str">
        <x:f>IF(COUNT(Q292,Z292)&lt;&gt;2,"",IF(OR(Q292&lt;=0,Z292&lt;=0),"NM",Q292/Z292))</x:f>
      </x:c>
      <x:c r="AE292" s="24" t="str">
        <x:f>IF(COUNT(Q292,U292)&lt;&gt;2,"",IF(OR(Q292&lt;=0,U292&lt;=0),"NM",Q292/U292))</x:f>
      </x:c>
      <x:c r="AF292" s="24" t="str">
        <x:f>IF(COUNT(Q292,V292)&lt;&gt;2,"",IF(OR(Q292&lt;=0,V292&lt;=0),"NM",Q292/V292))</x:f>
      </x:c>
      <x:c r="AG292" s="24" t="str">
        <x:f>IF(COUNT(Q292,W292)&lt;&gt;2,"",IF(OR(Q292&lt;=0,W292&lt;=0),"NM",Q292/W292))</x:f>
      </x:c>
      <x:c r="AH292" s="25" t="str">
        <x:f>IF(OR(NOT(ISNUMBER(Controls!$C$11)),Controls!$C$11&lt;1,Controls!$C$11&gt;5,Controls!$C$11&lt;&gt;INT(Controls!$C$11)),"",INDEX(AC292:AG292,1,Controls!$C$11))</x:f>
      </x:c>
      <x:c r="AI292" s="2" t="str">
        <x:f>IF(A292="","",IF(COUNTIFS($A$10:$A$309,A292)&lt;&gt;1,"Duplicate ID",IF(OR(B292&lt;&gt;Controls!$C$9,C292&lt;&gt;Controls!$C$10),"Other peer group",IF(OR(H292&lt;&gt;"Yes",G292="Excluded",G292="Adjacent",G292="Watchlist"),"Excluded",IF(OR(I292&lt;&gt;"Yes",D292="",E292="",J292="",K292="",L292="",X292="",Controls!$C$10="",Controls!$C$8="",Controls!$C$20="",Controls!$C$21="",M292&lt;&gt;Controls!$C$8,NOT(ISNUMBER(N292)),N292&lt;=0,N292&lt;&gt;Controls!$C$7,NOT(ISNUMBER(O292)),O292&gt;N292,AND(Controls!$C$11&gt;=4,OR(NOT(ISNUMBER(P292)),P292&lt;=N292)),AND(Controls!$C$11=2,T292&lt;&gt;0,Y292=""),AND(G292&lt;&gt;"Core",G292&lt;&gt;"Secondary")),"Review inputs / basis",IF(NOT(ISNUMBER(AH292)),"Missing / NM metric","Eligible"))))))</x:f>
      </x:c>
      <x:c r="AJ292" s="25" t="str">
        <x:f>IF(AND(AI292="Eligible",G292="Core"),AH292,"")</x:f>
      </x:c>
      <x:c r="AK292" s="25" t="str">
        <x:f>IF(AI292="Eligible",AH292,"")</x:f>
      </x:c>
      <x:c r="AL292" s="2" t="str">
        <x:f>IF(NOT(ISNUMBER(AJ292)),"",IF($A$6&lt;5,"Fewer than 5 core",IF(OR(AJ292&lt;$B$6-1.5*($D$6-$B$6),AJ292&gt;$D$6+1.5*($D$6-$B$6)),"Review outlier","Within IQR fences")))</x:f>
      </x:c>
      <x:c r="AM292" s="2"/>
      <x:c r="AN292" s="2"/>
      <x:c r="AO292" s="2"/>
      <x:c r="AP292" s="2"/>
    </x:row>
    <x:row r="293" ht="25" customHeight="1">
      <x:c r="A293" s="6"/>
      <x:c r="B293" s="6"/>
      <x:c r="C293" s="6"/>
      <x:c r="D293" s="6"/>
      <x:c r="E293" s="6"/>
      <x:c r="F293" s="6"/>
      <x:c r="G293" s="6"/>
      <x:c r="H293" s="6"/>
      <x:c r="I293" s="6"/>
      <x:c r="J293" s="6"/>
      <x:c r="K293" s="6"/>
      <x:c r="L293" s="6"/>
      <x:c r="M293" s="6"/>
      <x:c r="N293" s="16"/>
      <x:c r="O293" s="16"/>
      <x:c r="P293" s="16"/>
      <x:c r="Q293" s="17"/>
      <x:c r="R293" s="17"/>
      <x:c r="S293" s="17"/>
      <x:c r="T293" s="17"/>
      <x:c r="U293" s="17"/>
      <x:c r="V293" s="17"/>
      <x:c r="W293" s="17"/>
      <x:c r="X293" s="17"/>
      <x:c r="Y293" s="17"/>
      <x:c r="Z293" s="18" t="str">
        <x:f>IF(COUNT(S293:T293)&lt;&gt;2,"",SUM(S293:T293))</x:f>
      </x:c>
      <x:c r="AA293" s="23" t="str">
        <x:f>IF(OR(NOT(ISNUMBER(Z293)),NOT(ISNUMBER(R293)),R293&lt;=0),"",Z293/R293)</x:f>
      </x:c>
      <x:c r="AB293" s="23" t="str">
        <x:f>IF(OR(COUNT(R293,V293)&lt;&gt;2,R293&lt;=0),"",V293/R293-1)</x:f>
      </x:c>
      <x:c r="AC293" s="24" t="str">
        <x:f>IF(COUNT(Q293,R293)&lt;&gt;2,"",IF(OR(Q293&lt;=0,R293&lt;=0),"NM",Q293/R293))</x:f>
      </x:c>
      <x:c r="AD293" s="24" t="str">
        <x:f>IF(COUNT(Q293,Z293)&lt;&gt;2,"",IF(OR(Q293&lt;=0,Z293&lt;=0),"NM",Q293/Z293))</x:f>
      </x:c>
      <x:c r="AE293" s="24" t="str">
        <x:f>IF(COUNT(Q293,U293)&lt;&gt;2,"",IF(OR(Q293&lt;=0,U293&lt;=0),"NM",Q293/U293))</x:f>
      </x:c>
      <x:c r="AF293" s="24" t="str">
        <x:f>IF(COUNT(Q293,V293)&lt;&gt;2,"",IF(OR(Q293&lt;=0,V293&lt;=0),"NM",Q293/V293))</x:f>
      </x:c>
      <x:c r="AG293" s="24" t="str">
        <x:f>IF(COUNT(Q293,W293)&lt;&gt;2,"",IF(OR(Q293&lt;=0,W293&lt;=0),"NM",Q293/W293))</x:f>
      </x:c>
      <x:c r="AH293" s="25" t="str">
        <x:f>IF(OR(NOT(ISNUMBER(Controls!$C$11)),Controls!$C$11&lt;1,Controls!$C$11&gt;5,Controls!$C$11&lt;&gt;INT(Controls!$C$11)),"",INDEX(AC293:AG293,1,Controls!$C$11))</x:f>
      </x:c>
      <x:c r="AI293" s="2" t="str">
        <x:f>IF(A293="","",IF(COUNTIFS($A$10:$A$309,A293)&lt;&gt;1,"Duplicate ID",IF(OR(B293&lt;&gt;Controls!$C$9,C293&lt;&gt;Controls!$C$10),"Other peer group",IF(OR(H293&lt;&gt;"Yes",G293="Excluded",G293="Adjacent",G293="Watchlist"),"Excluded",IF(OR(I293&lt;&gt;"Yes",D293="",E293="",J293="",K293="",L293="",X293="",Controls!$C$10="",Controls!$C$8="",Controls!$C$20="",Controls!$C$21="",M293&lt;&gt;Controls!$C$8,NOT(ISNUMBER(N293)),N293&lt;=0,N293&lt;&gt;Controls!$C$7,NOT(ISNUMBER(O293)),O293&gt;N293,AND(Controls!$C$11&gt;=4,OR(NOT(ISNUMBER(P293)),P293&lt;=N293)),AND(Controls!$C$11=2,T293&lt;&gt;0,Y293=""),AND(G293&lt;&gt;"Core",G293&lt;&gt;"Secondary")),"Review inputs / basis",IF(NOT(ISNUMBER(AH293)),"Missing / NM metric","Eligible"))))))</x:f>
      </x:c>
      <x:c r="AJ293" s="25" t="str">
        <x:f>IF(AND(AI293="Eligible",G293="Core"),AH293,"")</x:f>
      </x:c>
      <x:c r="AK293" s="25" t="str">
        <x:f>IF(AI293="Eligible",AH293,"")</x:f>
      </x:c>
      <x:c r="AL293" s="2" t="str">
        <x:f>IF(NOT(ISNUMBER(AJ293)),"",IF($A$6&lt;5,"Fewer than 5 core",IF(OR(AJ293&lt;$B$6-1.5*($D$6-$B$6),AJ293&gt;$D$6+1.5*($D$6-$B$6)),"Review outlier","Within IQR fences")))</x:f>
      </x:c>
      <x:c r="AM293" s="2"/>
      <x:c r="AN293" s="2"/>
      <x:c r="AO293" s="2"/>
      <x:c r="AP293" s="2"/>
    </x:row>
    <x:row r="294" ht="25" customHeight="1">
      <x:c r="A294" s="6"/>
      <x:c r="B294" s="6"/>
      <x:c r="C294" s="6"/>
      <x:c r="D294" s="6"/>
      <x:c r="E294" s="6"/>
      <x:c r="F294" s="6"/>
      <x:c r="G294" s="6"/>
      <x:c r="H294" s="6"/>
      <x:c r="I294" s="6"/>
      <x:c r="J294" s="6"/>
      <x:c r="K294" s="6"/>
      <x:c r="L294" s="6"/>
      <x:c r="M294" s="6"/>
      <x:c r="N294" s="16"/>
      <x:c r="O294" s="16"/>
      <x:c r="P294" s="16"/>
      <x:c r="Q294" s="17"/>
      <x:c r="R294" s="17"/>
      <x:c r="S294" s="17"/>
      <x:c r="T294" s="17"/>
      <x:c r="U294" s="17"/>
      <x:c r="V294" s="17"/>
      <x:c r="W294" s="17"/>
      <x:c r="X294" s="17"/>
      <x:c r="Y294" s="17"/>
      <x:c r="Z294" s="18" t="str">
        <x:f>IF(COUNT(S294:T294)&lt;&gt;2,"",SUM(S294:T294))</x:f>
      </x:c>
      <x:c r="AA294" s="23" t="str">
        <x:f>IF(OR(NOT(ISNUMBER(Z294)),NOT(ISNUMBER(R294)),R294&lt;=0),"",Z294/R294)</x:f>
      </x:c>
      <x:c r="AB294" s="23" t="str">
        <x:f>IF(OR(COUNT(R294,V294)&lt;&gt;2,R294&lt;=0),"",V294/R294-1)</x:f>
      </x:c>
      <x:c r="AC294" s="24" t="str">
        <x:f>IF(COUNT(Q294,R294)&lt;&gt;2,"",IF(OR(Q294&lt;=0,R294&lt;=0),"NM",Q294/R294))</x:f>
      </x:c>
      <x:c r="AD294" s="24" t="str">
        <x:f>IF(COUNT(Q294,Z294)&lt;&gt;2,"",IF(OR(Q294&lt;=0,Z294&lt;=0),"NM",Q294/Z294))</x:f>
      </x:c>
      <x:c r="AE294" s="24" t="str">
        <x:f>IF(COUNT(Q294,U294)&lt;&gt;2,"",IF(OR(Q294&lt;=0,U294&lt;=0),"NM",Q294/U294))</x:f>
      </x:c>
      <x:c r="AF294" s="24" t="str">
        <x:f>IF(COUNT(Q294,V294)&lt;&gt;2,"",IF(OR(Q294&lt;=0,V294&lt;=0),"NM",Q294/V294))</x:f>
      </x:c>
      <x:c r="AG294" s="24" t="str">
        <x:f>IF(COUNT(Q294,W294)&lt;&gt;2,"",IF(OR(Q294&lt;=0,W294&lt;=0),"NM",Q294/W294))</x:f>
      </x:c>
      <x:c r="AH294" s="25" t="str">
        <x:f>IF(OR(NOT(ISNUMBER(Controls!$C$11)),Controls!$C$11&lt;1,Controls!$C$11&gt;5,Controls!$C$11&lt;&gt;INT(Controls!$C$11)),"",INDEX(AC294:AG294,1,Controls!$C$11))</x:f>
      </x:c>
      <x:c r="AI294" s="2" t="str">
        <x:f>IF(A294="","",IF(COUNTIFS($A$10:$A$309,A294)&lt;&gt;1,"Duplicate ID",IF(OR(B294&lt;&gt;Controls!$C$9,C294&lt;&gt;Controls!$C$10),"Other peer group",IF(OR(H294&lt;&gt;"Yes",G294="Excluded",G294="Adjacent",G294="Watchlist"),"Excluded",IF(OR(I294&lt;&gt;"Yes",D294="",E294="",J294="",K294="",L294="",X294="",Controls!$C$10="",Controls!$C$8="",Controls!$C$20="",Controls!$C$21="",M294&lt;&gt;Controls!$C$8,NOT(ISNUMBER(N294)),N294&lt;=0,N294&lt;&gt;Controls!$C$7,NOT(ISNUMBER(O294)),O294&gt;N294,AND(Controls!$C$11&gt;=4,OR(NOT(ISNUMBER(P294)),P294&lt;=N294)),AND(Controls!$C$11=2,T294&lt;&gt;0,Y294=""),AND(G294&lt;&gt;"Core",G294&lt;&gt;"Secondary")),"Review inputs / basis",IF(NOT(ISNUMBER(AH294)),"Missing / NM metric","Eligible"))))))</x:f>
      </x:c>
      <x:c r="AJ294" s="25" t="str">
        <x:f>IF(AND(AI294="Eligible",G294="Core"),AH294,"")</x:f>
      </x:c>
      <x:c r="AK294" s="25" t="str">
        <x:f>IF(AI294="Eligible",AH294,"")</x:f>
      </x:c>
      <x:c r="AL294" s="2" t="str">
        <x:f>IF(NOT(ISNUMBER(AJ294)),"",IF($A$6&lt;5,"Fewer than 5 core",IF(OR(AJ294&lt;$B$6-1.5*($D$6-$B$6),AJ294&gt;$D$6+1.5*($D$6-$B$6)),"Review outlier","Within IQR fences")))</x:f>
      </x:c>
      <x:c r="AM294" s="2"/>
      <x:c r="AN294" s="2"/>
      <x:c r="AO294" s="2"/>
      <x:c r="AP294" s="2"/>
    </x:row>
    <x:row r="295" ht="25" customHeight="1">
      <x:c r="A295" s="6"/>
      <x:c r="B295" s="6"/>
      <x:c r="C295" s="6"/>
      <x:c r="D295" s="6"/>
      <x:c r="E295" s="6"/>
      <x:c r="F295" s="6"/>
      <x:c r="G295" s="6"/>
      <x:c r="H295" s="6"/>
      <x:c r="I295" s="6"/>
      <x:c r="J295" s="6"/>
      <x:c r="K295" s="6"/>
      <x:c r="L295" s="6"/>
      <x:c r="M295" s="6"/>
      <x:c r="N295" s="16"/>
      <x:c r="O295" s="16"/>
      <x:c r="P295" s="16"/>
      <x:c r="Q295" s="17"/>
      <x:c r="R295" s="17"/>
      <x:c r="S295" s="17"/>
      <x:c r="T295" s="17"/>
      <x:c r="U295" s="17"/>
      <x:c r="V295" s="17"/>
      <x:c r="W295" s="17"/>
      <x:c r="X295" s="17"/>
      <x:c r="Y295" s="17"/>
      <x:c r="Z295" s="18" t="str">
        <x:f>IF(COUNT(S295:T295)&lt;&gt;2,"",SUM(S295:T295))</x:f>
      </x:c>
      <x:c r="AA295" s="23" t="str">
        <x:f>IF(OR(NOT(ISNUMBER(Z295)),NOT(ISNUMBER(R295)),R295&lt;=0),"",Z295/R295)</x:f>
      </x:c>
      <x:c r="AB295" s="23" t="str">
        <x:f>IF(OR(COUNT(R295,V295)&lt;&gt;2,R295&lt;=0),"",V295/R295-1)</x:f>
      </x:c>
      <x:c r="AC295" s="24" t="str">
        <x:f>IF(COUNT(Q295,R295)&lt;&gt;2,"",IF(OR(Q295&lt;=0,R295&lt;=0),"NM",Q295/R295))</x:f>
      </x:c>
      <x:c r="AD295" s="24" t="str">
        <x:f>IF(COUNT(Q295,Z295)&lt;&gt;2,"",IF(OR(Q295&lt;=0,Z295&lt;=0),"NM",Q295/Z295))</x:f>
      </x:c>
      <x:c r="AE295" s="24" t="str">
        <x:f>IF(COUNT(Q295,U295)&lt;&gt;2,"",IF(OR(Q295&lt;=0,U295&lt;=0),"NM",Q295/U295))</x:f>
      </x:c>
      <x:c r="AF295" s="24" t="str">
        <x:f>IF(COUNT(Q295,V295)&lt;&gt;2,"",IF(OR(Q295&lt;=0,V295&lt;=0),"NM",Q295/V295))</x:f>
      </x:c>
      <x:c r="AG295" s="24" t="str">
        <x:f>IF(COUNT(Q295,W295)&lt;&gt;2,"",IF(OR(Q295&lt;=0,W295&lt;=0),"NM",Q295/W295))</x:f>
      </x:c>
      <x:c r="AH295" s="25" t="str">
        <x:f>IF(OR(NOT(ISNUMBER(Controls!$C$11)),Controls!$C$11&lt;1,Controls!$C$11&gt;5,Controls!$C$11&lt;&gt;INT(Controls!$C$11)),"",INDEX(AC295:AG295,1,Controls!$C$11))</x:f>
      </x:c>
      <x:c r="AI295" s="2" t="str">
        <x:f>IF(A295="","",IF(COUNTIFS($A$10:$A$309,A295)&lt;&gt;1,"Duplicate ID",IF(OR(B295&lt;&gt;Controls!$C$9,C295&lt;&gt;Controls!$C$10),"Other peer group",IF(OR(H295&lt;&gt;"Yes",G295="Excluded",G295="Adjacent",G295="Watchlist"),"Excluded",IF(OR(I295&lt;&gt;"Yes",D295="",E295="",J295="",K295="",L295="",X295="",Controls!$C$10="",Controls!$C$8="",Controls!$C$20="",Controls!$C$21="",M295&lt;&gt;Controls!$C$8,NOT(ISNUMBER(N295)),N295&lt;=0,N295&lt;&gt;Controls!$C$7,NOT(ISNUMBER(O295)),O295&gt;N295,AND(Controls!$C$11&gt;=4,OR(NOT(ISNUMBER(P295)),P295&lt;=N295)),AND(Controls!$C$11=2,T295&lt;&gt;0,Y295=""),AND(G295&lt;&gt;"Core",G295&lt;&gt;"Secondary")),"Review inputs / basis",IF(NOT(ISNUMBER(AH295)),"Missing / NM metric","Eligible"))))))</x:f>
      </x:c>
      <x:c r="AJ295" s="25" t="str">
        <x:f>IF(AND(AI295="Eligible",G295="Core"),AH295,"")</x:f>
      </x:c>
      <x:c r="AK295" s="25" t="str">
        <x:f>IF(AI295="Eligible",AH295,"")</x:f>
      </x:c>
      <x:c r="AL295" s="2" t="str">
        <x:f>IF(NOT(ISNUMBER(AJ295)),"",IF($A$6&lt;5,"Fewer than 5 core",IF(OR(AJ295&lt;$B$6-1.5*($D$6-$B$6),AJ295&gt;$D$6+1.5*($D$6-$B$6)),"Review outlier","Within IQR fences")))</x:f>
      </x:c>
      <x:c r="AM295" s="2"/>
      <x:c r="AN295" s="2"/>
      <x:c r="AO295" s="2"/>
      <x:c r="AP295" s="2"/>
    </x:row>
    <x:row r="296" ht="25" customHeight="1">
      <x:c r="A296" s="6"/>
      <x:c r="B296" s="6"/>
      <x:c r="C296" s="6"/>
      <x:c r="D296" s="6"/>
      <x:c r="E296" s="6"/>
      <x:c r="F296" s="6"/>
      <x:c r="G296" s="6"/>
      <x:c r="H296" s="6"/>
      <x:c r="I296" s="6"/>
      <x:c r="J296" s="6"/>
      <x:c r="K296" s="6"/>
      <x:c r="L296" s="6"/>
      <x:c r="M296" s="6"/>
      <x:c r="N296" s="16"/>
      <x:c r="O296" s="16"/>
      <x:c r="P296" s="16"/>
      <x:c r="Q296" s="17"/>
      <x:c r="R296" s="17"/>
      <x:c r="S296" s="17"/>
      <x:c r="T296" s="17"/>
      <x:c r="U296" s="17"/>
      <x:c r="V296" s="17"/>
      <x:c r="W296" s="17"/>
      <x:c r="X296" s="17"/>
      <x:c r="Y296" s="17"/>
      <x:c r="Z296" s="18" t="str">
        <x:f>IF(COUNT(S296:T296)&lt;&gt;2,"",SUM(S296:T296))</x:f>
      </x:c>
      <x:c r="AA296" s="23" t="str">
        <x:f>IF(OR(NOT(ISNUMBER(Z296)),NOT(ISNUMBER(R296)),R296&lt;=0),"",Z296/R296)</x:f>
      </x:c>
      <x:c r="AB296" s="23" t="str">
        <x:f>IF(OR(COUNT(R296,V296)&lt;&gt;2,R296&lt;=0),"",V296/R296-1)</x:f>
      </x:c>
      <x:c r="AC296" s="24" t="str">
        <x:f>IF(COUNT(Q296,R296)&lt;&gt;2,"",IF(OR(Q296&lt;=0,R296&lt;=0),"NM",Q296/R296))</x:f>
      </x:c>
      <x:c r="AD296" s="24" t="str">
        <x:f>IF(COUNT(Q296,Z296)&lt;&gt;2,"",IF(OR(Q296&lt;=0,Z296&lt;=0),"NM",Q296/Z296))</x:f>
      </x:c>
      <x:c r="AE296" s="24" t="str">
        <x:f>IF(COUNT(Q296,U296)&lt;&gt;2,"",IF(OR(Q296&lt;=0,U296&lt;=0),"NM",Q296/U296))</x:f>
      </x:c>
      <x:c r="AF296" s="24" t="str">
        <x:f>IF(COUNT(Q296,V296)&lt;&gt;2,"",IF(OR(Q296&lt;=0,V296&lt;=0),"NM",Q296/V296))</x:f>
      </x:c>
      <x:c r="AG296" s="24" t="str">
        <x:f>IF(COUNT(Q296,W296)&lt;&gt;2,"",IF(OR(Q296&lt;=0,W296&lt;=0),"NM",Q296/W296))</x:f>
      </x:c>
      <x:c r="AH296" s="25" t="str">
        <x:f>IF(OR(NOT(ISNUMBER(Controls!$C$11)),Controls!$C$11&lt;1,Controls!$C$11&gt;5,Controls!$C$11&lt;&gt;INT(Controls!$C$11)),"",INDEX(AC296:AG296,1,Controls!$C$11))</x:f>
      </x:c>
      <x:c r="AI296" s="2" t="str">
        <x:f>IF(A296="","",IF(COUNTIFS($A$10:$A$309,A296)&lt;&gt;1,"Duplicate ID",IF(OR(B296&lt;&gt;Controls!$C$9,C296&lt;&gt;Controls!$C$10),"Other peer group",IF(OR(H296&lt;&gt;"Yes",G296="Excluded",G296="Adjacent",G296="Watchlist"),"Excluded",IF(OR(I296&lt;&gt;"Yes",D296="",E296="",J296="",K296="",L296="",X296="",Controls!$C$10="",Controls!$C$8="",Controls!$C$20="",Controls!$C$21="",M296&lt;&gt;Controls!$C$8,NOT(ISNUMBER(N296)),N296&lt;=0,N296&lt;&gt;Controls!$C$7,NOT(ISNUMBER(O296)),O296&gt;N296,AND(Controls!$C$11&gt;=4,OR(NOT(ISNUMBER(P296)),P296&lt;=N296)),AND(Controls!$C$11=2,T296&lt;&gt;0,Y296=""),AND(G296&lt;&gt;"Core",G296&lt;&gt;"Secondary")),"Review inputs / basis",IF(NOT(ISNUMBER(AH296)),"Missing / NM metric","Eligible"))))))</x:f>
      </x:c>
      <x:c r="AJ296" s="25" t="str">
        <x:f>IF(AND(AI296="Eligible",G296="Core"),AH296,"")</x:f>
      </x:c>
      <x:c r="AK296" s="25" t="str">
        <x:f>IF(AI296="Eligible",AH296,"")</x:f>
      </x:c>
      <x:c r="AL296" s="2" t="str">
        <x:f>IF(NOT(ISNUMBER(AJ296)),"",IF($A$6&lt;5,"Fewer than 5 core",IF(OR(AJ296&lt;$B$6-1.5*($D$6-$B$6),AJ296&gt;$D$6+1.5*($D$6-$B$6)),"Review outlier","Within IQR fences")))</x:f>
      </x:c>
      <x:c r="AM296" s="2"/>
      <x:c r="AN296" s="2"/>
      <x:c r="AO296" s="2"/>
      <x:c r="AP296" s="2"/>
    </x:row>
    <x:row r="297" ht="25" customHeight="1">
      <x:c r="A297" s="6"/>
      <x:c r="B297" s="6"/>
      <x:c r="C297" s="6"/>
      <x:c r="D297" s="6"/>
      <x:c r="E297" s="6"/>
      <x:c r="F297" s="6"/>
      <x:c r="G297" s="6"/>
      <x:c r="H297" s="6"/>
      <x:c r="I297" s="6"/>
      <x:c r="J297" s="6"/>
      <x:c r="K297" s="6"/>
      <x:c r="L297" s="6"/>
      <x:c r="M297" s="6"/>
      <x:c r="N297" s="16"/>
      <x:c r="O297" s="16"/>
      <x:c r="P297" s="16"/>
      <x:c r="Q297" s="17"/>
      <x:c r="R297" s="17"/>
      <x:c r="S297" s="17"/>
      <x:c r="T297" s="17"/>
      <x:c r="U297" s="17"/>
      <x:c r="V297" s="17"/>
      <x:c r="W297" s="17"/>
      <x:c r="X297" s="17"/>
      <x:c r="Y297" s="17"/>
      <x:c r="Z297" s="18" t="str">
        <x:f>IF(COUNT(S297:T297)&lt;&gt;2,"",SUM(S297:T297))</x:f>
      </x:c>
      <x:c r="AA297" s="23" t="str">
        <x:f>IF(OR(NOT(ISNUMBER(Z297)),NOT(ISNUMBER(R297)),R297&lt;=0),"",Z297/R297)</x:f>
      </x:c>
      <x:c r="AB297" s="23" t="str">
        <x:f>IF(OR(COUNT(R297,V297)&lt;&gt;2,R297&lt;=0),"",V297/R297-1)</x:f>
      </x:c>
      <x:c r="AC297" s="24" t="str">
        <x:f>IF(COUNT(Q297,R297)&lt;&gt;2,"",IF(OR(Q297&lt;=0,R297&lt;=0),"NM",Q297/R297))</x:f>
      </x:c>
      <x:c r="AD297" s="24" t="str">
        <x:f>IF(COUNT(Q297,Z297)&lt;&gt;2,"",IF(OR(Q297&lt;=0,Z297&lt;=0),"NM",Q297/Z297))</x:f>
      </x:c>
      <x:c r="AE297" s="24" t="str">
        <x:f>IF(COUNT(Q297,U297)&lt;&gt;2,"",IF(OR(Q297&lt;=0,U297&lt;=0),"NM",Q297/U297))</x:f>
      </x:c>
      <x:c r="AF297" s="24" t="str">
        <x:f>IF(COUNT(Q297,V297)&lt;&gt;2,"",IF(OR(Q297&lt;=0,V297&lt;=0),"NM",Q297/V297))</x:f>
      </x:c>
      <x:c r="AG297" s="24" t="str">
        <x:f>IF(COUNT(Q297,W297)&lt;&gt;2,"",IF(OR(Q297&lt;=0,W297&lt;=0),"NM",Q297/W297))</x:f>
      </x:c>
      <x:c r="AH297" s="25" t="str">
        <x:f>IF(OR(NOT(ISNUMBER(Controls!$C$11)),Controls!$C$11&lt;1,Controls!$C$11&gt;5,Controls!$C$11&lt;&gt;INT(Controls!$C$11)),"",INDEX(AC297:AG297,1,Controls!$C$11))</x:f>
      </x:c>
      <x:c r="AI297" s="2" t="str">
        <x:f>IF(A297="","",IF(COUNTIFS($A$10:$A$309,A297)&lt;&gt;1,"Duplicate ID",IF(OR(B297&lt;&gt;Controls!$C$9,C297&lt;&gt;Controls!$C$10),"Other peer group",IF(OR(H297&lt;&gt;"Yes",G297="Excluded",G297="Adjacent",G297="Watchlist"),"Excluded",IF(OR(I297&lt;&gt;"Yes",D297="",E297="",J297="",K297="",L297="",X297="",Controls!$C$10="",Controls!$C$8="",Controls!$C$20="",Controls!$C$21="",M297&lt;&gt;Controls!$C$8,NOT(ISNUMBER(N297)),N297&lt;=0,N297&lt;&gt;Controls!$C$7,NOT(ISNUMBER(O297)),O297&gt;N297,AND(Controls!$C$11&gt;=4,OR(NOT(ISNUMBER(P297)),P297&lt;=N297)),AND(Controls!$C$11=2,T297&lt;&gt;0,Y297=""),AND(G297&lt;&gt;"Core",G297&lt;&gt;"Secondary")),"Review inputs / basis",IF(NOT(ISNUMBER(AH297)),"Missing / NM metric","Eligible"))))))</x:f>
      </x:c>
      <x:c r="AJ297" s="25" t="str">
        <x:f>IF(AND(AI297="Eligible",G297="Core"),AH297,"")</x:f>
      </x:c>
      <x:c r="AK297" s="25" t="str">
        <x:f>IF(AI297="Eligible",AH297,"")</x:f>
      </x:c>
      <x:c r="AL297" s="2" t="str">
        <x:f>IF(NOT(ISNUMBER(AJ297)),"",IF($A$6&lt;5,"Fewer than 5 core",IF(OR(AJ297&lt;$B$6-1.5*($D$6-$B$6),AJ297&gt;$D$6+1.5*($D$6-$B$6)),"Review outlier","Within IQR fences")))</x:f>
      </x:c>
      <x:c r="AM297" s="2"/>
      <x:c r="AN297" s="2"/>
      <x:c r="AO297" s="2"/>
      <x:c r="AP297" s="2"/>
    </x:row>
    <x:row r="298" ht="25" customHeight="1">
      <x:c r="A298" s="6"/>
      <x:c r="B298" s="6"/>
      <x:c r="C298" s="6"/>
      <x:c r="D298" s="6"/>
      <x:c r="E298" s="6"/>
      <x:c r="F298" s="6"/>
      <x:c r="G298" s="6"/>
      <x:c r="H298" s="6"/>
      <x:c r="I298" s="6"/>
      <x:c r="J298" s="6"/>
      <x:c r="K298" s="6"/>
      <x:c r="L298" s="6"/>
      <x:c r="M298" s="6"/>
      <x:c r="N298" s="16"/>
      <x:c r="O298" s="16"/>
      <x:c r="P298" s="16"/>
      <x:c r="Q298" s="17"/>
      <x:c r="R298" s="17"/>
      <x:c r="S298" s="17"/>
      <x:c r="T298" s="17"/>
      <x:c r="U298" s="17"/>
      <x:c r="V298" s="17"/>
      <x:c r="W298" s="17"/>
      <x:c r="X298" s="17"/>
      <x:c r="Y298" s="17"/>
      <x:c r="Z298" s="18" t="str">
        <x:f>IF(COUNT(S298:T298)&lt;&gt;2,"",SUM(S298:T298))</x:f>
      </x:c>
      <x:c r="AA298" s="23" t="str">
        <x:f>IF(OR(NOT(ISNUMBER(Z298)),NOT(ISNUMBER(R298)),R298&lt;=0),"",Z298/R298)</x:f>
      </x:c>
      <x:c r="AB298" s="23" t="str">
        <x:f>IF(OR(COUNT(R298,V298)&lt;&gt;2,R298&lt;=0),"",V298/R298-1)</x:f>
      </x:c>
      <x:c r="AC298" s="24" t="str">
        <x:f>IF(COUNT(Q298,R298)&lt;&gt;2,"",IF(OR(Q298&lt;=0,R298&lt;=0),"NM",Q298/R298))</x:f>
      </x:c>
      <x:c r="AD298" s="24" t="str">
        <x:f>IF(COUNT(Q298,Z298)&lt;&gt;2,"",IF(OR(Q298&lt;=0,Z298&lt;=0),"NM",Q298/Z298))</x:f>
      </x:c>
      <x:c r="AE298" s="24" t="str">
        <x:f>IF(COUNT(Q298,U298)&lt;&gt;2,"",IF(OR(Q298&lt;=0,U298&lt;=0),"NM",Q298/U298))</x:f>
      </x:c>
      <x:c r="AF298" s="24" t="str">
        <x:f>IF(COUNT(Q298,V298)&lt;&gt;2,"",IF(OR(Q298&lt;=0,V298&lt;=0),"NM",Q298/V298))</x:f>
      </x:c>
      <x:c r="AG298" s="24" t="str">
        <x:f>IF(COUNT(Q298,W298)&lt;&gt;2,"",IF(OR(Q298&lt;=0,W298&lt;=0),"NM",Q298/W298))</x:f>
      </x:c>
      <x:c r="AH298" s="25" t="str">
        <x:f>IF(OR(NOT(ISNUMBER(Controls!$C$11)),Controls!$C$11&lt;1,Controls!$C$11&gt;5,Controls!$C$11&lt;&gt;INT(Controls!$C$11)),"",INDEX(AC298:AG298,1,Controls!$C$11))</x:f>
      </x:c>
      <x:c r="AI298" s="2" t="str">
        <x:f>IF(A298="","",IF(COUNTIFS($A$10:$A$309,A298)&lt;&gt;1,"Duplicate ID",IF(OR(B298&lt;&gt;Controls!$C$9,C298&lt;&gt;Controls!$C$10),"Other peer group",IF(OR(H298&lt;&gt;"Yes",G298="Excluded",G298="Adjacent",G298="Watchlist"),"Excluded",IF(OR(I298&lt;&gt;"Yes",D298="",E298="",J298="",K298="",L298="",X298="",Controls!$C$10="",Controls!$C$8="",Controls!$C$20="",Controls!$C$21="",M298&lt;&gt;Controls!$C$8,NOT(ISNUMBER(N298)),N298&lt;=0,N298&lt;&gt;Controls!$C$7,NOT(ISNUMBER(O298)),O298&gt;N298,AND(Controls!$C$11&gt;=4,OR(NOT(ISNUMBER(P298)),P298&lt;=N298)),AND(Controls!$C$11=2,T298&lt;&gt;0,Y298=""),AND(G298&lt;&gt;"Core",G298&lt;&gt;"Secondary")),"Review inputs / basis",IF(NOT(ISNUMBER(AH298)),"Missing / NM metric","Eligible"))))))</x:f>
      </x:c>
      <x:c r="AJ298" s="25" t="str">
        <x:f>IF(AND(AI298="Eligible",G298="Core"),AH298,"")</x:f>
      </x:c>
      <x:c r="AK298" s="25" t="str">
        <x:f>IF(AI298="Eligible",AH298,"")</x:f>
      </x:c>
      <x:c r="AL298" s="2" t="str">
        <x:f>IF(NOT(ISNUMBER(AJ298)),"",IF($A$6&lt;5,"Fewer than 5 core",IF(OR(AJ298&lt;$B$6-1.5*($D$6-$B$6),AJ298&gt;$D$6+1.5*($D$6-$B$6)),"Review outlier","Within IQR fences")))</x:f>
      </x:c>
      <x:c r="AM298" s="2"/>
      <x:c r="AN298" s="2"/>
      <x:c r="AO298" s="2"/>
      <x:c r="AP298" s="2"/>
    </x:row>
    <x:row r="299" ht="25" customHeight="1">
      <x:c r="A299" s="6"/>
      <x:c r="B299" s="6"/>
      <x:c r="C299" s="6"/>
      <x:c r="D299" s="6"/>
      <x:c r="E299" s="6"/>
      <x:c r="F299" s="6"/>
      <x:c r="G299" s="6"/>
      <x:c r="H299" s="6"/>
      <x:c r="I299" s="6"/>
      <x:c r="J299" s="6"/>
      <x:c r="K299" s="6"/>
      <x:c r="L299" s="6"/>
      <x:c r="M299" s="6"/>
      <x:c r="N299" s="16"/>
      <x:c r="O299" s="16"/>
      <x:c r="P299" s="16"/>
      <x:c r="Q299" s="17"/>
      <x:c r="R299" s="17"/>
      <x:c r="S299" s="17"/>
      <x:c r="T299" s="17"/>
      <x:c r="U299" s="17"/>
      <x:c r="V299" s="17"/>
      <x:c r="W299" s="17"/>
      <x:c r="X299" s="17"/>
      <x:c r="Y299" s="17"/>
      <x:c r="Z299" s="18" t="str">
        <x:f>IF(COUNT(S299:T299)&lt;&gt;2,"",SUM(S299:T299))</x:f>
      </x:c>
      <x:c r="AA299" s="23" t="str">
        <x:f>IF(OR(NOT(ISNUMBER(Z299)),NOT(ISNUMBER(R299)),R299&lt;=0),"",Z299/R299)</x:f>
      </x:c>
      <x:c r="AB299" s="23" t="str">
        <x:f>IF(OR(COUNT(R299,V299)&lt;&gt;2,R299&lt;=0),"",V299/R299-1)</x:f>
      </x:c>
      <x:c r="AC299" s="24" t="str">
        <x:f>IF(COUNT(Q299,R299)&lt;&gt;2,"",IF(OR(Q299&lt;=0,R299&lt;=0),"NM",Q299/R299))</x:f>
      </x:c>
      <x:c r="AD299" s="24" t="str">
        <x:f>IF(COUNT(Q299,Z299)&lt;&gt;2,"",IF(OR(Q299&lt;=0,Z299&lt;=0),"NM",Q299/Z299))</x:f>
      </x:c>
      <x:c r="AE299" s="24" t="str">
        <x:f>IF(COUNT(Q299,U299)&lt;&gt;2,"",IF(OR(Q299&lt;=0,U299&lt;=0),"NM",Q299/U299))</x:f>
      </x:c>
      <x:c r="AF299" s="24" t="str">
        <x:f>IF(COUNT(Q299,V299)&lt;&gt;2,"",IF(OR(Q299&lt;=0,V299&lt;=0),"NM",Q299/V299))</x:f>
      </x:c>
      <x:c r="AG299" s="24" t="str">
        <x:f>IF(COUNT(Q299,W299)&lt;&gt;2,"",IF(OR(Q299&lt;=0,W299&lt;=0),"NM",Q299/W299))</x:f>
      </x:c>
      <x:c r="AH299" s="25" t="str">
        <x:f>IF(OR(NOT(ISNUMBER(Controls!$C$11)),Controls!$C$11&lt;1,Controls!$C$11&gt;5,Controls!$C$11&lt;&gt;INT(Controls!$C$11)),"",INDEX(AC299:AG299,1,Controls!$C$11))</x:f>
      </x:c>
      <x:c r="AI299" s="2" t="str">
        <x:f>IF(A299="","",IF(COUNTIFS($A$10:$A$309,A299)&lt;&gt;1,"Duplicate ID",IF(OR(B299&lt;&gt;Controls!$C$9,C299&lt;&gt;Controls!$C$10),"Other peer group",IF(OR(H299&lt;&gt;"Yes",G299="Excluded",G299="Adjacent",G299="Watchlist"),"Excluded",IF(OR(I299&lt;&gt;"Yes",D299="",E299="",J299="",K299="",L299="",X299="",Controls!$C$10="",Controls!$C$8="",Controls!$C$20="",Controls!$C$21="",M299&lt;&gt;Controls!$C$8,NOT(ISNUMBER(N299)),N299&lt;=0,N299&lt;&gt;Controls!$C$7,NOT(ISNUMBER(O299)),O299&gt;N299,AND(Controls!$C$11&gt;=4,OR(NOT(ISNUMBER(P299)),P299&lt;=N299)),AND(Controls!$C$11=2,T299&lt;&gt;0,Y299=""),AND(G299&lt;&gt;"Core",G299&lt;&gt;"Secondary")),"Review inputs / basis",IF(NOT(ISNUMBER(AH299)),"Missing / NM metric","Eligible"))))))</x:f>
      </x:c>
      <x:c r="AJ299" s="25" t="str">
        <x:f>IF(AND(AI299="Eligible",G299="Core"),AH299,"")</x:f>
      </x:c>
      <x:c r="AK299" s="25" t="str">
        <x:f>IF(AI299="Eligible",AH299,"")</x:f>
      </x:c>
      <x:c r="AL299" s="2" t="str">
        <x:f>IF(NOT(ISNUMBER(AJ299)),"",IF($A$6&lt;5,"Fewer than 5 core",IF(OR(AJ299&lt;$B$6-1.5*($D$6-$B$6),AJ299&gt;$D$6+1.5*($D$6-$B$6)),"Review outlier","Within IQR fences")))</x:f>
      </x:c>
      <x:c r="AM299" s="2"/>
      <x:c r="AN299" s="2"/>
      <x:c r="AO299" s="2"/>
      <x:c r="AP299" s="2"/>
    </x:row>
    <x:row r="300" ht="25" customHeight="1">
      <x:c r="A300" s="6"/>
      <x:c r="B300" s="6"/>
      <x:c r="C300" s="6"/>
      <x:c r="D300" s="6"/>
      <x:c r="E300" s="6"/>
      <x:c r="F300" s="6"/>
      <x:c r="G300" s="6"/>
      <x:c r="H300" s="6"/>
      <x:c r="I300" s="6"/>
      <x:c r="J300" s="6"/>
      <x:c r="K300" s="6"/>
      <x:c r="L300" s="6"/>
      <x:c r="M300" s="6"/>
      <x:c r="N300" s="16"/>
      <x:c r="O300" s="16"/>
      <x:c r="P300" s="16"/>
      <x:c r="Q300" s="17"/>
      <x:c r="R300" s="17"/>
      <x:c r="S300" s="17"/>
      <x:c r="T300" s="17"/>
      <x:c r="U300" s="17"/>
      <x:c r="V300" s="17"/>
      <x:c r="W300" s="17"/>
      <x:c r="X300" s="17"/>
      <x:c r="Y300" s="17"/>
      <x:c r="Z300" s="18" t="str">
        <x:f>IF(COUNT(S300:T300)&lt;&gt;2,"",SUM(S300:T300))</x:f>
      </x:c>
      <x:c r="AA300" s="23" t="str">
        <x:f>IF(OR(NOT(ISNUMBER(Z300)),NOT(ISNUMBER(R300)),R300&lt;=0),"",Z300/R300)</x:f>
      </x:c>
      <x:c r="AB300" s="23" t="str">
        <x:f>IF(OR(COUNT(R300,V300)&lt;&gt;2,R300&lt;=0),"",V300/R300-1)</x:f>
      </x:c>
      <x:c r="AC300" s="24" t="str">
        <x:f>IF(COUNT(Q300,R300)&lt;&gt;2,"",IF(OR(Q300&lt;=0,R300&lt;=0),"NM",Q300/R300))</x:f>
      </x:c>
      <x:c r="AD300" s="24" t="str">
        <x:f>IF(COUNT(Q300,Z300)&lt;&gt;2,"",IF(OR(Q300&lt;=0,Z300&lt;=0),"NM",Q300/Z300))</x:f>
      </x:c>
      <x:c r="AE300" s="24" t="str">
        <x:f>IF(COUNT(Q300,U300)&lt;&gt;2,"",IF(OR(Q300&lt;=0,U300&lt;=0),"NM",Q300/U300))</x:f>
      </x:c>
      <x:c r="AF300" s="24" t="str">
        <x:f>IF(COUNT(Q300,V300)&lt;&gt;2,"",IF(OR(Q300&lt;=0,V300&lt;=0),"NM",Q300/V300))</x:f>
      </x:c>
      <x:c r="AG300" s="24" t="str">
        <x:f>IF(COUNT(Q300,W300)&lt;&gt;2,"",IF(OR(Q300&lt;=0,W300&lt;=0),"NM",Q300/W300))</x:f>
      </x:c>
      <x:c r="AH300" s="25" t="str">
        <x:f>IF(OR(NOT(ISNUMBER(Controls!$C$11)),Controls!$C$11&lt;1,Controls!$C$11&gt;5,Controls!$C$11&lt;&gt;INT(Controls!$C$11)),"",INDEX(AC300:AG300,1,Controls!$C$11))</x:f>
      </x:c>
      <x:c r="AI300" s="2" t="str">
        <x:f>IF(A300="","",IF(COUNTIFS($A$10:$A$309,A300)&lt;&gt;1,"Duplicate ID",IF(OR(B300&lt;&gt;Controls!$C$9,C300&lt;&gt;Controls!$C$10),"Other peer group",IF(OR(H300&lt;&gt;"Yes",G300="Excluded",G300="Adjacent",G300="Watchlist"),"Excluded",IF(OR(I300&lt;&gt;"Yes",D300="",E300="",J300="",K300="",L300="",X300="",Controls!$C$10="",Controls!$C$8="",Controls!$C$20="",Controls!$C$21="",M300&lt;&gt;Controls!$C$8,NOT(ISNUMBER(N300)),N300&lt;=0,N300&lt;&gt;Controls!$C$7,NOT(ISNUMBER(O300)),O300&gt;N300,AND(Controls!$C$11&gt;=4,OR(NOT(ISNUMBER(P300)),P300&lt;=N300)),AND(Controls!$C$11=2,T300&lt;&gt;0,Y300=""),AND(G300&lt;&gt;"Core",G300&lt;&gt;"Secondary")),"Review inputs / basis",IF(NOT(ISNUMBER(AH300)),"Missing / NM metric","Eligible"))))))</x:f>
      </x:c>
      <x:c r="AJ300" s="25" t="str">
        <x:f>IF(AND(AI300="Eligible",G300="Core"),AH300,"")</x:f>
      </x:c>
      <x:c r="AK300" s="25" t="str">
        <x:f>IF(AI300="Eligible",AH300,"")</x:f>
      </x:c>
      <x:c r="AL300" s="2" t="str">
        <x:f>IF(NOT(ISNUMBER(AJ300)),"",IF($A$6&lt;5,"Fewer than 5 core",IF(OR(AJ300&lt;$B$6-1.5*($D$6-$B$6),AJ300&gt;$D$6+1.5*($D$6-$B$6)),"Review outlier","Within IQR fences")))</x:f>
      </x:c>
      <x:c r="AM300" s="2"/>
      <x:c r="AN300" s="2"/>
      <x:c r="AO300" s="2"/>
      <x:c r="AP300" s="2"/>
    </x:row>
    <x:row r="301" ht="25" customHeight="1">
      <x:c r="A301" s="6"/>
      <x:c r="B301" s="6"/>
      <x:c r="C301" s="6"/>
      <x:c r="D301" s="6"/>
      <x:c r="E301" s="6"/>
      <x:c r="F301" s="6"/>
      <x:c r="G301" s="6"/>
      <x:c r="H301" s="6"/>
      <x:c r="I301" s="6"/>
      <x:c r="J301" s="6"/>
      <x:c r="K301" s="6"/>
      <x:c r="L301" s="6"/>
      <x:c r="M301" s="6"/>
      <x:c r="N301" s="16"/>
      <x:c r="O301" s="16"/>
      <x:c r="P301" s="16"/>
      <x:c r="Q301" s="17"/>
      <x:c r="R301" s="17"/>
      <x:c r="S301" s="17"/>
      <x:c r="T301" s="17"/>
      <x:c r="U301" s="17"/>
      <x:c r="V301" s="17"/>
      <x:c r="W301" s="17"/>
      <x:c r="X301" s="17"/>
      <x:c r="Y301" s="17"/>
      <x:c r="Z301" s="18" t="str">
        <x:f>IF(COUNT(S301:T301)&lt;&gt;2,"",SUM(S301:T301))</x:f>
      </x:c>
      <x:c r="AA301" s="23" t="str">
        <x:f>IF(OR(NOT(ISNUMBER(Z301)),NOT(ISNUMBER(R301)),R301&lt;=0),"",Z301/R301)</x:f>
      </x:c>
      <x:c r="AB301" s="23" t="str">
        <x:f>IF(OR(COUNT(R301,V301)&lt;&gt;2,R301&lt;=0),"",V301/R301-1)</x:f>
      </x:c>
      <x:c r="AC301" s="24" t="str">
        <x:f>IF(COUNT(Q301,R301)&lt;&gt;2,"",IF(OR(Q301&lt;=0,R301&lt;=0),"NM",Q301/R301))</x:f>
      </x:c>
      <x:c r="AD301" s="24" t="str">
        <x:f>IF(COUNT(Q301,Z301)&lt;&gt;2,"",IF(OR(Q301&lt;=0,Z301&lt;=0),"NM",Q301/Z301))</x:f>
      </x:c>
      <x:c r="AE301" s="24" t="str">
        <x:f>IF(COUNT(Q301,U301)&lt;&gt;2,"",IF(OR(Q301&lt;=0,U301&lt;=0),"NM",Q301/U301))</x:f>
      </x:c>
      <x:c r="AF301" s="24" t="str">
        <x:f>IF(COUNT(Q301,V301)&lt;&gt;2,"",IF(OR(Q301&lt;=0,V301&lt;=0),"NM",Q301/V301))</x:f>
      </x:c>
      <x:c r="AG301" s="24" t="str">
        <x:f>IF(COUNT(Q301,W301)&lt;&gt;2,"",IF(OR(Q301&lt;=0,W301&lt;=0),"NM",Q301/W301))</x:f>
      </x:c>
      <x:c r="AH301" s="25" t="str">
        <x:f>IF(OR(NOT(ISNUMBER(Controls!$C$11)),Controls!$C$11&lt;1,Controls!$C$11&gt;5,Controls!$C$11&lt;&gt;INT(Controls!$C$11)),"",INDEX(AC301:AG301,1,Controls!$C$11))</x:f>
      </x:c>
      <x:c r="AI301" s="2" t="str">
        <x:f>IF(A301="","",IF(COUNTIFS($A$10:$A$309,A301)&lt;&gt;1,"Duplicate ID",IF(OR(B301&lt;&gt;Controls!$C$9,C301&lt;&gt;Controls!$C$10),"Other peer group",IF(OR(H301&lt;&gt;"Yes",G301="Excluded",G301="Adjacent",G301="Watchlist"),"Excluded",IF(OR(I301&lt;&gt;"Yes",D301="",E301="",J301="",K301="",L301="",X301="",Controls!$C$10="",Controls!$C$8="",Controls!$C$20="",Controls!$C$21="",M301&lt;&gt;Controls!$C$8,NOT(ISNUMBER(N301)),N301&lt;=0,N301&lt;&gt;Controls!$C$7,NOT(ISNUMBER(O301)),O301&gt;N301,AND(Controls!$C$11&gt;=4,OR(NOT(ISNUMBER(P301)),P301&lt;=N301)),AND(Controls!$C$11=2,T301&lt;&gt;0,Y301=""),AND(G301&lt;&gt;"Core",G301&lt;&gt;"Secondary")),"Review inputs / basis",IF(NOT(ISNUMBER(AH301)),"Missing / NM metric","Eligible"))))))</x:f>
      </x:c>
      <x:c r="AJ301" s="25" t="str">
        <x:f>IF(AND(AI301="Eligible",G301="Core"),AH301,"")</x:f>
      </x:c>
      <x:c r="AK301" s="25" t="str">
        <x:f>IF(AI301="Eligible",AH301,"")</x:f>
      </x:c>
      <x:c r="AL301" s="2" t="str">
        <x:f>IF(NOT(ISNUMBER(AJ301)),"",IF($A$6&lt;5,"Fewer than 5 core",IF(OR(AJ301&lt;$B$6-1.5*($D$6-$B$6),AJ301&gt;$D$6+1.5*($D$6-$B$6)),"Review outlier","Within IQR fences")))</x:f>
      </x:c>
      <x:c r="AM301" s="2"/>
      <x:c r="AN301" s="2"/>
      <x:c r="AO301" s="2"/>
      <x:c r="AP301" s="2"/>
    </x:row>
    <x:row r="302" ht="25" customHeight="1">
      <x:c r="A302" s="6"/>
      <x:c r="B302" s="6"/>
      <x:c r="C302" s="6"/>
      <x:c r="D302" s="6"/>
      <x:c r="E302" s="6"/>
      <x:c r="F302" s="6"/>
      <x:c r="G302" s="6"/>
      <x:c r="H302" s="6"/>
      <x:c r="I302" s="6"/>
      <x:c r="J302" s="6"/>
      <x:c r="K302" s="6"/>
      <x:c r="L302" s="6"/>
      <x:c r="M302" s="6"/>
      <x:c r="N302" s="16"/>
      <x:c r="O302" s="16"/>
      <x:c r="P302" s="16"/>
      <x:c r="Q302" s="17"/>
      <x:c r="R302" s="17"/>
      <x:c r="S302" s="17"/>
      <x:c r="T302" s="17"/>
      <x:c r="U302" s="17"/>
      <x:c r="V302" s="17"/>
      <x:c r="W302" s="17"/>
      <x:c r="X302" s="17"/>
      <x:c r="Y302" s="17"/>
      <x:c r="Z302" s="18" t="str">
        <x:f>IF(COUNT(S302:T302)&lt;&gt;2,"",SUM(S302:T302))</x:f>
      </x:c>
      <x:c r="AA302" s="23" t="str">
        <x:f>IF(OR(NOT(ISNUMBER(Z302)),NOT(ISNUMBER(R302)),R302&lt;=0),"",Z302/R302)</x:f>
      </x:c>
      <x:c r="AB302" s="23" t="str">
        <x:f>IF(OR(COUNT(R302,V302)&lt;&gt;2,R302&lt;=0),"",V302/R302-1)</x:f>
      </x:c>
      <x:c r="AC302" s="24" t="str">
        <x:f>IF(COUNT(Q302,R302)&lt;&gt;2,"",IF(OR(Q302&lt;=0,R302&lt;=0),"NM",Q302/R302))</x:f>
      </x:c>
      <x:c r="AD302" s="24" t="str">
        <x:f>IF(COUNT(Q302,Z302)&lt;&gt;2,"",IF(OR(Q302&lt;=0,Z302&lt;=0),"NM",Q302/Z302))</x:f>
      </x:c>
      <x:c r="AE302" s="24" t="str">
        <x:f>IF(COUNT(Q302,U302)&lt;&gt;2,"",IF(OR(Q302&lt;=0,U302&lt;=0),"NM",Q302/U302))</x:f>
      </x:c>
      <x:c r="AF302" s="24" t="str">
        <x:f>IF(COUNT(Q302,V302)&lt;&gt;2,"",IF(OR(Q302&lt;=0,V302&lt;=0),"NM",Q302/V302))</x:f>
      </x:c>
      <x:c r="AG302" s="24" t="str">
        <x:f>IF(COUNT(Q302,W302)&lt;&gt;2,"",IF(OR(Q302&lt;=0,W302&lt;=0),"NM",Q302/W302))</x:f>
      </x:c>
      <x:c r="AH302" s="25" t="str">
        <x:f>IF(OR(NOT(ISNUMBER(Controls!$C$11)),Controls!$C$11&lt;1,Controls!$C$11&gt;5,Controls!$C$11&lt;&gt;INT(Controls!$C$11)),"",INDEX(AC302:AG302,1,Controls!$C$11))</x:f>
      </x:c>
      <x:c r="AI302" s="2" t="str">
        <x:f>IF(A302="","",IF(COUNTIFS($A$10:$A$309,A302)&lt;&gt;1,"Duplicate ID",IF(OR(B302&lt;&gt;Controls!$C$9,C302&lt;&gt;Controls!$C$10),"Other peer group",IF(OR(H302&lt;&gt;"Yes",G302="Excluded",G302="Adjacent",G302="Watchlist"),"Excluded",IF(OR(I302&lt;&gt;"Yes",D302="",E302="",J302="",K302="",L302="",X302="",Controls!$C$10="",Controls!$C$8="",Controls!$C$20="",Controls!$C$21="",M302&lt;&gt;Controls!$C$8,NOT(ISNUMBER(N302)),N302&lt;=0,N302&lt;&gt;Controls!$C$7,NOT(ISNUMBER(O302)),O302&gt;N302,AND(Controls!$C$11&gt;=4,OR(NOT(ISNUMBER(P302)),P302&lt;=N302)),AND(Controls!$C$11=2,T302&lt;&gt;0,Y302=""),AND(G302&lt;&gt;"Core",G302&lt;&gt;"Secondary")),"Review inputs / basis",IF(NOT(ISNUMBER(AH302)),"Missing / NM metric","Eligible"))))))</x:f>
      </x:c>
      <x:c r="AJ302" s="25" t="str">
        <x:f>IF(AND(AI302="Eligible",G302="Core"),AH302,"")</x:f>
      </x:c>
      <x:c r="AK302" s="25" t="str">
        <x:f>IF(AI302="Eligible",AH302,"")</x:f>
      </x:c>
      <x:c r="AL302" s="2" t="str">
        <x:f>IF(NOT(ISNUMBER(AJ302)),"",IF($A$6&lt;5,"Fewer than 5 core",IF(OR(AJ302&lt;$B$6-1.5*($D$6-$B$6),AJ302&gt;$D$6+1.5*($D$6-$B$6)),"Review outlier","Within IQR fences")))</x:f>
      </x:c>
      <x:c r="AM302" s="2"/>
      <x:c r="AN302" s="2"/>
      <x:c r="AO302" s="2"/>
      <x:c r="AP302" s="2"/>
    </x:row>
    <x:row r="303" ht="25" customHeight="1">
      <x:c r="A303" s="6"/>
      <x:c r="B303" s="6"/>
      <x:c r="C303" s="6"/>
      <x:c r="D303" s="6"/>
      <x:c r="E303" s="6"/>
      <x:c r="F303" s="6"/>
      <x:c r="G303" s="6"/>
      <x:c r="H303" s="6"/>
      <x:c r="I303" s="6"/>
      <x:c r="J303" s="6"/>
      <x:c r="K303" s="6"/>
      <x:c r="L303" s="6"/>
      <x:c r="M303" s="6"/>
      <x:c r="N303" s="16"/>
      <x:c r="O303" s="16"/>
      <x:c r="P303" s="16"/>
      <x:c r="Q303" s="17"/>
      <x:c r="R303" s="17"/>
      <x:c r="S303" s="17"/>
      <x:c r="T303" s="17"/>
      <x:c r="U303" s="17"/>
      <x:c r="V303" s="17"/>
      <x:c r="W303" s="17"/>
      <x:c r="X303" s="17"/>
      <x:c r="Y303" s="17"/>
      <x:c r="Z303" s="18" t="str">
        <x:f>IF(COUNT(S303:T303)&lt;&gt;2,"",SUM(S303:T303))</x:f>
      </x:c>
      <x:c r="AA303" s="23" t="str">
        <x:f>IF(OR(NOT(ISNUMBER(Z303)),NOT(ISNUMBER(R303)),R303&lt;=0),"",Z303/R303)</x:f>
      </x:c>
      <x:c r="AB303" s="23" t="str">
        <x:f>IF(OR(COUNT(R303,V303)&lt;&gt;2,R303&lt;=0),"",V303/R303-1)</x:f>
      </x:c>
      <x:c r="AC303" s="24" t="str">
        <x:f>IF(COUNT(Q303,R303)&lt;&gt;2,"",IF(OR(Q303&lt;=0,R303&lt;=0),"NM",Q303/R303))</x:f>
      </x:c>
      <x:c r="AD303" s="24" t="str">
        <x:f>IF(COUNT(Q303,Z303)&lt;&gt;2,"",IF(OR(Q303&lt;=0,Z303&lt;=0),"NM",Q303/Z303))</x:f>
      </x:c>
      <x:c r="AE303" s="24" t="str">
        <x:f>IF(COUNT(Q303,U303)&lt;&gt;2,"",IF(OR(Q303&lt;=0,U303&lt;=0),"NM",Q303/U303))</x:f>
      </x:c>
      <x:c r="AF303" s="24" t="str">
        <x:f>IF(COUNT(Q303,V303)&lt;&gt;2,"",IF(OR(Q303&lt;=0,V303&lt;=0),"NM",Q303/V303))</x:f>
      </x:c>
      <x:c r="AG303" s="24" t="str">
        <x:f>IF(COUNT(Q303,W303)&lt;&gt;2,"",IF(OR(Q303&lt;=0,W303&lt;=0),"NM",Q303/W303))</x:f>
      </x:c>
      <x:c r="AH303" s="25" t="str">
        <x:f>IF(OR(NOT(ISNUMBER(Controls!$C$11)),Controls!$C$11&lt;1,Controls!$C$11&gt;5,Controls!$C$11&lt;&gt;INT(Controls!$C$11)),"",INDEX(AC303:AG303,1,Controls!$C$11))</x:f>
      </x:c>
      <x:c r="AI303" s="2" t="str">
        <x:f>IF(A303="","",IF(COUNTIFS($A$10:$A$309,A303)&lt;&gt;1,"Duplicate ID",IF(OR(B303&lt;&gt;Controls!$C$9,C303&lt;&gt;Controls!$C$10),"Other peer group",IF(OR(H303&lt;&gt;"Yes",G303="Excluded",G303="Adjacent",G303="Watchlist"),"Excluded",IF(OR(I303&lt;&gt;"Yes",D303="",E303="",J303="",K303="",L303="",X303="",Controls!$C$10="",Controls!$C$8="",Controls!$C$20="",Controls!$C$21="",M303&lt;&gt;Controls!$C$8,NOT(ISNUMBER(N303)),N303&lt;=0,N303&lt;&gt;Controls!$C$7,NOT(ISNUMBER(O303)),O303&gt;N303,AND(Controls!$C$11&gt;=4,OR(NOT(ISNUMBER(P303)),P303&lt;=N303)),AND(Controls!$C$11=2,T303&lt;&gt;0,Y303=""),AND(G303&lt;&gt;"Core",G303&lt;&gt;"Secondary")),"Review inputs / basis",IF(NOT(ISNUMBER(AH303)),"Missing / NM metric","Eligible"))))))</x:f>
      </x:c>
      <x:c r="AJ303" s="25" t="str">
        <x:f>IF(AND(AI303="Eligible",G303="Core"),AH303,"")</x:f>
      </x:c>
      <x:c r="AK303" s="25" t="str">
        <x:f>IF(AI303="Eligible",AH303,"")</x:f>
      </x:c>
      <x:c r="AL303" s="2" t="str">
        <x:f>IF(NOT(ISNUMBER(AJ303)),"",IF($A$6&lt;5,"Fewer than 5 core",IF(OR(AJ303&lt;$B$6-1.5*($D$6-$B$6),AJ303&gt;$D$6+1.5*($D$6-$B$6)),"Review outlier","Within IQR fences")))</x:f>
      </x:c>
      <x:c r="AM303" s="2"/>
      <x:c r="AN303" s="2"/>
      <x:c r="AO303" s="2"/>
      <x:c r="AP303" s="2"/>
    </x:row>
    <x:row r="304" ht="25" customHeight="1">
      <x:c r="A304" s="6"/>
      <x:c r="B304" s="6"/>
      <x:c r="C304" s="6"/>
      <x:c r="D304" s="6"/>
      <x:c r="E304" s="6"/>
      <x:c r="F304" s="6"/>
      <x:c r="G304" s="6"/>
      <x:c r="H304" s="6"/>
      <x:c r="I304" s="6"/>
      <x:c r="J304" s="6"/>
      <x:c r="K304" s="6"/>
      <x:c r="L304" s="6"/>
      <x:c r="M304" s="6"/>
      <x:c r="N304" s="16"/>
      <x:c r="O304" s="16"/>
      <x:c r="P304" s="16"/>
      <x:c r="Q304" s="17"/>
      <x:c r="R304" s="17"/>
      <x:c r="S304" s="17"/>
      <x:c r="T304" s="17"/>
      <x:c r="U304" s="17"/>
      <x:c r="V304" s="17"/>
      <x:c r="W304" s="17"/>
      <x:c r="X304" s="17"/>
      <x:c r="Y304" s="17"/>
      <x:c r="Z304" s="18" t="str">
        <x:f>IF(COUNT(S304:T304)&lt;&gt;2,"",SUM(S304:T304))</x:f>
      </x:c>
      <x:c r="AA304" s="23" t="str">
        <x:f>IF(OR(NOT(ISNUMBER(Z304)),NOT(ISNUMBER(R304)),R304&lt;=0),"",Z304/R304)</x:f>
      </x:c>
      <x:c r="AB304" s="23" t="str">
        <x:f>IF(OR(COUNT(R304,V304)&lt;&gt;2,R304&lt;=0),"",V304/R304-1)</x:f>
      </x:c>
      <x:c r="AC304" s="24" t="str">
        <x:f>IF(COUNT(Q304,R304)&lt;&gt;2,"",IF(OR(Q304&lt;=0,R304&lt;=0),"NM",Q304/R304))</x:f>
      </x:c>
      <x:c r="AD304" s="24" t="str">
        <x:f>IF(COUNT(Q304,Z304)&lt;&gt;2,"",IF(OR(Q304&lt;=0,Z304&lt;=0),"NM",Q304/Z304))</x:f>
      </x:c>
      <x:c r="AE304" s="24" t="str">
        <x:f>IF(COUNT(Q304,U304)&lt;&gt;2,"",IF(OR(Q304&lt;=0,U304&lt;=0),"NM",Q304/U304))</x:f>
      </x:c>
      <x:c r="AF304" s="24" t="str">
        <x:f>IF(COUNT(Q304,V304)&lt;&gt;2,"",IF(OR(Q304&lt;=0,V304&lt;=0),"NM",Q304/V304))</x:f>
      </x:c>
      <x:c r="AG304" s="24" t="str">
        <x:f>IF(COUNT(Q304,W304)&lt;&gt;2,"",IF(OR(Q304&lt;=0,W304&lt;=0),"NM",Q304/W304))</x:f>
      </x:c>
      <x:c r="AH304" s="25" t="str">
        <x:f>IF(OR(NOT(ISNUMBER(Controls!$C$11)),Controls!$C$11&lt;1,Controls!$C$11&gt;5,Controls!$C$11&lt;&gt;INT(Controls!$C$11)),"",INDEX(AC304:AG304,1,Controls!$C$11))</x:f>
      </x:c>
      <x:c r="AI304" s="2" t="str">
        <x:f>IF(A304="","",IF(COUNTIFS($A$10:$A$309,A304)&lt;&gt;1,"Duplicate ID",IF(OR(B304&lt;&gt;Controls!$C$9,C304&lt;&gt;Controls!$C$10),"Other peer group",IF(OR(H304&lt;&gt;"Yes",G304="Excluded",G304="Adjacent",G304="Watchlist"),"Excluded",IF(OR(I304&lt;&gt;"Yes",D304="",E304="",J304="",K304="",L304="",X304="",Controls!$C$10="",Controls!$C$8="",Controls!$C$20="",Controls!$C$21="",M304&lt;&gt;Controls!$C$8,NOT(ISNUMBER(N304)),N304&lt;=0,N304&lt;&gt;Controls!$C$7,NOT(ISNUMBER(O304)),O304&gt;N304,AND(Controls!$C$11&gt;=4,OR(NOT(ISNUMBER(P304)),P304&lt;=N304)),AND(Controls!$C$11=2,T304&lt;&gt;0,Y304=""),AND(G304&lt;&gt;"Core",G304&lt;&gt;"Secondary")),"Review inputs / basis",IF(NOT(ISNUMBER(AH304)),"Missing / NM metric","Eligible"))))))</x:f>
      </x:c>
      <x:c r="AJ304" s="25" t="str">
        <x:f>IF(AND(AI304="Eligible",G304="Core"),AH304,"")</x:f>
      </x:c>
      <x:c r="AK304" s="25" t="str">
        <x:f>IF(AI304="Eligible",AH304,"")</x:f>
      </x:c>
      <x:c r="AL304" s="2" t="str">
        <x:f>IF(NOT(ISNUMBER(AJ304)),"",IF($A$6&lt;5,"Fewer than 5 core",IF(OR(AJ304&lt;$B$6-1.5*($D$6-$B$6),AJ304&gt;$D$6+1.5*($D$6-$B$6)),"Review outlier","Within IQR fences")))</x:f>
      </x:c>
      <x:c r="AM304" s="2"/>
      <x:c r="AN304" s="2"/>
      <x:c r="AO304" s="2"/>
      <x:c r="AP304" s="2"/>
    </x:row>
    <x:row r="305" ht="25" customHeight="1">
      <x:c r="A305" s="6"/>
      <x:c r="B305" s="6"/>
      <x:c r="C305" s="6"/>
      <x:c r="D305" s="6"/>
      <x:c r="E305" s="6"/>
      <x:c r="F305" s="6"/>
      <x:c r="G305" s="6"/>
      <x:c r="H305" s="6"/>
      <x:c r="I305" s="6"/>
      <x:c r="J305" s="6"/>
      <x:c r="K305" s="6"/>
      <x:c r="L305" s="6"/>
      <x:c r="M305" s="6"/>
      <x:c r="N305" s="16"/>
      <x:c r="O305" s="16"/>
      <x:c r="P305" s="16"/>
      <x:c r="Q305" s="17"/>
      <x:c r="R305" s="17"/>
      <x:c r="S305" s="17"/>
      <x:c r="T305" s="17"/>
      <x:c r="U305" s="17"/>
      <x:c r="V305" s="17"/>
      <x:c r="W305" s="17"/>
      <x:c r="X305" s="17"/>
      <x:c r="Y305" s="17"/>
      <x:c r="Z305" s="18" t="str">
        <x:f>IF(COUNT(S305:T305)&lt;&gt;2,"",SUM(S305:T305))</x:f>
      </x:c>
      <x:c r="AA305" s="23" t="str">
        <x:f>IF(OR(NOT(ISNUMBER(Z305)),NOT(ISNUMBER(R305)),R305&lt;=0),"",Z305/R305)</x:f>
      </x:c>
      <x:c r="AB305" s="23" t="str">
        <x:f>IF(OR(COUNT(R305,V305)&lt;&gt;2,R305&lt;=0),"",V305/R305-1)</x:f>
      </x:c>
      <x:c r="AC305" s="24" t="str">
        <x:f>IF(COUNT(Q305,R305)&lt;&gt;2,"",IF(OR(Q305&lt;=0,R305&lt;=0),"NM",Q305/R305))</x:f>
      </x:c>
      <x:c r="AD305" s="24" t="str">
        <x:f>IF(COUNT(Q305,Z305)&lt;&gt;2,"",IF(OR(Q305&lt;=0,Z305&lt;=0),"NM",Q305/Z305))</x:f>
      </x:c>
      <x:c r="AE305" s="24" t="str">
        <x:f>IF(COUNT(Q305,U305)&lt;&gt;2,"",IF(OR(Q305&lt;=0,U305&lt;=0),"NM",Q305/U305))</x:f>
      </x:c>
      <x:c r="AF305" s="24" t="str">
        <x:f>IF(COUNT(Q305,V305)&lt;&gt;2,"",IF(OR(Q305&lt;=0,V305&lt;=0),"NM",Q305/V305))</x:f>
      </x:c>
      <x:c r="AG305" s="24" t="str">
        <x:f>IF(COUNT(Q305,W305)&lt;&gt;2,"",IF(OR(Q305&lt;=0,W305&lt;=0),"NM",Q305/W305))</x:f>
      </x:c>
      <x:c r="AH305" s="25" t="str">
        <x:f>IF(OR(NOT(ISNUMBER(Controls!$C$11)),Controls!$C$11&lt;1,Controls!$C$11&gt;5,Controls!$C$11&lt;&gt;INT(Controls!$C$11)),"",INDEX(AC305:AG305,1,Controls!$C$11))</x:f>
      </x:c>
      <x:c r="AI305" s="2" t="str">
        <x:f>IF(A305="","",IF(COUNTIFS($A$10:$A$309,A305)&lt;&gt;1,"Duplicate ID",IF(OR(B305&lt;&gt;Controls!$C$9,C305&lt;&gt;Controls!$C$10),"Other peer group",IF(OR(H305&lt;&gt;"Yes",G305="Excluded",G305="Adjacent",G305="Watchlist"),"Excluded",IF(OR(I305&lt;&gt;"Yes",D305="",E305="",J305="",K305="",L305="",X305="",Controls!$C$10="",Controls!$C$8="",Controls!$C$20="",Controls!$C$21="",M305&lt;&gt;Controls!$C$8,NOT(ISNUMBER(N305)),N305&lt;=0,N305&lt;&gt;Controls!$C$7,NOT(ISNUMBER(O305)),O305&gt;N305,AND(Controls!$C$11&gt;=4,OR(NOT(ISNUMBER(P305)),P305&lt;=N305)),AND(Controls!$C$11=2,T305&lt;&gt;0,Y305=""),AND(G305&lt;&gt;"Core",G305&lt;&gt;"Secondary")),"Review inputs / basis",IF(NOT(ISNUMBER(AH305)),"Missing / NM metric","Eligible"))))))</x:f>
      </x:c>
      <x:c r="AJ305" s="25" t="str">
        <x:f>IF(AND(AI305="Eligible",G305="Core"),AH305,"")</x:f>
      </x:c>
      <x:c r="AK305" s="25" t="str">
        <x:f>IF(AI305="Eligible",AH305,"")</x:f>
      </x:c>
      <x:c r="AL305" s="2" t="str">
        <x:f>IF(NOT(ISNUMBER(AJ305)),"",IF($A$6&lt;5,"Fewer than 5 core",IF(OR(AJ305&lt;$B$6-1.5*($D$6-$B$6),AJ305&gt;$D$6+1.5*($D$6-$B$6)),"Review outlier","Within IQR fences")))</x:f>
      </x:c>
      <x:c r="AM305" s="2"/>
      <x:c r="AN305" s="2"/>
      <x:c r="AO305" s="2"/>
      <x:c r="AP305" s="2"/>
    </x:row>
    <x:row r="306" ht="25" customHeight="1">
      <x:c r="A306" s="6"/>
      <x:c r="B306" s="6"/>
      <x:c r="C306" s="6"/>
      <x:c r="D306" s="6"/>
      <x:c r="E306" s="6"/>
      <x:c r="F306" s="6"/>
      <x:c r="G306" s="6"/>
      <x:c r="H306" s="6"/>
      <x:c r="I306" s="6"/>
      <x:c r="J306" s="6"/>
      <x:c r="K306" s="6"/>
      <x:c r="L306" s="6"/>
      <x:c r="M306" s="6"/>
      <x:c r="N306" s="16"/>
      <x:c r="O306" s="16"/>
      <x:c r="P306" s="16"/>
      <x:c r="Q306" s="17"/>
      <x:c r="R306" s="17"/>
      <x:c r="S306" s="17"/>
      <x:c r="T306" s="17"/>
      <x:c r="U306" s="17"/>
      <x:c r="V306" s="17"/>
      <x:c r="W306" s="17"/>
      <x:c r="X306" s="17"/>
      <x:c r="Y306" s="17"/>
      <x:c r="Z306" s="18" t="str">
        <x:f>IF(COUNT(S306:T306)&lt;&gt;2,"",SUM(S306:T306))</x:f>
      </x:c>
      <x:c r="AA306" s="23" t="str">
        <x:f>IF(OR(NOT(ISNUMBER(Z306)),NOT(ISNUMBER(R306)),R306&lt;=0),"",Z306/R306)</x:f>
      </x:c>
      <x:c r="AB306" s="23" t="str">
        <x:f>IF(OR(COUNT(R306,V306)&lt;&gt;2,R306&lt;=0),"",V306/R306-1)</x:f>
      </x:c>
      <x:c r="AC306" s="24" t="str">
        <x:f>IF(COUNT(Q306,R306)&lt;&gt;2,"",IF(OR(Q306&lt;=0,R306&lt;=0),"NM",Q306/R306))</x:f>
      </x:c>
      <x:c r="AD306" s="24" t="str">
        <x:f>IF(COUNT(Q306,Z306)&lt;&gt;2,"",IF(OR(Q306&lt;=0,Z306&lt;=0),"NM",Q306/Z306))</x:f>
      </x:c>
      <x:c r="AE306" s="24" t="str">
        <x:f>IF(COUNT(Q306,U306)&lt;&gt;2,"",IF(OR(Q306&lt;=0,U306&lt;=0),"NM",Q306/U306))</x:f>
      </x:c>
      <x:c r="AF306" s="24" t="str">
        <x:f>IF(COUNT(Q306,V306)&lt;&gt;2,"",IF(OR(Q306&lt;=0,V306&lt;=0),"NM",Q306/V306))</x:f>
      </x:c>
      <x:c r="AG306" s="24" t="str">
        <x:f>IF(COUNT(Q306,W306)&lt;&gt;2,"",IF(OR(Q306&lt;=0,W306&lt;=0),"NM",Q306/W306))</x:f>
      </x:c>
      <x:c r="AH306" s="25" t="str">
        <x:f>IF(OR(NOT(ISNUMBER(Controls!$C$11)),Controls!$C$11&lt;1,Controls!$C$11&gt;5,Controls!$C$11&lt;&gt;INT(Controls!$C$11)),"",INDEX(AC306:AG306,1,Controls!$C$11))</x:f>
      </x:c>
      <x:c r="AI306" s="2" t="str">
        <x:f>IF(A306="","",IF(COUNTIFS($A$10:$A$309,A306)&lt;&gt;1,"Duplicate ID",IF(OR(B306&lt;&gt;Controls!$C$9,C306&lt;&gt;Controls!$C$10),"Other peer group",IF(OR(H306&lt;&gt;"Yes",G306="Excluded",G306="Adjacent",G306="Watchlist"),"Excluded",IF(OR(I306&lt;&gt;"Yes",D306="",E306="",J306="",K306="",L306="",X306="",Controls!$C$10="",Controls!$C$8="",Controls!$C$20="",Controls!$C$21="",M306&lt;&gt;Controls!$C$8,NOT(ISNUMBER(N306)),N306&lt;=0,N306&lt;&gt;Controls!$C$7,NOT(ISNUMBER(O306)),O306&gt;N306,AND(Controls!$C$11&gt;=4,OR(NOT(ISNUMBER(P306)),P306&lt;=N306)),AND(Controls!$C$11=2,T306&lt;&gt;0,Y306=""),AND(G306&lt;&gt;"Core",G306&lt;&gt;"Secondary")),"Review inputs / basis",IF(NOT(ISNUMBER(AH306)),"Missing / NM metric","Eligible"))))))</x:f>
      </x:c>
      <x:c r="AJ306" s="25" t="str">
        <x:f>IF(AND(AI306="Eligible",G306="Core"),AH306,"")</x:f>
      </x:c>
      <x:c r="AK306" s="25" t="str">
        <x:f>IF(AI306="Eligible",AH306,"")</x:f>
      </x:c>
      <x:c r="AL306" s="2" t="str">
        <x:f>IF(NOT(ISNUMBER(AJ306)),"",IF($A$6&lt;5,"Fewer than 5 core",IF(OR(AJ306&lt;$B$6-1.5*($D$6-$B$6),AJ306&gt;$D$6+1.5*($D$6-$B$6)),"Review outlier","Within IQR fences")))</x:f>
      </x:c>
      <x:c r="AM306" s="2"/>
      <x:c r="AN306" s="2"/>
      <x:c r="AO306" s="2"/>
      <x:c r="AP306" s="2"/>
    </x:row>
    <x:row r="307" ht="25" customHeight="1">
      <x:c r="A307" s="6"/>
      <x:c r="B307" s="6"/>
      <x:c r="C307" s="6"/>
      <x:c r="D307" s="6"/>
      <x:c r="E307" s="6"/>
      <x:c r="F307" s="6"/>
      <x:c r="G307" s="6"/>
      <x:c r="H307" s="6"/>
      <x:c r="I307" s="6"/>
      <x:c r="J307" s="6"/>
      <x:c r="K307" s="6"/>
      <x:c r="L307" s="6"/>
      <x:c r="M307" s="6"/>
      <x:c r="N307" s="16"/>
      <x:c r="O307" s="16"/>
      <x:c r="P307" s="16"/>
      <x:c r="Q307" s="17"/>
      <x:c r="R307" s="17"/>
      <x:c r="S307" s="17"/>
      <x:c r="T307" s="17"/>
      <x:c r="U307" s="17"/>
      <x:c r="V307" s="17"/>
      <x:c r="W307" s="17"/>
      <x:c r="X307" s="17"/>
      <x:c r="Y307" s="17"/>
      <x:c r="Z307" s="18" t="str">
        <x:f>IF(COUNT(S307:T307)&lt;&gt;2,"",SUM(S307:T307))</x:f>
      </x:c>
      <x:c r="AA307" s="23" t="str">
        <x:f>IF(OR(NOT(ISNUMBER(Z307)),NOT(ISNUMBER(R307)),R307&lt;=0),"",Z307/R307)</x:f>
      </x:c>
      <x:c r="AB307" s="23" t="str">
        <x:f>IF(OR(COUNT(R307,V307)&lt;&gt;2,R307&lt;=0),"",V307/R307-1)</x:f>
      </x:c>
      <x:c r="AC307" s="24" t="str">
        <x:f>IF(COUNT(Q307,R307)&lt;&gt;2,"",IF(OR(Q307&lt;=0,R307&lt;=0),"NM",Q307/R307))</x:f>
      </x:c>
      <x:c r="AD307" s="24" t="str">
        <x:f>IF(COUNT(Q307,Z307)&lt;&gt;2,"",IF(OR(Q307&lt;=0,Z307&lt;=0),"NM",Q307/Z307))</x:f>
      </x:c>
      <x:c r="AE307" s="24" t="str">
        <x:f>IF(COUNT(Q307,U307)&lt;&gt;2,"",IF(OR(Q307&lt;=0,U307&lt;=0),"NM",Q307/U307))</x:f>
      </x:c>
      <x:c r="AF307" s="24" t="str">
        <x:f>IF(COUNT(Q307,V307)&lt;&gt;2,"",IF(OR(Q307&lt;=0,V307&lt;=0),"NM",Q307/V307))</x:f>
      </x:c>
      <x:c r="AG307" s="24" t="str">
        <x:f>IF(COUNT(Q307,W307)&lt;&gt;2,"",IF(OR(Q307&lt;=0,W307&lt;=0),"NM",Q307/W307))</x:f>
      </x:c>
      <x:c r="AH307" s="25" t="str">
        <x:f>IF(OR(NOT(ISNUMBER(Controls!$C$11)),Controls!$C$11&lt;1,Controls!$C$11&gt;5,Controls!$C$11&lt;&gt;INT(Controls!$C$11)),"",INDEX(AC307:AG307,1,Controls!$C$11))</x:f>
      </x:c>
      <x:c r="AI307" s="2" t="str">
        <x:f>IF(A307="","",IF(COUNTIFS($A$10:$A$309,A307)&lt;&gt;1,"Duplicate ID",IF(OR(B307&lt;&gt;Controls!$C$9,C307&lt;&gt;Controls!$C$10),"Other peer group",IF(OR(H307&lt;&gt;"Yes",G307="Excluded",G307="Adjacent",G307="Watchlist"),"Excluded",IF(OR(I307&lt;&gt;"Yes",D307="",E307="",J307="",K307="",L307="",X307="",Controls!$C$10="",Controls!$C$8="",Controls!$C$20="",Controls!$C$21="",M307&lt;&gt;Controls!$C$8,NOT(ISNUMBER(N307)),N307&lt;=0,N307&lt;&gt;Controls!$C$7,NOT(ISNUMBER(O307)),O307&gt;N307,AND(Controls!$C$11&gt;=4,OR(NOT(ISNUMBER(P307)),P307&lt;=N307)),AND(Controls!$C$11=2,T307&lt;&gt;0,Y307=""),AND(G307&lt;&gt;"Core",G307&lt;&gt;"Secondary")),"Review inputs / basis",IF(NOT(ISNUMBER(AH307)),"Missing / NM metric","Eligible"))))))</x:f>
      </x:c>
      <x:c r="AJ307" s="25" t="str">
        <x:f>IF(AND(AI307="Eligible",G307="Core"),AH307,"")</x:f>
      </x:c>
      <x:c r="AK307" s="25" t="str">
        <x:f>IF(AI307="Eligible",AH307,"")</x:f>
      </x:c>
      <x:c r="AL307" s="2" t="str">
        <x:f>IF(NOT(ISNUMBER(AJ307)),"",IF($A$6&lt;5,"Fewer than 5 core",IF(OR(AJ307&lt;$B$6-1.5*($D$6-$B$6),AJ307&gt;$D$6+1.5*($D$6-$B$6)),"Review outlier","Within IQR fences")))</x:f>
      </x:c>
      <x:c r="AM307" s="2"/>
      <x:c r="AN307" s="2"/>
      <x:c r="AO307" s="2"/>
      <x:c r="AP307" s="2"/>
    </x:row>
    <x:row r="308" ht="25" customHeight="1">
      <x:c r="A308" s="6"/>
      <x:c r="B308" s="6"/>
      <x:c r="C308" s="6"/>
      <x:c r="D308" s="6"/>
      <x:c r="E308" s="6"/>
      <x:c r="F308" s="6"/>
      <x:c r="G308" s="6"/>
      <x:c r="H308" s="6"/>
      <x:c r="I308" s="6"/>
      <x:c r="J308" s="6"/>
      <x:c r="K308" s="6"/>
      <x:c r="L308" s="6"/>
      <x:c r="M308" s="6"/>
      <x:c r="N308" s="16"/>
      <x:c r="O308" s="16"/>
      <x:c r="P308" s="16"/>
      <x:c r="Q308" s="17"/>
      <x:c r="R308" s="17"/>
      <x:c r="S308" s="17"/>
      <x:c r="T308" s="17"/>
      <x:c r="U308" s="17"/>
      <x:c r="V308" s="17"/>
      <x:c r="W308" s="17"/>
      <x:c r="X308" s="17"/>
      <x:c r="Y308" s="17"/>
      <x:c r="Z308" s="18" t="str">
        <x:f>IF(COUNT(S308:T308)&lt;&gt;2,"",SUM(S308:T308))</x:f>
      </x:c>
      <x:c r="AA308" s="23" t="str">
        <x:f>IF(OR(NOT(ISNUMBER(Z308)),NOT(ISNUMBER(R308)),R308&lt;=0),"",Z308/R308)</x:f>
      </x:c>
      <x:c r="AB308" s="23" t="str">
        <x:f>IF(OR(COUNT(R308,V308)&lt;&gt;2,R308&lt;=0),"",V308/R308-1)</x:f>
      </x:c>
      <x:c r="AC308" s="24" t="str">
        <x:f>IF(COUNT(Q308,R308)&lt;&gt;2,"",IF(OR(Q308&lt;=0,R308&lt;=0),"NM",Q308/R308))</x:f>
      </x:c>
      <x:c r="AD308" s="24" t="str">
        <x:f>IF(COUNT(Q308,Z308)&lt;&gt;2,"",IF(OR(Q308&lt;=0,Z308&lt;=0),"NM",Q308/Z308))</x:f>
      </x:c>
      <x:c r="AE308" s="24" t="str">
        <x:f>IF(COUNT(Q308,U308)&lt;&gt;2,"",IF(OR(Q308&lt;=0,U308&lt;=0),"NM",Q308/U308))</x:f>
      </x:c>
      <x:c r="AF308" s="24" t="str">
        <x:f>IF(COUNT(Q308,V308)&lt;&gt;2,"",IF(OR(Q308&lt;=0,V308&lt;=0),"NM",Q308/V308))</x:f>
      </x:c>
      <x:c r="AG308" s="24" t="str">
        <x:f>IF(COUNT(Q308,W308)&lt;&gt;2,"",IF(OR(Q308&lt;=0,W308&lt;=0),"NM",Q308/W308))</x:f>
      </x:c>
      <x:c r="AH308" s="25" t="str">
        <x:f>IF(OR(NOT(ISNUMBER(Controls!$C$11)),Controls!$C$11&lt;1,Controls!$C$11&gt;5,Controls!$C$11&lt;&gt;INT(Controls!$C$11)),"",INDEX(AC308:AG308,1,Controls!$C$11))</x:f>
      </x:c>
      <x:c r="AI308" s="2" t="str">
        <x:f>IF(A308="","",IF(COUNTIFS($A$10:$A$309,A308)&lt;&gt;1,"Duplicate ID",IF(OR(B308&lt;&gt;Controls!$C$9,C308&lt;&gt;Controls!$C$10),"Other peer group",IF(OR(H308&lt;&gt;"Yes",G308="Excluded",G308="Adjacent",G308="Watchlist"),"Excluded",IF(OR(I308&lt;&gt;"Yes",D308="",E308="",J308="",K308="",L308="",X308="",Controls!$C$10="",Controls!$C$8="",Controls!$C$20="",Controls!$C$21="",M308&lt;&gt;Controls!$C$8,NOT(ISNUMBER(N308)),N308&lt;=0,N308&lt;&gt;Controls!$C$7,NOT(ISNUMBER(O308)),O308&gt;N308,AND(Controls!$C$11&gt;=4,OR(NOT(ISNUMBER(P308)),P308&lt;=N308)),AND(Controls!$C$11=2,T308&lt;&gt;0,Y308=""),AND(G308&lt;&gt;"Core",G308&lt;&gt;"Secondary")),"Review inputs / basis",IF(NOT(ISNUMBER(AH308)),"Missing / NM metric","Eligible"))))))</x:f>
      </x:c>
      <x:c r="AJ308" s="25" t="str">
        <x:f>IF(AND(AI308="Eligible",G308="Core"),AH308,"")</x:f>
      </x:c>
      <x:c r="AK308" s="25" t="str">
        <x:f>IF(AI308="Eligible",AH308,"")</x:f>
      </x:c>
      <x:c r="AL308" s="2" t="str">
        <x:f>IF(NOT(ISNUMBER(AJ308)),"",IF($A$6&lt;5,"Fewer than 5 core",IF(OR(AJ308&lt;$B$6-1.5*($D$6-$B$6),AJ308&gt;$D$6+1.5*($D$6-$B$6)),"Review outlier","Within IQR fences")))</x:f>
      </x:c>
      <x:c r="AM308" s="2"/>
      <x:c r="AN308" s="2"/>
      <x:c r="AO308" s="2"/>
      <x:c r="AP308" s="2"/>
    </x:row>
    <x:row r="309" ht="25" customHeight="1">
      <x:c r="A309" s="6"/>
      <x:c r="B309" s="6"/>
      <x:c r="C309" s="6"/>
      <x:c r="D309" s="6"/>
      <x:c r="E309" s="6"/>
      <x:c r="F309" s="6"/>
      <x:c r="G309" s="6"/>
      <x:c r="H309" s="6"/>
      <x:c r="I309" s="6"/>
      <x:c r="J309" s="6"/>
      <x:c r="K309" s="6"/>
      <x:c r="L309" s="6"/>
      <x:c r="M309" s="6"/>
      <x:c r="N309" s="16"/>
      <x:c r="O309" s="16"/>
      <x:c r="P309" s="16"/>
      <x:c r="Q309" s="17"/>
      <x:c r="R309" s="17"/>
      <x:c r="S309" s="17"/>
      <x:c r="T309" s="17"/>
      <x:c r="U309" s="17"/>
      <x:c r="V309" s="17"/>
      <x:c r="W309" s="17"/>
      <x:c r="X309" s="17"/>
      <x:c r="Y309" s="17"/>
      <x:c r="Z309" s="18" t="str">
        <x:f>IF(COUNT(S309:T309)&lt;&gt;2,"",SUM(S309:T309))</x:f>
      </x:c>
      <x:c r="AA309" s="23" t="str">
        <x:f>IF(OR(NOT(ISNUMBER(Z309)),NOT(ISNUMBER(R309)),R309&lt;=0),"",Z309/R309)</x:f>
      </x:c>
      <x:c r="AB309" s="23" t="str">
        <x:f>IF(OR(COUNT(R309,V309)&lt;&gt;2,R309&lt;=0),"",V309/R309-1)</x:f>
      </x:c>
      <x:c r="AC309" s="24" t="str">
        <x:f>IF(COUNT(Q309,R309)&lt;&gt;2,"",IF(OR(Q309&lt;=0,R309&lt;=0),"NM",Q309/R309))</x:f>
      </x:c>
      <x:c r="AD309" s="24" t="str">
        <x:f>IF(COUNT(Q309,Z309)&lt;&gt;2,"",IF(OR(Q309&lt;=0,Z309&lt;=0),"NM",Q309/Z309))</x:f>
      </x:c>
      <x:c r="AE309" s="24" t="str">
        <x:f>IF(COUNT(Q309,U309)&lt;&gt;2,"",IF(OR(Q309&lt;=0,U309&lt;=0),"NM",Q309/U309))</x:f>
      </x:c>
      <x:c r="AF309" s="24" t="str">
        <x:f>IF(COUNT(Q309,V309)&lt;&gt;2,"",IF(OR(Q309&lt;=0,V309&lt;=0),"NM",Q309/V309))</x:f>
      </x:c>
      <x:c r="AG309" s="24" t="str">
        <x:f>IF(COUNT(Q309,W309)&lt;&gt;2,"",IF(OR(Q309&lt;=0,W309&lt;=0),"NM",Q309/W309))</x:f>
      </x:c>
      <x:c r="AH309" s="25" t="str">
        <x:f>IF(OR(NOT(ISNUMBER(Controls!$C$11)),Controls!$C$11&lt;1,Controls!$C$11&gt;5,Controls!$C$11&lt;&gt;INT(Controls!$C$11)),"",INDEX(AC309:AG309,1,Controls!$C$11))</x:f>
      </x:c>
      <x:c r="AI309" s="2" t="str">
        <x:f>IF(A309="","",IF(COUNTIFS($A$10:$A$309,A309)&lt;&gt;1,"Duplicate ID",IF(OR(B309&lt;&gt;Controls!$C$9,C309&lt;&gt;Controls!$C$10),"Other peer group",IF(OR(H309&lt;&gt;"Yes",G309="Excluded",G309="Adjacent",G309="Watchlist"),"Excluded",IF(OR(I309&lt;&gt;"Yes",D309="",E309="",J309="",K309="",L309="",X309="",Controls!$C$10="",Controls!$C$8="",Controls!$C$20="",Controls!$C$21="",M309&lt;&gt;Controls!$C$8,NOT(ISNUMBER(N309)),N309&lt;=0,N309&lt;&gt;Controls!$C$7,NOT(ISNUMBER(O309)),O309&gt;N309,AND(Controls!$C$11&gt;=4,OR(NOT(ISNUMBER(P309)),P309&lt;=N309)),AND(Controls!$C$11=2,T309&lt;&gt;0,Y309=""),AND(G309&lt;&gt;"Core",G309&lt;&gt;"Secondary")),"Review inputs / basis",IF(NOT(ISNUMBER(AH309)),"Missing / NM metric","Eligible"))))))</x:f>
      </x:c>
      <x:c r="AJ309" s="25" t="str">
        <x:f>IF(AND(AI309="Eligible",G309="Core"),AH309,"")</x:f>
      </x:c>
      <x:c r="AK309" s="25" t="str">
        <x:f>IF(AI309="Eligible",AH309,"")</x:f>
      </x:c>
      <x:c r="AL309" s="2" t="str">
        <x:f>IF(NOT(ISNUMBER(AJ309)),"",IF($A$6&lt;5,"Fewer than 5 core",IF(OR(AJ309&lt;$B$6-1.5*($D$6-$B$6),AJ309&gt;$D$6+1.5*($D$6-$B$6)),"Review outlier","Within IQR fences")))</x:f>
      </x:c>
      <x:c r="AM309" s="2"/>
      <x:c r="AN309" s="2"/>
      <x:c r="AO309" s="2"/>
      <x:c r="AP309" s="2"/>
    </x:row>
  </x:sheetData>
  <x:mergeCells>
    <x:mergeCell ref="A2:J2"/>
    <x:mergeCell ref="A3:J3"/>
  </x:mergeCells>
  <x:conditionalFormatting sqref="AI10:AI309">
    <x:cfRule type="containsText" dxfId="0" priority="1" operator="containsText" text="Review"/>
  </x:conditionalFormatting>
  <x:conditionalFormatting sqref="AL10:AL309">
    <x:cfRule type="containsText" dxfId="1" priority="2" operator="containsText" text="Review outlier"/>
  </x:conditionalFormatting>
  <x:dataValidations count="3">
    <x:dataValidation type="list" sqref="B10:B309">
      <x:formula1>"1,2,3,4,5,6,7,8,9,10,11,12"</x:formula1>
    </x:dataValidation>
    <x:dataValidation type="list" sqref="G10:G309">
      <x:formula1>"Core,Secondary,Adjacent,Watchlist,Excluded"</x:formula1>
    </x:dataValidation>
    <x:dataValidation type="list" sqref="H10:I309">
      <x:formula1>"Yes,No"</x:formula1>
    </x:dataValidation>
  </x:dataValidations>
  <x:pageMargins left="0.7" right="0.7" top="0.75" bottom="0.75" header="0.3" footer="0.3"/>
</x:worksheet>
</file>

<file path=xl/worksheets/sheet4.xml><?xml version="1.0" encoding="utf-8"?>
<x:worksheet xmlns:x="http://schemas.openxmlformats.org/spreadsheetml/2006/main">
  <x:sheetPr>
    <x:tabColor rgb="FFCEC9BC"/>
  </x:sheetPr>
  <x:sheetViews>
    <x:sheetView showGridLines="0" workbookViewId="0">
      <x:pane ySplit="4" topLeftCell="A5" activePane="bottomLeft" state="frozen"/>
    </x:sheetView>
  </x:sheetViews>
  <x:sheetFormatPr defaultRowHeight="15"/>
  <x:cols>
    <x:col min="1" max="1" width="3" hidden="0" customWidth="1"/>
    <x:col min="2" max="2" width="38" hidden="0" customWidth="1"/>
    <x:col min="3" max="3" width="16" hidden="0" customWidth="1"/>
    <x:col min="4" max="4" width="16" hidden="0" customWidth="1"/>
    <x:col min="5" max="5" width="16" hidden="0" customWidth="1"/>
    <x:col min="6" max="6" width="16" hidden="0" customWidth="1"/>
    <x:col min="7" max="7" width="16" hidden="0" customWidth="1"/>
    <x:col min="8" max="8" width="16" hidden="0" customWidth="1"/>
    <x:col min="9" max="9" width="16" hidden="0" customWidth="1"/>
    <x:col min="10" max="10" width="16" hidden="0" customWidth="1"/>
  </x:cols>
  <x:sheetData>
    <x:row r="1" ht="25" customHeight="1">
      <x:c r="A1" s="2"/>
      <x:c r="B1" s="2"/>
      <x:c r="C1" s="2"/>
      <x:c r="D1" s="2"/>
      <x:c r="E1" s="2"/>
      <x:c r="F1" s="2"/>
      <x:c r="G1" s="2"/>
      <x:c r="H1" s="2"/>
      <x:c r="I1" s="2"/>
      <x:c r="J1" s="2"/>
    </x:row>
    <x:row r="2" ht="25" customHeight="1">
      <x:c r="A2" s="2"/>
      <x:c r="B2" s="3" t="str">
        <x:v>Guide</x:v>
      </x:c>
      <x:c r="C2" s="2"/>
      <x:c r="D2" s="2"/>
      <x:c r="E2" s="2"/>
      <x:c r="F2" s="2"/>
      <x:c r="G2" s="2"/>
      <x:c r="H2" s="2"/>
      <x:c r="I2" s="2"/>
      <x:c r="J2" s="2"/>
    </x:row>
    <x:row r="3" ht="25" customHeight="1">
      <x:c r="A3" s="2"/>
      <x:c r="B3" s="4"/>
      <x:c r="C3" s="4"/>
      <x:c r="D3" s="4"/>
      <x:c r="E3" s="4"/>
      <x:c r="F3" s="4"/>
      <x:c r="G3" s="4"/>
      <x:c r="H3" s="4"/>
      <x:c r="I3" s="2"/>
      <x:c r="J3" s="2"/>
    </x:row>
    <x:row r="4" ht="25" customHeight="1">
      <x:c r="A4" s="2"/>
      <x:c r="B4" s="2"/>
      <x:c r="C4" s="2"/>
      <x:c r="D4" s="2"/>
      <x:c r="E4" s="2"/>
      <x:c r="F4" s="2"/>
      <x:c r="G4" s="2"/>
      <x:c r="H4" s="2"/>
      <x:c r="I4" s="2"/>
      <x:c r="J4" s="2"/>
    </x:row>
    <x:row r="5" ht="25" customHeight="1">
      <x:c r="A5" s="2"/>
      <x:c r="B5" s="26" t="str">
        <x:v>Scope</x:v>
      </x:c>
      <x:c r="C5" s="2"/>
      <x:c r="D5" s="2"/>
      <x:c r="E5" s="2"/>
      <x:c r="F5" s="2"/>
      <x:c r="G5" s="2"/>
      <x:c r="H5" s="2"/>
      <x:c r="I5" s="2"/>
      <x:c r="J5" s="2"/>
    </x:row>
    <x:row r="6" ht="27" customHeight="1">
      <x:c r="A6" s="2"/>
      <x:c r="B6" s="7" t="str">
        <x:v>Public-company trading comparables across the 12 sectors on Controls. No precedent M&amp;A data or analysis is included. The distributed workbook contains no company data or licensed provider values.</x:v>
      </x:c>
      <x:c r="C6" s="7"/>
      <x:c r="D6" s="7"/>
      <x:c r="E6" s="7"/>
      <x:c r="F6" s="7"/>
      <x:c r="G6" s="7"/>
      <x:c r="H6" s="7"/>
      <x:c r="I6" s="2"/>
      <x:c r="J6" s="2"/>
    </x:row>
    <x:row r="7" ht="27" customHeight="1">
      <x:c r="A7" s="2"/>
      <x:c r="B7" s="7"/>
      <x:c r="C7" s="7"/>
      <x:c r="D7" s="7"/>
      <x:c r="E7" s="7"/>
      <x:c r="F7" s="7"/>
      <x:c r="G7" s="7"/>
      <x:c r="H7" s="7"/>
      <x:c r="I7" s="2"/>
      <x:c r="J7" s="2"/>
    </x:row>
    <x:row r="8" ht="25" customHeight="1">
      <x:c r="A8" s="2"/>
      <x:c r="B8" s="2"/>
      <x:c r="C8" s="2"/>
      <x:c r="D8" s="2"/>
      <x:c r="E8" s="2"/>
      <x:c r="F8" s="2"/>
      <x:c r="G8" s="2"/>
      <x:c r="H8" s="2"/>
      <x:c r="I8" s="2"/>
      <x:c r="J8" s="2"/>
    </x:row>
    <x:row r="9" ht="25" customHeight="1">
      <x:c r="A9" s="2"/>
      <x:c r="B9" s="26" t="str">
        <x:v>Import</x:v>
      </x:c>
      <x:c r="C9" s="2"/>
      <x:c r="D9" s="2"/>
      <x:c r="E9" s="2"/>
      <x:c r="F9" s="2"/>
      <x:c r="G9" s="2"/>
      <x:c r="H9" s="2"/>
      <x:c r="I9" s="2"/>
      <x:c r="J9" s="2"/>
    </x:row>
    <x:row r="10" ht="27" customHeight="1">
      <x:c r="A10" s="2"/>
      <x:c r="B10" s="7" t="str">
        <x:v>Use an authorized export or your own permitted sources. Paste values by matching field names into A:Y, rows 10–309. Do not paste the full export across formulas. Keep the original export separately. This template has no provider connection or automatic refresh.</x:v>
      </x:c>
      <x:c r="C10" s="7"/>
      <x:c r="D10" s="7"/>
      <x:c r="E10" s="7"/>
      <x:c r="F10" s="7"/>
      <x:c r="G10" s="7"/>
      <x:c r="H10" s="7"/>
      <x:c r="I10" s="2"/>
      <x:c r="J10" s="2"/>
    </x:row>
    <x:row r="11" ht="27" customHeight="1">
      <x:c r="A11" s="2"/>
      <x:c r="B11" s="7"/>
      <x:c r="C11" s="7"/>
      <x:c r="D11" s="7"/>
      <x:c r="E11" s="7"/>
      <x:c r="F11" s="7"/>
      <x:c r="G11" s="7"/>
      <x:c r="H11" s="7"/>
      <x:c r="I11" s="2"/>
      <x:c r="J11" s="2"/>
    </x:row>
    <x:row r="12" ht="25" customHeight="1">
      <x:c r="A12" s="2"/>
      <x:c r="B12" s="2"/>
      <x:c r="C12" s="2"/>
      <x:c r="D12" s="2"/>
      <x:c r="E12" s="2"/>
      <x:c r="F12" s="2"/>
      <x:c r="G12" s="2"/>
      <x:c r="H12" s="2"/>
      <x:c r="I12" s="2"/>
      <x:c r="J12" s="2"/>
    </x:row>
    <x:row r="13" ht="25" customHeight="1">
      <x:c r="A13" s="2"/>
      <x:c r="B13" s="26" t="str">
        <x:v>Record integrity</x:v>
      </x:c>
      <x:c r="C13" s="2"/>
      <x:c r="D13" s="2"/>
      <x:c r="E13" s="2"/>
      <x:c r="F13" s="2"/>
      <x:c r="G13" s="2"/>
      <x:c r="H13" s="2"/>
      <x:c r="I13" s="2"/>
      <x:c r="J13" s="2"/>
    </x:row>
    <x:row r="14" ht="27" customHeight="1">
      <x:c r="A14" s="2"/>
      <x:c r="B14" s="7" t="str">
        <x:v>Assign one stable exchange-and-ticker ID per company. Duplicate IDs are excluded. Keep all columns together when sorting, and preserve each record’s selection and rationale when refreshing. Do not sort individual columns.</x:v>
      </x:c>
      <x:c r="C14" s="7"/>
      <x:c r="D14" s="7"/>
      <x:c r="E14" s="7"/>
      <x:c r="F14" s="7"/>
      <x:c r="G14" s="7"/>
      <x:c r="H14" s="7"/>
      <x:c r="I14" s="2"/>
      <x:c r="J14" s="2"/>
    </x:row>
    <x:row r="15" ht="27" customHeight="1">
      <x:c r="A15" s="2"/>
      <x:c r="B15" s="7"/>
      <x:c r="C15" s="7"/>
      <x:c r="D15" s="7"/>
      <x:c r="E15" s="7"/>
      <x:c r="F15" s="7"/>
      <x:c r="G15" s="7"/>
      <x:c r="H15" s="7"/>
      <x:c r="I15" s="2"/>
      <x:c r="J15" s="2"/>
    </x:row>
    <x:row r="16" ht="25" customHeight="1">
      <x:c r="A16" s="2"/>
      <x:c r="B16" s="2"/>
      <x:c r="C16" s="2"/>
      <x:c r="D16" s="2"/>
      <x:c r="E16" s="2"/>
      <x:c r="F16" s="2"/>
      <x:c r="G16" s="2"/>
      <x:c r="H16" s="2"/>
      <x:c r="I16" s="2"/>
      <x:c r="J16" s="2"/>
    </x:row>
    <x:row r="17" ht="25" customHeight="1">
      <x:c r="A17" s="2"/>
      <x:c r="B17" s="26" t="str">
        <x:v>Peer groups</x:v>
      </x:c>
      <x:c r="C17" s="2"/>
      <x:c r="D17" s="2"/>
      <x:c r="E17" s="2"/>
      <x:c r="F17" s="2"/>
      <x:c r="G17" s="2"/>
      <x:c r="H17" s="2"/>
      <x:c r="I17" s="2"/>
      <x:c r="J17" s="2"/>
    </x:row>
    <x:row r="18" ht="27" customHeight="1">
      <x:c r="A18" s="2"/>
      <x:c r="B18" s="7" t="str">
        <x:v>Enter your own exact peer-group labels within each sector. Core peers support the target range. Secondary peers provide a broader comparison. Adjacent, Watchlist and Excluded rows never enter the statistics.</x:v>
      </x:c>
      <x:c r="C18" s="7"/>
      <x:c r="D18" s="7"/>
      <x:c r="E18" s="7"/>
      <x:c r="F18" s="7"/>
      <x:c r="G18" s="7"/>
      <x:c r="H18" s="7"/>
      <x:c r="I18" s="2"/>
      <x:c r="J18" s="2"/>
    </x:row>
    <x:row r="19" ht="27" customHeight="1">
      <x:c r="A19" s="2"/>
      <x:c r="B19" s="7"/>
      <x:c r="C19" s="7"/>
      <x:c r="D19" s="7"/>
      <x:c r="E19" s="7"/>
      <x:c r="F19" s="7"/>
      <x:c r="G19" s="7"/>
      <x:c r="H19" s="7"/>
      <x:c r="I19" s="2"/>
      <x:c r="J19" s="2"/>
    </x:row>
    <x:row r="20" ht="25" customHeight="1">
      <x:c r="A20" s="2"/>
      <x:c r="B20" s="2"/>
      <x:c r="C20" s="2"/>
      <x:c r="D20" s="2"/>
      <x:c r="E20" s="2"/>
      <x:c r="F20" s="2"/>
      <x:c r="G20" s="2"/>
      <x:c r="H20" s="2"/>
      <x:c r="I20" s="2"/>
      <x:c r="J20" s="2"/>
    </x:row>
    <x:row r="21" ht="25" customHeight="1">
      <x:c r="A21" s="2"/>
      <x:c r="B21" s="26" t="str">
        <x:v>Basis review</x:v>
      </x:c>
      <x:c r="C21" s="2"/>
      <x:c r="D21" s="2"/>
      <x:c r="E21" s="2"/>
      <x:c r="F21" s="2"/>
      <x:c r="G21" s="2"/>
      <x:c r="H21" s="2"/>
      <x:c r="I21" s="2"/>
      <x:c r="J21" s="2"/>
    </x:row>
    <x:row r="22" ht="27" customHeight="1">
      <x:c r="A22" s="2"/>
      <x:c r="B22" s="7" t="str">
        <x:v>Use one valuation date and one currency across each EV numerator and financial denominator. Amounts are in millions. Confirm actual fiscal period ends, common LTM and NTM definitions, FX conversion, lease treatment, stock compensation, acquisitions and business mix before marking Basis reviewed? Yes.</x:v>
      </x:c>
      <x:c r="C22" s="7"/>
      <x:c r="D22" s="7"/>
      <x:c r="E22" s="7"/>
      <x:c r="F22" s="7"/>
      <x:c r="G22" s="7"/>
      <x:c r="H22" s="7"/>
      <x:c r="I22" s="2"/>
      <x:c r="J22" s="2"/>
    </x:row>
    <x:row r="23" ht="27" customHeight="1">
      <x:c r="A23" s="2"/>
      <x:c r="B23" s="7"/>
      <x:c r="C23" s="7"/>
      <x:c r="D23" s="7"/>
      <x:c r="E23" s="7"/>
      <x:c r="F23" s="7"/>
      <x:c r="G23" s="7"/>
      <x:c r="H23" s="7"/>
      <x:c r="I23" s="2"/>
      <x:c r="J23" s="2"/>
    </x:row>
    <x:row r="24" ht="25" customHeight="1">
      <x:c r="A24" s="2"/>
      <x:c r="B24" s="2"/>
      <x:c r="C24" s="2"/>
      <x:c r="D24" s="2"/>
      <x:c r="E24" s="2"/>
      <x:c r="F24" s="2"/>
      <x:c r="G24" s="2"/>
      <x:c r="H24" s="2"/>
      <x:c r="I24" s="2"/>
      <x:c r="J24" s="2"/>
    </x:row>
    <x:row r="25" ht="25" customHeight="1">
      <x:c r="A25" s="2"/>
      <x:c r="B25" s="26" t="str">
        <x:v>EBITDA normalization</x:v>
      </x:c>
      <x:c r="C25" s="2"/>
      <x:c r="D25" s="2"/>
      <x:c r="E25" s="2"/>
      <x:c r="F25" s="2"/>
      <x:c r="G25" s="2"/>
      <x:c r="H25" s="2"/>
      <x:c r="I25" s="2"/>
      <x:c r="J25" s="2"/>
    </x:row>
    <x:row r="26" ht="27" customHeight="1">
      <x:c r="A26" s="2"/>
      <x:c r="B26" s="7" t="str">
        <x:v>Normalized LTM EBITDA equals reported EBITDA plus the signed adjustment. Enter an explicit 0 if unchanged. Document amount, affected period, reason and source in Adjustment rationale. Other financial inputs must already use the reviewed common basis.</x:v>
      </x:c>
      <x:c r="C26" s="7"/>
      <x:c r="D26" s="7"/>
      <x:c r="E26" s="7"/>
      <x:c r="F26" s="7"/>
      <x:c r="G26" s="7"/>
      <x:c r="H26" s="7"/>
      <x:c r="I26" s="2"/>
      <x:c r="J26" s="2"/>
    </x:row>
    <x:row r="27" ht="27" customHeight="1">
      <x:c r="A27" s="2"/>
      <x:c r="B27" s="7"/>
      <x:c r="C27" s="7"/>
      <x:c r="D27" s="7"/>
      <x:c r="E27" s="7"/>
      <x:c r="F27" s="7"/>
      <x:c r="G27" s="7"/>
      <x:c r="H27" s="7"/>
      <x:c r="I27" s="2"/>
      <x:c r="J27" s="2"/>
    </x:row>
    <x:row r="28" ht="25" customHeight="1">
      <x:c r="A28" s="2"/>
      <x:c r="B28" s="2"/>
      <x:c r="C28" s="2"/>
      <x:c r="D28" s="2"/>
      <x:c r="E28" s="2"/>
      <x:c r="F28" s="2"/>
      <x:c r="G28" s="2"/>
      <x:c r="H28" s="2"/>
      <x:c r="I28" s="2"/>
      <x:c r="J28" s="2"/>
    </x:row>
    <x:row r="29" ht="25" customHeight="1">
      <x:c r="A29" s="2"/>
      <x:c r="B29" s="26" t="str">
        <x:v>Enterprise value</x:v>
      </x:c>
      <x:c r="C29" s="2"/>
      <x:c r="D29" s="2"/>
      <x:c r="E29" s="2"/>
      <x:c r="F29" s="2"/>
      <x:c r="G29" s="2"/>
      <x:c r="H29" s="2"/>
      <x:c r="I29" s="2"/>
      <x:c r="J29" s="2"/>
    </x:row>
    <x:row r="30" ht="27" customHeight="1">
      <x:c r="A30" s="2"/>
      <x:c r="B30" s="7" t="str">
        <x:v>Enter reviewed enterprise value. Reconcile it outside the template to common equity value plus net debt, preferred stock, minority interests and other claims, using the stated cash, investment and lease policy. The workbook does not reconstruct vendor EV.</x:v>
      </x:c>
      <x:c r="C30" s="7"/>
      <x:c r="D30" s="7"/>
      <x:c r="E30" s="7"/>
      <x:c r="F30" s="7"/>
      <x:c r="G30" s="7"/>
      <x:c r="H30" s="7"/>
      <x:c r="I30" s="2"/>
      <x:c r="J30" s="2"/>
    </x:row>
    <x:row r="31" ht="27" customHeight="1">
      <x:c r="A31" s="2"/>
      <x:c r="B31" s="7"/>
      <x:c r="C31" s="7"/>
      <x:c r="D31" s="7"/>
      <x:c r="E31" s="7"/>
      <x:c r="F31" s="7"/>
      <x:c r="G31" s="7"/>
      <x:c r="H31" s="7"/>
      <x:c r="I31" s="2"/>
      <x:c r="J31" s="2"/>
    </x:row>
    <x:row r="32" ht="25" customHeight="1">
      <x:c r="A32" s="2"/>
      <x:c r="B32" s="2"/>
      <x:c r="C32" s="2"/>
      <x:c r="D32" s="2"/>
      <x:c r="E32" s="2"/>
      <x:c r="F32" s="2"/>
      <x:c r="G32" s="2"/>
      <x:c r="H32" s="2"/>
      <x:c r="I32" s="2"/>
      <x:c r="J32" s="2"/>
    </x:row>
    <x:row r="33" ht="25" customHeight="1">
      <x:c r="A33" s="2"/>
      <x:c r="B33" s="26" t="str">
        <x:v>Multiples</x:v>
      </x:c>
      <x:c r="C33" s="2"/>
      <x:c r="D33" s="2"/>
      <x:c r="E33" s="2"/>
      <x:c r="F33" s="2"/>
      <x:c r="G33" s="2"/>
      <x:c r="H33" s="2"/>
      <x:c r="I33" s="2"/>
      <x:c r="J33" s="2"/>
    </x:row>
    <x:row r="34" ht="27" customHeight="1">
      <x:c r="A34" s="2"/>
      <x:c r="B34" s="7" t="str">
        <x:v>Five EV multiples cover LTM revenue, EBITDA and EBIT, plus NTM revenue and EBITDA. Missing inputs return blank. Nonpositive EV or denominator returns NM. P/E is outside v1.0 because it requires a separately normalized equity earnings basis.</x:v>
      </x:c>
      <x:c r="C34" s="7"/>
      <x:c r="D34" s="7"/>
      <x:c r="E34" s="7"/>
      <x:c r="F34" s="7"/>
      <x:c r="G34" s="7"/>
      <x:c r="H34" s="7"/>
      <x:c r="I34" s="2"/>
      <x:c r="J34" s="2"/>
    </x:row>
    <x:row r="35" ht="27" customHeight="1">
      <x:c r="A35" s="2"/>
      <x:c r="B35" s="7"/>
      <x:c r="C35" s="7"/>
      <x:c r="D35" s="7"/>
      <x:c r="E35" s="7"/>
      <x:c r="F35" s="7"/>
      <x:c r="G35" s="7"/>
      <x:c r="H35" s="7"/>
      <x:c r="I35" s="2"/>
      <x:c r="J35" s="2"/>
    </x:row>
    <x:row r="36" ht="25" customHeight="1">
      <x:c r="A36" s="2"/>
      <x:c r="B36" s="2"/>
      <x:c r="C36" s="2"/>
      <x:c r="D36" s="2"/>
      <x:c r="E36" s="2"/>
      <x:c r="F36" s="2"/>
      <x:c r="G36" s="2"/>
      <x:c r="H36" s="2"/>
      <x:c r="I36" s="2"/>
      <x:c r="J36" s="2"/>
    </x:row>
    <x:row r="37" ht="25" customHeight="1">
      <x:c r="A37" s="2"/>
      <x:c r="B37" s="26" t="str">
        <x:v>Statistics</x:v>
      </x:c>
      <x:c r="C37" s="2"/>
      <x:c r="D37" s="2"/>
      <x:c r="E37" s="2"/>
      <x:c r="F37" s="2"/>
      <x:c r="G37" s="2"/>
      <x:c r="H37" s="2"/>
      <x:c r="I37" s="2"/>
      <x:c r="J37" s="2"/>
    </x:row>
    <x:row r="38" ht="27" customHeight="1">
      <x:c r="A38" s="2"/>
      <x:c r="B38" s="7" t="str">
        <x:v>Core and all eligible (Core plus Secondary) counts are metric-specific. Q1, median and Q3 use Excel inclusive QUARTILE and require 3 observations. The core outlier screen uses Q1 minus 1.5 IQR and Q3 plus 1.5 IQR with at least 5 observations. It flags, but never automatically removes, a peer.</x:v>
      </x:c>
      <x:c r="C38" s="7"/>
      <x:c r="D38" s="7"/>
      <x:c r="E38" s="7"/>
      <x:c r="F38" s="7"/>
      <x:c r="G38" s="7"/>
      <x:c r="H38" s="7"/>
      <x:c r="I38" s="2"/>
      <x:c r="J38" s="2"/>
    </x:row>
    <x:row r="39" ht="27" customHeight="1">
      <x:c r="A39" s="2"/>
      <x:c r="B39" s="7"/>
      <x:c r="C39" s="7"/>
      <x:c r="D39" s="7"/>
      <x:c r="E39" s="7"/>
      <x:c r="F39" s="7"/>
      <x:c r="G39" s="7"/>
      <x:c r="H39" s="7"/>
      <x:c r="I39" s="2"/>
      <x:c r="J39" s="2"/>
    </x:row>
    <x:row r="40" ht="25" customHeight="1">
      <x:c r="A40" s="2"/>
      <x:c r="B40" s="2"/>
      <x:c r="C40" s="2"/>
      <x:c r="D40" s="2"/>
      <x:c r="E40" s="2"/>
      <x:c r="F40" s="2"/>
      <x:c r="G40" s="2"/>
      <x:c r="H40" s="2"/>
      <x:c r="I40" s="2"/>
      <x:c r="J40" s="2"/>
    </x:row>
    <x:row r="41" ht="25" customHeight="1">
      <x:c r="A41" s="2"/>
      <x:c r="B41" s="26" t="str">
        <x:v>Valuation</x:v>
      </x:c>
      <x:c r="C41" s="2"/>
      <x:c r="D41" s="2"/>
      <x:c r="E41" s="2"/>
      <x:c r="F41" s="2"/>
      <x:c r="G41" s="2"/>
      <x:c r="H41" s="2"/>
      <x:c r="I41" s="2"/>
      <x:c r="J41" s="2"/>
    </x:row>
    <x:row r="42" ht="27" customHeight="1">
      <x:c r="A42" s="2"/>
      <x:c r="B42" s="7" t="str">
        <x:v>Choose low and high multiples using the statistics and target differences. EV equals the chosen multiple times the matching target metric. Equity value subtracts signed net debt and other claims. Per-share value divides by diluted shares. Negative equity remains visible. All target inputs, including zeros, are required.</x:v>
      </x:c>
      <x:c r="C42" s="7"/>
      <x:c r="D42" s="7"/>
      <x:c r="E42" s="7"/>
      <x:c r="F42" s="7"/>
      <x:c r="G42" s="7"/>
      <x:c r="H42" s="7"/>
      <x:c r="I42" s="2"/>
      <x:c r="J42" s="2"/>
    </x:row>
    <x:row r="43" ht="27" customHeight="1">
      <x:c r="A43" s="2"/>
      <x:c r="B43" s="7"/>
      <x:c r="C43" s="7"/>
      <x:c r="D43" s="7"/>
      <x:c r="E43" s="7"/>
      <x:c r="F43" s="7"/>
      <x:c r="G43" s="7"/>
      <x:c r="H43" s="7"/>
      <x:c r="I43" s="2"/>
      <x:c r="J43" s="2"/>
    </x:row>
    <x:row r="44" ht="25" customHeight="1">
      <x:c r="A44" s="2"/>
      <x:c r="B44" s="2"/>
      <x:c r="C44" s="2"/>
      <x:c r="D44" s="2"/>
      <x:c r="E44" s="2"/>
      <x:c r="F44" s="2"/>
      <x:c r="G44" s="2"/>
      <x:c r="H44" s="2"/>
      <x:c r="I44" s="2"/>
      <x:c r="J44" s="2"/>
    </x:row>
    <x:row r="45" ht="25" customHeight="1">
      <x:c r="A45" s="2"/>
      <x:c r="B45" s="26" t="str">
        <x:v>Limits</x:v>
      </x:c>
      <x:c r="C45" s="2"/>
      <x:c r="D45" s="2"/>
      <x:c r="E45" s="2"/>
      <x:c r="F45" s="2"/>
      <x:c r="G45" s="2"/>
      <x:c r="H45" s="2"/>
      <x:c r="I45" s="2"/>
      <x:c r="J45" s="2"/>
    </x:row>
    <x:row r="46" ht="27" customHeight="1">
      <x:c r="A46" s="2"/>
      <x:c r="B46" s="7" t="str">
        <x:v>Ranges use a minimum of 3 eligible core peers as a template rule, not a claim of statistical sufficiency. There is no automatic control premium, marketability discount, currency conversion or synergy add-on. Rows beyond 309 are outside the calculation capacity.</x:v>
      </x:c>
      <x:c r="C46" s="7"/>
      <x:c r="D46" s="7"/>
      <x:c r="E46" s="7"/>
      <x:c r="F46" s="7"/>
      <x:c r="G46" s="7"/>
      <x:c r="H46" s="7"/>
      <x:c r="I46" s="2"/>
      <x:c r="J46" s="2"/>
    </x:row>
    <x:row r="47" ht="27" customHeight="1">
      <x:c r="A47" s="2"/>
      <x:c r="B47" s="7"/>
      <x:c r="C47" s="7"/>
      <x:c r="D47" s="7"/>
      <x:c r="E47" s="7"/>
      <x:c r="F47" s="7"/>
      <x:c r="G47" s="7"/>
      <x:c r="H47" s="7"/>
      <x:c r="I47" s="2"/>
      <x:c r="J47" s="2"/>
    </x:row>
    <x:row r="48" ht="25" customHeight="1">
      <x:c r="A48" s="2"/>
      <x:c r="B48" s="2"/>
      <x:c r="C48" s="2"/>
      <x:c r="D48" s="2"/>
      <x:c r="E48" s="2"/>
      <x:c r="F48" s="2"/>
      <x:c r="G48" s="2"/>
      <x:c r="H48" s="2"/>
      <x:c r="I48" s="2"/>
      <x:c r="J48" s="2"/>
    </x:row>
    <x:row r="49" ht="25" customHeight="1">
      <x:c r="A49" s="2"/>
      <x:c r="B49" s="26" t="str">
        <x:v>Refresh</x:v>
      </x:c>
      <x:c r="C49" s="2"/>
      <x:c r="D49" s="2"/>
      <x:c r="E49" s="2"/>
      <x:c r="F49" s="2"/>
      <x:c r="G49" s="2"/>
      <x:c r="H49" s="2"/>
      <x:c r="I49" s="2"/>
      <x:c r="J49" s="2"/>
    </x:row>
    <x:row r="50" ht="27" customHeight="1">
      <x:c r="A50" s="2"/>
      <x:c r="B50" s="7" t="str">
        <x:v>Replace values and review dates, definitions, adjustments, IDs and selection decisions each time. Recalculate in Excel with calculation set to Automatic. Check the Dashboard and outlier column after every change. Amber cells are editable. Formula cells should remain intact.</x:v>
      </x:c>
      <x:c r="C50" s="7"/>
      <x:c r="D50" s="7"/>
      <x:c r="E50" s="7"/>
      <x:c r="F50" s="7"/>
      <x:c r="G50" s="7"/>
      <x:c r="H50" s="7"/>
      <x:c r="I50" s="2"/>
      <x:c r="J50" s="2"/>
    </x:row>
    <x:row r="51" ht="27" customHeight="1">
      <x:c r="A51" s="2"/>
      <x:c r="B51" s="7"/>
      <x:c r="C51" s="7"/>
      <x:c r="D51" s="7"/>
      <x:c r="E51" s="7"/>
      <x:c r="F51" s="7"/>
      <x:c r="G51" s="7"/>
      <x:c r="H51" s="7"/>
      <x:c r="I51" s="2"/>
      <x:c r="J51" s="2"/>
    </x:row>
    <x:row r="52" ht="25" customHeight="1">
      <x:c r="A52" s="2"/>
      <x:c r="B52" s="2"/>
      <x:c r="C52" s="2"/>
      <x:c r="D52" s="2"/>
      <x:c r="E52" s="2"/>
      <x:c r="F52" s="2"/>
      <x:c r="G52" s="2"/>
      <x:c r="H52" s="2"/>
      <x:c r="I52" s="2"/>
      <x:c r="J52" s="2"/>
    </x:row>
    <x:row r="53" ht="25" customHeight="1">
      <x:c r="A53" s="2"/>
      <x:c r="B53" s="2"/>
      <x:c r="C53" s="2"/>
      <x:c r="D53" s="2"/>
      <x:c r="E53" s="2"/>
      <x:c r="F53" s="2"/>
      <x:c r="G53" s="2"/>
      <x:c r="H53" s="2"/>
      <x:c r="I53" s="2"/>
      <x:c r="J53" s="2"/>
    </x:row>
    <x:row r="54" ht="25" customHeight="1">
      <x:c r="A54" s="2"/>
      <x:c r="B54" s="2" t="str">
        <x:v>Included reference comps</x:v>
      </x:c>
      <x:c r="C54" s="2"/>
      <x:c r="D54" s="2"/>
      <x:c r="E54" s="2"/>
      <x:c r="F54" s="2"/>
      <x:c r="G54" s="2"/>
      <x:c r="H54" s="2"/>
      <x:c r="I54" s="2"/>
      <x:c r="J54" s="2"/>
    </x:row>
    <x:row r="55" ht="25" customHeight="1">
      <x:c r="A55" s="2"/>
      <x:c r="B55" s="7" t="str">
        <x:v>Trading_Comps, Peer_Group_Summary and Exclusions_Review retain the supplied Capital IQ snapshot. Source: S&amp;P Capital IQ; extracted September 10, 2026. Prices are dated September 8; Quick Comps data is dated September 9. These reference values and statistics do not refresh automatically.</x:v>
      </x:c>
      <x:c r="C55" s="7"/>
      <x:c r="D55" s="7"/>
      <x:c r="E55" s="7"/>
      <x:c r="F55" s="7"/>
      <x:c r="G55" s="7"/>
      <x:c r="H55" s="7"/>
      <x:c r="I55" s="2"/>
      <x:c r="J55" s="2"/>
    </x:row>
    <x:row r="56" ht="25" customHeight="1">
      <x:c r="A56" s="2"/>
      <x:c r="B56" s="7"/>
      <x:c r="C56" s="7"/>
      <x:c r="D56" s="7"/>
      <x:c r="E56" s="7"/>
      <x:c r="F56" s="7"/>
      <x:c r="G56" s="7"/>
      <x:c r="H56" s="7"/>
      <x:c r="I56" s="2"/>
      <x:c r="J56" s="2"/>
    </x:row>
    <x:row r="57" ht="25" customHeight="1">
      <x:c r="A57" s="2"/>
      <x:c r="B57" s="7"/>
      <x:c r="C57" s="7"/>
      <x:c r="D57" s="7"/>
      <x:c r="E57" s="7"/>
      <x:c r="F57" s="7"/>
      <x:c r="G57" s="7"/>
      <x:c r="H57" s="7"/>
      <x:c r="I57" s="2"/>
      <x:c r="J57" s="2"/>
    </x:row>
    <x:row r="58" ht="25" customHeight="1">
      <x:c r="A58" s="2"/>
      <x:c r="B58" s="2"/>
      <x:c r="C58" s="2"/>
      <x:c r="D58" s="2"/>
      <x:c r="E58" s="2"/>
      <x:c r="F58" s="2"/>
      <x:c r="G58" s="2"/>
      <x:c r="H58" s="2"/>
      <x:c r="I58" s="2"/>
      <x:c r="J58" s="2"/>
    </x:row>
    <x:row r="59" ht="25" customHeight="1">
      <x:c r="A59" s="2"/>
      <x:c r="B59" s="2" t="str">
        <x:v>Use the reference with the template</x:v>
      </x:c>
      <x:c r="C59" s="2"/>
      <x:c r="D59" s="2"/>
      <x:c r="E59" s="2"/>
      <x:c r="F59" s="2"/>
      <x:c r="G59" s="2"/>
      <x:c r="H59" s="2"/>
      <x:c r="I59" s="2"/>
      <x:c r="J59" s="2"/>
    </x:row>
    <x:row r="60" ht="25" customHeight="1">
      <x:c r="A60" s="2"/>
      <x:c r="B60" s="87" t="str">
        <x:v>Select relevant companies from Trading_Comps and map their values to the amber Peer data columns by header; column orders differ. Complete the template’s review fields and use Controls for your target. Amounts are in millions of each row’s stated currency, except per-share values and multiples. LTM periods vary. Preserve currency and period consistency. Reference P/E ratios remain in Trading_Comps; the template calculates five EV multiples.</x:v>
      </x:c>
      <x:c r="C60" s="87"/>
      <x:c r="D60" s="87"/>
      <x:c r="E60" s="87"/>
      <x:c r="F60" s="87"/>
      <x:c r="G60" s="87"/>
      <x:c r="H60" s="87"/>
      <x:c r="I60" s="2"/>
      <x:c r="J60" s="2"/>
    </x:row>
    <x:row r="61">
      <x:c r="B61" s="87"/>
      <x:c r="C61" s="87"/>
      <x:c r="D61" s="87"/>
      <x:c r="E61" s="87"/>
      <x:c r="F61" s="87"/>
      <x:c r="G61" s="87"/>
      <x:c r="H61" s="87"/>
    </x:row>
    <x:row r="62">
      <x:c r="B62" s="87"/>
      <x:c r="C62" s="87"/>
      <x:c r="D62" s="87"/>
      <x:c r="E62" s="87"/>
      <x:c r="F62" s="87"/>
      <x:c r="G62" s="87"/>
      <x:c r="H62" s="87"/>
    </x:row>
    <x:row r="63">
      <x:c r="B63" s="87"/>
      <x:c r="C63" s="87"/>
      <x:c r="D63" s="87"/>
      <x:c r="E63" s="87"/>
      <x:c r="F63" s="87"/>
      <x:c r="G63" s="87"/>
      <x:c r="H63" s="87"/>
    </x:row>
  </x:sheetData>
  <x:mergeCells>
    <x:mergeCell ref="B2:H2"/>
    <x:mergeCell ref="B5:H5"/>
    <x:mergeCell ref="B6:H7"/>
    <x:mergeCell ref="B9:H9"/>
    <x:mergeCell ref="B10:H11"/>
    <x:mergeCell ref="B13:H13"/>
    <x:mergeCell ref="B14:H15"/>
    <x:mergeCell ref="B17:H17"/>
    <x:mergeCell ref="B18:H19"/>
    <x:mergeCell ref="B21:H21"/>
    <x:mergeCell ref="B22:H23"/>
    <x:mergeCell ref="B25:H25"/>
    <x:mergeCell ref="B26:H27"/>
    <x:mergeCell ref="B29:H29"/>
    <x:mergeCell ref="B30:H31"/>
    <x:mergeCell ref="B33:H33"/>
    <x:mergeCell ref="B34:H35"/>
    <x:mergeCell ref="B37:H37"/>
    <x:mergeCell ref="B38:H39"/>
    <x:mergeCell ref="B41:H41"/>
    <x:mergeCell ref="B42:H43"/>
    <x:mergeCell ref="B45:H45"/>
    <x:mergeCell ref="B46:H47"/>
    <x:mergeCell ref="B49:H49"/>
    <x:mergeCell ref="B50:H51"/>
    <x:mergeCell ref="B55:H57"/>
    <x:mergeCell ref="B60:H63"/>
  </x:mergeCells>
  <x:pageMargins left="0.7" right="0.7" top="0.75" bottom="0.75" header="0.3" footer="0.3"/>
</x:worksheet>
</file>

<file path=xl/worksheets/sheet5.xml><?xml version="1.0" encoding="utf-8"?>
<x:worksheet xmlns:x="http://schemas.openxmlformats.org/spreadsheetml/2006/main">
  <x:sheetViews>
    <x:sheetView showGridLines="0" workbookViewId="0">
      <x:pane xSplit="3" ySplit="1" topLeftCell="D2" activePane="bottomRight" state="frozen"/>
    </x:sheetView>
  </x:sheetViews>
  <x:sheetFormatPr defaultRowHeight="15"/>
  <x:cols>
    <x:col min="1" max="1" width="22" hidden="0" customWidth="1"/>
    <x:col min="2" max="2" width="20" hidden="0" customWidth="1"/>
    <x:col min="3" max="3" width="30" hidden="0" customWidth="1"/>
    <x:col min="4" max="4" width="9" hidden="0" customWidth="1"/>
    <x:col min="5" max="5" width="10" hidden="0" customWidth="1"/>
    <x:col min="6" max="6" width="10" hidden="0" customWidth="1"/>
    <x:col min="7" max="7" width="16" hidden="0" customWidth="1"/>
    <x:col min="8" max="8" width="22" hidden="0" customWidth="1"/>
    <x:col min="9" max="9" width="22" hidden="0" customWidth="1"/>
    <x:col min="10" max="10" width="16" hidden="0" customWidth="1"/>
    <x:col min="11" max="11" width="11" hidden="0" customWidth="1"/>
    <x:col min="12" max="12" width="11" hidden="0" customWidth="1"/>
    <x:col min="13" max="13" width="11" hidden="0" customWidth="1"/>
    <x:col min="14" max="14" width="11" hidden="0" customWidth="1"/>
    <x:col min="15" max="15" width="11" hidden="0" customWidth="1"/>
    <x:col min="16" max="16" width="11" hidden="0" customWidth="1"/>
    <x:col min="17" max="17" width="11" hidden="0" customWidth="1"/>
    <x:col min="18" max="18" width="11" hidden="0" customWidth="1"/>
    <x:col min="19" max="19" width="12" hidden="0" customWidth="1"/>
    <x:col min="20" max="20" width="10" hidden="0" customWidth="1"/>
    <x:col min="21" max="21" width="11" hidden="0" customWidth="1"/>
    <x:col min="22" max="22" width="11" hidden="0" customWidth="1"/>
    <x:col min="23" max="23" width="11" hidden="0" customWidth="1"/>
    <x:col min="24" max="24" width="11" hidden="0" customWidth="1"/>
    <x:col min="25" max="25" width="11" hidden="0" customWidth="1"/>
    <x:col min="26" max="26" width="11" hidden="0" customWidth="1"/>
    <x:col min="27" max="27" width="11" hidden="0" customWidth="1"/>
    <x:col min="28" max="28" width="11" hidden="0" customWidth="1"/>
    <x:col min="29" max="29" width="11" hidden="0" customWidth="1"/>
    <x:col min="30" max="30" width="11" hidden="0" customWidth="1"/>
    <x:col min="31" max="31" width="11" hidden="0" customWidth="1"/>
    <x:col min="32" max="32" width="11" hidden="0" customWidth="1"/>
    <x:col min="33" max="33" width="11" hidden="0" customWidth="1"/>
    <x:col min="34" max="34" width="11" hidden="0" customWidth="1"/>
    <x:col min="35" max="35" width="11" hidden="0" customWidth="1"/>
    <x:col min="36" max="36" width="11" hidden="0" customWidth="1"/>
    <x:col min="37" max="37" width="11" hidden="0" customWidth="1"/>
    <x:col min="38" max="38" width="11" hidden="0" customWidth="1"/>
    <x:col min="39" max="39" width="11" hidden="0" customWidth="1"/>
    <x:col min="40" max="40" width="11" hidden="0" customWidth="1"/>
    <x:col min="41" max="41" width="11" hidden="0" customWidth="1"/>
    <x:col min="42" max="42" width="11" hidden="0" customWidth="1"/>
    <x:col min="43" max="43" width="14" hidden="0" customWidth="1"/>
    <x:col min="44" max="44" width="20" hidden="0" customWidth="1"/>
    <x:col min="45" max="45" width="55" hidden="0" customWidth="1"/>
    <x:col min="46" max="46" width="30" hidden="0" customWidth="1"/>
    <x:col min="47" max="47" width="60" hidden="0" customWidth="1"/>
  </x:cols>
  <x:sheetData>
    <x:row r="1">
      <x:c r="A1" s="33" t="inlineStr">
        <x:is>
          <x:t xml:space="preserve">Industry</x:t>
        </x:is>
      </x:c>
      <x:c r="B1" s="33" t="inlineStr">
        <x:is>
          <x:t xml:space="preserve">Peer Group</x:t>
        </x:is>
      </x:c>
      <x:c r="C1" s="33" t="inlineStr">
        <x:is>
          <x:t xml:space="preserve">Company</x:t>
        </x:is>
      </x:c>
      <x:c r="D1" s="33" t="inlineStr">
        <x:is>
          <x:t xml:space="preserve">Ticker</x:t>
        </x:is>
      </x:c>
      <x:c r="E1" s="33" t="inlineStr">
        <x:is>
          <x:t xml:space="preserve">Exchange</x:t>
        </x:is>
      </x:c>
      <x:c r="F1" s="33" t="inlineStr">
        <x:is>
          <x:t xml:space="preserve">CIQ ID</x:t>
        </x:is>
      </x:c>
      <x:c r="G1" s="33" t="inlineStr">
        <x:is>
          <x:t xml:space="preserve">HQ Country</x:t>
        </x:is>
      </x:c>
      <x:c r="H1" s="33" t="inlineStr">
        <x:is>
          <x:t xml:space="preserve">Classification</x:t>
        </x:is>
      </x:c>
      <x:c r="I1" s="33" t="inlineStr">
        <x:is>
          <x:t xml:space="preserve">Primary Industry (GICS)</x:t>
        </x:is>
      </x:c>
      <x:c r="J1" s="33" t="inlineStr">
        <x:is>
          <x:t xml:space="preserve">Currency</x:t>
        </x:is>
      </x:c>
      <x:c r="K1" s="33" t="inlineStr">
        <x:is>
          <x:t xml:space="preserve">Price</x:t>
        </x:is>
      </x:c>
      <x:c r="L1" s="33" t="inlineStr">
        <x:is>
          <x:t xml:space="preserve">Price Date</x:t>
        </x:is>
      </x:c>
      <x:c r="M1" s="33" t="inlineStr">
        <x:is>
          <x:t xml:space="preserve">Shares Out (mm)</x:t>
        </x:is>
      </x:c>
      <x:c r="N1" s="33" t="inlineStr">
        <x:is>
          <x:t xml:space="preserve">Market Cap</x:t>
        </x:is>
      </x:c>
      <x:c r="O1" s="33" t="inlineStr">
        <x:is>
          <x:t xml:space="preserve">Net Debt</x:t>
        </x:is>
      </x:c>
      <x:c r="P1" s="33" t="inlineStr">
        <x:is>
          <x:t xml:space="preserve">Pref Equity</x:t>
        </x:is>
      </x:c>
      <x:c r="Q1" s="33" t="inlineStr">
        <x:is>
          <x:t xml:space="preserve">Minority Int</x:t>
        </x:is>
      </x:c>
      <x:c r="R1" s="33" t="inlineStr">
        <x:is>
          <x:t xml:space="preserve">Enterprise Value</x:t>
        </x:is>
      </x:c>
      <x:c r="S1" s="33" t="inlineStr">
        <x:is>
          <x:t xml:space="preserve">LTM Period End</x:t>
        </x:is>
      </x:c>
      <x:c r="T1" s="33" t="inlineStr">
        <x:is>
          <x:t xml:space="preserve">FY End</x:t>
        </x:is>
      </x:c>
      <x:c r="U1" s="33" t="inlineStr">
        <x:is>
          <x:t xml:space="preserve">LTM Revenue</x:t>
        </x:is>
      </x:c>
      <x:c r="V1" s="33" t="inlineStr">
        <x:is>
          <x:t xml:space="preserve">LTM EBITDA</x:t>
        </x:is>
      </x:c>
      <x:c r="W1" s="33" t="inlineStr">
        <x:is>
          <x:t xml:space="preserve">LTM EBIT</x:t>
        </x:is>
      </x:c>
      <x:c r="X1" s="33" t="inlineStr">
        <x:is>
          <x:t xml:space="preserve">EBITDA Margin</x:t>
        </x:is>
      </x:c>
      <x:c r="Y1" s="33" t="inlineStr">
        <x:is>
          <x:t xml:space="preserve">EBIT Margin</x:t>
        </x:is>
      </x:c>
      <x:c r="Z1" s="33" t="inlineStr">
        <x:is>
          <x:t xml:space="preserve">NTM Revenue</x:t>
        </x:is>
      </x:c>
      <x:c r="AA1" s="33" t="inlineStr">
        <x:is>
          <x:t xml:space="preserve">NTM EBITDA</x:t>
        </x:is>
      </x:c>
      <x:c r="AB1" s="33" t="inlineStr">
        <x:is>
          <x:t xml:space="preserve">Impl. NTM Rev Growth</x:t>
        </x:is>
      </x:c>
      <x:c r="AC1" s="33" t="inlineStr">
        <x:is>
          <x:t xml:space="preserve">EV/Rev (calc)</x:t>
        </x:is>
      </x:c>
      <x:c r="AD1" s="33" t="inlineStr">
        <x:is>
          <x:t xml:space="preserve">EV/EBITDA (calc)</x:t>
        </x:is>
      </x:c>
      <x:c r="AE1" s="33" t="inlineStr">
        <x:is>
          <x:t xml:space="preserve">EV/EBIT (calc)</x:t>
        </x:is>
      </x:c>
      <x:c r="AF1" s="33" t="inlineStr">
        <x:is>
          <x:t xml:space="preserve">EV/NTM Rev (calc)</x:t>
        </x:is>
      </x:c>
      <x:c r="AG1" s="33" t="inlineStr">
        <x:is>
          <x:t xml:space="preserve">EV/NTM EBITDA (calc)</x:t>
        </x:is>
      </x:c>
      <x:c r="AH1" s="33" t="inlineStr">
        <x:is>
          <x:t xml:space="preserve">P/E (calc)</x:t>
        </x:is>
      </x:c>
      <x:c r="AI1" s="33" t="inlineStr">
        <x:is>
          <x:t xml:space="preserve">NTM P/E (calc)</x:t>
        </x:is>
      </x:c>
      <x:c r="AJ1" s="33" t="inlineStr">
        <x:is>
          <x:t xml:space="preserve">EV/Rev (CIQ rep)</x:t>
        </x:is>
      </x:c>
      <x:c r="AK1" s="33" t="inlineStr">
        <x:is>
          <x:t xml:space="preserve">EV/EBITDA (CIQ rep)</x:t>
        </x:is>
      </x:c>
      <x:c r="AL1" s="33" t="inlineStr">
        <x:is>
          <x:t xml:space="preserve">EV/EBIT (CIQ rep)</x:t>
        </x:is>
      </x:c>
      <x:c r="AM1" s="33" t="inlineStr">
        <x:is>
          <x:t xml:space="preserve">P/E (CIQ rep)</x:t>
        </x:is>
      </x:c>
      <x:c r="AN1" s="33" t="inlineStr">
        <x:is>
          <x:t xml:space="preserve">EV/NTM Rev (CIQ)</x:t>
        </x:is>
      </x:c>
      <x:c r="AO1" s="33" t="inlineStr">
        <x:is>
          <x:t xml:space="preserve">EV/NTM EBITDA (CIQ)</x:t>
        </x:is>
      </x:c>
      <x:c r="AP1" s="33" t="inlineStr">
        <x:is>
          <x:t xml:space="preserve">NTM P/E (CIQ)</x:t>
        </x:is>
      </x:c>
      <x:c r="AQ1" s="33" t="inlineStr">
        <x:is>
          <x:t xml:space="preserve">EBITDA Type</x:t>
        </x:is>
      </x:c>
      <x:c r="AR1" s="33" t="inlineStr">
        <x:is>
          <x:t xml:space="preserve">Source</x:t>
        </x:is>
      </x:c>
      <x:c r="AS1" s="33" t="inlineStr">
        <x:is>
          <x:t xml:space="preserve">Business Description</x:t>
        </x:is>
      </x:c>
      <x:c r="AT1" s="33" t="inlineStr">
        <x:is>
          <x:t xml:space="preserve">Revenue Model</x:t>
        </x:is>
      </x:c>
      <x:c r="AU1" s="33" t="inlineStr">
        <x:is>
          <x:t xml:space="preserve">Inclusion Note / Limitations</x:t>
        </x:is>
      </x:c>
    </x:row>
    <x:row r="2">
      <x:c r="A2" s="36" t="inlineStr">
        <x:is>
          <x:t xml:space="preserve">10A. Specialty &amp; Home Retail  —  Industry 10: Retail &amp; Restaurants</x:t>
        </x:is>
      </x:c>
      <x:c r="B2" s="36"/>
      <x:c r="C2" s="36"/>
      <x:c r="D2" s="36"/>
      <x:c r="E2" s="36"/>
      <x:c r="F2" s="36"/>
      <x:c r="G2" s="36"/>
      <x:c r="H2" s="36"/>
      <x:c r="I2" s="36"/>
      <x:c r="J2" s="36"/>
      <x:c r="K2" s="36"/>
      <x:c r="L2" s="36"/>
      <x:c r="M2" s="36"/>
      <x:c r="N2" s="36"/>
      <x:c r="O2" s="36"/>
      <x:c r="P2" s="36"/>
      <x:c r="Q2" s="36"/>
      <x:c r="R2" s="36"/>
      <x:c r="S2" s="36"/>
      <x:c r="T2" s="36"/>
      <x:c r="U2" s="36"/>
      <x:c r="V2" s="36"/>
      <x:c r="W2" s="36"/>
      <x:c r="X2" s="36"/>
      <x:c r="Y2" s="36"/>
      <x:c r="Z2" s="36"/>
      <x:c r="AA2" s="36"/>
      <x:c r="AB2" s="36"/>
      <x:c r="AC2" s="36"/>
      <x:c r="AD2" s="36"/>
      <x:c r="AE2" s="36"/>
      <x:c r="AF2" s="36"/>
      <x:c r="AG2" s="36"/>
      <x:c r="AH2" s="36"/>
      <x:c r="AI2" s="36"/>
      <x:c r="AJ2" s="36"/>
      <x:c r="AK2" s="36"/>
      <x:c r="AL2" s="36"/>
      <x:c r="AM2" s="36"/>
      <x:c r="AN2" s="36"/>
      <x:c r="AO2" s="36"/>
      <x:c r="AP2" s="36"/>
      <x:c r="AQ2" s="36"/>
      <x:c r="AR2" s="36"/>
      <x:c r="AS2" s="36"/>
      <x:c r="AT2" s="36"/>
      <x:c r="AU2" s="36"/>
    </x:row>
    <x:row r="3">
      <x:c r="A3" s="42" t="inlineStr">
        <x:is>
          <x:t xml:space="preserve">Industry 10: Retail &amp; Restaurants</x:t>
        </x:is>
      </x:c>
      <x:c r="B3" s="42" t="inlineStr">
        <x:is>
          <x:t xml:space="preserve">10A. Specialty &amp; Home Retail</x:t>
        </x:is>
      </x:c>
      <x:c r="C3" s="42" t="inlineStr">
        <x:is>
          <x:t xml:space="preserve">The Home Depot, Inc.</x:t>
        </x:is>
      </x:c>
      <x:c r="D3" s="42" t="inlineStr">
        <x:is>
          <x:t xml:space="preserve">HD</x:t>
        </x:is>
      </x:c>
      <x:c r="E3" s="42" t="inlineStr">
        <x:is>
          <x:t xml:space="preserve">NYSE</x:t>
        </x:is>
      </x:c>
      <x:c r="F3" s="42"/>
      <x:c r="G3" s="42" t="inlineStr">
        <x:is>
          <x:t xml:space="preserve">United States</x:t>
        </x:is>
      </x:c>
      <x:c r="H3" s="42" t="inlineStr">
        <x:is>
          <x:t xml:space="preserve">Home improvement big-box</x:t>
        </x:is>
      </x:c>
      <x:c r="I3" s="42" t="inlineStr">
        <x:is>
          <x:t xml:space="preserve">Home Improvement Retail</x:t>
        </x:is>
      </x:c>
      <x:c r="J3" s="42" t="inlineStr">
        <x:is>
          <x:t xml:space="preserve">USD</x:t>
        </x:is>
      </x:c>
      <x:c r="K3" s="45" t="n">
        <x:v>310.45</x:v>
      </x:c>
      <x:c r="L3" s="42" t="inlineStr">
        <x:is>
          <x:t xml:space="preserve">2026-09-08</x:t>
        </x:is>
      </x:c>
      <x:c r="M3" s="48" t="n">
        <x:v>997.7</x:v>
      </x:c>
      <x:c r="N3" s="51" t="n">
        <x:v>309732.7</x:v>
      </x:c>
      <x:c r="O3" s="51" t="n">
        <x:v>61103</x:v>
      </x:c>
      <x:c r="P3" s="51" t="n">
        <x:v>0</x:v>
      </x:c>
      <x:c r="Q3" s="51" t="n">
        <x:v>0</x:v>
      </x:c>
      <x:c r="R3" s="51" t="n">
        <x:v>370835.7</x:v>
      </x:c>
      <x:c r="S3" s="42" t="inlineStr">
        <x:is>
          <x:t xml:space="preserve">2026-08-25</x:t>
        </x:is>
      </x:c>
      <x:c r="T3" s="42"/>
      <x:c r="U3" s="51" t="n">
        <x:v>169176</x:v>
      </x:c>
      <x:c r="V3" s="51" t="n">
        <x:v>24648</x:v>
      </x:c>
      <x:c r="W3" s="51" t="n">
        <x:v>20337</x:v>
      </x:c>
      <x:c r="X3" s="54" t="n">
        <x:v>0.145694424741098</x:v>
      </x:c>
      <x:c r="Y3" s="54" t="n">
        <x:v>0.1202120868208257</x:v>
      </x:c>
      <x:c r="Z3" s="51" t="n">
        <x:v>174537.2</x:v>
      </x:c>
      <x:c r="AA3" s="51" t="n">
        <x:v>26181.38</x:v>
      </x:c>
      <x:c r="AB3" s="54" t="n">
        <x:v>0.03169007424220927</x:v>
      </x:c>
      <x:c r="AC3" s="57" t="n">
        <x:v>2.192011278195489</x:v>
      </x:c>
      <x:c r="AD3" s="57" t="n">
        <x:v>15.04526533592989</x:v>
      </x:c>
      <x:c r="AE3" s="57" t="n">
        <x:v>18.23453311697891</x:v>
      </x:c>
      <x:c r="AF3" s="57" t="n">
        <x:v>2.124680010908849</x:v>
      </x:c>
      <x:c r="AG3" s="57" t="n">
        <x:v>14.16410059362799</x:v>
      </x:c>
      <x:c r="AH3" s="57" t="n">
        <x:v>21.72498250524843</x:v>
      </x:c>
      <x:c r="AI3" s="57" t="n">
        <x:v>20.13294422827497</x:v>
      </x:c>
      <x:c r="AJ3" s="42"/>
      <x:c r="AK3" s="42"/>
      <x:c r="AL3" s="42"/>
      <x:c r="AM3" s="42"/>
      <x:c r="AN3" s="42"/>
      <x:c r="AO3" s="42"/>
      <x:c r="AP3" s="42"/>
      <x:c r="AQ3" s="42" t="inlineStr">
        <x:is>
          <x:t xml:space="preserve">reported (CIQ)</x:t>
        </x:is>
      </x:c>
      <x:c r="AR3" s="42" t="inlineStr">
        <x:is>
          <x:t xml:space="preserve">CapIQ Quick Comps (Williams-Sonoma set), data 2026-09-09</x:t>
        </x:is>
      </x:c>
      <x:c r="AS3" s="59" t="inlineStr">
        <x:is>
          <x:t xml:space="preserve">Home improvement retail (big-box) + Pro/SRS distribution</x:t>
        </x:is>
      </x:c>
      <x:c r="AT3" s="59" t="inlineStr">
        <x:is>
          <x:t xml:space="preserve">Retail + pro distribution</x:t>
        </x:is>
      </x:c>
      <x:c r="AU3" s="59" t="inlineStr">
        <x:is>
          <x:t xml:space="preserve">Big-box home improvement (scale outlier). Flagged.</x:t>
        </x:is>
      </x:c>
    </x:row>
    <x:row r="4">
      <x:c r="A4" s="42" t="inlineStr">
        <x:is>
          <x:t xml:space="preserve">Industry 10: Retail &amp; Restaurants</x:t>
        </x:is>
      </x:c>
      <x:c r="B4" s="42" t="inlineStr">
        <x:is>
          <x:t xml:space="preserve">10A. Specialty &amp; Home Retail</x:t>
        </x:is>
      </x:c>
      <x:c r="C4" s="42" t="inlineStr">
        <x:is>
          <x:t xml:space="preserve">Lowe's Companies, Inc.</x:t>
        </x:is>
      </x:c>
      <x:c r="D4" s="42" t="inlineStr">
        <x:is>
          <x:t xml:space="preserve">LOW</x:t>
        </x:is>
      </x:c>
      <x:c r="E4" s="42" t="inlineStr">
        <x:is>
          <x:t xml:space="preserve">NYSE</x:t>
        </x:is>
      </x:c>
      <x:c r="F4" s="42"/>
      <x:c r="G4" s="42" t="inlineStr">
        <x:is>
          <x:t xml:space="preserve">United States</x:t>
        </x:is>
      </x:c>
      <x:c r="H4" s="42" t="inlineStr">
        <x:is>
          <x:t xml:space="preserve">Home improvement big-box</x:t>
        </x:is>
      </x:c>
      <x:c r="I4" s="42" t="inlineStr">
        <x:is>
          <x:t xml:space="preserve">Home Improvement Retail</x:t>
        </x:is>
      </x:c>
      <x:c r="J4" s="42" t="inlineStr">
        <x:is>
          <x:t xml:space="preserve">USD</x:t>
        </x:is>
      </x:c>
      <x:c r="K4" s="45" t="n">
        <x:v>198.6</x:v>
      </x:c>
      <x:c r="L4" s="42" t="inlineStr">
        <x:is>
          <x:t xml:space="preserve">2026-09-08</x:t>
        </x:is>
      </x:c>
      <x:c r="M4" s="48" t="n">
        <x:v>561.1</x:v>
      </x:c>
      <x:c r="N4" s="51" t="n">
        <x:v>111425.3</x:v>
      </x:c>
      <x:c r="O4" s="51" t="n">
        <x:v>38859</x:v>
      </x:c>
      <x:c r="P4" s="51" t="n">
        <x:v>0</x:v>
      </x:c>
      <x:c r="Q4" s="51" t="n">
        <x:v>0</x:v>
      </x:c>
      <x:c r="R4" s="51" t="n">
        <x:v>150284.3</x:v>
      </x:c>
      <x:c r="S4" s="42" t="inlineStr">
        <x:is>
          <x:t xml:space="preserve">2026-08-27</x:t>
        </x:is>
      </x:c>
      <x:c r="T4" s="42"/>
      <x:c r="U4" s="51" t="n">
        <x:v>90432</x:v>
      </x:c>
      <x:c r="V4" s="51" t="n">
        <x:v>12729</x:v>
      </x:c>
      <x:c r="W4" s="51" t="n">
        <x:v>10265</x:v>
      </x:c>
      <x:c r="X4" s="54" t="n">
        <x:v>0.1407576963906582</x:v>
      </x:c>
      <x:c r="Y4" s="54" t="n">
        <x:v>0.1135107041755131</x:v>
      </x:c>
      <x:c r="Z4" s="51" t="n">
        <x:v>93098.73</x:v>
      </x:c>
      <x:c r="AA4" s="51" t="n">
        <x:v>13061.1</x:v>
      </x:c>
      <x:c r="AB4" s="54" t="n">
        <x:v>0.02948878715498937</x:v>
      </x:c>
      <x:c r="AC4" s="57" t="n">
        <x:v>1.661848681882519</x:v>
      </x:c>
      <x:c r="AD4" s="57" t="n">
        <x:v>11.80644983895043</x:v>
      </x:c>
      <x:c r="AE4" s="57" t="n">
        <x:v>14.64045786653677</x:v>
      </x:c>
      <x:c r="AF4" s="57" t="n">
        <x:v>1.614246510129623</x:v>
      </x:c>
      <x:c r="AG4" s="57" t="n">
        <x:v>11.50625138770854</x:v>
      </x:c>
      <x:c r="AH4" s="57" t="n">
        <x:v>16.78782755705832</x:v>
      </x:c>
      <x:c r="AI4" s="57" t="n">
        <x:v>15.84996009577015</x:v>
      </x:c>
      <x:c r="AJ4" s="42"/>
      <x:c r="AK4" s="42"/>
      <x:c r="AL4" s="42"/>
      <x:c r="AM4" s="42"/>
      <x:c r="AN4" s="42"/>
      <x:c r="AO4" s="42"/>
      <x:c r="AP4" s="42"/>
      <x:c r="AQ4" s="42" t="inlineStr">
        <x:is>
          <x:t xml:space="preserve">reported (CIQ)</x:t>
        </x:is>
      </x:c>
      <x:c r="AR4" s="42" t="inlineStr">
        <x:is>
          <x:t xml:space="preserve">CapIQ Quick Comps (Williams-Sonoma set), data 2026-09-09</x:t>
        </x:is>
      </x:c>
      <x:c r="AS4" s="59" t="inlineStr">
        <x:is>
          <x:t xml:space="preserve">Home improvement retail (big-box)</x:t>
        </x:is>
      </x:c>
      <x:c r="AT4" s="59" t="inlineStr">
        <x:is>
          <x:t xml:space="preserve">Retail</x:t>
        </x:is>
      </x:c>
      <x:c r="AU4" s="59" t="inlineStr">
        <x:is>
          <x:t xml:space="preserve">Big-box home improvement (scale outlier vs specialty). Flagged.</x:t>
        </x:is>
      </x:c>
    </x:row>
    <x:row r="5">
      <x:c r="A5" s="42" t="inlineStr">
        <x:is>
          <x:t xml:space="preserve">Industry 10: Retail &amp; Restaurants</x:t>
        </x:is>
      </x:c>
      <x:c r="B5" s="42" t="inlineStr">
        <x:is>
          <x:t xml:space="preserve">10A. Specialty &amp; Home Retail</x:t>
        </x:is>
      </x:c>
      <x:c r="C5" s="42" t="inlineStr">
        <x:is>
          <x:t xml:space="preserve">Williams-Sonoma, Inc.</x:t>
        </x:is>
      </x:c>
      <x:c r="D5" s="42" t="inlineStr">
        <x:is>
          <x:t xml:space="preserve">WSM</x:t>
        </x:is>
      </x:c>
      <x:c r="E5" s="42" t="inlineStr">
        <x:is>
          <x:t xml:space="preserve">NYSE</x:t>
        </x:is>
      </x:c>
      <x:c r="F5" s="42"/>
      <x:c r="G5" s="42" t="inlineStr">
        <x:is>
          <x:t xml:space="preserve">United States</x:t>
        </x:is>
      </x:c>
      <x:c r="H5" s="42" t="inlineStr">
        <x:is>
          <x:t xml:space="preserve">Home furnishings specialty retail</x:t>
        </x:is>
      </x:c>
      <x:c r="I5" s="42" t="inlineStr">
        <x:is>
          <x:t xml:space="preserve">Homefurnishing Retail</x:t>
        </x:is>
      </x:c>
      <x:c r="J5" s="42" t="inlineStr">
        <x:is>
          <x:t xml:space="preserve">USD</x:t>
        </x:is>
      </x:c>
      <x:c r="K5" s="45" t="n">
        <x:v>227.52</x:v>
      </x:c>
      <x:c r="L5" s="42" t="inlineStr">
        <x:is>
          <x:t xml:space="preserve">2026-09-08</x:t>
        </x:is>
      </x:c>
      <x:c r="M5" s="48" t="n">
        <x:v>117.8</x:v>
      </x:c>
      <x:c r="N5" s="51" t="n">
        <x:v>26797.1</x:v>
      </x:c>
      <x:c r="O5" s="51" t="n">
        <x:v>499</x:v>
      </x:c>
      <x:c r="P5" s="51" t="n">
        <x:v>0</x:v>
      </x:c>
      <x:c r="Q5" s="51" t="n">
        <x:v>0</x:v>
      </x:c>
      <x:c r="R5" s="51" t="n">
        <x:v>27296.1</x:v>
      </x:c>
      <x:c r="S5" s="42" t="inlineStr">
        <x:is>
          <x:t xml:space="preserve">2026-08-28</x:t>
        </x:is>
      </x:c>
      <x:c r="T5" s="42"/>
      <x:c r="U5" s="51" t="n">
        <x:v>8005.2</x:v>
      </x:c>
      <x:c r="V5" s="51" t="n">
        <x:v>1659.7</x:v>
      </x:c>
      <x:c r="W5" s="51" t="n">
        <x:v>1428.7</x:v>
      </x:c>
      <x:c r="X5" s="54" t="n">
        <x:v>0.2073277369709689</x:v>
      </x:c>
      <x:c r="Y5" s="54" t="n">
        <x:v>0.178471493529206</x:v>
      </x:c>
      <x:c r="Z5" s="51" t="n">
        <x:v>8469.09</x:v>
      </x:c>
      <x:c r="AA5" s="51" t="n">
        <x:v>1778.58</x:v>
      </x:c>
      <x:c r="AB5" s="54" t="n">
        <x:v>0.05794858342077647</x:v>
      </x:c>
      <x:c r="AC5" s="57" t="n">
        <x:v>3.409796132513866</x:v>
      </x:c>
      <x:c r="AD5" s="57" t="n">
        <x:v>16.44640597698379</x:v>
      </x:c>
      <x:c r="AE5" s="57" t="n">
        <x:v>19.10555050045496</x:v>
      </x:c>
      <x:c r="AF5" s="57" t="n">
        <x:v>3.223026322780842</x:v>
      </x:c>
      <x:c r="AG5" s="57" t="n">
        <x:v>15.34713085720069</x:v>
      </x:c>
      <x:c r="AH5" s="57" t="n">
        <x:v>23.31147540983607</x:v>
      </x:c>
      <x:c r="AI5" s="57" t="n">
        <x:v>22.93548387096774</x:v>
      </x:c>
      <x:c r="AJ5" s="42"/>
      <x:c r="AK5" s="42"/>
      <x:c r="AL5" s="42"/>
      <x:c r="AM5" s="42"/>
      <x:c r="AN5" s="42"/>
      <x:c r="AO5" s="42"/>
      <x:c r="AP5" s="42"/>
      <x:c r="AQ5" s="42" t="inlineStr">
        <x:is>
          <x:t xml:space="preserve">reported (CIQ)</x:t>
        </x:is>
      </x:c>
      <x:c r="AR5" s="42" t="inlineStr">
        <x:is>
          <x:t xml:space="preserve">CapIQ Quick Comps (Williams-Sonoma set), data 2026-09-09</x:t>
        </x:is>
      </x:c>
      <x:c r="AS5" s="59" t="inlineStr">
        <x:is>
          <x:t xml:space="preserve">Home furnishings retail (Williams-Sonoma, Pottery Barn, West Elm)</x:t>
        </x:is>
      </x:c>
      <x:c r="AT5" s="59" t="inlineStr">
        <x:is>
          <x:t xml:space="preserve">Multi-channel retail (own brand)</x:t>
        </x:is>
      </x:c>
      <x:c r="AU5" s="59" t="inlineStr">
        <x:is>
          <x:t xml:space="preserve">Specialty/home retail anchor; vertically integrated (own brands, high margin).</x:t>
        </x:is>
      </x:c>
    </x:row>
    <x:row r="6">
      <x:c r="A6" s="42" t="inlineStr">
        <x:is>
          <x:t xml:space="preserve">Industry 10: Retail &amp; Restaurants</x:t>
        </x:is>
      </x:c>
      <x:c r="B6" s="42" t="inlineStr">
        <x:is>
          <x:t xml:space="preserve">10A. Specialty &amp; Home Retail</x:t>
        </x:is>
      </x:c>
      <x:c r="C6" s="42" t="inlineStr">
        <x:is>
          <x:t xml:space="preserve">Tractor Supply Company</x:t>
        </x:is>
      </x:c>
      <x:c r="D6" s="42" t="inlineStr">
        <x:is>
          <x:t xml:space="preserve">TSCO</x:t>
        </x:is>
      </x:c>
      <x:c r="E6" s="42" t="inlineStr">
        <x:is>
          <x:t xml:space="preserve">NasdaqGS</x:t>
        </x:is>
      </x:c>
      <x:c r="F6" s="42"/>
      <x:c r="G6" s="42" t="inlineStr">
        <x:is>
          <x:t xml:space="preserve">United States</x:t>
        </x:is>
      </x:c>
      <x:c r="H6" s="42" t="inlineStr">
        <x:is>
          <x:t xml:space="preserve">Rural lifestyle specialty retail</x:t>
        </x:is>
      </x:c>
      <x:c r="I6" s="42" t="inlineStr">
        <x:is>
          <x:t xml:space="preserve">Specialty Stores</x:t>
        </x:is>
      </x:c>
      <x:c r="J6" s="42" t="inlineStr">
        <x:is>
          <x:t xml:space="preserve">USD</x:t>
        </x:is>
      </x:c>
      <x:c r="K6" s="45" t="n">
        <x:v>34</x:v>
      </x:c>
      <x:c r="L6" s="42" t="inlineStr">
        <x:is>
          <x:t xml:space="preserve">2026-09-08</x:t>
        </x:is>
      </x:c>
      <x:c r="M6" s="48" t="n">
        <x:v>521</x:v>
      </x:c>
      <x:c r="N6" s="51" t="n">
        <x:v>17715.4</x:v>
      </x:c>
      <x:c r="O6" s="51" t="n">
        <x:v>6313.4</x:v>
      </x:c>
      <x:c r="P6" s="51" t="n">
        <x:v>0</x:v>
      </x:c>
      <x:c r="Q6" s="51" t="n">
        <x:v>0</x:v>
      </x:c>
      <x:c r="R6" s="51" t="n">
        <x:v>24028.8</x:v>
      </x:c>
      <x:c r="S6" s="42" t="inlineStr">
        <x:is>
          <x:t xml:space="preserve">2026-08-06</x:t>
        </x:is>
      </x:c>
      <x:c r="T6" s="42"/>
      <x:c r="U6" s="51" t="n">
        <x:v>15750.7</x:v>
      </x:c>
      <x:c r="V6" s="51" t="n">
        <x:v>1931.5</x:v>
      </x:c>
      <x:c r="W6" s="51" t="n">
        <x:v>1422.2</x:v>
      </x:c>
      <x:c r="X6" s="54" t="n">
        <x:v>0.1226294704362346</x:v>
      </x:c>
      <x:c r="Y6" s="54" t="n">
        <x:v>0.09029439961398542</x:v>
      </x:c>
      <x:c r="Z6" s="51" t="n">
        <x:v>16288.21</x:v>
      </x:c>
      <x:c r="AA6" s="51" t="n">
        <x:v>1931.66</x:v>
      </x:c>
      <x:c r="AB6" s="54" t="n">
        <x:v>0.03412610233195967</x:v>
      </x:c>
      <x:c r="AC6" s="57" t="n">
        <x:v>1.525570292114001</x:v>
      </x:c>
      <x:c r="AD6" s="57" t="n">
        <x:v>12.44048666839244</x:v>
      </x:c>
      <x:c r="AE6" s="57" t="n">
        <x:v>16.89551399240613</x:v>
      </x:c>
      <x:c r="AF6" s="57" t="n">
        <x:v>1.475226559578984</x:v>
      </x:c>
      <x:c r="AG6" s="57" t="n">
        <x:v>12.43945621900334</x:v>
      </x:c>
      <x:c r="AH6" s="57" t="n">
        <x:v>17.70833333333334</x:v>
      </x:c>
      <x:c r="AI6" s="57" t="n">
        <x:v>17.25888324873096</x:v>
      </x:c>
      <x:c r="AJ6" s="42"/>
      <x:c r="AK6" s="42"/>
      <x:c r="AL6" s="42"/>
      <x:c r="AM6" s="42"/>
      <x:c r="AN6" s="42"/>
      <x:c r="AO6" s="42"/>
      <x:c r="AP6" s="42"/>
      <x:c r="AQ6" s="42" t="inlineStr">
        <x:is>
          <x:t xml:space="preserve">reported (CIQ)</x:t>
        </x:is>
      </x:c>
      <x:c r="AR6" s="42" t="inlineStr">
        <x:is>
          <x:t xml:space="preserve">CapIQ Quick Comps (Williams-Sonoma set), data 2026-09-09</x:t>
        </x:is>
      </x:c>
      <x:c r="AS6" s="59" t="inlineStr">
        <x:is>
          <x:t xml:space="preserve">Rural lifestyle / farm &amp; ranch specialty retail</x:t>
        </x:is>
      </x:c>
      <x:c r="AT6" s="59" t="inlineStr">
        <x:is>
          <x:t xml:space="preserve">Retail</x:t>
        </x:is>
      </x:c>
      <x:c r="AU6" s="59" t="inlineStr">
        <x:is>
          <x:t xml:space="preserve">Rural lifestyle specialty (broad assortment).</x:t>
        </x:is>
      </x:c>
    </x:row>
    <x:row r="7">
      <x:c r="A7" s="42" t="inlineStr">
        <x:is>
          <x:t xml:space="preserve">Industry 10: Retail &amp; Restaurants</x:t>
        </x:is>
      </x:c>
      <x:c r="B7" s="42" t="inlineStr">
        <x:is>
          <x:t xml:space="preserve">10A. Specialty &amp; Home Retail</x:t>
        </x:is>
      </x:c>
      <x:c r="C7" s="42" t="inlineStr">
        <x:is>
          <x:t xml:space="preserve">DICK'S Sporting Goods, Inc.</x:t>
        </x:is>
      </x:c>
      <x:c r="D7" s="42" t="inlineStr">
        <x:is>
          <x:t xml:space="preserve">DKS</x:t>
        </x:is>
      </x:c>
      <x:c r="E7" s="42" t="inlineStr">
        <x:is>
          <x:t xml:space="preserve">NYSE</x:t>
        </x:is>
      </x:c>
      <x:c r="F7" s="42"/>
      <x:c r="G7" s="42" t="inlineStr">
        <x:is>
          <x:t xml:space="preserve">United States</x:t>
        </x:is>
      </x:c>
      <x:c r="H7" s="42" t="inlineStr">
        <x:is>
          <x:t xml:space="preserve">Sporting goods specialty retail</x:t>
        </x:is>
      </x:c>
      <x:c r="I7" s="42" t="inlineStr">
        <x:is>
          <x:t xml:space="preserve">Specialty Stores</x:t>
        </x:is>
      </x:c>
      <x:c r="J7" s="42" t="inlineStr">
        <x:is>
          <x:t xml:space="preserve">USD</x:t>
        </x:is>
      </x:c>
      <x:c r="K7" s="45" t="n">
        <x:v>133.36</x:v>
      </x:c>
      <x:c r="L7" s="42" t="inlineStr">
        <x:is>
          <x:t xml:space="preserve">2026-09-08</x:t>
        </x:is>
      </x:c>
      <x:c r="M7" s="48" t="n">
        <x:v>88.90000000000001</x:v>
      </x:c>
      <x:c r="N7" s="51" t="n">
        <x:v>11859.2</x:v>
      </x:c>
      <x:c r="O7" s="51" t="n">
        <x:v>7049.4</x:v>
      </x:c>
      <x:c r="P7" s="51" t="n">
        <x:v>0</x:v>
      </x:c>
      <x:c r="Q7" s="51" t="n">
        <x:v>0</x:v>
      </x:c>
      <x:c r="R7" s="51" t="n">
        <x:v>18908.7</x:v>
      </x:c>
      <x:c r="S7" s="42" t="inlineStr">
        <x:is>
          <x:t xml:space="preserve">2026-09-03</x:t>
        </x:is>
      </x:c>
      <x:c r="T7" s="42"/>
      <x:c r="U7" s="51" t="n">
        <x:v>21145.1</x:v>
      </x:c>
      <x:c r="V7" s="51" t="n">
        <x:v>2083.5</x:v>
      </x:c>
      <x:c r="W7" s="51" t="n">
        <x:v>1485</x:v>
      </x:c>
      <x:c r="X7" s="54" t="n">
        <x:v>0.09853346638228243</x:v>
      </x:c>
      <x:c r="Y7" s="54" t="n">
        <x:v>0.07022903651436976</x:v>
      </x:c>
      <x:c r="Z7" s="51" t="n">
        <x:v>22294.14</x:v>
      </x:c>
      <x:c r="AA7" s="51" t="n">
        <x:v>2207.73</x:v>
      </x:c>
      <x:c r="AB7" s="54" t="n">
        <x:v>0.05434072196395379</x:v>
      </x:c>
      <x:c r="AC7" s="57" t="n">
        <x:v>0.8942355439321641</x:v>
      </x:c>
      <x:c r="AD7" s="57" t="n">
        <x:v>9.07544996400288</x:v>
      </x:c>
      <x:c r="AE7" s="57" t="n">
        <x:v>12.73313131313131</x:v>
      </x:c>
      <x:c r="AF7" s="57" t="n">
        <x:v>0.8481466430191971</x:v>
      </x:c>
      <x:c r="AG7" s="57" t="n">
        <x:v>8.564770148523596</x:v>
      </x:c>
      <x:c r="AH7" s="57" t="n">
        <x:v>14.26310160427808</x:v>
      </x:c>
      <x:c r="AI7" s="57" t="n">
        <x:v>11.02148760330579</x:v>
      </x:c>
      <x:c r="AJ7" s="42"/>
      <x:c r="AK7" s="42"/>
      <x:c r="AL7" s="42"/>
      <x:c r="AM7" s="42"/>
      <x:c r="AN7" s="42"/>
      <x:c r="AO7" s="42"/>
      <x:c r="AP7" s="42"/>
      <x:c r="AQ7" s="42" t="inlineStr">
        <x:is>
          <x:t xml:space="preserve">reported (CIQ)</x:t>
        </x:is>
      </x:c>
      <x:c r="AR7" s="42" t="inlineStr">
        <x:is>
          <x:t xml:space="preserve">CapIQ Quick Comps (Chewy set), data 2026-09-09</x:t>
        </x:is>
      </x:c>
      <x:c r="AS7" s="59" t="inlineStr">
        <x:is>
          <x:t xml:space="preserve">Sporting goods and athletic apparel retail</x:t>
        </x:is>
      </x:c>
      <x:c r="AT7" s="59" t="inlineStr">
        <x:is>
          <x:t xml:space="preserve">Retail</x:t>
        </x:is>
      </x:c>
      <x:c r="AU7" s="59" t="inlineStr">
        <x:is>
          <x:t xml:space="preserve">Sporting goods specialty (Foot Locker acquisition pending).</x:t>
        </x:is>
      </x:c>
    </x:row>
    <x:row r="8">
      <x:c r="A8" s="42" t="inlineStr">
        <x:is>
          <x:t xml:space="preserve">Industry 10: Retail &amp; Restaurants</x:t>
        </x:is>
      </x:c>
      <x:c r="B8" s="42" t="inlineStr">
        <x:is>
          <x:t xml:space="preserve">10A. Specialty &amp; Home Retail</x:t>
        </x:is>
      </x:c>
      <x:c r="C8" s="42" t="inlineStr">
        <x:is>
          <x:t xml:space="preserve">Bath &amp; Body Works, Inc.</x:t>
        </x:is>
      </x:c>
      <x:c r="D8" s="42" t="inlineStr">
        <x:is>
          <x:t xml:space="preserve">BBWI</x:t>
        </x:is>
      </x:c>
      <x:c r="E8" s="42" t="inlineStr">
        <x:is>
          <x:t xml:space="preserve">NYSE</x:t>
        </x:is>
      </x:c>
      <x:c r="F8" s="42"/>
      <x:c r="G8" s="42" t="inlineStr">
        <x:is>
          <x:t xml:space="preserve">United States</x:t>
        </x:is>
      </x:c>
      <x:c r="H8" s="42" t="inlineStr">
        <x:is>
          <x:t xml:space="preserve">Personal care specialty retail</x:t>
        </x:is>
      </x:c>
      <x:c r="I8" s="42" t="inlineStr">
        <x:is>
          <x:t xml:space="preserve">Specialty Stores</x:t>
        </x:is>
      </x:c>
      <x:c r="J8" s="42" t="inlineStr">
        <x:is>
          <x:t xml:space="preserve">USD</x:t>
        </x:is>
      </x:c>
      <x:c r="K8" s="45" t="n">
        <x:v>17.71</x:v>
      </x:c>
      <x:c r="L8" s="42" t="inlineStr">
        <x:is>
          <x:t xml:space="preserve">2026-09-08</x:t>
        </x:is>
      </x:c>
      <x:c r="M8" s="48" t="n">
        <x:v>201.6</x:v>
      </x:c>
      <x:c r="N8" s="51" t="n">
        <x:v>3571.1</x:v>
      </x:c>
      <x:c r="O8" s="51" t="n">
        <x:v>3950</x:v>
      </x:c>
      <x:c r="P8" s="51" t="n">
        <x:v>0</x:v>
      </x:c>
      <x:c r="Q8" s="51" t="n">
        <x:v>2</x:v>
      </x:c>
      <x:c r="R8" s="51" t="n">
        <x:v>7523.1</x:v>
      </x:c>
      <x:c r="S8" s="42" t="inlineStr">
        <x:is>
          <x:t xml:space="preserve">2026-08-26</x:t>
        </x:is>
      </x:c>
      <x:c r="T8" s="42"/>
      <x:c r="U8" s="51" t="n">
        <x:v>7209</x:v>
      </x:c>
      <x:c r="V8" s="51" t="n">
        <x:v>1316</x:v>
      </x:c>
      <x:c r="W8" s="51" t="n">
        <x:v>1070</x:v>
      </x:c>
      <x:c r="X8" s="54" t="n">
        <x:v>0.1825495907892912</x:v>
      </x:c>
      <x:c r="Y8" s="54" t="n">
        <x:v>0.1484255791371896</x:v>
      </x:c>
      <x:c r="Z8" s="51" t="n">
        <x:v>7149.75</x:v>
      </x:c>
      <x:c r="AA8" s="51" t="n">
        <x:v>1163.29</x:v>
      </x:c>
      <x:c r="AB8" s="54" t="n">
        <x:v>-0.008218893050353726</x:v>
      </x:c>
      <x:c r="AC8" s="57" t="n">
        <x:v>1.043570536828964</x:v>
      </x:c>
      <x:c r="AD8" s="57" t="n">
        <x:v>5.716641337386019</x:v>
      </x:c>
      <x:c r="AE8" s="57" t="n">
        <x:v>7.030934579439252</x:v>
      </x:c>
      <x:c r="AF8" s="57" t="n">
        <x:v>1.052218609042274</x:v>
      </x:c>
      <x:c r="AG8" s="57" t="n">
        <x:v>6.467089031969673</x:v>
      </x:c>
      <x:c r="AH8" s="57" t="n">
        <x:v>4.600000000000001</x:v>
      </x:c>
      <x:c r="AI8" s="57" t="n">
        <x:v>6.864341085271318</x:v>
      </x:c>
      <x:c r="AJ8" s="42"/>
      <x:c r="AK8" s="42"/>
      <x:c r="AL8" s="42"/>
      <x:c r="AM8" s="42"/>
      <x:c r="AN8" s="42"/>
      <x:c r="AO8" s="42"/>
      <x:c r="AP8" s="42"/>
      <x:c r="AQ8" s="42" t="inlineStr">
        <x:is>
          <x:t xml:space="preserve">reported (CIQ)</x:t>
        </x:is>
      </x:c>
      <x:c r="AR8" s="42" t="inlineStr">
        <x:is>
          <x:t xml:space="preserve">CapIQ Quick Comps (Chewy set), data 2026-09-09</x:t>
        </x:is>
      </x:c>
      <x:c r="AS8" s="59" t="inlineStr">
        <x:is>
          <x:t xml:space="preserve">Personal care and home fragrance specialty retail (own brand)</x:t>
        </x:is>
      </x:c>
      <x:c r="AT8" s="59" t="inlineStr">
        <x:is>
          <x:t xml:space="preserve">Own-brand retail</x:t>
        </x:is>
      </x:c>
      <x:c r="AU8" s="59" t="inlineStr">
        <x:is>
          <x:t xml:space="preserve">Vertically integrated specialty (own brand, high margin); high leverage.</x:t>
        </x:is>
      </x:c>
    </x:row>
    <x:row r="9">
      <x:c r="A9" s="42" t="inlineStr">
        <x:is>
          <x:t xml:space="preserve">Industry 10: Retail &amp; Restaurants</x:t>
        </x:is>
      </x:c>
      <x:c r="B9" s="42" t="inlineStr">
        <x:is>
          <x:t xml:space="preserve">10A. Specialty &amp; Home Retail</x:t>
        </x:is>
      </x:c>
      <x:c r="C9" s="42" t="inlineStr">
        <x:is>
          <x:t xml:space="preserve">RH</x:t>
        </x:is>
      </x:c>
      <x:c r="D9" s="42" t="inlineStr">
        <x:is>
          <x:t xml:space="preserve">RH</x:t>
        </x:is>
      </x:c>
      <x:c r="E9" s="42" t="inlineStr">
        <x:is>
          <x:t xml:space="preserve">NYSE</x:t>
        </x:is>
      </x:c>
      <x:c r="F9" s="42"/>
      <x:c r="G9" s="42" t="inlineStr">
        <x:is>
          <x:t xml:space="preserve">United States</x:t>
        </x:is>
      </x:c>
      <x:c r="H9" s="42" t="inlineStr">
        <x:is>
          <x:t xml:space="preserve">Luxury home furnishings retail</x:t>
        </x:is>
      </x:c>
      <x:c r="I9" s="42" t="inlineStr">
        <x:is>
          <x:t xml:space="preserve">Homefurnishing Retail</x:t>
        </x:is>
      </x:c>
      <x:c r="J9" s="42" t="inlineStr">
        <x:is>
          <x:t xml:space="preserve">USD</x:t>
        </x:is>
      </x:c>
      <x:c r="K9" s="45" t="n">
        <x:v>139.37</x:v>
      </x:c>
      <x:c r="L9" s="42" t="inlineStr">
        <x:is>
          <x:t xml:space="preserve">2026-09-08</x:t>
        </x:is>
      </x:c>
      <x:c r="M9" s="48" t="n">
        <x:v>18.9</x:v>
      </x:c>
      <x:c r="N9" s="51" t="n">
        <x:v>2637.7</x:v>
      </x:c>
      <x:c r="O9" s="51" t="n">
        <x:v>3965.3</x:v>
      </x:c>
      <x:c r="P9" s="51" t="n">
        <x:v>0</x:v>
      </x:c>
      <x:c r="Q9" s="51" t="n">
        <x:v>0</x:v>
      </x:c>
      <x:c r="R9" s="51" t="n">
        <x:v>6603</x:v>
      </x:c>
      <x:c r="S9" s="42" t="inlineStr">
        <x:is>
          <x:t xml:space="preserve">2026-06-11</x:t>
        </x:is>
      </x:c>
      <x:c r="T9" s="42"/>
      <x:c r="U9" s="51" t="n">
        <x:v>3425.9</x:v>
      </x:c>
      <x:c r="V9" s="51" t="n">
        <x:v>490.5</x:v>
      </x:c>
      <x:c r="W9" s="51" t="n">
        <x:v>338.5</x:v>
      </x:c>
      <x:c r="X9" s="54" t="n">
        <x:v>0.1431740564523191</x:v>
      </x:c>
      <x:c r="Y9" s="54" t="n">
        <x:v>0.09880615312764529</x:v>
      </x:c>
      <x:c r="Z9" s="51" t="n">
        <x:v>3700.2</x:v>
      </x:c>
      <x:c r="AA9" s="51" t="n">
        <x:v>568.4299999999999</x:v>
      </x:c>
      <x:c r="AB9" s="54" t="n">
        <x:v>0.08006655185498701</x:v>
      </x:c>
      <x:c r="AC9" s="57" t="n">
        <x:v>1.927376747715929</x:v>
      </x:c>
      <x:c r="AD9" s="57" t="n">
        <x:v>13.46177370030581</x:v>
      </x:c>
      <x:c r="AE9" s="57" t="n">
        <x:v>19.50664697193501</x:v>
      </x:c>
      <x:c r="AF9" s="57" t="n">
        <x:v>1.784498135235933</x:v>
      </x:c>
      <x:c r="AG9" s="57" t="n">
        <x:v>11.6162060412012</x:v>
      </x:c>
      <x:c r="AH9" s="57" t="n">
        <x:v>26.39583333333333</x:v>
      </x:c>
      <x:c r="AI9" s="57" t="n">
        <x:v>21.87912087912088</x:v>
      </x:c>
      <x:c r="AJ9" s="42"/>
      <x:c r="AK9" s="42"/>
      <x:c r="AL9" s="42"/>
      <x:c r="AM9" s="42"/>
      <x:c r="AN9" s="42"/>
      <x:c r="AO9" s="42"/>
      <x:c r="AP9" s="42"/>
      <x:c r="AQ9" s="42" t="inlineStr">
        <x:is>
          <x:t xml:space="preserve">reported (CIQ)</x:t>
        </x:is>
      </x:c>
      <x:c r="AR9" s="42" t="inlineStr">
        <x:is>
          <x:t xml:space="preserve">CapIQ Quick Comps (Williams-Sonoma set), data 2026-09-09</x:t>
        </x:is>
      </x:c>
      <x:c r="AS9" s="59" t="inlineStr">
        <x:is>
          <x:t xml:space="preserve">Luxury home furnishings (Restoration Hardware)</x:t>
        </x:is>
      </x:c>
      <x:c r="AT9" s="59" t="inlineStr">
        <x:is>
          <x:t xml:space="preserve">Own-brand retail + membership</x:t>
        </x:is>
      </x:c>
      <x:c r="AU9" s="59" t="inlineStr">
        <x:is>
          <x:t xml:space="preserve">High leverage (real estate + buybacks).</x:t>
        </x:is>
      </x:c>
    </x:row>
    <x:row r="10">
      <x:c r="A10" s="42" t="inlineStr">
        <x:is>
          <x:t xml:space="preserve">Industry 10: Retail &amp; Restaurants</x:t>
        </x:is>
      </x:c>
      <x:c r="B10" s="42" t="inlineStr">
        <x:is>
          <x:t xml:space="preserve">10A. Specialty &amp; Home Retail</x:t>
        </x:is>
      </x:c>
      <x:c r="C10" s="42" t="inlineStr">
        <x:is>
          <x:t xml:space="preserve">Academy Sports and Outdoors, Inc.</x:t>
        </x:is>
      </x:c>
      <x:c r="D10" s="42" t="inlineStr">
        <x:is>
          <x:t xml:space="preserve">ASO</x:t>
        </x:is>
      </x:c>
      <x:c r="E10" s="42" t="inlineStr">
        <x:is>
          <x:t xml:space="preserve">NasdaqGS</x:t>
        </x:is>
      </x:c>
      <x:c r="F10" s="42"/>
      <x:c r="G10" s="42" t="inlineStr">
        <x:is>
          <x:t xml:space="preserve">United States</x:t>
        </x:is>
      </x:c>
      <x:c r="H10" s="42" t="inlineStr">
        <x:is>
          <x:t xml:space="preserve">Sporting goods specialty retail</x:t>
        </x:is>
      </x:c>
      <x:c r="I10" s="42" t="inlineStr">
        <x:is>
          <x:t xml:space="preserve">Specialty Stores</x:t>
        </x:is>
      </x:c>
      <x:c r="J10" s="42" t="inlineStr">
        <x:is>
          <x:t xml:space="preserve">USD</x:t>
        </x:is>
      </x:c>
      <x:c r="K10" s="45" t="n">
        <x:v>51.15</x:v>
      </x:c>
      <x:c r="L10" s="42" t="inlineStr">
        <x:is>
          <x:t xml:space="preserve">2026-09-08</x:t>
        </x:is>
      </x:c>
      <x:c r="M10" s="48" t="n">
        <x:v>62</x:v>
      </x:c>
      <x:c r="N10" s="51" t="n">
        <x:v>3172.8</x:v>
      </x:c>
      <x:c r="O10" s="51" t="n">
        <x:v>1670.7</x:v>
      </x:c>
      <x:c r="P10" s="51" t="n">
        <x:v>0</x:v>
      </x:c>
      <x:c r="Q10" s="51" t="n">
        <x:v>0</x:v>
      </x:c>
      <x:c r="R10" s="51" t="n">
        <x:v>4843.4</x:v>
      </x:c>
      <x:c r="S10" s="42" t="inlineStr">
        <x:is>
          <x:t xml:space="preserve">2026-09-09</x:t>
        </x:is>
      </x:c>
      <x:c r="T10" s="42"/>
      <x:c r="U10" s="51" t="n">
        <x:v>6191.5</x:v>
      </x:c>
      <x:c r="V10" s="51" t="n">
        <x:v>699.1</x:v>
      </x:c>
      <x:c r="W10" s="51" t="n">
        <x:v>576.2</x:v>
      </x:c>
      <x:c r="X10" s="54" t="n">
        <x:v>0.1129128644108859</x:v>
      </x:c>
      <x:c r="Y10" s="54" t="n">
        <x:v>0.09306307033836712</x:v>
      </x:c>
      <x:c r="Z10" s="42"/>
      <x:c r="AA10" s="42"/>
      <x:c r="AB10" s="42"/>
      <x:c r="AC10" s="57" t="n">
        <x:v>0.7822660098522167</x:v>
      </x:c>
      <x:c r="AD10" s="57" t="n">
        <x:v>6.928050350450579</x:v>
      </x:c>
      <x:c r="AE10" s="57" t="n">
        <x:v>8.405761888233251</x:v>
      </x:c>
      <x:c r="AF10" s="42"/>
      <x:c r="AG10" s="42"/>
      <x:c r="AH10" s="57" t="n">
        <x:v>8.582214765100671</x:v>
      </x:c>
      <x:c r="AI10" s="42"/>
      <x:c r="AJ10" s="42"/>
      <x:c r="AK10" s="42"/>
      <x:c r="AL10" s="42"/>
      <x:c r="AM10" s="42"/>
      <x:c r="AN10" s="42"/>
      <x:c r="AO10" s="42"/>
      <x:c r="AP10" s="42"/>
      <x:c r="AQ10" s="42" t="inlineStr">
        <x:is>
          <x:t xml:space="preserve">reported (CIQ)</x:t>
        </x:is>
      </x:c>
      <x:c r="AR10" s="42" t="inlineStr">
        <x:is>
          <x:t xml:space="preserve">CapIQ Quick Comps (Chewy set), data 2026-09-09</x:t>
        </x:is>
      </x:c>
      <x:c r="AS10" s="59" t="inlineStr">
        <x:is>
          <x:t xml:space="preserve">Sporting goods and outdoor recreation retail</x:t>
        </x:is>
      </x:c>
      <x:c r="AT10" s="59" t="inlineStr">
        <x:is>
          <x:t xml:space="preserve">Retail</x:t>
        </x:is>
      </x:c>
      <x:c r="AU10" s="59" t="inlineStr">
        <x:is>
          <x:t xml:space="preserve">NTM not shown in this pull.</x:t>
        </x:is>
      </x:c>
    </x:row>
    <x:row r="11">
      <x:c r="A11" s="42" t="inlineStr">
        <x:is>
          <x:t xml:space="preserve">Industry 10: Retail &amp; Restaurants</x:t>
        </x:is>
      </x:c>
      <x:c r="B11" s="42" t="inlineStr">
        <x:is>
          <x:t xml:space="preserve">10A. Specialty &amp; Home Retail</x:t>
        </x:is>
      </x:c>
      <x:c r="C11" s="42" t="inlineStr">
        <x:is>
          <x:t xml:space="preserve">Petco Health and Wellness Company, Inc.</x:t>
        </x:is>
      </x:c>
      <x:c r="D11" s="42" t="inlineStr">
        <x:is>
          <x:t xml:space="preserve">WOOF</x:t>
        </x:is>
      </x:c>
      <x:c r="E11" s="42" t="inlineStr">
        <x:is>
          <x:t xml:space="preserve">NasdaqGS</x:t>
        </x:is>
      </x:c>
      <x:c r="F11" s="42"/>
      <x:c r="G11" s="42" t="inlineStr">
        <x:is>
          <x:t xml:space="preserve">United States</x:t>
        </x:is>
      </x:c>
      <x:c r="H11" s="42" t="inlineStr">
        <x:is>
          <x:t xml:space="preserve">Pet specialty retail</x:t>
        </x:is>
      </x:c>
      <x:c r="I11" s="42" t="inlineStr">
        <x:is>
          <x:t xml:space="preserve">Specialty Stores</x:t>
        </x:is>
      </x:c>
      <x:c r="J11" s="42" t="inlineStr">
        <x:is>
          <x:t xml:space="preserve">USD</x:t>
        </x:is>
      </x:c>
      <x:c r="K11" s="45" t="n">
        <x:v>2.47</x:v>
      </x:c>
      <x:c r="L11" s="42" t="inlineStr">
        <x:is>
          <x:t xml:space="preserve">2026-09-08</x:t>
        </x:is>
      </x:c>
      <x:c r="M11" s="48" t="n">
        <x:v>286.4</x:v>
      </x:c>
      <x:c r="N11" s="51" t="n">
        <x:v>707.5</x:v>
      </x:c>
      <x:c r="O11" s="51" t="n">
        <x:v>2527.4</x:v>
      </x:c>
      <x:c r="P11" s="51" t="n">
        <x:v>0</x:v>
      </x:c>
      <x:c r="Q11" s="51" t="n">
        <x:v>0</x:v>
      </x:c>
      <x:c r="R11" s="51" t="n">
        <x:v>3234.9</x:v>
      </x:c>
      <x:c r="S11" s="42" t="inlineStr">
        <x:is>
          <x:t xml:space="preserve">2026-09-04</x:t>
        </x:is>
      </x:c>
      <x:c r="T11" s="42"/>
      <x:c r="U11" s="51" t="n">
        <x:v>5965.5</x:v>
      </x:c>
      <x:c r="V11" s="51" t="n">
        <x:v>332.4</x:v>
      </x:c>
      <x:c r="W11" s="51" t="n">
        <x:v>135.4</x:v>
      </x:c>
      <x:c r="X11" s="54" t="n">
        <x:v>0.05572039225546895</x:v>
      </x:c>
      <x:c r="Y11" s="54" t="n">
        <x:v>0.0226971754253625</x:v>
      </x:c>
      <x:c r="Z11" s="51" t="n">
        <x:v>6035.62</x:v>
      </x:c>
      <x:c r="AA11" s="51" t="n">
        <x:v>430.03</x:v>
      </x:c>
      <x:c r="AB11" s="54" t="n">
        <x:v>0.01175425362501037</x:v>
      </x:c>
      <x:c r="AC11" s="57" t="n">
        <x:v>0.5422680412371134</x:v>
      </x:c>
      <x:c r="AD11" s="57" t="n">
        <x:v>9.731949458483756</x:v>
      </x:c>
      <x:c r="AE11" s="57" t="n">
        <x:v>23.89143279172821</x:v>
      </x:c>
      <x:c r="AF11" s="57" t="n">
        <x:v>0.5359681358336013</x:v>
      </x:c>
      <x:c r="AG11" s="57" t="n">
        <x:v>7.52249843034207</x:v>
      </x:c>
      <x:c r="AH11" s="57" t="n">
        <x:v>24.7</x:v>
      </x:c>
      <x:c r="AI11" s="57" t="n">
        <x:v>10.29166666666667</x:v>
      </x:c>
      <x:c r="AJ11" s="42"/>
      <x:c r="AK11" s="42"/>
      <x:c r="AL11" s="42"/>
      <x:c r="AM11" s="42"/>
      <x:c r="AN11" s="42"/>
      <x:c r="AO11" s="42"/>
      <x:c r="AP11" s="42"/>
      <x:c r="AQ11" s="42" t="inlineStr">
        <x:is>
          <x:t xml:space="preserve">reported (CIQ)</x:t>
        </x:is>
      </x:c>
      <x:c r="AR11" s="42" t="inlineStr">
        <x:is>
          <x:t xml:space="preserve">CapIQ Quick Comps (Chewy set), data 2026-09-09</x:t>
        </x:is>
      </x:c>
      <x:c r="AS11" s="59" t="inlineStr">
        <x:is>
          <x:t xml:space="preserve">Pet products and veterinary services retail</x:t>
        </x:is>
      </x:c>
      <x:c r="AT11" s="59" t="inlineStr">
        <x:is>
          <x:t xml:space="preserve">Retail + services</x:t>
        </x:is>
      </x:c>
      <x:c r="AU11" s="59" t="inlineStr">
        <x:is>
          <x:t xml:space="preserve">Highly leveraged (EV mostly debt); turnaround. Flagged.</x:t>
        </x:is>
      </x:c>
    </x:row>
    <x:row r="12">
      <x:c r="A12" s="42" t="inlineStr">
        <x:is>
          <x:t xml:space="preserve">Industry 10: Retail &amp; Restaurants</x:t>
        </x:is>
      </x:c>
      <x:c r="B12" s="42" t="inlineStr">
        <x:is>
          <x:t xml:space="preserve">10A. Specialty &amp; Home Retail</x:t>
        </x:is>
      </x:c>
      <x:c r="C12" s="42" t="inlineStr">
        <x:is>
          <x:t xml:space="preserve">Bob's Discount Furniture, Inc.</x:t>
        </x:is>
      </x:c>
      <x:c r="D12" s="42" t="inlineStr">
        <x:is>
          <x:t xml:space="preserve">BOBS</x:t>
        </x:is>
      </x:c>
      <x:c r="E12" s="42" t="inlineStr">
        <x:is>
          <x:t xml:space="preserve">NYSE</x:t>
        </x:is>
      </x:c>
      <x:c r="F12" s="42"/>
      <x:c r="G12" s="42" t="inlineStr">
        <x:is>
          <x:t xml:space="preserve">United States</x:t>
        </x:is>
      </x:c>
      <x:c r="H12" s="42" t="inlineStr">
        <x:is>
          <x:t xml:space="preserve">Value furniture retail</x:t>
        </x:is>
      </x:c>
      <x:c r="I12" s="42" t="inlineStr">
        <x:is>
          <x:t xml:space="preserve">Homefurnishing Retail</x:t>
        </x:is>
      </x:c>
      <x:c r="J12" s="42" t="inlineStr">
        <x:is>
          <x:t xml:space="preserve">USD</x:t>
        </x:is>
      </x:c>
      <x:c r="K12" s="45" t="n">
        <x:v>16.54</x:v>
      </x:c>
      <x:c r="L12" s="42" t="inlineStr">
        <x:is>
          <x:t xml:space="preserve">2026-09-08</x:t>
        </x:is>
      </x:c>
      <x:c r="M12" s="48" t="n">
        <x:v>130.7</x:v>
      </x:c>
      <x:c r="N12" s="51" t="n">
        <x:v>2161.6</x:v>
      </x:c>
      <x:c r="O12" s="51" t="n">
        <x:v>861.7</x:v>
      </x:c>
      <x:c r="P12" s="51" t="n">
        <x:v>0</x:v>
      </x:c>
      <x:c r="Q12" s="51" t="n">
        <x:v>0</x:v>
      </x:c>
      <x:c r="R12" s="51" t="n">
        <x:v>3023.2</x:v>
      </x:c>
      <x:c r="S12" s="42" t="inlineStr">
        <x:is>
          <x:t xml:space="preserve">2026-08-06</x:t>
        </x:is>
      </x:c>
      <x:c r="T12" s="42"/>
      <x:c r="U12" s="51" t="n">
        <x:v>2463.4</x:v>
      </x:c>
      <x:c r="V12" s="51" t="n">
        <x:v>255</x:v>
      </x:c>
      <x:c r="W12" s="51" t="n">
        <x:v>195.8</x:v>
      </x:c>
      <x:c r="X12" s="54" t="n">
        <x:v>0.1035154664285134</x:v>
      </x:c>
      <x:c r="Y12" s="54" t="n">
        <x:v>0.07948364049687424</x:v>
      </x:c>
      <x:c r="Z12" s="51" t="n">
        <x:v>2718.9</x:v>
      </x:c>
      <x:c r="AA12" s="51" t="n">
        <x:v>274.66</x:v>
      </x:c>
      <x:c r="AB12" s="54" t="n">
        <x:v>0.1037184379313145</x:v>
      </x:c>
      <x:c r="AC12" s="57" t="n">
        <x:v>1.227246894536007</x:v>
      </x:c>
      <x:c r="AD12" s="57" t="n">
        <x:v>11.8556862745098</x:v>
      </x:c>
      <x:c r="AE12" s="57" t="n">
        <x:v>15.44024514811031</x:v>
      </x:c>
      <x:c r="AF12" s="57" t="n">
        <x:v>1.111920261870609</x:v>
      </x:c>
      <x:c r="AG12" s="57" t="n">
        <x:v>11.00706327823491</x:v>
      </x:c>
      <x:c r="AH12" s="57" t="n">
        <x:v>15.1743119266055</x:v>
      </x:c>
      <x:c r="AI12" s="57" t="n">
        <x:v>16.54</x:v>
      </x:c>
      <x:c r="AJ12" s="42"/>
      <x:c r="AK12" s="42"/>
      <x:c r="AL12" s="42"/>
      <x:c r="AM12" s="42"/>
      <x:c r="AN12" s="42"/>
      <x:c r="AO12" s="42"/>
      <x:c r="AP12" s="42"/>
      <x:c r="AQ12" s="42" t="inlineStr">
        <x:is>
          <x:t xml:space="preserve">reported (CIQ)</x:t>
        </x:is>
      </x:c>
      <x:c r="AR12" s="42" t="inlineStr">
        <x:is>
          <x:t xml:space="preserve">CapIQ Quick Comps (Williams-Sonoma set), data 2026-09-09</x:t>
        </x:is>
      </x:c>
      <x:c r="AS12" s="59" t="inlineStr">
        <x:is>
          <x:t xml:space="preserve">Value-priced furniture retail</x:t>
        </x:is>
      </x:c>
      <x:c r="AT12" s="59" t="inlineStr">
        <x:is>
          <x:t xml:space="preserve">Retail</x:t>
        </x:is>
      </x:c>
      <x:c r="AU12" s="59"/>
    </x:row>
    <x:row r="13">
      <x:c r="A13" s="42" t="inlineStr">
        <x:is>
          <x:t xml:space="preserve">Industry 10: Retail &amp; Restaurants</x:t>
        </x:is>
      </x:c>
      <x:c r="B13" s="42" t="inlineStr">
        <x:is>
          <x:t xml:space="preserve">10A. Specialty &amp; Home Retail</x:t>
        </x:is>
      </x:c>
      <x:c r="C13" s="42" t="inlineStr">
        <x:is>
          <x:t xml:space="preserve">Arhaus, Inc.</x:t>
        </x:is>
      </x:c>
      <x:c r="D13" s="42" t="inlineStr">
        <x:is>
          <x:t xml:space="preserve">ARHS</x:t>
        </x:is>
      </x:c>
      <x:c r="E13" s="42" t="inlineStr">
        <x:is>
          <x:t xml:space="preserve">NasdaqGS</x:t>
        </x:is>
      </x:c>
      <x:c r="F13" s="42"/>
      <x:c r="G13" s="42" t="inlineStr">
        <x:is>
          <x:t xml:space="preserve">United States</x:t>
        </x:is>
      </x:c>
      <x:c r="H13" s="42" t="inlineStr">
        <x:is>
          <x:t xml:space="preserve">Premium furniture retail</x:t>
        </x:is>
      </x:c>
      <x:c r="I13" s="42" t="inlineStr">
        <x:is>
          <x:t xml:space="preserve">Homefurnishing Retail</x:t>
        </x:is>
      </x:c>
      <x:c r="J13" s="42" t="inlineStr">
        <x:is>
          <x:t xml:space="preserve">USD</x:t>
        </x:is>
      </x:c>
      <x:c r="K13" s="45" t="n">
        <x:v>8.41</x:v>
      </x:c>
      <x:c r="L13" s="42" t="inlineStr">
        <x:is>
          <x:t xml:space="preserve">2026-09-08</x:t>
        </x:is>
      </x:c>
      <x:c r="M13" s="48" t="n">
        <x:v>141.8</x:v>
      </x:c>
      <x:c r="N13" s="51" t="n">
        <x:v>1192.1</x:v>
      </x:c>
      <x:c r="O13" s="51" t="n">
        <x:v>378.8</x:v>
      </x:c>
      <x:c r="P13" s="51" t="n">
        <x:v>0</x:v>
      </x:c>
      <x:c r="Q13" s="51" t="n">
        <x:v>0</x:v>
      </x:c>
      <x:c r="R13" s="51" t="n">
        <x:v>1571</x:v>
      </x:c>
      <x:c r="S13" s="42" t="inlineStr">
        <x:is>
          <x:t xml:space="preserve">2026-08-06</x:t>
        </x:is>
      </x:c>
      <x:c r="T13" s="42"/>
      <x:c r="U13" s="51" t="n">
        <x:v>1408.6</x:v>
      </x:c>
      <x:c r="V13" s="51" t="n">
        <x:v>118.3</x:v>
      </x:c>
      <x:c r="W13" s="51" t="n">
        <x:v>69.40000000000001</x:v>
      </x:c>
      <x:c r="X13" s="54" t="n">
        <x:v>0.08398409768564533</x:v>
      </x:c>
      <x:c r="Y13" s="54" t="n">
        <x:v>0.04926877750958399</x:v>
      </x:c>
      <x:c r="Z13" s="51" t="n">
        <x:v>1505.49</x:v>
      </x:c>
      <x:c r="AA13" s="51" t="n">
        <x:v>159.6</x:v>
      </x:c>
      <x:c r="AB13" s="54" t="n">
        <x:v>0.06878460883146387</x:v>
      </x:c>
      <x:c r="AC13" s="57" t="n">
        <x:v>1.115291779071419</x:v>
      </x:c>
      <x:c r="AD13" s="57" t="n">
        <x:v>13.27979712595097</x:v>
      </x:c>
      <x:c r="AE13" s="57" t="n">
        <x:v>22.63688760806916</x:v>
      </x:c>
      <x:c r="AF13" s="57" t="n">
        <x:v>1.043514071830434</x:v>
      </x:c>
      <x:c r="AG13" s="57" t="n">
        <x:v>9.843358395989975</x:v>
      </x:c>
      <x:c r="AH13" s="57" t="n">
        <x:v>17.16326530612245</x:v>
      </x:c>
      <x:c r="AI13" s="57" t="n">
        <x:v>16.49019607843137</x:v>
      </x:c>
      <x:c r="AJ13" s="42"/>
      <x:c r="AK13" s="42"/>
      <x:c r="AL13" s="42"/>
      <x:c r="AM13" s="42"/>
      <x:c r="AN13" s="42"/>
      <x:c r="AO13" s="42"/>
      <x:c r="AP13" s="42"/>
      <x:c r="AQ13" s="42" t="inlineStr">
        <x:is>
          <x:t xml:space="preserve">reported (CIQ)</x:t>
        </x:is>
      </x:c>
      <x:c r="AR13" s="42" t="inlineStr">
        <x:is>
          <x:t xml:space="preserve">CapIQ Quick Comps (Williams-Sonoma set), data 2026-09-09</x:t>
        </x:is>
      </x:c>
      <x:c r="AS13" s="59" t="inlineStr">
        <x:is>
          <x:t xml:space="preserve">Premium home furnishings retail</x:t>
        </x:is>
      </x:c>
      <x:c r="AT13" s="59" t="inlineStr">
        <x:is>
          <x:t xml:space="preserve">Own-brand retail</x:t>
        </x:is>
      </x:c>
      <x:c r="AU13" s="59"/>
    </x:row>
    <x:row r="14">
      <x:c r="A14" s="42" t="inlineStr">
        <x:is>
          <x:t xml:space="preserve">Industry 10: Retail &amp; Restaurants</x:t>
        </x:is>
      </x:c>
      <x:c r="B14" s="42" t="inlineStr">
        <x:is>
          <x:t xml:space="preserve">10A. Specialty &amp; Home Retail</x:t>
        </x:is>
      </x:c>
      <x:c r="C14" s="42" t="inlineStr">
        <x:is>
          <x:t xml:space="preserve">Sleep Number Corporation</x:t>
        </x:is>
      </x:c>
      <x:c r="D14" s="42" t="inlineStr">
        <x:is>
          <x:t xml:space="preserve">SNBR.Q</x:t>
        </x:is>
      </x:c>
      <x:c r="E14" s="42" t="inlineStr">
        <x:is>
          <x:t xml:space="preserve">OTCPK</x:t>
        </x:is>
      </x:c>
      <x:c r="F14" s="42"/>
      <x:c r="G14" s="42" t="inlineStr">
        <x:is>
          <x:t xml:space="preserve">United States</x:t>
        </x:is>
      </x:c>
      <x:c r="H14" s="42" t="inlineStr">
        <x:is>
          <x:t xml:space="preserve">Mattress retail (distressed)</x:t>
        </x:is>
      </x:c>
      <x:c r="I14" s="42" t="inlineStr">
        <x:is>
          <x:t xml:space="preserve">Homefurnishing Retail</x:t>
        </x:is>
      </x:c>
      <x:c r="J14" s="42" t="inlineStr">
        <x:is>
          <x:t xml:space="preserve">USD</x:t>
        </x:is>
      </x:c>
      <x:c r="K14" s="45" t="n">
        <x:v>0.02</x:v>
      </x:c>
      <x:c r="L14" s="42" t="inlineStr">
        <x:is>
          <x:t xml:space="preserve">2026-09-08</x:t>
        </x:is>
      </x:c>
      <x:c r="M14" s="48" t="n">
        <x:v>23</x:v>
      </x:c>
      <x:c r="N14" s="51" t="n">
        <x:v>0.4</x:v>
      </x:c>
      <x:c r="O14" s="51" t="n">
        <x:v>952.3</x:v>
      </x:c>
      <x:c r="P14" s="51" t="n">
        <x:v>0</x:v>
      </x:c>
      <x:c r="Q14" s="51" t="n">
        <x:v>0</x:v>
      </x:c>
      <x:c r="R14" s="51" t="n">
        <x:v>952.7</x:v>
      </x:c>
      <x:c r="S14" s="42" t="inlineStr">
        <x:is>
          <x:t xml:space="preserve">2026-05-12</x:t>
        </x:is>
      </x:c>
      <x:c r="T14" s="42"/>
      <x:c r="U14" s="51" t="n">
        <x:v>1337.2</x:v>
      </x:c>
      <x:c r="V14" s="51" t="n">
        <x:v>40.2</x:v>
      </x:c>
      <x:c r="W14" s="51" t="n">
        <x:v>-12.9</x:v>
      </x:c>
      <x:c r="X14" s="54" t="n">
        <x:v>0.03006281782829794</x:v>
      </x:c>
      <x:c r="Y14" s="54" t="n">
        <x:v>-0.009647023631468741</x:v>
      </x:c>
      <x:c r="Z14" s="42"/>
      <x:c r="AA14" s="42"/>
      <x:c r="AB14" s="42"/>
      <x:c r="AC14" s="57" t="n">
        <x:v>0.7124588692790906</x:v>
      </x:c>
      <x:c r="AD14" s="57" t="n">
        <x:v>23.69900497512438</x:v>
      </x:c>
      <x:c r="AE14" s="42"/>
      <x:c r="AF14" s="42"/>
      <x:c r="AG14" s="42"/>
      <x:c r="AH14" s="42"/>
      <x:c r="AI14" s="42"/>
      <x:c r="AJ14" s="42"/>
      <x:c r="AK14" s="42"/>
      <x:c r="AL14" s="42"/>
      <x:c r="AM14" s="42"/>
      <x:c r="AN14" s="42"/>
      <x:c r="AO14" s="42"/>
      <x:c r="AP14" s="42"/>
      <x:c r="AQ14" s="42" t="inlineStr">
        <x:is>
          <x:t xml:space="preserve">reported (CIQ)</x:t>
        </x:is>
      </x:c>
      <x:c r="AR14" s="42" t="inlineStr">
        <x:is>
          <x:t xml:space="preserve">CapIQ Quick Comps (Williams-Sonoma set), data 2026-09-09</x:t>
        </x:is>
      </x:c>
      <x:c r="AS14" s="59" t="inlineStr">
        <x:is>
          <x:t xml:space="preserve">Smart-bed / mattress retail</x:t>
        </x:is>
      </x:c>
      <x:c r="AT14" s="59" t="inlineStr">
        <x:is>
          <x:t xml:space="preserve">Own-brand retail</x:t>
        </x:is>
      </x:c>
      <x:c r="AU14" s="59" t="inlineStr">
        <x:is>
          <x:t xml:space="preserve">DISTRESSED — OTC ('.Q' bankruptcy tag), equity near-zero, negative EBIT. EXCLUDED from stats. Flagged.</x:t>
        </x:is>
      </x:c>
    </x:row>
    <x:row r="15">
      <x:c r="A15" s="42" t="inlineStr">
        <x:is>
          <x:t xml:space="preserve">Industry 10: Retail &amp; Restaurants</x:t>
        </x:is>
      </x:c>
      <x:c r="B15" s="42" t="inlineStr">
        <x:is>
          <x:t xml:space="preserve">10A. Specialty &amp; Home Retail</x:t>
        </x:is>
      </x:c>
      <x:c r="C15" s="42" t="inlineStr">
        <x:is>
          <x:t xml:space="preserve">Haverty Furniture Companies, Inc.</x:t>
        </x:is>
      </x:c>
      <x:c r="D15" s="42" t="inlineStr">
        <x:is>
          <x:t xml:space="preserve">HVT</x:t>
        </x:is>
      </x:c>
      <x:c r="E15" s="42" t="inlineStr">
        <x:is>
          <x:t xml:space="preserve">NYSE</x:t>
        </x:is>
      </x:c>
      <x:c r="F15" s="42"/>
      <x:c r="G15" s="42" t="inlineStr">
        <x:is>
          <x:t xml:space="preserve">United States</x:t>
        </x:is>
      </x:c>
      <x:c r="H15" s="42" t="inlineStr">
        <x:is>
          <x:t xml:space="preserve">Furniture retail</x:t>
        </x:is>
      </x:c>
      <x:c r="I15" s="42" t="inlineStr">
        <x:is>
          <x:t xml:space="preserve">Homefurnishing Retail</x:t>
        </x:is>
      </x:c>
      <x:c r="J15" s="42" t="inlineStr">
        <x:is>
          <x:t xml:space="preserve">USD</x:t>
        </x:is>
      </x:c>
      <x:c r="K15" s="45" t="n">
        <x:v>27.43</x:v>
      </x:c>
      <x:c r="L15" s="42" t="inlineStr">
        <x:is>
          <x:t xml:space="preserve">2026-09-08</x:t>
        </x:is>
      </x:c>
      <x:c r="M15" s="48" t="n">
        <x:v>15.6</x:v>
      </x:c>
      <x:c r="N15" s="51" t="n">
        <x:v>428.7</x:v>
      </x:c>
      <x:c r="O15" s="51" t="n">
        <x:v>126.4</x:v>
      </x:c>
      <x:c r="P15" s="51" t="n">
        <x:v>0</x:v>
      </x:c>
      <x:c r="Q15" s="51" t="n">
        <x:v>0</x:v>
      </x:c>
      <x:c r="R15" s="51" t="n">
        <x:v>555.1</x:v>
      </x:c>
      <x:c r="S15" s="42" t="inlineStr">
        <x:is>
          <x:t xml:space="preserve">2026-08-04</x:t>
        </x:is>
      </x:c>
      <x:c r="T15" s="42"/>
      <x:c r="U15" s="51" t="n">
        <x:v>780.4</x:v>
      </x:c>
      <x:c r="V15" s="51" t="n">
        <x:v>50.8</x:v>
      </x:c>
      <x:c r="W15" s="51" t="n">
        <x:v>26.5</x:v>
      </x:c>
      <x:c r="X15" s="54" t="n">
        <x:v>0.06509482316760636</x:v>
      </x:c>
      <x:c r="Y15" s="54" t="n">
        <x:v>0.03395694515633009</x:v>
      </x:c>
      <x:c r="Z15" s="51" t="n">
        <x:v>835.39</x:v>
      </x:c>
      <x:c r="AA15" s="42"/>
      <x:c r="AB15" s="54" t="n">
        <x:v>0.07046386468477706</x:v>
      </x:c>
      <x:c r="AC15" s="57" t="n">
        <x:v>0.7113018964633522</x:v>
      </x:c>
      <x:c r="AD15" s="57" t="n">
        <x:v>10.92716535433071</x:v>
      </x:c>
      <x:c r="AE15" s="57" t="n">
        <x:v>20.94716981132076</x:v>
      </x:c>
      <x:c r="AF15" s="57" t="n">
        <x:v>0.6644800632040125</x:v>
      </x:c>
      <x:c r="AG15" s="42"/>
      <x:c r="AH15" s="57" t="n">
        <x:v>19.8768115942029</x:v>
      </x:c>
      <x:c r="AI15" s="57" t="n">
        <x:v>13</x:v>
      </x:c>
      <x:c r="AJ15" s="42"/>
      <x:c r="AK15" s="42"/>
      <x:c r="AL15" s="42"/>
      <x:c r="AM15" s="42"/>
      <x:c r="AN15" s="42"/>
      <x:c r="AO15" s="42"/>
      <x:c r="AP15" s="42"/>
      <x:c r="AQ15" s="42" t="inlineStr">
        <x:is>
          <x:t xml:space="preserve">reported (CIQ)</x:t>
        </x:is>
      </x:c>
      <x:c r="AR15" s="42" t="inlineStr">
        <x:is>
          <x:t xml:space="preserve">CapIQ Quick Comps (Williams-Sonoma set), data 2026-09-09</x:t>
        </x:is>
      </x:c>
      <x:c r="AS15" s="59" t="inlineStr">
        <x:is>
          <x:t xml:space="preserve">Residential furniture retail (Southeast/US)</x:t>
        </x:is>
      </x:c>
      <x:c r="AT15" s="59" t="inlineStr">
        <x:is>
          <x:t xml:space="preserve">Retail</x:t>
        </x:is>
      </x:c>
      <x:c r="AU15" s="59" t="inlineStr">
        <x:is>
          <x:t xml:space="preserve">Small-cap; NTM EBITDA not shown.</x:t>
        </x:is>
      </x:c>
    </x:row>
    <x:row r="16">
      <x:c r="A16" s="36" t="inlineStr">
        <x:is>
          <x:t xml:space="preserve">10B. E-commerce &amp; Marketplaces  —  Industry 10: Retail &amp; Restaurants</x:t>
        </x:is>
      </x:c>
      <x:c r="B16" s="36"/>
      <x:c r="C16" s="36"/>
      <x:c r="D16" s="36"/>
      <x:c r="E16" s="36"/>
      <x:c r="F16" s="36"/>
      <x:c r="G16" s="36"/>
      <x:c r="H16" s="36"/>
      <x:c r="I16" s="36"/>
      <x:c r="J16" s="36"/>
      <x:c r="K16" s="36"/>
      <x:c r="L16" s="36"/>
      <x:c r="M16" s="36"/>
      <x:c r="N16" s="36"/>
      <x:c r="O16" s="36"/>
      <x:c r="P16" s="36"/>
      <x:c r="Q16" s="36"/>
      <x:c r="R16" s="36"/>
      <x:c r="S16" s="36"/>
      <x:c r="T16" s="36"/>
      <x:c r="U16" s="36"/>
      <x:c r="V16" s="36"/>
      <x:c r="W16" s="36"/>
      <x:c r="X16" s="36"/>
      <x:c r="Y16" s="36"/>
      <x:c r="Z16" s="36"/>
      <x:c r="AA16" s="36"/>
      <x:c r="AB16" s="36"/>
      <x:c r="AC16" s="36"/>
      <x:c r="AD16" s="36"/>
      <x:c r="AE16" s="36"/>
      <x:c r="AF16" s="36"/>
      <x:c r="AG16" s="36"/>
      <x:c r="AH16" s="36"/>
      <x:c r="AI16" s="36"/>
      <x:c r="AJ16" s="36"/>
      <x:c r="AK16" s="36"/>
      <x:c r="AL16" s="36"/>
      <x:c r="AM16" s="36"/>
      <x:c r="AN16" s="36"/>
      <x:c r="AO16" s="36"/>
      <x:c r="AP16" s="36"/>
      <x:c r="AQ16" s="36"/>
      <x:c r="AR16" s="36"/>
      <x:c r="AS16" s="36"/>
      <x:c r="AT16" s="36"/>
      <x:c r="AU16" s="36"/>
    </x:row>
    <x:row r="17">
      <x:c r="A17" s="42" t="inlineStr">
        <x:is>
          <x:t xml:space="preserve">Industry 10: Retail &amp; Restaurants</x:t>
        </x:is>
      </x:c>
      <x:c r="B17" s="42" t="inlineStr">
        <x:is>
          <x:t xml:space="preserve">10B. E-commerce &amp; Marketplaces</x:t>
        </x:is>
      </x:c>
      <x:c r="C17" s="42" t="inlineStr">
        <x:is>
          <x:t xml:space="preserve">eBay Inc.</x:t>
        </x:is>
      </x:c>
      <x:c r="D17" s="42" t="inlineStr">
        <x:is>
          <x:t xml:space="preserve">EBAY</x:t>
        </x:is>
      </x:c>
      <x:c r="E17" s="42" t="inlineStr">
        <x:is>
          <x:t xml:space="preserve">NasdaqGS</x:t>
        </x:is>
      </x:c>
      <x:c r="F17" s="42"/>
      <x:c r="G17" s="42" t="inlineStr">
        <x:is>
          <x:t xml:space="preserve">United States</x:t>
        </x:is>
      </x:c>
      <x:c r="H17" s="42" t="inlineStr">
        <x:is>
          <x:t xml:space="preserve">Online marketplace</x:t>
        </x:is>
      </x:c>
      <x:c r="I17" s="42" t="inlineStr">
        <x:is>
          <x:t xml:space="preserve">Internet &amp; Direct Marketing Retail</x:t>
        </x:is>
      </x:c>
      <x:c r="J17" s="42" t="inlineStr">
        <x:is>
          <x:t xml:space="preserve">USD</x:t>
        </x:is>
      </x:c>
      <x:c r="K17" s="45" t="n">
        <x:v>103.51</x:v>
      </x:c>
      <x:c r="L17" s="42" t="inlineStr">
        <x:is>
          <x:t xml:space="preserve">2026-09-08</x:t>
        </x:is>
      </x:c>
      <x:c r="M17" s="48" t="n">
        <x:v>445</x:v>
      </x:c>
      <x:c r="N17" s="51" t="n">
        <x:v>46062</x:v>
      </x:c>
      <x:c r="O17" s="51" t="n">
        <x:v>3831</x:v>
      </x:c>
      <x:c r="P17" s="51" t="n">
        <x:v>0</x:v>
      </x:c>
      <x:c r="Q17" s="51" t="n">
        <x:v>0</x:v>
      </x:c>
      <x:c r="R17" s="51" t="n">
        <x:v>49893</x:v>
      </x:c>
      <x:c r="S17" s="42" t="inlineStr">
        <x:is>
          <x:t xml:space="preserve">2026-08-06</x:t>
        </x:is>
      </x:c>
      <x:c r="T17" s="42"/>
      <x:c r="U17" s="51" t="n">
        <x:v>12008</x:v>
      </x:c>
      <x:c r="V17" s="51" t="n">
        <x:v>3096</x:v>
      </x:c>
      <x:c r="W17" s="51" t="n">
        <x:v>2626</x:v>
      </x:c>
      <x:c r="X17" s="54" t="n">
        <x:v>0.2578281145902732</x:v>
      </x:c>
      <x:c r="Y17" s="54" t="n">
        <x:v>0.2186875416389074</x:v>
      </x:c>
      <x:c r="Z17" s="51" t="n">
        <x:v>12885.32</x:v>
      </x:c>
      <x:c r="AA17" s="51" t="n">
        <x:v>3858.12</x:v>
      </x:c>
      <x:c r="AB17" s="54" t="n">
        <x:v>0.07306129247168558</x:v>
      </x:c>
      <x:c r="AC17" s="57" t="n">
        <x:v>4.15498001332445</x:v>
      </x:c>
      <x:c r="AD17" s="57" t="n">
        <x:v>16.11531007751938</x:v>
      </x:c>
      <x:c r="AE17" s="57" t="n">
        <x:v>18.9996191926885</x:v>
      </x:c>
      <x:c r="AF17" s="57" t="n">
        <x:v>3.872080786507436</x:v>
      </x:c>
      <x:c r="AG17" s="57" t="n">
        <x:v>12.93194612920282</x:v>
      </x:c>
      <x:c r="AH17" s="57" t="n">
        <x:v>21.70020964360587</x:v>
      </x:c>
      <x:c r="AI17" s="57" t="n">
        <x:v>16.50877192982456</x:v>
      </x:c>
      <x:c r="AJ17" s="42"/>
      <x:c r="AK17" s="42"/>
      <x:c r="AL17" s="42"/>
      <x:c r="AM17" s="42"/>
      <x:c r="AN17" s="42"/>
      <x:c r="AO17" s="42"/>
      <x:c r="AP17" s="42"/>
      <x:c r="AQ17" s="42" t="inlineStr">
        <x:is>
          <x:t xml:space="preserve">reported (CIQ)</x:t>
        </x:is>
      </x:c>
      <x:c r="AR17" s="42" t="inlineStr">
        <x:is>
          <x:t xml:space="preserve">CapIQ Quick Comps (Chewy set), data 2026-09-09</x:t>
        </x:is>
      </x:c>
      <x:c r="AS17" s="59" t="inlineStr">
        <x:is>
          <x:t xml:space="preserve">Global e-commerce marketplace</x:t>
        </x:is>
      </x:c>
      <x:c r="AT17" s="59" t="inlineStr">
        <x:is>
          <x:t xml:space="preserve">Marketplace take rate + ads</x:t>
        </x:is>
      </x:c>
      <x:c r="AU17" s="59" t="inlineStr">
        <x:is>
          <x:t xml:space="preserve">Marketplace (asset-light, high margin).</x:t>
        </x:is>
      </x:c>
    </x:row>
    <x:row r="18">
      <x:c r="A18" s="42" t="inlineStr">
        <x:is>
          <x:t xml:space="preserve">Industry 10: Retail &amp; Restaurants</x:t>
        </x:is>
      </x:c>
      <x:c r="B18" s="42" t="inlineStr">
        <x:is>
          <x:t xml:space="preserve">10B. E-commerce &amp; Marketplaces</x:t>
        </x:is>
      </x:c>
      <x:c r="C18" s="42" t="inlineStr">
        <x:is>
          <x:t xml:space="preserve">Wayfair Inc.</x:t>
        </x:is>
      </x:c>
      <x:c r="D18" s="42" t="inlineStr">
        <x:is>
          <x:t xml:space="preserve">W</x:t>
        </x:is>
      </x:c>
      <x:c r="E18" s="42" t="inlineStr">
        <x:is>
          <x:t xml:space="preserve">NYSE</x:t>
        </x:is>
      </x:c>
      <x:c r="F18" s="42"/>
      <x:c r="G18" s="42" t="inlineStr">
        <x:is>
          <x:t xml:space="preserve">United States</x:t>
        </x:is>
      </x:c>
      <x:c r="H18" s="42" t="inlineStr">
        <x:is>
          <x:t xml:space="preserve">Online home furnishings</x:t>
        </x:is>
      </x:c>
      <x:c r="I18" s="42" t="inlineStr">
        <x:is>
          <x:t xml:space="preserve">Internet &amp; Direct Marketing Retail</x:t>
        </x:is>
      </x:c>
      <x:c r="J18" s="42" t="inlineStr">
        <x:is>
          <x:t xml:space="preserve">USD</x:t>
        </x:is>
      </x:c>
      <x:c r="K18" s="45" t="n">
        <x:v>100.12</x:v>
      </x:c>
      <x:c r="L18" s="42" t="inlineStr">
        <x:is>
          <x:t xml:space="preserve">2026-09-08</x:t>
        </x:is>
      </x:c>
      <x:c r="M18" s="48" t="n">
        <x:v>137</x:v>
      </x:c>
      <x:c r="N18" s="51" t="n">
        <x:v>13713.2</x:v>
      </x:c>
      <x:c r="O18" s="51" t="n">
        <x:v>2373</x:v>
      </x:c>
      <x:c r="P18" s="51" t="n">
        <x:v>0</x:v>
      </x:c>
      <x:c r="Q18" s="51" t="n">
        <x:v>0</x:v>
      </x:c>
      <x:c r="R18" s="51" t="n">
        <x:v>16086.2</x:v>
      </x:c>
      <x:c r="S18" s="42" t="inlineStr">
        <x:is>
          <x:t xml:space="preserve">2026-08-04</x:t>
        </x:is>
      </x:c>
      <x:c r="T18" s="42"/>
      <x:c r="U18" s="51" t="n">
        <x:v>12904</x:v>
      </x:c>
      <x:c r="V18" s="51" t="n">
        <x:v>354</x:v>
      </x:c>
      <x:c r="W18" s="51" t="n">
        <x:v>267</x:v>
      </x:c>
      <x:c r="X18" s="54" t="n">
        <x:v>0.02743335399876008</x:v>
      </x:c>
      <x:c r="Y18" s="54" t="n">
        <x:v>0.02069125852448853</x:v>
      </x:c>
      <x:c r="Z18" s="51" t="n">
        <x:v>13874.18</x:v>
      </x:c>
      <x:c r="AA18" s="51" t="n">
        <x:v>937.33</x:v>
      </x:c>
      <x:c r="AB18" s="54" t="n">
        <x:v>0.075184438933664</x:v>
      </x:c>
      <x:c r="AC18" s="57" t="n">
        <x:v>1.246605703657781</x:v>
      </x:c>
      <x:c r="AD18" s="57" t="n">
        <x:v>45.44124293785311</x:v>
      </x:c>
      <x:c r="AE18" s="57" t="n">
        <x:v>60.24794007490637</x:v>
      </x:c>
      <x:c r="AF18" s="57" t="n">
        <x:v>1.159434287287609</x:v>
      </x:c>
      <x:c r="AG18" s="57" t="n">
        <x:v>17.16172532619248</x:v>
      </x:c>
      <x:c r="AH18" s="42"/>
      <x:c r="AI18" s="57" t="n">
        <x:v>29.70919881305638</x:v>
      </x:c>
      <x:c r="AJ18" s="42"/>
      <x:c r="AK18" s="42"/>
      <x:c r="AL18" s="42"/>
      <x:c r="AM18" s="42"/>
      <x:c r="AN18" s="42"/>
      <x:c r="AO18" s="42"/>
      <x:c r="AP18" s="42"/>
      <x:c r="AQ18" s="42" t="inlineStr">
        <x:is>
          <x:t xml:space="preserve">reported (CIQ)</x:t>
        </x:is>
      </x:c>
      <x:c r="AR18" s="42" t="inlineStr">
        <x:is>
          <x:t xml:space="preserve">CapIQ Quick Comps (Williams-Sonoma set), data 2026-09-09</x:t>
        </x:is>
      </x:c>
      <x:c r="AS18" s="59" t="inlineStr">
        <x:is>
          <x:t xml:space="preserve">Online home goods and furniture retail</x:t>
        </x:is>
      </x:c>
      <x:c r="AT18" s="59" t="inlineStr">
        <x:is>
          <x:t xml:space="preserve">E-commerce (1P + marketplace)</x:t>
        </x:is>
      </x:c>
      <x:c r="AU18" s="59" t="inlineStr">
        <x:is>
          <x:t xml:space="preserve">Online home furnishings; LTM EPS negative — LTM P/E NM. Reclassified to e-commerce.</x:t>
        </x:is>
      </x:c>
    </x:row>
    <x:row r="19">
      <x:c r="A19" s="42" t="inlineStr">
        <x:is>
          <x:t xml:space="preserve">Industry 10: Retail &amp; Restaurants</x:t>
        </x:is>
      </x:c>
      <x:c r="B19" s="42" t="inlineStr">
        <x:is>
          <x:t xml:space="preserve">10B. E-commerce &amp; Marketplaces</x:t>
        </x:is>
      </x:c>
      <x:c r="C19" s="42" t="inlineStr">
        <x:is>
          <x:t xml:space="preserve">Chewy, Inc.</x:t>
        </x:is>
      </x:c>
      <x:c r="D19" s="42" t="inlineStr">
        <x:is>
          <x:t xml:space="preserve">CHWY</x:t>
        </x:is>
      </x:c>
      <x:c r="E19" s="42" t="inlineStr">
        <x:is>
          <x:t xml:space="preserve">NYSE</x:t>
        </x:is>
      </x:c>
      <x:c r="F19" s="42"/>
      <x:c r="G19" s="42" t="inlineStr">
        <x:is>
          <x:t xml:space="preserve">United States</x:t>
        </x:is>
      </x:c>
      <x:c r="H19" s="42" t="inlineStr">
        <x:is>
          <x:t xml:space="preserve">Online pet retail</x:t>
        </x:is>
      </x:c>
      <x:c r="I19" s="42" t="inlineStr">
        <x:is>
          <x:t xml:space="preserve">Other Specialty Retail</x:t>
        </x:is>
      </x:c>
      <x:c r="J19" s="42" t="inlineStr">
        <x:is>
          <x:t xml:space="preserve">USD</x:t>
        </x:is>
      </x:c>
      <x:c r="K19" s="45" t="n">
        <x:v>20.75</x:v>
      </x:c>
      <x:c r="L19" s="42" t="inlineStr">
        <x:is>
          <x:t xml:space="preserve">2026-09-08</x:t>
        </x:is>
      </x:c>
      <x:c r="M19" s="48" t="n">
        <x:v>401.5</x:v>
      </x:c>
      <x:c r="N19" s="51" t="n">
        <x:v>8330.5</x:v>
      </x:c>
      <x:c r="O19" s="51" t="n">
        <x:v>506.7</x:v>
      </x:c>
      <x:c r="P19" s="51" t="n">
        <x:v>0</x:v>
      </x:c>
      <x:c r="Q19" s="51" t="n">
        <x:v>0</x:v>
      </x:c>
      <x:c r="R19" s="51" t="n">
        <x:v>8837.200000000001</x:v>
      </x:c>
      <x:c r="S19" s="42" t="inlineStr">
        <x:is>
          <x:t xml:space="preserve">2026-09-09</x:t>
        </x:is>
      </x:c>
      <x:c r="T19" s="42"/>
      <x:c r="U19" s="51" t="n">
        <x:v>13068.7</x:v>
      </x:c>
      <x:c r="V19" s="51" t="n">
        <x:v>430.4</x:v>
      </x:c>
      <x:c r="W19" s="51" t="n">
        <x:v>328.2</x:v>
      </x:c>
      <x:c r="X19" s="54" t="n">
        <x:v>0.03293365063089672</x:v>
      </x:c>
      <x:c r="Y19" s="54" t="n">
        <x:v>0.0251134389801587</x:v>
      </x:c>
      <x:c r="Z19" s="42"/>
      <x:c r="AA19" s="42"/>
      <x:c r="AB19" s="42"/>
      <x:c r="AC19" s="57" t="n">
        <x:v>0.6762110998033469</x:v>
      </x:c>
      <x:c r="AD19" s="57" t="n">
        <x:v>20.5325278810409</x:v>
      </x:c>
      <x:c r="AE19" s="57" t="n">
        <x:v>26.92626447288239</x:v>
      </x:c>
      <x:c r="AF19" s="42"/>
      <x:c r="AG19" s="42"/>
      <x:c r="AH19" s="57" t="n">
        <x:v>31.92307692307692</x:v>
      </x:c>
      <x:c r="AI19" s="42"/>
      <x:c r="AJ19" s="42"/>
      <x:c r="AK19" s="42"/>
      <x:c r="AL19" s="42"/>
      <x:c r="AM19" s="42"/>
      <x:c r="AN19" s="42"/>
      <x:c r="AO19" s="42"/>
      <x:c r="AP19" s="42"/>
      <x:c r="AQ19" s="42" t="inlineStr">
        <x:is>
          <x:t xml:space="preserve">reported (CIQ)</x:t>
        </x:is>
      </x:c>
      <x:c r="AR19" s="42" t="inlineStr">
        <x:is>
          <x:t xml:space="preserve">CapIQ Quick Comps (Chewy set), data 2026-09-09</x:t>
        </x:is>
      </x:c>
      <x:c r="AS19" s="59" t="inlineStr">
        <x:is>
          <x:t xml:space="preserve">Online pet food, supplies, and health (Autoship)</x:t>
        </x:is>
      </x:c>
      <x:c r="AT19" s="59" t="inlineStr">
        <x:is>
          <x:t xml:space="preserve">E-commerce (1P) + subscription</x:t>
        </x:is>
      </x:c>
      <x:c r="AU19" s="59" t="inlineStr">
        <x:is>
          <x:t xml:space="preserve">E-commerce anchor; NTM not shown in this pull.</x:t>
        </x:is>
      </x:c>
    </x:row>
    <x:row r="20">
      <x:c r="A20" s="42" t="inlineStr">
        <x:is>
          <x:t xml:space="preserve">Industry 10: Retail &amp; Restaurants</x:t>
        </x:is>
      </x:c>
      <x:c r="B20" s="42" t="inlineStr">
        <x:is>
          <x:t xml:space="preserve">10B. E-commerce &amp; Marketplaces</x:t>
        </x:is>
      </x:c>
      <x:c r="C20" s="42" t="inlineStr">
        <x:is>
          <x:t xml:space="preserve">Etsy, Inc.</x:t>
        </x:is>
      </x:c>
      <x:c r="D20" s="42" t="inlineStr">
        <x:is>
          <x:t xml:space="preserve">ETSY</x:t>
        </x:is>
      </x:c>
      <x:c r="E20" s="42" t="inlineStr">
        <x:is>
          <x:t xml:space="preserve">NYSE</x:t>
        </x:is>
      </x:c>
      <x:c r="F20" s="42"/>
      <x:c r="G20" s="42" t="inlineStr">
        <x:is>
          <x:t xml:space="preserve">United States</x:t>
        </x:is>
      </x:c>
      <x:c r="H20" s="42" t="inlineStr">
        <x:is>
          <x:t xml:space="preserve">Online marketplace (crafts)</x:t>
        </x:is>
      </x:c>
      <x:c r="I20" s="42" t="inlineStr">
        <x:is>
          <x:t xml:space="preserve">Internet &amp; Direct Marketing Retail</x:t>
        </x:is>
      </x:c>
      <x:c r="J20" s="42" t="inlineStr">
        <x:is>
          <x:t xml:space="preserve">USD</x:t>
        </x:is>
      </x:c>
      <x:c r="K20" s="45" t="n">
        <x:v>71.19</x:v>
      </x:c>
      <x:c r="L20" s="42" t="inlineStr">
        <x:is>
          <x:t xml:space="preserve">2026-09-08</x:t>
        </x:is>
      </x:c>
      <x:c r="M20" s="48" t="n">
        <x:v>91.8</x:v>
      </x:c>
      <x:c r="N20" s="51" t="n">
        <x:v>6533.9</x:v>
      </x:c>
      <x:c r="O20" s="51" t="n">
        <x:v>1953.5</x:v>
      </x:c>
      <x:c r="P20" s="51" t="n">
        <x:v>0</x:v>
      </x:c>
      <x:c r="Q20" s="51" t="n">
        <x:v>0</x:v>
      </x:c>
      <x:c r="R20" s="51" t="n">
        <x:v>8487.5</x:v>
      </x:c>
      <x:c r="S20" s="42" t="inlineStr">
        <x:is>
          <x:t xml:space="preserve">2026-08-05</x:t>
        </x:is>
      </x:c>
      <x:c r="T20" s="42"/>
      <x:c r="U20" s="51" t="n">
        <x:v>2941.8</x:v>
      </x:c>
      <x:c r="V20" s="51" t="n">
        <x:v>470.8</x:v>
      </x:c>
      <x:c r="W20" s="51" t="n">
        <x:v>421.1</x:v>
      </x:c>
      <x:c r="X20" s="54" t="n">
        <x:v>0.1600380719287511</x:v>
      </x:c>
      <x:c r="Y20" s="54" t="n">
        <x:v>0.1431436535454484</x:v>
      </x:c>
      <x:c r="Z20" s="51" t="n">
        <x:v>2907.6</x:v>
      </x:c>
      <x:c r="AA20" s="51" t="n">
        <x:v>869.4400000000001</x:v>
      </x:c>
      <x:c r="AB20" s="54" t="n">
        <x:v>-0.01162553538649813</x:v>
      </x:c>
      <x:c r="AC20" s="57" t="n">
        <x:v>2.885138350669658</x:v>
      </x:c>
      <x:c r="AD20" s="57" t="n">
        <x:v>18.02782497875956</x:v>
      </x:c>
      <x:c r="AE20" s="57" t="n">
        <x:v>20.15554500118737</x:v>
      </x:c>
      <x:c r="AF20" s="57" t="n">
        <x:v>2.919074150502132</x:v>
      </x:c>
      <x:c r="AG20" s="57" t="n">
        <x:v>9.762030732425469</x:v>
      </x:c>
      <x:c r="AH20" s="57" t="n">
        <x:v>48.42857142857143</x:v>
      </x:c>
      <x:c r="AI20" s="57" t="n">
        <x:v>11.55681818181818</x:v>
      </x:c>
      <x:c r="AJ20" s="42"/>
      <x:c r="AK20" s="42"/>
      <x:c r="AL20" s="42"/>
      <x:c r="AM20" s="42"/>
      <x:c r="AN20" s="42"/>
      <x:c r="AO20" s="42"/>
      <x:c r="AP20" s="42"/>
      <x:c r="AQ20" s="42" t="inlineStr">
        <x:is>
          <x:t xml:space="preserve">reported (CIQ)</x:t>
        </x:is>
      </x:c>
      <x:c r="AR20" s="42" t="inlineStr">
        <x:is>
          <x:t xml:space="preserve">CapIQ Quick Comps (Chewy set), data 2026-09-09</x:t>
        </x:is>
      </x:c>
      <x:c r="AS20" s="59" t="inlineStr">
        <x:is>
          <x:t xml:space="preserve">Marketplace for handmade/vintage goods</x:t>
        </x:is>
      </x:c>
      <x:c r="AT20" s="59" t="inlineStr">
        <x:is>
          <x:t xml:space="preserve">Marketplace take rate + ads</x:t>
        </x:is>
      </x:c>
      <x:c r="AU20" s="59" t="inlineStr">
        <x:is>
          <x:t xml:space="preserve">Marketplace; GMV declining.</x:t>
        </x:is>
      </x:c>
    </x:row>
    <x:row r="21">
      <x:c r="A21" s="42" t="inlineStr">
        <x:is>
          <x:t xml:space="preserve">Industry 10: Retail &amp; Restaurants</x:t>
        </x:is>
      </x:c>
      <x:c r="B21" s="42" t="inlineStr">
        <x:is>
          <x:t xml:space="preserve">10B. E-commerce &amp; Marketplaces</x:t>
        </x:is>
      </x:c>
      <x:c r="C21" s="42" t="inlineStr">
        <x:is>
          <x:t xml:space="preserve">BARK, Inc.</x:t>
        </x:is>
      </x:c>
      <x:c r="D21" s="42" t="inlineStr">
        <x:is>
          <x:t xml:space="preserve">BARK</x:t>
        </x:is>
      </x:c>
      <x:c r="E21" s="42" t="inlineStr">
        <x:is>
          <x:t xml:space="preserve">NYSE</x:t>
        </x:is>
      </x:c>
      <x:c r="F21" s="42"/>
      <x:c r="G21" s="42" t="inlineStr">
        <x:is>
          <x:t xml:space="preserve">United States</x:t>
        </x:is>
      </x:c>
      <x:c r="H21" s="42" t="inlineStr">
        <x:is>
          <x:t xml:space="preserve">DTC pet subscription (unprofitable)</x:t>
        </x:is>
      </x:c>
      <x:c r="I21" s="42" t="inlineStr">
        <x:is>
          <x:t xml:space="preserve">Internet &amp; Direct Marketing Retail</x:t>
        </x:is>
      </x:c>
      <x:c r="J21" s="42" t="inlineStr">
        <x:is>
          <x:t xml:space="preserve">USD</x:t>
        </x:is>
      </x:c>
      <x:c r="K21" s="45" t="n">
        <x:v>8.93</x:v>
      </x:c>
      <x:c r="L21" s="42" t="inlineStr">
        <x:is>
          <x:t xml:space="preserve">2026-09-08</x:t>
        </x:is>
      </x:c>
      <x:c r="M21" s="48" t="n">
        <x:v>9</x:v>
      </x:c>
      <x:c r="N21" s="51" t="n">
        <x:v>80.7</x:v>
      </x:c>
      <x:c r="O21" s="51" t="n">
        <x:v>20.1</x:v>
      </x:c>
      <x:c r="P21" s="51" t="n">
        <x:v>0</x:v>
      </x:c>
      <x:c r="Q21" s="51" t="n">
        <x:v>0</x:v>
      </x:c>
      <x:c r="R21" s="51" t="n">
        <x:v>100.8</x:v>
      </x:c>
      <x:c r="S21" s="42" t="inlineStr">
        <x:is>
          <x:t xml:space="preserve">2026-08-06</x:t>
        </x:is>
      </x:c>
      <x:c r="T21" s="42"/>
      <x:c r="U21" s="51" t="n">
        <x:v>370.8</x:v>
      </x:c>
      <x:c r="V21" s="51" t="n">
        <x:v>-21.5</x:v>
      </x:c>
      <x:c r="W21" s="51" t="n">
        <x:v>-27.9</x:v>
      </x:c>
      <x:c r="X21" s="54" t="n">
        <x:v>-0.05798274002157497</x:v>
      </x:c>
      <x:c r="Y21" s="54" t="n">
        <x:v>-0.07524271844660194</x:v>
      </x:c>
      <x:c r="Z21" s="51" t="n">
        <x:v>338.47</x:v>
      </x:c>
      <x:c r="AA21" s="51" t="n">
        <x:v>9.75</x:v>
      </x:c>
      <x:c r="AB21" s="54" t="n">
        <x:v>-0.08718985976267524</x:v>
      </x:c>
      <x:c r="AC21" s="57" t="n">
        <x:v>0.2718446601941747</x:v>
      </x:c>
      <x:c r="AD21" s="42"/>
      <x:c r="AE21" s="42"/>
      <x:c r="AF21" s="57" t="n">
        <x:v>0.297810736549768</x:v>
      </x:c>
      <x:c r="AG21" s="57" t="n">
        <x:v>10.33846153846154</x:v>
      </x:c>
      <x:c r="AH21" s="42"/>
      <x:c r="AI21" s="42"/>
      <x:c r="AJ21" s="42"/>
      <x:c r="AK21" s="42"/>
      <x:c r="AL21" s="42"/>
      <x:c r="AM21" s="42"/>
      <x:c r="AN21" s="42"/>
      <x:c r="AO21" s="42"/>
      <x:c r="AP21" s="42"/>
      <x:c r="AQ21" s="42" t="inlineStr">
        <x:is>
          <x:t xml:space="preserve">reported (CIQ)</x:t>
        </x:is>
      </x:c>
      <x:c r="AR21" s="42" t="inlineStr">
        <x:is>
          <x:t xml:space="preserve">CapIQ Quick Comps (Chewy set), data 2026-09-09</x:t>
        </x:is>
      </x:c>
      <x:c r="AS21" s="59" t="inlineStr">
        <x:is>
          <x:t xml:space="preserve">Direct-to-consumer pet products (BarkBox)</x:t>
        </x:is>
      </x:c>
      <x:c r="AT21" s="59" t="inlineStr">
        <x:is>
          <x:t xml:space="preserve">Subscription + retail</x:t>
        </x:is>
      </x:c>
      <x:c r="AU21" s="59" t="inlineStr">
        <x:is>
          <x:t xml:space="preserve">Micro-cap, unprofitable — LTM EBITDA/EPS negative (NM). EXCLUDED from earnings-multiple stats. Flagged.</x:t>
        </x:is>
      </x:c>
    </x:row>
    <x:row r="22">
      <x:c r="A22" s="42" t="inlineStr">
        <x:is>
          <x:t xml:space="preserve">Industry 10: Retail &amp; Restaurants</x:t>
        </x:is>
      </x:c>
      <x:c r="B22" s="42" t="inlineStr">
        <x:is>
          <x:t xml:space="preserve">10B. E-commerce &amp; Marketplaces</x:t>
        </x:is>
      </x:c>
      <x:c r="C22" s="42" t="inlineStr">
        <x:is>
          <x:t xml:space="preserve">PetMed Express, Inc.</x:t>
        </x:is>
      </x:c>
      <x:c r="D22" s="42" t="inlineStr">
        <x:is>
          <x:t xml:space="preserve">PETS</x:t>
        </x:is>
      </x:c>
      <x:c r="E22" s="42" t="inlineStr">
        <x:is>
          <x:t xml:space="preserve">NasdaqGS</x:t>
        </x:is>
      </x:c>
      <x:c r="F22" s="42"/>
      <x:c r="G22" s="42" t="inlineStr">
        <x:is>
          <x:t xml:space="preserve">United States</x:t>
        </x:is>
      </x:c>
      <x:c r="H22" s="42" t="inlineStr">
        <x:is>
          <x:t xml:space="preserve">Online pet pharmacy (distressed)</x:t>
        </x:is>
      </x:c>
      <x:c r="I22" s="42" t="inlineStr">
        <x:is>
          <x:t xml:space="preserve">Other Specialty Retail</x:t>
        </x:is>
      </x:c>
      <x:c r="J22" s="42" t="inlineStr">
        <x:is>
          <x:t xml:space="preserve">USD</x:t>
        </x:is>
      </x:c>
      <x:c r="K22" s="45" t="n">
        <x:v>1.71</x:v>
      </x:c>
      <x:c r="L22" s="42" t="inlineStr">
        <x:is>
          <x:t xml:space="preserve">2026-09-08</x:t>
        </x:is>
      </x:c>
      <x:c r="M22" s="48" t="n">
        <x:v>21.1</x:v>
      </x:c>
      <x:c r="N22" s="51" t="n">
        <x:v>36</x:v>
      </x:c>
      <x:c r="O22" s="51" t="n">
        <x:v>-12.7</x:v>
      </x:c>
      <x:c r="P22" s="51" t="n">
        <x:v>0.01</x:v>
      </x:c>
      <x:c r="Q22" s="51" t="n">
        <x:v>0</x:v>
      </x:c>
      <x:c r="R22" s="51" t="n">
        <x:v>23.3</x:v>
      </x:c>
      <x:c r="S22" s="42" t="inlineStr">
        <x:is>
          <x:t xml:space="preserve">2026-08-13</x:t>
        </x:is>
      </x:c>
      <x:c r="T22" s="42"/>
      <x:c r="U22" s="51" t="n">
        <x:v>168.9</x:v>
      </x:c>
      <x:c r="V22" s="51" t="n">
        <x:v>-18.6</x:v>
      </x:c>
      <x:c r="W22" s="51" t="n">
        <x:v>-27.8</x:v>
      </x:c>
      <x:c r="X22" s="54" t="n">
        <x:v>-0.1101243339253997</x:v>
      </x:c>
      <x:c r="Y22" s="54" t="n">
        <x:v>-0.1645944345766726</x:v>
      </x:c>
      <x:c r="Z22" s="51" t="n">
        <x:v>181.34</x:v>
      </x:c>
      <x:c r="AA22" s="42"/>
      <x:c r="AB22" s="54" t="n">
        <x:v>0.07365304914150372</x:v>
      </x:c>
      <x:c r="AC22" s="57" t="n">
        <x:v>0.137951450562463</x:v>
      </x:c>
      <x:c r="AD22" s="42"/>
      <x:c r="AE22" s="42"/>
      <x:c r="AF22" s="57" t="n">
        <x:v>0.1284879232381163</x:v>
      </x:c>
      <x:c r="AG22" s="42"/>
      <x:c r="AH22" s="42"/>
      <x:c r="AI22" s="57" t="n">
        <x:v>21.375</x:v>
      </x:c>
      <x:c r="AJ22" s="42"/>
      <x:c r="AK22" s="42"/>
      <x:c r="AL22" s="42"/>
      <x:c r="AM22" s="42"/>
      <x:c r="AN22" s="42"/>
      <x:c r="AO22" s="42"/>
      <x:c r="AP22" s="42"/>
      <x:c r="AQ22" s="42" t="inlineStr">
        <x:is>
          <x:t xml:space="preserve">reported (CIQ)</x:t>
        </x:is>
      </x:c>
      <x:c r="AR22" s="42" t="inlineStr">
        <x:is>
          <x:t xml:space="preserve">CapIQ Quick Comps (Chewy set), data 2026-09-09</x:t>
        </x:is>
      </x:c>
      <x:c r="AS22" s="59" t="inlineStr">
        <x:is>
          <x:t xml:space="preserve">Online pet pharmacy (1-800-PetMeds)</x:t>
        </x:is>
      </x:c>
      <x:c r="AT22" s="59" t="inlineStr">
        <x:is>
          <x:t xml:space="preserve">E-commerce</x:t>
        </x:is>
      </x:c>
      <x:c r="AU22" s="59" t="inlineStr">
        <x:is>
          <x:t xml:space="preserve">Micro-cap, negative EBITDA — EXCLUDED from stats. Flagged.</x:t>
        </x:is>
      </x:c>
    </x:row>
    <x:row r="23">
      <x:c r="A23" s="36" t="inlineStr">
        <x:is>
          <x:t xml:space="preserve">10C. Restaurants &amp; Franchisors  —  Industry 10: Retail &amp; Restaurants</x:t>
        </x:is>
      </x:c>
      <x:c r="B23" s="36"/>
      <x:c r="C23" s="36"/>
      <x:c r="D23" s="36"/>
      <x:c r="E23" s="36"/>
      <x:c r="F23" s="36"/>
      <x:c r="G23" s="36"/>
      <x:c r="H23" s="36"/>
      <x:c r="I23" s="36"/>
      <x:c r="J23" s="36"/>
      <x:c r="K23" s="36"/>
      <x:c r="L23" s="36"/>
      <x:c r="M23" s="36"/>
      <x:c r="N23" s="36"/>
      <x:c r="O23" s="36"/>
      <x:c r="P23" s="36"/>
      <x:c r="Q23" s="36"/>
      <x:c r="R23" s="36"/>
      <x:c r="S23" s="36"/>
      <x:c r="T23" s="36"/>
      <x:c r="U23" s="36"/>
      <x:c r="V23" s="36"/>
      <x:c r="W23" s="36"/>
      <x:c r="X23" s="36"/>
      <x:c r="Y23" s="36"/>
      <x:c r="Z23" s="36"/>
      <x:c r="AA23" s="36"/>
      <x:c r="AB23" s="36"/>
      <x:c r="AC23" s="36"/>
      <x:c r="AD23" s="36"/>
      <x:c r="AE23" s="36"/>
      <x:c r="AF23" s="36"/>
      <x:c r="AG23" s="36"/>
      <x:c r="AH23" s="36"/>
      <x:c r="AI23" s="36"/>
      <x:c r="AJ23" s="36"/>
      <x:c r="AK23" s="36"/>
      <x:c r="AL23" s="36"/>
      <x:c r="AM23" s="36"/>
      <x:c r="AN23" s="36"/>
      <x:c r="AO23" s="36"/>
      <x:c r="AP23" s="36"/>
      <x:c r="AQ23" s="36"/>
      <x:c r="AR23" s="36"/>
      <x:c r="AS23" s="36"/>
      <x:c r="AT23" s="36"/>
      <x:c r="AU23" s="36"/>
    </x:row>
    <x:row r="24">
      <x:c r="A24" s="42" t="inlineStr">
        <x:is>
          <x:t xml:space="preserve">Industry 10: Retail &amp; Restaurants</x:t>
        </x:is>
      </x:c>
      <x:c r="B24" s="42" t="inlineStr">
        <x:is>
          <x:t xml:space="preserve">10C. Restaurants &amp; Franchisors</x:t>
        </x:is>
      </x:c>
      <x:c r="C24" s="42" t="inlineStr">
        <x:is>
          <x:t xml:space="preserve">McDonald's Corporation</x:t>
        </x:is>
      </x:c>
      <x:c r="D24" s="42" t="inlineStr">
        <x:is>
          <x:t xml:space="preserve">MCD</x:t>
        </x:is>
      </x:c>
      <x:c r="E24" s="42" t="inlineStr">
        <x:is>
          <x:t xml:space="preserve">NYSE</x:t>
        </x:is>
      </x:c>
      <x:c r="F24" s="42"/>
      <x:c r="G24" s="42" t="inlineStr">
        <x:is>
          <x:t xml:space="preserve">United States</x:t>
        </x:is>
      </x:c>
      <x:c r="H24" s="42" t="inlineStr">
        <x:is>
          <x:t xml:space="preserve">Global QSR franchisor + real estate</x:t>
        </x:is>
      </x:c>
      <x:c r="I24" s="42" t="inlineStr">
        <x:is>
          <x:t xml:space="preserve">Restaurants</x:t>
        </x:is>
      </x:c>
      <x:c r="J24" s="42" t="inlineStr">
        <x:is>
          <x:t xml:space="preserve">USD</x:t>
        </x:is>
      </x:c>
      <x:c r="K24" s="45" t="n">
        <x:v>253.48</x:v>
      </x:c>
      <x:c r="L24" s="42" t="inlineStr">
        <x:is>
          <x:t xml:space="preserve">2026-09-08</x:t>
        </x:is>
      </x:c>
      <x:c r="M24" s="48" t="n">
        <x:v>707.6</x:v>
      </x:c>
      <x:c r="N24" s="51" t="n">
        <x:v>179373</x:v>
      </x:c>
      <x:c r="O24" s="51" t="n">
        <x:v>53782</x:v>
      </x:c>
      <x:c r="P24" s="51" t="n">
        <x:v>0</x:v>
      </x:c>
      <x:c r="Q24" s="51" t="n">
        <x:v>0</x:v>
      </x:c>
      <x:c r="R24" s="51" t="n">
        <x:v>233155</x:v>
      </x:c>
      <x:c r="S24" s="42" t="inlineStr">
        <x:is>
          <x:t xml:space="preserve">2026-08-07</x:t>
        </x:is>
      </x:c>
      <x:c r="T24" s="42"/>
      <x:c r="U24" s="51" t="n">
        <x:v>27702</x:v>
      </x:c>
      <x:c r="V24" s="51" t="n">
        <x:v>14930</x:v>
      </x:c>
      <x:c r="W24" s="51" t="n">
        <x:v>12664</x:v>
      </x:c>
      <x:c r="X24" s="54" t="n">
        <x:v>0.5389502562991841</x:v>
      </x:c>
      <x:c r="Y24" s="54" t="n">
        <x:v>0.457151108223233</x:v>
      </x:c>
      <x:c r="Z24" s="51" t="n">
        <x:v>28869.16</x:v>
      </x:c>
      <x:c r="AA24" s="51" t="n">
        <x:v>16026.34</x:v>
      </x:c>
      <x:c r="AB24" s="54" t="n">
        <x:v>0.04213269800014441</x:v>
      </x:c>
      <x:c r="AC24" s="57" t="n">
        <x:v>8.416540321998411</x:v>
      </x:c>
      <x:c r="AD24" s="57" t="n">
        <x:v>15.61654387139987</x:v>
      </x:c>
      <x:c r="AE24" s="57" t="n">
        <x:v>18.41084965255843</x:v>
      </x:c>
      <x:c r="AF24" s="57" t="n">
        <x:v>8.076265468063498</x:v>
      </x:c>
      <x:c r="AG24" s="57" t="n">
        <x:v>14.54823746407477</x:v>
      </x:c>
      <x:c r="AH24" s="57" t="n">
        <x:v>20.59138911454102</x:v>
      </x:c>
      <x:c r="AI24" s="57" t="n">
        <x:v>19.10173323285607</x:v>
      </x:c>
      <x:c r="AJ24" s="42"/>
      <x:c r="AK24" s="42"/>
      <x:c r="AL24" s="42"/>
      <x:c r="AM24" s="42"/>
      <x:c r="AN24" s="42"/>
      <x:c r="AO24" s="42"/>
      <x:c r="AP24" s="42"/>
      <x:c r="AQ24" s="42" t="inlineStr">
        <x:is>
          <x:t xml:space="preserve">reported (CIQ)</x:t>
        </x:is>
      </x:c>
      <x:c r="AR24" s="42" t="inlineStr">
        <x:is>
          <x:t xml:space="preserve">CapIQ Quick Comps (Darden set), data 2026-09-09</x:t>
        </x:is>
      </x:c>
      <x:c r="AS24" s="59" t="inlineStr">
        <x:is>
          <x:t xml:space="preserve">McDonald's (heavily franchised + property)</x:t>
        </x:is>
      </x:c>
      <x:c r="AT24" s="59" t="inlineStr">
        <x:is>
          <x:t xml:space="preserve">Franchise royalties + rent</x:t>
        </x:is>
      </x:c>
      <x:c r="AU24" s="59" t="inlineStr">
        <x:is>
          <x:t xml:space="preserve">FRANCHISOR + real estate (highest margin). Flagged.</x:t>
        </x:is>
      </x:c>
    </x:row>
    <x:row r="25">
      <x:c r="A25" s="42" t="inlineStr">
        <x:is>
          <x:t xml:space="preserve">Industry 10: Retail &amp; Restaurants</x:t>
        </x:is>
      </x:c>
      <x:c r="B25" s="42" t="inlineStr">
        <x:is>
          <x:t xml:space="preserve">10C. Restaurants &amp; Franchisors</x:t>
        </x:is>
      </x:c>
      <x:c r="C25" s="42" t="inlineStr">
        <x:is>
          <x:t xml:space="preserve">Starbucks Corporation</x:t>
        </x:is>
      </x:c>
      <x:c r="D25" s="42" t="inlineStr">
        <x:is>
          <x:t xml:space="preserve">SBUX</x:t>
        </x:is>
      </x:c>
      <x:c r="E25" s="42" t="inlineStr">
        <x:is>
          <x:t xml:space="preserve">NasdaqGS</x:t>
        </x:is>
      </x:c>
      <x:c r="F25" s="42"/>
      <x:c r="G25" s="42" t="inlineStr">
        <x:is>
          <x:t xml:space="preserve">United States</x:t>
        </x:is>
      </x:c>
      <x:c r="H25" s="42" t="inlineStr">
        <x:is>
          <x:t xml:space="preserve">Coffee (company-operated + licensed)</x:t>
        </x:is>
      </x:c>
      <x:c r="I25" s="42" t="inlineStr">
        <x:is>
          <x:t xml:space="preserve">Restaurants</x:t>
        </x:is>
      </x:c>
      <x:c r="J25" s="42" t="inlineStr">
        <x:is>
          <x:t xml:space="preserve">USD</x:t>
        </x:is>
      </x:c>
      <x:c r="K25" s="45" t="n">
        <x:v>100.04</x:v>
      </x:c>
      <x:c r="L25" s="42" t="inlineStr">
        <x:is>
          <x:t xml:space="preserve">2026-09-08</x:t>
        </x:is>
      </x:c>
      <x:c r="M25" s="48" t="n">
        <x:v>1139.8</x:v>
      </x:c>
      <x:c r="N25" s="51" t="n">
        <x:v>114025.6</x:v>
      </x:c>
      <x:c r="O25" s="51" t="n">
        <x:v>18842.8</x:v>
      </x:c>
      <x:c r="P25" s="51" t="n">
        <x:v>0</x:v>
      </x:c>
      <x:c r="Q25" s="51" t="n">
        <x:v>7.2</x:v>
      </x:c>
      <x:c r="R25" s="51" t="n">
        <x:v>132875.6</x:v>
      </x:c>
      <x:c r="S25" s="42" t="inlineStr">
        <x:is>
          <x:t xml:space="preserve">2026-07-29</x:t>
        </x:is>
      </x:c>
      <x:c r="T25" s="42"/>
      <x:c r="U25" s="51" t="n">
        <x:v>38338.3</x:v>
      </x:c>
      <x:c r="V25" s="51" t="n">
        <x:v>5642.3</x:v>
      </x:c>
      <x:c r="W25" s="51" t="n">
        <x:v>3975.5</x:v>
      </x:c>
      <x:c r="X25" s="54" t="n">
        <x:v>0.1471713664925153</x:v>
      </x:c>
      <x:c r="Y25" s="54" t="n">
        <x:v>0.1036952603532238</x:v>
      </x:c>
      <x:c r="Z25" s="51" t="n">
        <x:v>37797.82</x:v>
      </x:c>
      <x:c r="AA25" s="51" t="n">
        <x:v>6328.45</x:v>
      </x:c>
      <x:c r="AB25" s="54" t="n">
        <x:v>-0.01409765169556298</x:v>
      </x:c>
      <x:c r="AC25" s="57" t="n">
        <x:v>3.465870943677732</x:v>
      </x:c>
      <x:c r="AD25" s="57" t="n">
        <x:v>23.54989986353083</x:v>
      </x:c>
      <x:c r="AE25" s="57" t="n">
        <x:v>33.4236196704817</x:v>
      </x:c>
      <x:c r="AF25" s="57" t="n">
        <x:v>3.515430254972377</x:v>
      </x:c>
      <x:c r="AG25" s="57" t="n">
        <x:v>20.99654733781574</x:v>
      </x:c>
      <x:c r="AH25" s="57" t="n">
        <x:v>57.49425287356322</x:v>
      </x:c>
      <x:c r="AI25" s="57" t="n">
        <x:v>33.91186440677966</x:v>
      </x:c>
      <x:c r="AJ25" s="42"/>
      <x:c r="AK25" s="42"/>
      <x:c r="AL25" s="42"/>
      <x:c r="AM25" s="42"/>
      <x:c r="AN25" s="42"/>
      <x:c r="AO25" s="42"/>
      <x:c r="AP25" s="42"/>
      <x:c r="AQ25" s="42" t="inlineStr">
        <x:is>
          <x:t xml:space="preserve">reported (CIQ)</x:t>
        </x:is>
      </x:c>
      <x:c r="AR25" s="42" t="inlineStr">
        <x:is>
          <x:t xml:space="preserve">CapIQ Quick Comps (Darden set), data 2026-09-09</x:t>
        </x:is>
      </x:c>
      <x:c r="AS25" s="59" t="inlineStr">
        <x:is>
          <x:t xml:space="preserve">Coffee retail (company-operated + licensed stores)</x:t>
        </x:is>
      </x:c>
      <x:c r="AT25" s="59" t="inlineStr">
        <x:is>
          <x:t xml:space="preserve">Company-operated + licensing</x:t>
        </x:is>
      </x:c>
      <x:c r="AU25" s="59" t="inlineStr">
        <x:is>
          <x:t xml:space="preserve">Turnaround; LTM margins depressed.</x:t>
        </x:is>
      </x:c>
    </x:row>
    <x:row r="26">
      <x:c r="A26" s="42" t="inlineStr">
        <x:is>
          <x:t xml:space="preserve">Industry 10: Retail &amp; Restaurants</x:t>
        </x:is>
      </x:c>
      <x:c r="B26" s="42" t="inlineStr">
        <x:is>
          <x:t xml:space="preserve">10C. Restaurants &amp; Franchisors</x:t>
        </x:is>
      </x:c>
      <x:c r="C26" s="42" t="inlineStr">
        <x:is>
          <x:t xml:space="preserve">Yum! Brands, Inc.</x:t>
        </x:is>
      </x:c>
      <x:c r="D26" s="42" t="inlineStr">
        <x:is>
          <x:t xml:space="preserve">YUM</x:t>
        </x:is>
      </x:c>
      <x:c r="E26" s="42" t="inlineStr">
        <x:is>
          <x:t xml:space="preserve">NYSE</x:t>
        </x:is>
      </x:c>
      <x:c r="F26" s="42"/>
      <x:c r="G26" s="42" t="inlineStr">
        <x:is>
          <x:t xml:space="preserve">United States</x:t>
        </x:is>
      </x:c>
      <x:c r="H26" s="42" t="inlineStr">
        <x:is>
          <x:t xml:space="preserve">Global QSR franchisor</x:t>
        </x:is>
      </x:c>
      <x:c r="I26" s="42" t="inlineStr">
        <x:is>
          <x:t xml:space="preserve">Restaurants</x:t>
        </x:is>
      </x:c>
      <x:c r="J26" s="42" t="inlineStr">
        <x:is>
          <x:t xml:space="preserve">USD</x:t>
        </x:is>
      </x:c>
      <x:c r="K26" s="45" t="n">
        <x:v>145.16</x:v>
      </x:c>
      <x:c r="L26" s="42" t="inlineStr">
        <x:is>
          <x:t xml:space="preserve">2026-09-08</x:t>
        </x:is>
      </x:c>
      <x:c r="M26" s="48" t="n">
        <x:v>272.9</x:v>
      </x:c>
      <x:c r="N26" s="51" t="n">
        <x:v>39614.3</x:v>
      </x:c>
      <x:c r="O26" s="51" t="n">
        <x:v>12731</x:v>
      </x:c>
      <x:c r="P26" s="51" t="n">
        <x:v>0</x:v>
      </x:c>
      <x:c r="Q26" s="51" t="n">
        <x:v>0</x:v>
      </x:c>
      <x:c r="R26" s="51" t="n">
        <x:v>52345.3</x:v>
      </x:c>
      <x:c r="S26" s="42" t="inlineStr">
        <x:is>
          <x:t xml:space="preserve">2026-08-05</x:t>
        </x:is>
      </x:c>
      <x:c r="T26" s="42"/>
      <x:c r="U26" s="51" t="n">
        <x:v>8722</x:v>
      </x:c>
      <x:c r="V26" s="51" t="n">
        <x:v>3068</x:v>
      </x:c>
      <x:c r="W26" s="51" t="n">
        <x:v>2832</x:v>
      </x:c>
      <x:c r="X26" s="54" t="n">
        <x:v>0.3517541848199954</x:v>
      </x:c>
      <x:c r="Y26" s="54" t="n">
        <x:v>0.3246961706030727</x:v>
      </x:c>
      <x:c r="Z26" s="51" t="n">
        <x:v>9298.530000000001</x:v>
      </x:c>
      <x:c r="AA26" s="51" t="n">
        <x:v>3202.3</x:v>
      </x:c>
      <x:c r="AB26" s="54" t="n">
        <x:v>0.06610066498509526</x:v>
      </x:c>
      <x:c r="AC26" s="57" t="n">
        <x:v>6.001524879614768</x:v>
      </x:c>
      <x:c r="AD26" s="57" t="n">
        <x:v>17.06170143415906</x:v>
      </x:c>
      <x:c r="AE26" s="57" t="n">
        <x:v>18.48350988700565</x:v>
      </x:c>
      <x:c r="AF26" s="57" t="n">
        <x:v>5.629416692746058</x:v>
      </x:c>
      <x:c r="AG26" s="57" t="n">
        <x:v>16.34615744933329</x:v>
      </x:c>
      <x:c r="AH26" s="57" t="n">
        <x:v>18.28211586901763</x:v>
      </x:c>
      <x:c r="AI26" s="57" t="n">
        <x:v>21.12954876273653</x:v>
      </x:c>
      <x:c r="AJ26" s="42"/>
      <x:c r="AK26" s="42"/>
      <x:c r="AL26" s="42"/>
      <x:c r="AM26" s="42"/>
      <x:c r="AN26" s="42"/>
      <x:c r="AO26" s="42"/>
      <x:c r="AP26" s="42"/>
      <x:c r="AQ26" s="42" t="inlineStr">
        <x:is>
          <x:t xml:space="preserve">reported (CIQ)</x:t>
        </x:is>
      </x:c>
      <x:c r="AR26" s="42" t="inlineStr">
        <x:is>
          <x:t xml:space="preserve">CapIQ Quick Comps (Darden set), data 2026-09-09</x:t>
        </x:is>
      </x:c>
      <x:c r="AS26" s="59" t="inlineStr">
        <x:is>
          <x:t xml:space="preserve">KFC, Taco Bell, Pizza Hut, Habit (franchisor)</x:t>
        </x:is>
      </x:c>
      <x:c r="AT26" s="59" t="inlineStr">
        <x:is>
          <x:t xml:space="preserve">Franchise royalties</x:t>
        </x:is>
      </x:c>
      <x:c r="AU26" s="59" t="inlineStr">
        <x:is>
          <x:t xml:space="preserve">FRANCHISOR (asset-light); negative tangible BV (franchise model). Flagged.</x:t>
        </x:is>
      </x:c>
    </x:row>
    <x:row r="27">
      <x:c r="A27" s="42" t="inlineStr">
        <x:is>
          <x:t xml:space="preserve">Industry 10: Retail &amp; Restaurants</x:t>
        </x:is>
      </x:c>
      <x:c r="B27" s="42" t="inlineStr">
        <x:is>
          <x:t xml:space="preserve">10C. Restaurants &amp; Franchisors</x:t>
        </x:is>
      </x:c>
      <x:c r="C27" s="42" t="inlineStr">
        <x:is>
          <x:t xml:space="preserve">Chipotle Mexican Grill, Inc.</x:t>
        </x:is>
      </x:c>
      <x:c r="D27" s="42" t="inlineStr">
        <x:is>
          <x:t xml:space="preserve">CMG</x:t>
        </x:is>
      </x:c>
      <x:c r="E27" s="42" t="inlineStr">
        <x:is>
          <x:t xml:space="preserve">NYSE</x:t>
        </x:is>
      </x:c>
      <x:c r="F27" s="42"/>
      <x:c r="G27" s="42" t="inlineStr">
        <x:is>
          <x:t xml:space="preserve">United States</x:t>
        </x:is>
      </x:c>
      <x:c r="H27" s="42" t="inlineStr">
        <x:is>
          <x:t xml:space="preserve">Fast casual (company-operated)</x:t>
        </x:is>
      </x:c>
      <x:c r="I27" s="42" t="inlineStr">
        <x:is>
          <x:t xml:space="preserve">Restaurants</x:t>
        </x:is>
      </x:c>
      <x:c r="J27" s="42" t="inlineStr">
        <x:is>
          <x:t xml:space="preserve">USD</x:t>
        </x:is>
      </x:c>
      <x:c r="K27" s="45" t="n">
        <x:v>36.03</x:v>
      </x:c>
      <x:c r="L27" s="42" t="inlineStr">
        <x:is>
          <x:t xml:space="preserve">2026-09-08</x:t>
        </x:is>
      </x:c>
      <x:c r="M27" s="48" t="n">
        <x:v>1265.4</x:v>
      </x:c>
      <x:c r="N27" s="51" t="n">
        <x:v>45593</x:v>
      </x:c>
      <x:c r="O27" s="51" t="n">
        <x:v>4741.3</x:v>
      </x:c>
      <x:c r="P27" s="51" t="n">
        <x:v>0</x:v>
      </x:c>
      <x:c r="Q27" s="51" t="n">
        <x:v>0</x:v>
      </x:c>
      <x:c r="R27" s="51" t="n">
        <x:v>50334.3</x:v>
      </x:c>
      <x:c r="S27" s="42" t="inlineStr">
        <x:is>
          <x:t xml:space="preserve">2026-07-31</x:t>
        </x:is>
      </x:c>
      <x:c r="T27" s="42"/>
      <x:c r="U27" s="51" t="n">
        <x:v>12423.8</x:v>
      </x:c>
      <x:c r="V27" s="51" t="n">
        <x:v>2275</x:v>
      </x:c>
      <x:c r="W27" s="51" t="n">
        <x:v>1896.7</x:v>
      </x:c>
      <x:c r="X27" s="54" t="n">
        <x:v>0.1831162768235162</x:v>
      </x:c>
      <x:c r="Y27" s="54" t="n">
        <x:v>0.1526666559345772</x:v>
      </x:c>
      <x:c r="Z27" s="51" t="n">
        <x:v>13723.52</x:v>
      </x:c>
      <x:c r="AA27" s="51" t="n">
        <x:v>2482.83</x:v>
      </x:c>
      <x:c r="AB27" s="54" t="n">
        <x:v>0.104615335082664</x:v>
      </x:c>
      <x:c r="AC27" s="57" t="n">
        <x:v>4.05144158791996</x:v>
      </x:c>
      <x:c r="AD27" s="57" t="n">
        <x:v>22.12496703296704</x:v>
      </x:c>
      <x:c r="AE27" s="57" t="n">
        <x:v>26.53782886065271</x:v>
      </x:c>
      <x:c r="AF27" s="57" t="n">
        <x:v>3.667739763559204</x:v>
      </x:c>
      <x:c r="AG27" s="57" t="n">
        <x:v>20.27295465255374</x:v>
      </x:c>
      <x:c r="AH27" s="57" t="n">
        <x:v>33.36111111111111</x:v>
      </x:c>
      <x:c r="AI27" s="57" t="n">
        <x:v>28.37007874015748</x:v>
      </x:c>
      <x:c r="AJ27" s="42"/>
      <x:c r="AK27" s="42"/>
      <x:c r="AL27" s="42"/>
      <x:c r="AM27" s="42"/>
      <x:c r="AN27" s="42"/>
      <x:c r="AO27" s="42"/>
      <x:c r="AP27" s="42"/>
      <x:c r="AQ27" s="42" t="inlineStr">
        <x:is>
          <x:t xml:space="preserve">reported (CIQ)</x:t>
        </x:is>
      </x:c>
      <x:c r="AR27" s="42" t="inlineStr">
        <x:is>
          <x:t xml:space="preserve">CapIQ Quick Comps (Darden set), data 2026-09-09</x:t>
        </x:is>
      </x:c>
      <x:c r="AS27" s="59" t="inlineStr">
        <x:is>
          <x:t xml:space="preserve">Fast-casual Mexican (company-operated)</x:t>
        </x:is>
      </x:c>
      <x:c r="AT27" s="59" t="inlineStr">
        <x:is>
          <x:t xml:space="preserve">Company-operated restaurant sales</x:t>
        </x:is>
      </x:c>
      <x:c r="AU27" s="59" t="inlineStr">
        <x:is>
          <x:t xml:space="preserve">High-growth fast casual; premium multiple.</x:t>
        </x:is>
      </x:c>
    </x:row>
    <x:row r="28">
      <x:c r="A28" s="42" t="inlineStr">
        <x:is>
          <x:t xml:space="preserve">Industry 10: Retail &amp; Restaurants</x:t>
        </x:is>
      </x:c>
      <x:c r="B28" s="42" t="inlineStr">
        <x:is>
          <x:t xml:space="preserve">10C. Restaurants &amp; Franchisors</x:t>
        </x:is>
      </x:c>
      <x:c r="C28" s="42" t="inlineStr">
        <x:is>
          <x:t xml:space="preserve">Restaurant Brands International Inc.</x:t>
        </x:is>
      </x:c>
      <x:c r="D28" s="42" t="inlineStr">
        <x:is>
          <x:t xml:space="preserve">QSR</x:t>
        </x:is>
      </x:c>
      <x:c r="E28" s="42" t="inlineStr">
        <x:is>
          <x:t xml:space="preserve">NYSE</x:t>
        </x:is>
      </x:c>
      <x:c r="F28" s="42"/>
      <x:c r="G28" s="42" t="inlineStr">
        <x:is>
          <x:t xml:space="preserve">Canada</x:t>
        </x:is>
      </x:c>
      <x:c r="H28" s="42" t="inlineStr">
        <x:is>
          <x:t xml:space="preserve">Global QSR franchisor</x:t>
        </x:is>
      </x:c>
      <x:c r="I28" s="42" t="inlineStr">
        <x:is>
          <x:t xml:space="preserve">Restaurants</x:t>
        </x:is>
      </x:c>
      <x:c r="J28" s="42" t="inlineStr">
        <x:is>
          <x:t xml:space="preserve">USD</x:t>
        </x:is>
      </x:c>
      <x:c r="K28" s="45" t="n">
        <x:v>77.01000000000001</x:v>
      </x:c>
      <x:c r="L28" s="42" t="inlineStr">
        <x:is>
          <x:t xml:space="preserve">2026-09-08</x:t>
        </x:is>
      </x:c>
      <x:c r="M28" s="48" t="n">
        <x:v>348.8</x:v>
      </x:c>
      <x:c r="N28" s="51" t="n">
        <x:v>26857.9</x:v>
      </x:c>
      <x:c r="O28" s="51" t="n">
        <x:v>14549</x:v>
      </x:c>
      <x:c r="P28" s="51" t="n">
        <x:v>0</x:v>
      </x:c>
      <x:c r="Q28" s="51" t="n">
        <x:v>1545</x:v>
      </x:c>
      <x:c r="R28" s="51" t="n">
        <x:v>42951.9</x:v>
      </x:c>
      <x:c r="S28" s="42" t="inlineStr">
        <x:is>
          <x:t xml:space="preserve">2026-08-06</x:t>
        </x:is>
      </x:c>
      <x:c r="T28" s="42"/>
      <x:c r="U28" s="51" t="n">
        <x:v>9699</x:v>
      </x:c>
      <x:c r="V28" s="51" t="n">
        <x:v>2924</x:v>
      </x:c>
      <x:c r="W28" s="51" t="n">
        <x:v>2616</x:v>
      </x:c>
      <x:c r="X28" s="54" t="n">
        <x:v>0.3014743788019383</x:v>
      </x:c>
      <x:c r="Y28" s="54" t="n">
        <x:v>0.2697185276832663</x:v>
      </x:c>
      <x:c r="Z28" s="51" t="n">
        <x:v>9914.33</x:v>
      </x:c>
      <x:c r="AA28" s="51" t="n">
        <x:v>3273.52</x:v>
      </x:c>
      <x:c r="AB28" s="54" t="n">
        <x:v>0.02220125786163529</x:v>
      </x:c>
      <x:c r="AC28" s="57" t="n">
        <x:v>4.428487472935354</x:v>
      </x:c>
      <x:c r="AD28" s="57" t="n">
        <x:v>14.68943228454172</x:v>
      </x:c>
      <x:c r="AE28" s="57" t="n">
        <x:v>16.41892201834862</x:v>
      </x:c>
      <x:c r="AF28" s="57" t="n">
        <x:v>4.332304855698772</x:v>
      </x:c>
      <x:c r="AG28" s="57" t="n">
        <x:v>13.12101346562721</x:v>
      </x:c>
      <x:c r="AH28" s="57" t="n">
        <x:v>19.34924623115578</x:v>
      </x:c>
      <x:c r="AI28" s="57" t="n">
        <x:v>18.12</x:v>
      </x:c>
      <x:c r="AJ28" s="42"/>
      <x:c r="AK28" s="42"/>
      <x:c r="AL28" s="42"/>
      <x:c r="AM28" s="42"/>
      <x:c r="AN28" s="42"/>
      <x:c r="AO28" s="42"/>
      <x:c r="AP28" s="42"/>
      <x:c r="AQ28" s="42" t="inlineStr">
        <x:is>
          <x:t xml:space="preserve">reported (CIQ)</x:t>
        </x:is>
      </x:c>
      <x:c r="AR28" s="42" t="inlineStr">
        <x:is>
          <x:t xml:space="preserve">CapIQ Quick Comps (Darden set), data 2026-09-09</x:t>
        </x:is>
      </x:c>
      <x:c r="AS28" s="59" t="inlineStr">
        <x:is>
          <x:t xml:space="preserve">Burger King, Tim Hortons, Popeyes, Firehouse (franchisor)</x:t>
        </x:is>
      </x:c>
      <x:c r="AT28" s="59" t="inlineStr">
        <x:is>
          <x:t xml:space="preserve">Franchise royalties + company ops</x:t>
        </x:is>
      </x:c>
      <x:c r="AU28" s="59" t="inlineStr">
        <x:is>
          <x:t xml:space="preserve">FRANCHISOR (asset-light) — premium EV/EBITDA; high leverage. Flagged (franchisor).</x:t>
        </x:is>
      </x:c>
    </x:row>
    <x:row r="29">
      <x:c r="A29" s="42" t="inlineStr">
        <x:is>
          <x:t xml:space="preserve">Industry 10: Retail &amp; Restaurants</x:t>
        </x:is>
      </x:c>
      <x:c r="B29" s="42" t="inlineStr">
        <x:is>
          <x:t xml:space="preserve">10C. Restaurants &amp; Franchisors</x:t>
        </x:is>
      </x:c>
      <x:c r="C29" s="42" t="inlineStr">
        <x:is>
          <x:t xml:space="preserve">Darden Restaurants, Inc.</x:t>
        </x:is>
      </x:c>
      <x:c r="D29" s="42" t="inlineStr">
        <x:is>
          <x:t xml:space="preserve">DRI</x:t>
        </x:is>
      </x:c>
      <x:c r="E29" s="42" t="inlineStr">
        <x:is>
          <x:t xml:space="preserve">NYSE</x:t>
        </x:is>
      </x:c>
      <x:c r="F29" s="42"/>
      <x:c r="G29" s="42" t="inlineStr">
        <x:is>
          <x:t xml:space="preserve">United States</x:t>
        </x:is>
      </x:c>
      <x:c r="H29" s="42" t="inlineStr">
        <x:is>
          <x:t xml:space="preserve">Full-service restaurants (company-operated)</x:t>
        </x:is>
      </x:c>
      <x:c r="I29" s="42" t="inlineStr">
        <x:is>
          <x:t xml:space="preserve">Restaurants</x:t>
        </x:is>
      </x:c>
      <x:c r="J29" s="42" t="inlineStr">
        <x:is>
          <x:t xml:space="preserve">USD</x:t>
        </x:is>
      </x:c>
      <x:c r="K29" s="45" t="n">
        <x:v>209.42</x:v>
      </x:c>
      <x:c r="L29" s="42" t="inlineStr">
        <x:is>
          <x:t xml:space="preserve">2026-09-08</x:t>
        </x:is>
      </x:c>
      <x:c r="M29" s="48" t="n">
        <x:v>113.5</x:v>
      </x:c>
      <x:c r="N29" s="51" t="n">
        <x:v>23777.9</x:v>
      </x:c>
      <x:c r="O29" s="51" t="n">
        <x:v>7827</x:v>
      </x:c>
      <x:c r="P29" s="51" t="n">
        <x:v>0</x:v>
      </x:c>
      <x:c r="Q29" s="51" t="n">
        <x:v>0</x:v>
      </x:c>
      <x:c r="R29" s="51" t="n">
        <x:v>31604.9</x:v>
      </x:c>
      <x:c r="S29" s="42" t="inlineStr">
        <x:is>
          <x:t xml:space="preserve">2026-07-24</x:t>
        </x:is>
      </x:c>
      <x:c r="T29" s="42"/>
      <x:c r="U29" s="51" t="n">
        <x:v>13210.9</x:v>
      </x:c>
      <x:c r="V29" s="51" t="n">
        <x:v>2115</x:v>
      </x:c>
      <x:c r="W29" s="51" t="n">
        <x:v>1572.1</x:v>
      </x:c>
      <x:c r="X29" s="54" t="n">
        <x:v>0.160095073007895</x:v>
      </x:c>
      <x:c r="Y29" s="54" t="n">
        <x:v>0.1190002195157029</x:v>
      </x:c>
      <x:c r="Z29" s="51" t="n">
        <x:v>13691.54</x:v>
      </x:c>
      <x:c r="AA29" s="51" t="n">
        <x:v>2271.03</x:v>
      </x:c>
      <x:c r="AB29" s="54" t="n">
        <x:v>0.03638207843523156</x:v>
      </x:c>
      <x:c r="AC29" s="57" t="n">
        <x:v>2.392335117213816</x:v>
      </x:c>
      <x:c r="AD29" s="57" t="n">
        <x:v>14.94321513002364</x:v>
      </x:c>
      <x:c r="AE29" s="57" t="n">
        <x:v>20.10361936263597</x:v>
      </x:c>
      <x:c r="AF29" s="57" t="n">
        <x:v>2.308352457064728</x:v>
      </x:c>
      <x:c r="AG29" s="57" t="n">
        <x:v>13.91654887870262</x:v>
      </x:c>
      <x:c r="AH29" s="57" t="n">
        <x:v>20.05938697318008</x:v>
      </x:c>
      <x:c r="AI29" s="57" t="n">
        <x:v>18.58207630878438</x:v>
      </x:c>
      <x:c r="AJ29" s="42"/>
      <x:c r="AK29" s="42"/>
      <x:c r="AL29" s="42"/>
      <x:c r="AM29" s="42"/>
      <x:c r="AN29" s="42"/>
      <x:c r="AO29" s="42"/>
      <x:c r="AP29" s="42"/>
      <x:c r="AQ29" s="42" t="inlineStr">
        <x:is>
          <x:t xml:space="preserve">reported (CIQ)</x:t>
        </x:is>
      </x:c>
      <x:c r="AR29" s="42" t="inlineStr">
        <x:is>
          <x:t xml:space="preserve">CapIQ Quick Comps (Darden set), data 2026-09-09</x:t>
        </x:is>
      </x:c>
      <x:c r="AS29" s="59" t="inlineStr">
        <x:is>
          <x:t xml:space="preserve">Full-service dining (Olive Garden, LongHorn, etc.)</x:t>
        </x:is>
      </x:c>
      <x:c r="AT29" s="59" t="inlineStr">
        <x:is>
          <x:t xml:space="preserve">Company-operated restaurant sales</x:t>
        </x:is>
      </x:c>
      <x:c r="AU29" s="59" t="inlineStr">
        <x:is>
          <x:t xml:space="preserve">Full-service anchor (company-operated).</x:t>
        </x:is>
      </x:c>
    </x:row>
    <x:row r="30">
      <x:c r="A30" s="42" t="inlineStr">
        <x:is>
          <x:t xml:space="preserve">Industry 10: Retail &amp; Restaurants</x:t>
        </x:is>
      </x:c>
      <x:c r="B30" s="42" t="inlineStr">
        <x:is>
          <x:t xml:space="preserve">10C. Restaurants &amp; Franchisors</x:t>
        </x:is>
      </x:c>
      <x:c r="C30" s="42" t="inlineStr">
        <x:is>
          <x:t xml:space="preserve">Domino's Pizza, Inc.</x:t>
        </x:is>
      </x:c>
      <x:c r="D30" s="42" t="inlineStr">
        <x:is>
          <x:t xml:space="preserve">DPZ</x:t>
        </x:is>
      </x:c>
      <x:c r="E30" s="42" t="inlineStr">
        <x:is>
          <x:t xml:space="preserve">NasdaqGS</x:t>
        </x:is>
      </x:c>
      <x:c r="F30" s="42"/>
      <x:c r="G30" s="42" t="inlineStr">
        <x:is>
          <x:t xml:space="preserve">United States</x:t>
        </x:is>
      </x:c>
      <x:c r="H30" s="42" t="inlineStr">
        <x:is>
          <x:t xml:space="preserve">Pizza franchisor</x:t>
        </x:is>
      </x:c>
      <x:c r="I30" s="42" t="inlineStr">
        <x:is>
          <x:t xml:space="preserve">Restaurants</x:t>
        </x:is>
      </x:c>
      <x:c r="J30" s="42" t="inlineStr">
        <x:is>
          <x:t xml:space="preserve">USD</x:t>
        </x:is>
      </x:c>
      <x:c r="K30" s="45" t="n">
        <x:v>321.46</x:v>
      </x:c>
      <x:c r="L30" s="42" t="inlineStr">
        <x:is>
          <x:t xml:space="preserve">2026-09-08</x:t>
        </x:is>
      </x:c>
      <x:c r="M30" s="48" t="n">
        <x:v>33.1</x:v>
      </x:c>
      <x:c r="N30" s="51" t="n">
        <x:v>10634.5</x:v>
      </x:c>
      <x:c r="O30" s="51" t="n">
        <x:v>4958</x:v>
      </x:c>
      <x:c r="P30" s="51" t="n">
        <x:v>0</x:v>
      </x:c>
      <x:c r="Q30" s="51" t="n">
        <x:v>0</x:v>
      </x:c>
      <x:c r="R30" s="51" t="n">
        <x:v>15592.5</x:v>
      </x:c>
      <x:c r="S30" s="42" t="inlineStr">
        <x:is>
          <x:t xml:space="preserve">2026-07-20</x:t>
        </x:is>
      </x:c>
      <x:c r="T30" s="42"/>
      <x:c r="U30" s="51" t="n">
        <x:v>5027.8</x:v>
      </x:c>
      <x:c r="V30" s="51" t="n">
        <x:v>1023.5</x:v>
      </x:c>
      <x:c r="W30" s="51" t="n">
        <x:v>969.2</x:v>
      </x:c>
      <x:c r="X30" s="54" t="n">
        <x:v>0.2035681610247027</x:v>
      </x:c>
      <x:c r="Y30" s="54" t="n">
        <x:v>0.1927682087592983</x:v>
      </x:c>
      <x:c r="Z30" s="51" t="n">
        <x:v>5272.11</x:v>
      </x:c>
      <x:c r="AA30" s="51" t="n">
        <x:v>1139.24</x:v>
      </x:c>
      <x:c r="AB30" s="54" t="n">
        <x:v>0.04859182942837803</x:v>
      </x:c>
      <x:c r="AC30" s="57" t="n">
        <x:v>3.101257011018736</x:v>
      </x:c>
      <x:c r="AD30" s="57" t="n">
        <x:v>15.23448949682462</x:v>
      </x:c>
      <x:c r="AE30" s="57" t="n">
        <x:v>16.08801073049938</x:v>
      </x:c>
      <x:c r="AF30" s="57" t="n">
        <x:v>2.957544512538623</x:v>
      </x:c>
      <x:c r="AG30" s="57" t="n">
        <x:v>13.6867560830027</x:v>
      </x:c>
      <x:c r="AH30" s="57" t="n">
        <x:v>18.20271800679502</x:v>
      </x:c>
      <x:c r="AI30" s="57" t="n">
        <x:v>15.8902619871478</x:v>
      </x:c>
      <x:c r="AJ30" s="42"/>
      <x:c r="AK30" s="42"/>
      <x:c r="AL30" s="42"/>
      <x:c r="AM30" s="42"/>
      <x:c r="AN30" s="42"/>
      <x:c r="AO30" s="42"/>
      <x:c r="AP30" s="42"/>
      <x:c r="AQ30" s="42" t="inlineStr">
        <x:is>
          <x:t xml:space="preserve">reported (CIQ)</x:t>
        </x:is>
      </x:c>
      <x:c r="AR30" s="42" t="inlineStr">
        <x:is>
          <x:t xml:space="preserve">CapIQ Quick Comps (Darden set), data 2026-09-09</x:t>
        </x:is>
      </x:c>
      <x:c r="AS30" s="59" t="inlineStr">
        <x:is>
          <x:t xml:space="preserve">Pizza delivery/carryout (franchisor + supply chain)</x:t>
        </x:is>
      </x:c>
      <x:c r="AT30" s="59" t="inlineStr">
        <x:is>
          <x:t xml:space="preserve">Franchise royalties + supply chain</x:t>
        </x:is>
      </x:c>
      <x:c r="AU30" s="59" t="inlineStr">
        <x:is>
          <x:t xml:space="preserve">FRANCHISOR; negative tangible BV. Flagged.</x:t>
        </x:is>
      </x:c>
    </x:row>
    <x:row r="31">
      <x:c r="A31" s="42" t="inlineStr">
        <x:is>
          <x:t xml:space="preserve">Industry 10: Retail &amp; Restaurants</x:t>
        </x:is>
      </x:c>
      <x:c r="B31" s="42" t="inlineStr">
        <x:is>
          <x:t xml:space="preserve">10C. Restaurants &amp; Franchisors</x:t>
        </x:is>
      </x:c>
      <x:c r="C31" s="42" t="inlineStr">
        <x:is>
          <x:t xml:space="preserve">Texas Roadhouse, Inc.</x:t>
        </x:is>
      </x:c>
      <x:c r="D31" s="42" t="inlineStr">
        <x:is>
          <x:t xml:space="preserve">TXRH</x:t>
        </x:is>
      </x:c>
      <x:c r="E31" s="42" t="inlineStr">
        <x:is>
          <x:t xml:space="preserve">NasdaqGS</x:t>
        </x:is>
      </x:c>
      <x:c r="F31" s="42"/>
      <x:c r="G31" s="42" t="inlineStr">
        <x:is>
          <x:t xml:space="preserve">United States</x:t>
        </x:is>
      </x:c>
      <x:c r="H31" s="42" t="inlineStr">
        <x:is>
          <x:t xml:space="preserve">Full-service (company-operated)</x:t>
        </x:is>
      </x:c>
      <x:c r="I31" s="42" t="inlineStr">
        <x:is>
          <x:t xml:space="preserve">Restaurants</x:t>
        </x:is>
      </x:c>
      <x:c r="J31" s="42" t="inlineStr">
        <x:is>
          <x:t xml:space="preserve">USD</x:t>
        </x:is>
      </x:c>
      <x:c r="K31" s="45" t="n">
        <x:v>179.27</x:v>
      </x:c>
      <x:c r="L31" s="42" t="inlineStr">
        <x:is>
          <x:t xml:space="preserve">2026-09-08</x:t>
        </x:is>
      </x:c>
      <x:c r="M31" s="48" t="n">
        <x:v>65.59999999999999</x:v>
      </x:c>
      <x:c r="N31" s="51" t="n">
        <x:v>11767.4</x:v>
      </x:c>
      <x:c r="O31" s="51" t="n">
        <x:v>885.1</x:v>
      </x:c>
      <x:c r="P31" s="51" t="n">
        <x:v>0</x:v>
      </x:c>
      <x:c r="Q31" s="51" t="n">
        <x:v>21.24</x:v>
      </x:c>
      <x:c r="R31" s="51" t="n">
        <x:v>12673.8</x:v>
      </x:c>
      <x:c r="S31" s="42" t="inlineStr">
        <x:is>
          <x:t xml:space="preserve">2026-08-07</x:t>
        </x:is>
      </x:c>
      <x:c r="T31" s="42"/>
      <x:c r="U31" s="51" t="n">
        <x:v>6231.5</x:v>
      </x:c>
      <x:c r="V31" s="51" t="n">
        <x:v>705.4</x:v>
      </x:c>
      <x:c r="W31" s="51" t="n">
        <x:v>483.2</x:v>
      </x:c>
      <x:c r="X31" s="54" t="n">
        <x:v>0.1131990692449651</x:v>
      </x:c>
      <x:c r="Y31" s="54" t="n">
        <x:v>0.07754152290780711</x:v>
      </x:c>
      <x:c r="Z31" s="51" t="n">
        <x:v>6835.77</x:v>
      </x:c>
      <x:c r="AA31" s="51" t="n">
        <x:v>801.3</x:v>
      </x:c>
      <x:c r="AB31" s="54" t="n">
        <x:v>0.09697023188638387</x:v>
      </x:c>
      <x:c r="AC31" s="57" t="n">
        <x:v>2.033828131268555</x:v>
      </x:c>
      <x:c r="AD31" s="57" t="n">
        <x:v>17.96682733201021</x:v>
      </x:c>
      <x:c r="AE31" s="57" t="n">
        <x:v>26.22889072847682</x:v>
      </x:c>
      <x:c r="AF31" s="57" t="n">
        <x:v>1.854041315023764</x:v>
      </x:c>
      <x:c r="AG31" s="57" t="n">
        <x:v>15.81654810932235</x:v>
      </x:c>
      <x:c r="AH31" s="57" t="n">
        <x:v>28.72916666666667</x:v>
      </x:c>
      <x:c r="AI31" s="57" t="n">
        <x:v>24.89861111111111</x:v>
      </x:c>
      <x:c r="AJ31" s="42"/>
      <x:c r="AK31" s="42"/>
      <x:c r="AL31" s="42"/>
      <x:c r="AM31" s="42"/>
      <x:c r="AN31" s="42"/>
      <x:c r="AO31" s="42"/>
      <x:c r="AP31" s="42"/>
      <x:c r="AQ31" s="42" t="inlineStr">
        <x:is>
          <x:t xml:space="preserve">reported (CIQ)</x:t>
        </x:is>
      </x:c>
      <x:c r="AR31" s="42" t="inlineStr">
        <x:is>
          <x:t xml:space="preserve">CapIQ Quick Comps (Darden set), data 2026-09-09</x:t>
        </x:is>
      </x:c>
      <x:c r="AS31" s="59" t="inlineStr">
        <x:is>
          <x:t xml:space="preserve">Casual steakhouse dining</x:t>
        </x:is>
      </x:c>
      <x:c r="AT31" s="59" t="inlineStr">
        <x:is>
          <x:t xml:space="preserve">Company-operated restaurant sales</x:t>
        </x:is>
      </x:c>
      <x:c r="AU31" s="59"/>
    </x:row>
    <x:row r="32">
      <x:c r="A32" s="42" t="inlineStr">
        <x:is>
          <x:t xml:space="preserve">Industry 10: Retail &amp; Restaurants</x:t>
        </x:is>
      </x:c>
      <x:c r="B32" s="42" t="inlineStr">
        <x:is>
          <x:t xml:space="preserve">10C. Restaurants &amp; Franchisors</x:t>
        </x:is>
      </x:c>
      <x:c r="C32" s="42" t="inlineStr">
        <x:is>
          <x:t xml:space="preserve">Brinker International, Inc.</x:t>
        </x:is>
      </x:c>
      <x:c r="D32" s="42" t="inlineStr">
        <x:is>
          <x:t xml:space="preserve">EAT</x:t>
        </x:is>
      </x:c>
      <x:c r="E32" s="42" t="inlineStr">
        <x:is>
          <x:t xml:space="preserve">NYSE</x:t>
        </x:is>
      </x:c>
      <x:c r="F32" s="42"/>
      <x:c r="G32" s="42" t="inlineStr">
        <x:is>
          <x:t xml:space="preserve">United States</x:t>
        </x:is>
      </x:c>
      <x:c r="H32" s="42" t="inlineStr">
        <x:is>
          <x:t xml:space="preserve">Full-service (company-operated)</x:t>
        </x:is>
      </x:c>
      <x:c r="I32" s="42" t="inlineStr">
        <x:is>
          <x:t xml:space="preserve">Restaurants</x:t>
        </x:is>
      </x:c>
      <x:c r="J32" s="42" t="inlineStr">
        <x:is>
          <x:t xml:space="preserve">USD</x:t>
        </x:is>
      </x:c>
      <x:c r="K32" s="45" t="n">
        <x:v>215.31</x:v>
      </x:c>
      <x:c r="L32" s="42" t="inlineStr">
        <x:is>
          <x:t xml:space="preserve">2026-09-08</x:t>
        </x:is>
      </x:c>
      <x:c r="M32" s="48" t="n">
        <x:v>41.8</x:v>
      </x:c>
      <x:c r="N32" s="51" t="n">
        <x:v>8992.4</x:v>
      </x:c>
      <x:c r="O32" s="51" t="n">
        <x:v>1646</x:v>
      </x:c>
      <x:c r="P32" s="51" t="n">
        <x:v>0</x:v>
      </x:c>
      <x:c r="Q32" s="51" t="n">
        <x:v>0</x:v>
      </x:c>
      <x:c r="R32" s="51" t="n">
        <x:v>10638.4</x:v>
      </x:c>
      <x:c r="S32" s="42" t="inlineStr">
        <x:is>
          <x:t xml:space="preserve">2026-08-19</x:t>
        </x:is>
      </x:c>
      <x:c r="T32" s="42"/>
      <x:c r="U32" s="51" t="n">
        <x:v>5807.4</x:v>
      </x:c>
      <x:c r="V32" s="51" t="n">
        <x:v>846.2</x:v>
      </x:c>
      <x:c r="W32" s="51" t="n">
        <x:v>627.5</x:v>
      </x:c>
      <x:c r="X32" s="54" t="n">
        <x:v>0.1457106450390881</x:v>
      </x:c>
      <x:c r="Y32" s="54" t="n">
        <x:v>0.1080517959844337</x:v>
      </x:c>
      <x:c r="Z32" s="51" t="n">
        <x:v>6259.85</x:v>
      </x:c>
      <x:c r="AA32" s="51" t="n">
        <x:v>953.59</x:v>
      </x:c>
      <x:c r="AB32" s="54" t="n">
        <x:v>0.07790921927196348</x:v>
      </x:c>
      <x:c r="AC32" s="57" t="n">
        <x:v>1.831869683507249</x:v>
      </x:c>
      <x:c r="AD32" s="57" t="n">
        <x:v>12.57196880170172</x:v>
      </x:c>
      <x:c r="AE32" s="57" t="n">
        <x:v>16.95362549800797</x:v>
      </x:c>
      <x:c r="AF32" s="57" t="n">
        <x:v>1.699465642147975</x:v>
      </x:c>
      <x:c r="AG32" s="57" t="n">
        <x:v>11.15615725836051</x:v>
      </x:c>
      <x:c r="AH32" s="57" t="n">
        <x:v>19.80772769089237</x:v>
      </x:c>
      <x:c r="AI32" s="57" t="n">
        <x:v>16.27437641723356</x:v>
      </x:c>
      <x:c r="AJ32" s="42"/>
      <x:c r="AK32" s="42"/>
      <x:c r="AL32" s="42"/>
      <x:c r="AM32" s="42"/>
      <x:c r="AN32" s="42"/>
      <x:c r="AO32" s="42"/>
      <x:c r="AP32" s="42"/>
      <x:c r="AQ32" s="42" t="inlineStr">
        <x:is>
          <x:t xml:space="preserve">reported (CIQ)</x:t>
        </x:is>
      </x:c>
      <x:c r="AR32" s="42" t="inlineStr">
        <x:is>
          <x:t xml:space="preserve">CapIQ Quick Comps (Darden set), data 2026-09-09</x:t>
        </x:is>
      </x:c>
      <x:c r="AS32" s="59" t="inlineStr">
        <x:is>
          <x:t xml:space="preserve">Chili's, Maggiano's casual dining</x:t>
        </x:is>
      </x:c>
      <x:c r="AT32" s="59" t="inlineStr">
        <x:is>
          <x:t xml:space="preserve">Company-operated restaurant sales</x:t>
        </x:is>
      </x:c>
      <x:c r="AU32" s="59" t="inlineStr">
        <x:is>
          <x:t xml:space="preserve">Strong turnaround (Chili's).</x:t>
        </x:is>
      </x:c>
    </x:row>
    <x:row r="33">
      <x:c r="A33" s="42" t="inlineStr">
        <x:is>
          <x:t xml:space="preserve">Industry 10: Retail &amp; Restaurants</x:t>
        </x:is>
      </x:c>
      <x:c r="B33" s="42" t="inlineStr">
        <x:is>
          <x:t xml:space="preserve">10C. Restaurants &amp; Franchisors</x:t>
        </x:is>
      </x:c>
      <x:c r="C33" s="42" t="inlineStr">
        <x:is>
          <x:t xml:space="preserve">The Cheesecake Factory Incorporated</x:t>
        </x:is>
      </x:c>
      <x:c r="D33" s="42" t="inlineStr">
        <x:is>
          <x:t xml:space="preserve">CAKE</x:t>
        </x:is>
      </x:c>
      <x:c r="E33" s="42" t="inlineStr">
        <x:is>
          <x:t xml:space="preserve">NasdaqGS</x:t>
        </x:is>
      </x:c>
      <x:c r="F33" s="42"/>
      <x:c r="G33" s="42" t="inlineStr">
        <x:is>
          <x:t xml:space="preserve">United States</x:t>
        </x:is>
      </x:c>
      <x:c r="H33" s="42" t="inlineStr">
        <x:is>
          <x:t xml:space="preserve">Full-service (company-operated)</x:t>
        </x:is>
      </x:c>
      <x:c r="I33" s="42" t="inlineStr">
        <x:is>
          <x:t xml:space="preserve">Restaurants</x:t>
        </x:is>
      </x:c>
      <x:c r="J33" s="42" t="inlineStr">
        <x:is>
          <x:t xml:space="preserve">USD</x:t>
        </x:is>
      </x:c>
      <x:c r="K33" s="45" t="n">
        <x:v>103.61</x:v>
      </x:c>
      <x:c r="L33" s="42" t="inlineStr">
        <x:is>
          <x:t xml:space="preserve">2026-09-08</x:t>
        </x:is>
      </x:c>
      <x:c r="M33" s="48" t="n">
        <x:v>49.8</x:v>
      </x:c>
      <x:c r="N33" s="51" t="n">
        <x:v>5155.7</x:v>
      </x:c>
      <x:c r="O33" s="51" t="n">
        <x:v>1885.8</x:v>
      </x:c>
      <x:c r="P33" s="51" t="n">
        <x:v>0</x:v>
      </x:c>
      <x:c r="Q33" s="51" t="n">
        <x:v>0</x:v>
      </x:c>
      <x:c r="R33" s="51" t="n">
        <x:v>7041.5</x:v>
      </x:c>
      <x:c r="S33" s="42" t="inlineStr">
        <x:is>
          <x:t xml:space="preserve">2026-08-03</x:t>
        </x:is>
      </x:c>
      <x:c r="T33" s="42"/>
      <x:c r="U33" s="51" t="n">
        <x:v>3877.3</x:v>
      </x:c>
      <x:c r="V33" s="51" t="n">
        <x:v>355</x:v>
      </x:c>
      <x:c r="W33" s="51" t="n">
        <x:v>242.4</x:v>
      </x:c>
      <x:c r="X33" s="54" t="n">
        <x:v>0.0915585587909112</x:v>
      </x:c>
      <x:c r="Y33" s="54" t="n">
        <x:v>0.06251773141103345</x:v>
      </x:c>
      <x:c r="Z33" s="51" t="n">
        <x:v>4167.12</x:v>
      </x:c>
      <x:c r="AA33" s="51" t="n">
        <x:v>392.98</x:v>
      </x:c>
      <x:c r="AB33" s="54" t="n">
        <x:v>0.07474789157403339</x:v>
      </x:c>
      <x:c r="AC33" s="57" t="n">
        <x:v>1.816083356975215</x:v>
      </x:c>
      <x:c r="AD33" s="57" t="n">
        <x:v>19.83521126760563</x:v>
      </x:c>
      <x:c r="AE33" s="57" t="n">
        <x:v>29.04909240924092</x:v>
      </x:c>
      <x:c r="AF33" s="57" t="n">
        <x:v>1.689776152354624</x:v>
      </x:c>
      <x:c r="AG33" s="57" t="n">
        <x:v>17.9182146674131</x:v>
      </x:c>
      <x:c r="AH33" s="57" t="n">
        <x:v>28.07859078590786</x:v>
      </x:c>
      <x:c r="AI33" s="57" t="n">
        <x:v>22.32974137931035</x:v>
      </x:c>
      <x:c r="AJ33" s="42"/>
      <x:c r="AK33" s="42"/>
      <x:c r="AL33" s="42"/>
      <x:c r="AM33" s="42"/>
      <x:c r="AN33" s="42"/>
      <x:c r="AO33" s="42"/>
      <x:c r="AP33" s="42"/>
      <x:c r="AQ33" s="42" t="inlineStr">
        <x:is>
          <x:t xml:space="preserve">reported (CIQ)</x:t>
        </x:is>
      </x:c>
      <x:c r="AR33" s="42" t="inlineStr">
        <x:is>
          <x:t xml:space="preserve">CapIQ Quick Comps (Darden set), data 2026-09-09</x:t>
        </x:is>
      </x:c>
      <x:c r="AS33" s="59" t="inlineStr">
        <x:is>
          <x:t xml:space="preserve">Full-service dining (Cheesecake Factory + concepts)</x:t>
        </x:is>
      </x:c>
      <x:c r="AT33" s="59" t="inlineStr">
        <x:is>
          <x:t xml:space="preserve">Company-operated restaurant sales</x:t>
        </x:is>
      </x:c>
      <x:c r="AU33" s="59"/>
    </x:row>
    <x:row r="34">
      <x:c r="A34" s="42" t="inlineStr">
        <x:is>
          <x:t xml:space="preserve">Industry 10: Retail &amp; Restaurants</x:t>
        </x:is>
      </x:c>
      <x:c r="B34" s="42" t="inlineStr">
        <x:is>
          <x:t xml:space="preserve">10C. Restaurants &amp; Franchisors</x:t>
        </x:is>
      </x:c>
      <x:c r="C34" s="42" t="inlineStr">
        <x:is>
          <x:t xml:space="preserve">Bloomin' Brands, Inc.</x:t>
        </x:is>
      </x:c>
      <x:c r="D34" s="42" t="inlineStr">
        <x:is>
          <x:t xml:space="preserve">BLMN</x:t>
        </x:is>
      </x:c>
      <x:c r="E34" s="42" t="inlineStr">
        <x:is>
          <x:t xml:space="preserve">NasdaqGS</x:t>
        </x:is>
      </x:c>
      <x:c r="F34" s="42"/>
      <x:c r="G34" s="42" t="inlineStr">
        <x:is>
          <x:t xml:space="preserve">United States</x:t>
        </x:is>
      </x:c>
      <x:c r="H34" s="42" t="inlineStr">
        <x:is>
          <x:t xml:space="preserve">Full-service (company-operated)</x:t>
        </x:is>
      </x:c>
      <x:c r="I34" s="42" t="inlineStr">
        <x:is>
          <x:t xml:space="preserve">Restaurants</x:t>
        </x:is>
      </x:c>
      <x:c r="J34" s="42" t="inlineStr">
        <x:is>
          <x:t xml:space="preserve">USD</x:t>
        </x:is>
      </x:c>
      <x:c r="K34" s="45" t="n">
        <x:v>9.039999999999999</x:v>
      </x:c>
      <x:c r="L34" s="42" t="inlineStr">
        <x:is>
          <x:t xml:space="preserve">2026-09-08</x:t>
        </x:is>
      </x:c>
      <x:c r="M34" s="48" t="n">
        <x:v>85.59999999999999</x:v>
      </x:c>
      <x:c r="N34" s="51" t="n">
        <x:v>774</x:v>
      </x:c>
      <x:c r="O34" s="51" t="n">
        <x:v>1855.8</x:v>
      </x:c>
      <x:c r="P34" s="51" t="n">
        <x:v>0</x:v>
      </x:c>
      <x:c r="Q34" s="51" t="n">
        <x:v>3.24</x:v>
      </x:c>
      <x:c r="R34" s="51" t="n">
        <x:v>2633.1</x:v>
      </x:c>
      <x:c r="S34" s="42" t="inlineStr">
        <x:is>
          <x:t xml:space="preserve">2026-08-06</x:t>
        </x:is>
      </x:c>
      <x:c r="T34" s="42"/>
      <x:c r="U34" s="51" t="n">
        <x:v>3979.5</x:v>
      </x:c>
      <x:c r="V34" s="51" t="n">
        <x:v>316.7</x:v>
      </x:c>
      <x:c r="W34" s="51" t="n">
        <x:v>131.9</x:v>
      </x:c>
      <x:c r="X34" s="54" t="n">
        <x:v>0.07958286216861414</x:v>
      </x:c>
      <x:c r="Y34" s="54" t="n">
        <x:v>0.033144867445659</x:v>
      </x:c>
      <x:c r="Z34" s="51" t="n">
        <x:v>4009.94</x:v>
      </x:c>
      <x:c r="AA34" s="51" t="n">
        <x:v>311.61</x:v>
      </x:c>
      <x:c r="AB34" s="54" t="n">
        <x:v>0.007649202161075452</x:v>
      </x:c>
      <x:c r="AC34" s="57" t="n">
        <x:v>0.6616660384470411</x:v>
      </x:c>
      <x:c r="AD34" s="57" t="n">
        <x:v>8.314177455004737</x:v>
      </x:c>
      <x:c r="AE34" s="57" t="n">
        <x:v>19.96285064442759</x:v>
      </x:c>
      <x:c r="AF34" s="57" t="n">
        <x:v>0.6566432415447613</x:v>
      </x:c>
      <x:c r="AG34" s="57" t="n">
        <x:v>8.449985558871665</x:v>
      </x:c>
      <x:c r="AH34" s="57" t="n">
        <x:v>27.39393939393939</x:v>
      </x:c>
      <x:c r="AI34" s="57" t="n">
        <x:v>9.934065934065933</x:v>
      </x:c>
      <x:c r="AJ34" s="42"/>
      <x:c r="AK34" s="42"/>
      <x:c r="AL34" s="42"/>
      <x:c r="AM34" s="42"/>
      <x:c r="AN34" s="42"/>
      <x:c r="AO34" s="42"/>
      <x:c r="AP34" s="42"/>
      <x:c r="AQ34" s="42" t="inlineStr">
        <x:is>
          <x:t xml:space="preserve">reported (CIQ)</x:t>
        </x:is>
      </x:c>
      <x:c r="AR34" s="42" t="inlineStr">
        <x:is>
          <x:t xml:space="preserve">CapIQ Quick Comps (Darden set), data 2026-09-09</x:t>
        </x:is>
      </x:c>
      <x:c r="AS34" s="59" t="inlineStr">
        <x:is>
          <x:t xml:space="preserve">Outback Steakhouse, Carrabba's casual dining</x:t>
        </x:is>
      </x:c>
      <x:c r="AT34" s="59" t="inlineStr">
        <x:is>
          <x:t xml:space="preserve">Company-operated restaurant sales</x:t>
        </x:is>
      </x:c>
      <x:c r="AU34" s="59" t="inlineStr">
        <x:is>
          <x:t xml:space="preserve">Turnaround; high leverage.</x:t>
        </x:is>
      </x:c>
    </x:row>
    <x:row r="35">
      <x:c r="A35" s="36" t="inlineStr">
        <x:is>
          <x:t xml:space="preserve">11A. Facilities &amp; Support Services  —  Industry 11: Industrial &amp; Commercial Services</x:t>
        </x:is>
      </x:c>
      <x:c r="B35" s="36"/>
      <x:c r="C35" s="36"/>
      <x:c r="D35" s="36"/>
      <x:c r="E35" s="36"/>
      <x:c r="F35" s="36"/>
      <x:c r="G35" s="36"/>
      <x:c r="H35" s="36"/>
      <x:c r="I35" s="36"/>
      <x:c r="J35" s="36"/>
      <x:c r="K35" s="36"/>
      <x:c r="L35" s="36"/>
      <x:c r="M35" s="36"/>
      <x:c r="N35" s="36"/>
      <x:c r="O35" s="36"/>
      <x:c r="P35" s="36"/>
      <x:c r="Q35" s="36"/>
      <x:c r="R35" s="36"/>
      <x:c r="S35" s="36"/>
      <x:c r="T35" s="36"/>
      <x:c r="U35" s="36"/>
      <x:c r="V35" s="36"/>
      <x:c r="W35" s="36"/>
      <x:c r="X35" s="36"/>
      <x:c r="Y35" s="36"/>
      <x:c r="Z35" s="36"/>
      <x:c r="AA35" s="36"/>
      <x:c r="AB35" s="36"/>
      <x:c r="AC35" s="36"/>
      <x:c r="AD35" s="36"/>
      <x:c r="AE35" s="36"/>
      <x:c r="AF35" s="36"/>
      <x:c r="AG35" s="36"/>
      <x:c r="AH35" s="36"/>
      <x:c r="AI35" s="36"/>
      <x:c r="AJ35" s="36"/>
      <x:c r="AK35" s="36"/>
      <x:c r="AL35" s="36"/>
      <x:c r="AM35" s="36"/>
      <x:c r="AN35" s="36"/>
      <x:c r="AO35" s="36"/>
      <x:c r="AP35" s="36"/>
      <x:c r="AQ35" s="36"/>
      <x:c r="AR35" s="36"/>
      <x:c r="AS35" s="36"/>
      <x:c r="AT35" s="36"/>
      <x:c r="AU35" s="36"/>
    </x:row>
    <x:row r="36">
      <x:c r="A36" s="42" t="inlineStr">
        <x:is>
          <x:t xml:space="preserve">Industry 11: Industrial &amp; Commercial Services</x:t>
        </x:is>
      </x:c>
      <x:c r="B36" s="42" t="inlineStr">
        <x:is>
          <x:t xml:space="preserve">11A. Facilities &amp; Support Services</x:t>
        </x:is>
      </x:c>
      <x:c r="C36" s="42" t="inlineStr">
        <x:is>
          <x:t xml:space="preserve">Johnson Controls International plc</x:t>
        </x:is>
      </x:c>
      <x:c r="D36" s="42" t="inlineStr">
        <x:is>
          <x:t xml:space="preserve">JCI</x:t>
        </x:is>
      </x:c>
      <x:c r="E36" s="42" t="inlineStr">
        <x:is>
          <x:t xml:space="preserve">NYSE</x:t>
        </x:is>
      </x:c>
      <x:c r="F36" s="42"/>
      <x:c r="G36" s="42" t="inlineStr">
        <x:is>
          <x:t xml:space="preserve">Ireland</x:t>
        </x:is>
      </x:c>
      <x:c r="H36" s="42" t="inlineStr">
        <x:is>
          <x:t xml:space="preserve">Building technology + facilities (diversified)</x:t>
        </x:is>
      </x:c>
      <x:c r="I36" s="42" t="inlineStr">
        <x:is>
          <x:t xml:space="preserve">Building Products</x:t>
        </x:is>
      </x:c>
      <x:c r="J36" s="42" t="inlineStr">
        <x:is>
          <x:t xml:space="preserve">USD</x:t>
        </x:is>
      </x:c>
      <x:c r="K36" s="45" t="n">
        <x:v>144.92</x:v>
      </x:c>
      <x:c r="L36" s="42" t="inlineStr">
        <x:is>
          <x:t xml:space="preserve">2026-09-08</x:t>
        </x:is>
      </x:c>
      <x:c r="M36" s="48" t="n">
        <x:v>605.7</x:v>
      </x:c>
      <x:c r="N36" s="51" t="n">
        <x:v>87784.10000000001</x:v>
      </x:c>
      <x:c r="O36" s="51" t="n">
        <x:v>8834</x:v>
      </x:c>
      <x:c r="P36" s="51" t="n">
        <x:v>0</x:v>
      </x:c>
      <x:c r="Q36" s="51" t="n">
        <x:v>33</x:v>
      </x:c>
      <x:c r="R36" s="51" t="n">
        <x:v>96651.10000000001</x:v>
      </x:c>
      <x:c r="S36" s="42" t="inlineStr">
        <x:is>
          <x:t xml:space="preserve">2026-07-29</x:t>
        </x:is>
      </x:c>
      <x:c r="T36" s="42"/>
      <x:c r="U36" s="51" t="n">
        <x:v>24995</x:v>
      </x:c>
      <x:c r="V36" s="51" t="n">
        <x:v>4325</x:v>
      </x:c>
      <x:c r="W36" s="51" t="n">
        <x:v>3550</x:v>
      </x:c>
      <x:c r="X36" s="54" t="n">
        <x:v>0.1730346069213843</x:v>
      </x:c>
      <x:c r="Y36" s="54" t="n">
        <x:v>0.1420284056811362</x:v>
      </x:c>
      <x:c r="Z36" s="51" t="n">
        <x:v>26987.69</x:v>
      </x:c>
      <x:c r="AA36" s="51" t="n">
        <x:v>5261.54</x:v>
      </x:c>
      <x:c r="AB36" s="54" t="n">
        <x:v>0.07972354470894172</x:v>
      </x:c>
      <x:c r="AC36" s="57" t="n">
        <x:v>3.866817363472695</x:v>
      </x:c>
      <x:c r="AD36" s="57" t="n">
        <x:v>22.34707514450867</x:v>
      </x:c>
      <x:c r="AE36" s="57" t="n">
        <x:v>27.22566197183099</x:v>
      </x:c>
      <x:c r="AF36" s="57" t="n">
        <x:v>3.581303179338432</x:v>
      </x:c>
      <x:c r="AG36" s="57" t="n">
        <x:v>18.36935573995446</x:v>
      </x:c>
      <x:c r="AH36" s="57" t="n">
        <x:v>41.17045454545454</x:v>
      </x:c>
      <x:c r="AI36" s="57" t="n">
        <x:v>24.90034364261168</x:v>
      </x:c>
      <x:c r="AJ36" s="42"/>
      <x:c r="AK36" s="42"/>
      <x:c r="AL36" s="42"/>
      <x:c r="AM36" s="42"/>
      <x:c r="AN36" s="42"/>
      <x:c r="AO36" s="42"/>
      <x:c r="AP36" s="42"/>
      <x:c r="AQ36" s="42" t="inlineStr">
        <x:is>
          <x:t xml:space="preserve">reported (CIQ)</x:t>
        </x:is>
      </x:c>
      <x:c r="AR36" s="42" t="inlineStr">
        <x:is>
          <x:t xml:space="preserve">CapIQ Quick Comps (Cintas set), data 2026-09-09</x:t>
        </x:is>
      </x:c>
      <x:c r="AS36" s="59" t="inlineStr">
        <x:is>
          <x:t xml:space="preserve">HVAC, controls, fire &amp; security building solutions + service</x:t>
        </x:is>
      </x:c>
      <x:c r="AT36" s="59" t="inlineStr">
        <x:is>
          <x:t xml:space="preserve">Products + service/installation</x:t>
        </x:is>
      </x:c>
      <x:c r="AU36" s="59" t="inlineStr">
        <x:is>
          <x:t xml:space="preserve">DIVERSIFIED — building products/tech + service; not a pure facilities-service comp. Flagged (adjacent).</x:t>
        </x:is>
      </x:c>
    </x:row>
    <x:row r="37">
      <x:c r="A37" s="42" t="inlineStr">
        <x:is>
          <x:t xml:space="preserve">Industry 11: Industrial &amp; Commercial Services</x:t>
        </x:is>
      </x:c>
      <x:c r="B37" s="42" t="inlineStr">
        <x:is>
          <x:t xml:space="preserve">11A. Facilities &amp; Support Services</x:t>
        </x:is>
      </x:c>
      <x:c r="C37" s="42" t="inlineStr">
        <x:is>
          <x:t xml:space="preserve">Cintas Corporation</x:t>
        </x:is>
      </x:c>
      <x:c r="D37" s="42" t="inlineStr">
        <x:is>
          <x:t xml:space="preserve">CTAS</x:t>
        </x:is>
      </x:c>
      <x:c r="E37" s="42" t="inlineStr">
        <x:is>
          <x:t xml:space="preserve">NasdaqGS</x:t>
        </x:is>
      </x:c>
      <x:c r="F37" s="42"/>
      <x:c r="G37" s="42" t="inlineStr">
        <x:is>
          <x:t xml:space="preserve">United States</x:t>
        </x:is>
      </x:c>
      <x:c r="H37" s="42" t="inlineStr">
        <x:is>
          <x:t xml:space="preserve">Uniform rental &amp; facilities services</x:t>
        </x:is>
      </x:c>
      <x:c r="I37" s="42" t="inlineStr">
        <x:is>
          <x:t xml:space="preserve">Diversified Support Services</x:t>
        </x:is>
      </x:c>
      <x:c r="J37" s="42" t="inlineStr">
        <x:is>
          <x:t xml:space="preserve">USD</x:t>
        </x:is>
      </x:c>
      <x:c r="K37" s="45" t="n">
        <x:v>200.04</x:v>
      </x:c>
      <x:c r="L37" s="42" t="inlineStr">
        <x:is>
          <x:t xml:space="preserve">2026-09-08</x:t>
        </x:is>
      </x:c>
      <x:c r="M37" s="48" t="n">
        <x:v>400.2</x:v>
      </x:c>
      <x:c r="N37" s="51" t="n">
        <x:v>80049.89999999999</x:v>
      </x:c>
      <x:c r="O37" s="51" t="n">
        <x:v>2416.9</x:v>
      </x:c>
      <x:c r="P37" s="51" t="n">
        <x:v>0</x:v>
      </x:c>
      <x:c r="Q37" s="51" t="n">
        <x:v>0</x:v>
      </x:c>
      <x:c r="R37" s="51" t="n">
        <x:v>82466.89999999999</x:v>
      </x:c>
      <x:c r="S37" s="42" t="inlineStr">
        <x:is>
          <x:t xml:space="preserve">2026-07-29</x:t>
        </x:is>
      </x:c>
      <x:c r="T37" s="42"/>
      <x:c r="U37" s="51" t="n">
        <x:v>11264.8</x:v>
      </x:c>
      <x:c r="V37" s="51" t="n">
        <x:v>2995</x:v>
      </x:c>
      <x:c r="W37" s="51" t="n">
        <x:v>2621.6</x:v>
      </x:c>
      <x:c r="X37" s="54" t="n">
        <x:v>0.2658724522406079</x:v>
      </x:c>
      <x:c r="Y37" s="54" t="n">
        <x:v>0.2327249485121795</x:v>
      </x:c>
      <x:c r="Z37" s="51" t="n">
        <x:v>12214.18</x:v>
      </x:c>
      <x:c r="AA37" s="51" t="n">
        <x:v>3439.53</x:v>
      </x:c>
      <x:c r="AB37" s="54" t="n">
        <x:v>0.08427846033662401</x:v>
      </x:c>
      <x:c r="AC37" s="57" t="n">
        <x:v>7.320760244300831</x:v>
      </x:c>
      <x:c r="AD37" s="57" t="n">
        <x:v>27.53485809682805</x:v>
      </x:c>
      <x:c r="AE37" s="57" t="n">
        <x:v>31.45670582850168</x:v>
      </x:c>
      <x:c r="AF37" s="57" t="n">
        <x:v>6.75173445945614</x:v>
      </x:c>
      <x:c r="AG37" s="57" t="n">
        <x:v>23.97621186615613</x:v>
      </x:c>
      <x:c r="AH37" s="57" t="n">
        <x:v>40.74134419551935</x:v>
      </x:c>
      <x:c r="AI37" s="57" t="n">
        <x:v>36.43715846994535</x:v>
      </x:c>
      <x:c r="AJ37" s="42"/>
      <x:c r="AK37" s="42"/>
      <x:c r="AL37" s="42"/>
      <x:c r="AM37" s="42"/>
      <x:c r="AN37" s="42"/>
      <x:c r="AO37" s="42"/>
      <x:c r="AP37" s="42"/>
      <x:c r="AQ37" s="42" t="inlineStr">
        <x:is>
          <x:t xml:space="preserve">reported (CIQ)</x:t>
        </x:is>
      </x:c>
      <x:c r="AR37" s="42" t="inlineStr">
        <x:is>
          <x:t xml:space="preserve">CapIQ Quick Comps (Cintas set), data 2026-09-09</x:t>
        </x:is>
      </x:c>
      <x:c r="AS37" s="59" t="inlineStr">
        <x:is>
          <x:t xml:space="preserve">Uniform rental, facility services, first aid &amp; safety</x:t>
        </x:is>
      </x:c>
      <x:c r="AT37" s="59" t="inlineStr">
        <x:is>
          <x:t xml:space="preserve">Recurring route-based rental/service</x:t>
        </x:is>
      </x:c>
      <x:c r="AU37" s="59" t="inlineStr">
        <x:is>
          <x:t xml:space="preserve">Facilities anchor; premium multiple (best-in-class route density).</x:t>
        </x:is>
      </x:c>
    </x:row>
    <x:row r="38">
      <x:c r="A38" s="42" t="inlineStr">
        <x:is>
          <x:t xml:space="preserve">Industry 11: Industrial &amp; Commercial Services</x:t>
        </x:is>
      </x:c>
      <x:c r="B38" s="42" t="inlineStr">
        <x:is>
          <x:t xml:space="preserve">11A. Facilities &amp; Support Services</x:t>
        </x:is>
      </x:c>
      <x:c r="C38" s="42" t="inlineStr">
        <x:is>
          <x:t xml:space="preserve">Aramark</x:t>
        </x:is>
      </x:c>
      <x:c r="D38" s="42" t="inlineStr">
        <x:is>
          <x:t xml:space="preserve">ARMK</x:t>
        </x:is>
      </x:c>
      <x:c r="E38" s="42" t="inlineStr">
        <x:is>
          <x:t xml:space="preserve">NYSE</x:t>
        </x:is>
      </x:c>
      <x:c r="F38" s="42"/>
      <x:c r="G38" s="42" t="inlineStr">
        <x:is>
          <x:t xml:space="preserve">United States</x:t>
        </x:is>
      </x:c>
      <x:c r="H38" s="42" t="inlineStr">
        <x:is>
          <x:t xml:space="preserve">Food service &amp; facilities management</x:t>
        </x:is>
      </x:c>
      <x:c r="I38" s="42" t="inlineStr">
        <x:is>
          <x:t xml:space="preserve">Diversified Support Services</x:t>
        </x:is>
      </x:c>
      <x:c r="J38" s="42" t="inlineStr">
        <x:is>
          <x:t xml:space="preserve">USD</x:t>
        </x:is>
      </x:c>
      <x:c r="K38" s="45" t="n">
        <x:v>56.91</x:v>
      </x:c>
      <x:c r="L38" s="42" t="inlineStr">
        <x:is>
          <x:t xml:space="preserve">2026-09-08</x:t>
        </x:is>
      </x:c>
      <x:c r="M38" s="48" t="n">
        <x:v>263.6</x:v>
      </x:c>
      <x:c r="N38" s="51" t="n">
        <x:v>15002.9</x:v>
      </x:c>
      <x:c r="O38" s="51" t="n">
        <x:v>5948</x:v>
      </x:c>
      <x:c r="P38" s="51" t="n">
        <x:v>0</x:v>
      </x:c>
      <x:c r="Q38" s="51" t="n">
        <x:v>69.92</x:v>
      </x:c>
      <x:c r="R38" s="51" t="n">
        <x:v>21020.8</x:v>
      </x:c>
      <x:c r="S38" s="42" t="inlineStr">
        <x:is>
          <x:t xml:space="preserve">2026-08-11</x:t>
        </x:is>
      </x:c>
      <x:c r="T38" s="42"/>
      <x:c r="U38" s="51" t="n">
        <x:v>19845.3</x:v>
      </x:c>
      <x:c r="V38" s="51" t="n">
        <x:v>1444</x:v>
      </x:c>
      <x:c r="W38" s="51" t="n">
        <x:v>925.5</x:v>
      </x:c>
      <x:c r="X38" s="54" t="n">
        <x:v>0.07276282041591713</x:v>
      </x:c>
      <x:c r="Y38" s="54" t="n">
        <x:v>0.04663572735106045</x:v>
      </x:c>
      <x:c r="Z38" s="51" t="n">
        <x:v>21459.34</x:v>
      </x:c>
      <x:c r="AA38" s="51" t="n">
        <x:v>1736.15</x:v>
      </x:c>
      <x:c r="AB38" s="54" t="n">
        <x:v>0.08133109602777489</x:v>
      </x:c>
      <x:c r="AC38" s="57" t="n">
        <x:v>1.059233168558802</x:v>
      </x:c>
      <x:c r="AD38" s="57" t="n">
        <x:v>14.55734072022161</x:v>
      </x:c>
      <x:c r="AE38" s="57" t="n">
        <x:v>22.71291193949217</x:v>
      </x:c>
      <x:c r="AF38" s="57" t="n">
        <x:v>0.9795641431656332</x:v>
      </x:c>
      <x:c r="AG38" s="57" t="n">
        <x:v>12.10770958730524</x:v>
      </x:c>
      <x:c r="AH38" s="57" t="n">
        <x:v>39.79720279720279</x:v>
      </x:c>
      <x:c r="AI38" s="57" t="n">
        <x:v>21.55681818181818</x:v>
      </x:c>
      <x:c r="AJ38" s="42"/>
      <x:c r="AK38" s="42"/>
      <x:c r="AL38" s="42"/>
      <x:c r="AM38" s="42"/>
      <x:c r="AN38" s="42"/>
      <x:c r="AO38" s="42"/>
      <x:c r="AP38" s="42"/>
      <x:c r="AQ38" s="42" t="inlineStr">
        <x:is>
          <x:t xml:space="preserve">reported (CIQ)</x:t>
        </x:is>
      </x:c>
      <x:c r="AR38" s="42" t="inlineStr">
        <x:is>
          <x:t xml:space="preserve">CapIQ Quick Comps (Cintas set), data 2026-09-09</x:t>
        </x:is>
      </x:c>
      <x:c r="AS38" s="59" t="inlineStr">
        <x:is>
          <x:t xml:space="preserve">Food, facilities, and uniform services</x:t>
        </x:is>
      </x:c>
      <x:c r="AT38" s="59" t="inlineStr">
        <x:is>
          <x:t xml:space="preserve">Managed services contracts</x:t>
        </x:is>
      </x:c>
      <x:c r="AU38" s="59" t="inlineStr">
        <x:is>
          <x:t xml:space="preserve">Food service + facilities; lower margin than uniform pure-plays; leverage.</x:t>
        </x:is>
      </x:c>
    </x:row>
    <x:row r="39">
      <x:c r="A39" s="42" t="inlineStr">
        <x:is>
          <x:t xml:space="preserve">Industry 11: Industrial &amp; Commercial Services</x:t>
        </x:is>
      </x:c>
      <x:c r="B39" s="42" t="inlineStr">
        <x:is>
          <x:t xml:space="preserve">11A. Facilities &amp; Support Services</x:t>
        </x:is>
      </x:c>
      <x:c r="C39" s="42" t="inlineStr">
        <x:is>
          <x:t xml:space="preserve">Rollins, Inc.</x:t>
        </x:is>
      </x:c>
      <x:c r="D39" s="42" t="inlineStr">
        <x:is>
          <x:t xml:space="preserve">ROL</x:t>
        </x:is>
      </x:c>
      <x:c r="E39" s="42" t="inlineStr">
        <x:is>
          <x:t xml:space="preserve">NYSE</x:t>
        </x:is>
      </x:c>
      <x:c r="F39" s="42"/>
      <x:c r="G39" s="42" t="inlineStr">
        <x:is>
          <x:t xml:space="preserve">United States</x:t>
        </x:is>
      </x:c>
      <x:c r="H39" s="42" t="inlineStr">
        <x:is>
          <x:t xml:space="preserve">Pest control services</x:t>
        </x:is>
      </x:c>
      <x:c r="I39" s="42" t="inlineStr">
        <x:is>
          <x:t xml:space="preserve">Diversified Support Services</x:t>
        </x:is>
      </x:c>
      <x:c r="J39" s="42" t="inlineStr">
        <x:is>
          <x:t xml:space="preserve">USD</x:t>
        </x:is>
      </x:c>
      <x:c r="K39" s="45" t="n">
        <x:v>34.54</x:v>
      </x:c>
      <x:c r="L39" s="42" t="inlineStr">
        <x:is>
          <x:t xml:space="preserve">2026-09-08</x:t>
        </x:is>
      </x:c>
      <x:c r="M39" s="48" t="n">
        <x:v>481.1</x:v>
      </x:c>
      <x:c r="N39" s="51" t="n">
        <x:v>16618.8</x:v>
      </x:c>
      <x:c r="O39" s="51" t="n">
        <x:v>1006.2</x:v>
      </x:c>
      <x:c r="P39" s="51" t="n">
        <x:v>0</x:v>
      </x:c>
      <x:c r="Q39" s="51" t="n">
        <x:v>0</x:v>
      </x:c>
      <x:c r="R39" s="51" t="n">
        <x:v>17625</x:v>
      </x:c>
      <x:c r="S39" s="42" t="inlineStr">
        <x:is>
          <x:t xml:space="preserve">2026-07-23</x:t>
        </x:is>
      </x:c>
      <x:c r="T39" s="42"/>
      <x:c r="U39" s="51" t="n">
        <x:v>3924</x:v>
      </x:c>
      <x:c r="V39" s="51" t="n">
        <x:v>865</x:v>
      </x:c>
      <x:c r="W39" s="51" t="n">
        <x:v>735.1</x:v>
      </x:c>
      <x:c r="X39" s="54" t="n">
        <x:v>0.2204383282364934</x:v>
      </x:c>
      <x:c r="Y39" s="54" t="n">
        <x:v>0.1873343527013252</x:v>
      </x:c>
      <x:c r="Z39" s="51" t="n">
        <x:v>4256.32</x:v>
      </x:c>
      <x:c r="AA39" s="51" t="n">
        <x:v>927.49</x:v>
      </x:c>
      <x:c r="AB39" s="54" t="n">
        <x:v>0.08468909276248726</x:v>
      </x:c>
      <x:c r="AC39" s="57" t="n">
        <x:v>4.491590214067278</x:v>
      </x:c>
      <x:c r="AD39" s="57" t="n">
        <x:v>20.3757225433526</x:v>
      </x:c>
      <x:c r="AE39" s="57" t="n">
        <x:v>23.97632975105428</x:v>
      </x:c>
      <x:c r="AF39" s="57" t="n">
        <x:v>4.140901060070671</x:v>
      </x:c>
      <x:c r="AG39" s="57" t="n">
        <x:v>19.00290030081187</x:v>
      </x:c>
      <x:c r="AH39" s="57" t="n">
        <x:v>31.4</x:v>
      </x:c>
      <x:c r="AI39" s="57" t="n">
        <x:v>28.31147540983607</x:v>
      </x:c>
      <x:c r="AJ39" s="42"/>
      <x:c r="AK39" s="42"/>
      <x:c r="AL39" s="42"/>
      <x:c r="AM39" s="42"/>
      <x:c r="AN39" s="42"/>
      <x:c r="AO39" s="42"/>
      <x:c r="AP39" s="42"/>
      <x:c r="AQ39" s="42" t="inlineStr">
        <x:is>
          <x:t xml:space="preserve">reported (CIQ)</x:t>
        </x:is>
      </x:c>
      <x:c r="AR39" s="42" t="inlineStr">
        <x:is>
          <x:t xml:space="preserve">CapIQ Quick Comps (Cintas set), data 2026-09-09</x:t>
        </x:is>
      </x:c>
      <x:c r="AS39" s="59" t="inlineStr">
        <x:is>
          <x:t xml:space="preserve">Pest and termite control (Orkin)</x:t>
        </x:is>
      </x:c>
      <x:c r="AT39" s="59" t="inlineStr">
        <x:is>
          <x:t xml:space="preserve">Recurring route-based service</x:t>
        </x:is>
      </x:c>
      <x:c r="AU39" s="59" t="inlineStr">
        <x:is>
          <x:t xml:space="preserve">Pest control (recurring, high-margin); premium multiple.</x:t>
        </x:is>
      </x:c>
    </x:row>
    <x:row r="40">
      <x:c r="A40" s="42" t="inlineStr">
        <x:is>
          <x:t xml:space="preserve">Industry 11: Industrial &amp; Commercial Services</x:t>
        </x:is>
      </x:c>
      <x:c r="B40" s="42" t="inlineStr">
        <x:is>
          <x:t xml:space="preserve">11A. Facilities &amp; Support Services</x:t>
        </x:is>
      </x:c>
      <x:c r="C40" s="42" t="inlineStr">
        <x:is>
          <x:t xml:space="preserve">UniFirst Corporation</x:t>
        </x:is>
      </x:c>
      <x:c r="D40" s="42" t="inlineStr">
        <x:is>
          <x:t xml:space="preserve">UNF</x:t>
        </x:is>
      </x:c>
      <x:c r="E40" s="42" t="inlineStr">
        <x:is>
          <x:t xml:space="preserve">NYSE</x:t>
        </x:is>
      </x:c>
      <x:c r="F40" s="42"/>
      <x:c r="G40" s="42" t="inlineStr">
        <x:is>
          <x:t xml:space="preserve">United States</x:t>
        </x:is>
      </x:c>
      <x:c r="H40" s="42" t="inlineStr">
        <x:is>
          <x:t xml:space="preserve">Uniform rental</x:t>
        </x:is>
      </x:c>
      <x:c r="I40" s="42" t="inlineStr">
        <x:is>
          <x:t xml:space="preserve">Diversified Support Services</x:t>
        </x:is>
      </x:c>
      <x:c r="J40" s="42" t="inlineStr">
        <x:is>
          <x:t xml:space="preserve">USD</x:t>
        </x:is>
      </x:c>
      <x:c r="K40" s="45" t="n">
        <x:v>275.15</x:v>
      </x:c>
      <x:c r="L40" s="42" t="inlineStr">
        <x:is>
          <x:t xml:space="preserve">2026-09-08</x:t>
        </x:is>
      </x:c>
      <x:c r="M40" s="48" t="n">
        <x:v>18.1</x:v>
      </x:c>
      <x:c r="N40" s="51" t="n">
        <x:v>4975.9</x:v>
      </x:c>
      <x:c r="O40" s="51" t="n">
        <x:v>-83.8</x:v>
      </x:c>
      <x:c r="P40" s="51" t="n">
        <x:v>0</x:v>
      </x:c>
      <x:c r="Q40" s="51" t="n">
        <x:v>0</x:v>
      </x:c>
      <x:c r="R40" s="51" t="n">
        <x:v>4892</x:v>
      </x:c>
      <x:c r="S40" s="42" t="inlineStr">
        <x:is>
          <x:t xml:space="preserve">2026-07-08</x:t>
        </x:is>
      </x:c>
      <x:c r="T40" s="42"/>
      <x:c r="U40" s="51" t="n">
        <x:v>2492.7</x:v>
      </x:c>
      <x:c r="V40" s="51" t="n">
        <x:v>292.8</x:v>
      </x:c>
      <x:c r="W40" s="51" t="n">
        <x:v>149.5</x:v>
      </x:c>
      <x:c r="X40" s="54" t="n">
        <x:v>0.1174629919364545</x:v>
      </x:c>
      <x:c r="Y40" s="54" t="n">
        <x:v>0.05997512737192603</x:v>
      </x:c>
      <x:c r="Z40" s="51" t="n">
        <x:v>2580.4</x:v>
      </x:c>
      <x:c r="AA40" s="51" t="n">
        <x:v>353.91</x:v>
      </x:c>
      <x:c r="AB40" s="54" t="n">
        <x:v>0.03518273358205981</x:v>
      </x:c>
      <x:c r="AC40" s="57" t="n">
        <x:v>1.962530589320817</x:v>
      </x:c>
      <x:c r="AD40" s="57" t="n">
        <x:v>16.70765027322404</x:v>
      </x:c>
      <x:c r="AE40" s="57" t="n">
        <x:v>32.72240802675585</x:v>
      </x:c>
      <x:c r="AF40" s="57" t="n">
        <x:v>1.895830103859867</x:v>
      </x:c>
      <x:c r="AG40" s="57" t="n">
        <x:v>13.82272329123223</x:v>
      </x:c>
      <x:c r="AH40" s="57" t="n">
        <x:v>43.33070866141732</x:v>
      </x:c>
      <x:c r="AI40" s="57" t="n">
        <x:v>34.61006289308176</x:v>
      </x:c>
      <x:c r="AJ40" s="42"/>
      <x:c r="AK40" s="42"/>
      <x:c r="AL40" s="42"/>
      <x:c r="AM40" s="42"/>
      <x:c r="AN40" s="42"/>
      <x:c r="AO40" s="42"/>
      <x:c r="AP40" s="42"/>
      <x:c r="AQ40" s="42" t="inlineStr">
        <x:is>
          <x:t xml:space="preserve">reported (CIQ)</x:t>
        </x:is>
      </x:c>
      <x:c r="AR40" s="42" t="inlineStr">
        <x:is>
          <x:t xml:space="preserve">CapIQ Quick Comps (Cintas set), data 2026-09-09</x:t>
        </x:is>
      </x:c>
      <x:c r="AS40" s="59" t="inlineStr">
        <x:is>
          <x:t xml:space="preserve">Uniform rental and workwear services</x:t>
        </x:is>
      </x:c>
      <x:c r="AT40" s="59" t="inlineStr">
        <x:is>
          <x:t xml:space="preserve">Recurring route-based rental</x:t>
        </x:is>
      </x:c>
      <x:c r="AU40" s="59" t="inlineStr">
        <x:is>
          <x:t xml:space="preserve">Net cash; family-controlled.</x:t>
        </x:is>
      </x:c>
    </x:row>
    <x:row r="41">
      <x:c r="A41" s="42" t="inlineStr">
        <x:is>
          <x:t xml:space="preserve">Industry 11: Industrial &amp; Commercial Services</x:t>
        </x:is>
      </x:c>
      <x:c r="B41" s="42" t="inlineStr">
        <x:is>
          <x:t xml:space="preserve">11A. Facilities &amp; Support Services</x:t>
        </x:is>
      </x:c>
      <x:c r="C41" s="42" t="inlineStr">
        <x:is>
          <x:t xml:space="preserve">Vestis Corporation</x:t>
        </x:is>
      </x:c>
      <x:c r="D41" s="42" t="inlineStr">
        <x:is>
          <x:t xml:space="preserve">VSTS</x:t>
        </x:is>
      </x:c>
      <x:c r="E41" s="42" t="inlineStr">
        <x:is>
          <x:t xml:space="preserve">NYSE</x:t>
        </x:is>
      </x:c>
      <x:c r="F41" s="42"/>
      <x:c r="G41" s="42" t="inlineStr">
        <x:is>
          <x:t xml:space="preserve">United States</x:t>
        </x:is>
      </x:c>
      <x:c r="H41" s="42" t="inlineStr">
        <x:is>
          <x:t xml:space="preserve">Uniform rental &amp; workplace supplies</x:t>
        </x:is>
      </x:c>
      <x:c r="I41" s="42" t="inlineStr">
        <x:is>
          <x:t xml:space="preserve">Diversified Support Services</x:t>
        </x:is>
      </x:c>
      <x:c r="J41" s="42" t="inlineStr">
        <x:is>
          <x:t xml:space="preserve">USD</x:t>
        </x:is>
      </x:c>
      <x:c r="K41" s="45" t="n">
        <x:v>13.12</x:v>
      </x:c>
      <x:c r="L41" s="42" t="inlineStr">
        <x:is>
          <x:t xml:space="preserve">2026-09-08</x:t>
        </x:is>
      </x:c>
      <x:c r="M41" s="48" t="n">
        <x:v>132.2</x:v>
      </x:c>
      <x:c r="N41" s="51" t="n">
        <x:v>1733.9</x:v>
      </x:c>
      <x:c r="O41" s="51" t="n">
        <x:v>1281.2</x:v>
      </x:c>
      <x:c r="P41" s="51" t="n">
        <x:v>0</x:v>
      </x:c>
      <x:c r="Q41" s="51" t="n">
        <x:v>0</x:v>
      </x:c>
      <x:c r="R41" s="51" t="n">
        <x:v>3015.1</x:v>
      </x:c>
      <x:c r="S41" s="42" t="inlineStr">
        <x:is>
          <x:t xml:space="preserve">2026-08-11</x:t>
        </x:is>
      </x:c>
      <x:c r="T41" s="42"/>
      <x:c r="U41" s="51" t="n">
        <x:v>2696.5</x:v>
      </x:c>
      <x:c r="V41" s="51" t="n">
        <x:v>251.9</x:v>
      </x:c>
      <x:c r="W41" s="51" t="n">
        <x:v>112.5</x:v>
      </x:c>
      <x:c r="X41" s="54" t="n">
        <x:v>0.09341739291674393</x:v>
      </x:c>
      <x:c r="Y41" s="54" t="n">
        <x:v>0.04172074911922863</x:v>
      </x:c>
      <x:c r="Z41" s="51" t="n">
        <x:v>2682.59</x:v>
      </x:c>
      <x:c r="AA41" s="51" t="n">
        <x:v>343.44</x:v>
      </x:c>
      <x:c r="AB41" s="54" t="n">
        <x:v>-0.00515853884665296</x:v>
      </x:c>
      <x:c r="AC41" s="57" t="n">
        <x:v>1.118153161505655</x:v>
      </x:c>
      <x:c r="AD41" s="57" t="n">
        <x:v>11.96943231441048</x:v>
      </x:c>
      <x:c r="AE41" s="57" t="n">
        <x:v>26.80088888888889</x:v>
      </x:c>
      <x:c r="AF41" s="57" t="n">
        <x:v>1.123951106952609</x:v>
      </x:c>
      <x:c r="AG41" s="57" t="n">
        <x:v>8.779117167481948</x:v>
      </x:c>
      <x:c r="AH41" s="42"/>
      <x:c r="AI41" s="57" t="n">
        <x:v>18.22222222222222</x:v>
      </x:c>
      <x:c r="AJ41" s="42"/>
      <x:c r="AK41" s="42"/>
      <x:c r="AL41" s="42"/>
      <x:c r="AM41" s="42"/>
      <x:c r="AN41" s="42"/>
      <x:c r="AO41" s="42"/>
      <x:c r="AP41" s="42"/>
      <x:c r="AQ41" s="42" t="inlineStr">
        <x:is>
          <x:t xml:space="preserve">reported (CIQ)</x:t>
        </x:is>
      </x:c>
      <x:c r="AR41" s="42" t="inlineStr">
        <x:is>
          <x:t xml:space="preserve">CapIQ Quick Comps (Cintas set), data 2026-09-09</x:t>
        </x:is>
      </x:c>
      <x:c r="AS41" s="59" t="inlineStr">
        <x:is>
          <x:t xml:space="preserve">Uniform rental and workplace supplies (Aramark spin)</x:t>
        </x:is>
      </x:c>
      <x:c r="AT41" s="59" t="inlineStr">
        <x:is>
          <x:t xml:space="preserve">Recurring route-based rental</x:t>
        </x:is>
      </x:c>
      <x:c r="AU41" s="59" t="inlineStr">
        <x:is>
          <x:t xml:space="preserve">Turnaround (post-spin); LTM EPS ~0. Use EV/EBITDA.</x:t>
        </x:is>
      </x:c>
    </x:row>
    <x:row r="42">
      <x:c r="A42" s="36" t="inlineStr">
        <x:is>
          <x:t xml:space="preserve">11B. Environmental &amp; Waste Services  —  Industry 11: Industrial &amp; Commercial Services</x:t>
        </x:is>
      </x:c>
      <x:c r="B42" s="36"/>
      <x:c r="C42" s="36"/>
      <x:c r="D42" s="36"/>
      <x:c r="E42" s="36"/>
      <x:c r="F42" s="36"/>
      <x:c r="G42" s="36"/>
      <x:c r="H42" s="36"/>
      <x:c r="I42" s="36"/>
      <x:c r="J42" s="36"/>
      <x:c r="K42" s="36"/>
      <x:c r="L42" s="36"/>
      <x:c r="M42" s="36"/>
      <x:c r="N42" s="36"/>
      <x:c r="O42" s="36"/>
      <x:c r="P42" s="36"/>
      <x:c r="Q42" s="36"/>
      <x:c r="R42" s="36"/>
      <x:c r="S42" s="36"/>
      <x:c r="T42" s="36"/>
      <x:c r="U42" s="36"/>
      <x:c r="V42" s="36"/>
      <x:c r="W42" s="36"/>
      <x:c r="X42" s="36"/>
      <x:c r="Y42" s="36"/>
      <x:c r="Z42" s="36"/>
      <x:c r="AA42" s="36"/>
      <x:c r="AB42" s="36"/>
      <x:c r="AC42" s="36"/>
      <x:c r="AD42" s="36"/>
      <x:c r="AE42" s="36"/>
      <x:c r="AF42" s="36"/>
      <x:c r="AG42" s="36"/>
      <x:c r="AH42" s="36"/>
      <x:c r="AI42" s="36"/>
      <x:c r="AJ42" s="36"/>
      <x:c r="AK42" s="36"/>
      <x:c r="AL42" s="36"/>
      <x:c r="AM42" s="36"/>
      <x:c r="AN42" s="36"/>
      <x:c r="AO42" s="36"/>
      <x:c r="AP42" s="36"/>
      <x:c r="AQ42" s="36"/>
      <x:c r="AR42" s="36"/>
      <x:c r="AS42" s="36"/>
      <x:c r="AT42" s="36"/>
      <x:c r="AU42" s="36"/>
    </x:row>
    <x:row r="43">
      <x:c r="A43" s="42" t="inlineStr">
        <x:is>
          <x:t xml:space="preserve">Industry 11: Industrial &amp; Commercial Services</x:t>
        </x:is>
      </x:c>
      <x:c r="B43" s="42" t="inlineStr">
        <x:is>
          <x:t xml:space="preserve">11B. Environmental &amp; Waste Services</x:t>
        </x:is>
      </x:c>
      <x:c r="C43" s="42" t="inlineStr">
        <x:is>
          <x:t xml:space="preserve">Waste Management, Inc.</x:t>
        </x:is>
      </x:c>
      <x:c r="D43" s="42" t="inlineStr">
        <x:is>
          <x:t xml:space="preserve">WM</x:t>
        </x:is>
      </x:c>
      <x:c r="E43" s="42" t="inlineStr">
        <x:is>
          <x:t xml:space="preserve">NYSE</x:t>
        </x:is>
      </x:c>
      <x:c r="F43" s="42"/>
      <x:c r="G43" s="42" t="inlineStr">
        <x:is>
          <x:t xml:space="preserve">United States</x:t>
        </x:is>
      </x:c>
      <x:c r="H43" s="42" t="inlineStr">
        <x:is>
          <x:t xml:space="preserve">Solid waste + healthcare solutions</x:t>
        </x:is>
      </x:c>
      <x:c r="I43" s="42" t="inlineStr">
        <x:is>
          <x:t xml:space="preserve">Environmental and Facilities Services</x:t>
        </x:is>
      </x:c>
      <x:c r="J43" s="42" t="inlineStr">
        <x:is>
          <x:t xml:space="preserve">USD</x:t>
        </x:is>
      </x:c>
      <x:c r="K43" s="45" t="n">
        <x:v>216.44</x:v>
      </x:c>
      <x:c r="L43" s="42" t="inlineStr">
        <x:is>
          <x:t xml:space="preserve">2026-09-08</x:t>
        </x:is>
      </x:c>
      <x:c r="M43" s="48" t="n">
        <x:v>399.7</x:v>
      </x:c>
      <x:c r="N43" s="51" t="n">
        <x:v>86514.39999999999</x:v>
      </x:c>
      <x:c r="O43" s="51" t="n">
        <x:v>22799</x:v>
      </x:c>
      <x:c r="P43" s="51" t="n">
        <x:v>0</x:v>
      </x:c>
      <x:c r="Q43" s="51" t="n">
        <x:v>1</x:v>
      </x:c>
      <x:c r="R43" s="51" t="n">
        <x:v>109314.4</x:v>
      </x:c>
      <x:c r="S43" s="42" t="inlineStr">
        <x:is>
          <x:t xml:space="preserve">2026-07-29</x:t>
        </x:is>
      </x:c>
      <x:c r="T43" s="42"/>
      <x:c r="U43" s="51" t="n">
        <x:v>25667</x:v>
      </x:c>
      <x:c r="V43" s="51" t="n">
        <x:v>7774</x:v>
      </x:c>
      <x:c r="W43" s="51" t="n">
        <x:v>4841</x:v>
      </x:c>
      <x:c r="X43" s="54" t="n">
        <x:v>0.3028791833872287</x:v>
      </x:c>
      <x:c r="Y43" s="54" t="n">
        <x:v>0.1886079401566213</x:v>
      </x:c>
      <x:c r="Z43" s="51" t="n">
        <x:v>27093.61</x:v>
      </x:c>
      <x:c r="AA43" s="51" t="n">
        <x:v>8494.370000000001</x:v>
      </x:c>
      <x:c r="AB43" s="54" t="n">
        <x:v>0.05558148595472789</x:v>
      </x:c>
      <x:c r="AC43" s="57" t="n">
        <x:v>4.258947286398878</x:v>
      </x:c>
      <x:c r="AD43" s="57" t="n">
        <x:v>14.06153846153846</x:v>
      </x:c>
      <x:c r="AE43" s="57" t="n">
        <x:v>22.58095434827515</x:v>
      </x:c>
      <x:c r="AF43" s="57" t="n">
        <x:v>4.034693051239757</x:v>
      </x:c>
      <x:c r="AG43" s="57" t="n">
        <x:v>12.86904149454285</x:v>
      </x:c>
      <x:c r="AH43" s="57" t="n">
        <x:v>30.61386138613861</x:v>
      </x:c>
      <x:c r="AI43" s="57" t="n">
        <x:v>25.37397420867526</x:v>
      </x:c>
      <x:c r="AJ43" s="42"/>
      <x:c r="AK43" s="42"/>
      <x:c r="AL43" s="42"/>
      <x:c r="AM43" s="42"/>
      <x:c r="AN43" s="42"/>
      <x:c r="AO43" s="42"/>
      <x:c r="AP43" s="42"/>
      <x:c r="AQ43" s="42" t="inlineStr">
        <x:is>
          <x:t xml:space="preserve">reported (CIQ)</x:t>
        </x:is>
      </x:c>
      <x:c r="AR43" s="42" t="inlineStr">
        <x:is>
          <x:t xml:space="preserve">CapIQ Quick Comps (Republic Services set), data 2026-09-09</x:t>
        </x:is>
      </x:c>
      <x:c r="AS43" s="59" t="inlineStr">
        <x:is>
          <x:t xml:space="preserve">Solid waste collection/disposal + WM Healthcare Solutions (Stericycle)</x:t>
        </x:is>
      </x:c>
      <x:c r="AT43" s="59" t="inlineStr">
        <x:is>
          <x:t xml:space="preserve">Waste service contracts</x:t>
        </x:is>
      </x:c>
      <x:c r="AU43" s="59" t="inlineStr">
        <x:is>
          <x:t xml:space="preserve">Largest waste co; added medical waste (Stericycle).</x:t>
        </x:is>
      </x:c>
    </x:row>
    <x:row r="44">
      <x:c r="A44" s="42" t="inlineStr">
        <x:is>
          <x:t xml:space="preserve">Industry 11: Industrial &amp; Commercial Services</x:t>
        </x:is>
      </x:c>
      <x:c r="B44" s="42" t="inlineStr">
        <x:is>
          <x:t xml:space="preserve">11B. Environmental &amp; Waste Services</x:t>
        </x:is>
      </x:c>
      <x:c r="C44" s="42" t="inlineStr">
        <x:is>
          <x:t xml:space="preserve">Republic Services, Inc.</x:t>
        </x:is>
      </x:c>
      <x:c r="D44" s="42" t="inlineStr">
        <x:is>
          <x:t xml:space="preserve">RSG</x:t>
        </x:is>
      </x:c>
      <x:c r="E44" s="42" t="inlineStr">
        <x:is>
          <x:t xml:space="preserve">NYSE</x:t>
        </x:is>
      </x:c>
      <x:c r="F44" s="42"/>
      <x:c r="G44" s="42" t="inlineStr">
        <x:is>
          <x:t xml:space="preserve">United States</x:t>
        </x:is>
      </x:c>
      <x:c r="H44" s="42" t="inlineStr">
        <x:is>
          <x:t xml:space="preserve">Solid waste collection &amp; disposal</x:t>
        </x:is>
      </x:c>
      <x:c r="I44" s="42" t="inlineStr">
        <x:is>
          <x:t xml:space="preserve">Environmental and Facilities Services</x:t>
        </x:is>
      </x:c>
      <x:c r="J44" s="42" t="inlineStr">
        <x:is>
          <x:t xml:space="preserve">USD</x:t>
        </x:is>
      </x:c>
      <x:c r="K44" s="45" t="n">
        <x:v>222.47</x:v>
      </x:c>
      <x:c r="L44" s="42" t="inlineStr">
        <x:is>
          <x:t xml:space="preserve">2026-09-08</x:t>
        </x:is>
      </x:c>
      <x:c r="M44" s="48" t="n">
        <x:v>306.2</x:v>
      </x:c>
      <x:c r="N44" s="51" t="n">
        <x:v>68123.2</x:v>
      </x:c>
      <x:c r="O44" s="51" t="n">
        <x:v>14188</x:v>
      </x:c>
      <x:c r="P44" s="51" t="n">
        <x:v>0</x:v>
      </x:c>
      <x:c r="Q44" s="51" t="n">
        <x:v>1</x:v>
      </x:c>
      <x:c r="R44" s="51" t="n">
        <x:v>82312.2</x:v>
      </x:c>
      <x:c r="S44" s="42" t="inlineStr">
        <x:is>
          <x:t xml:space="preserve">2026-08-07</x:t>
        </x:is>
      </x:c>
      <x:c r="T44" s="42"/>
      <x:c r="U44" s="51" t="n">
        <x:v>16891</x:v>
      </x:c>
      <x:c r="V44" s="51" t="n">
        <x:v>5257</x:v>
      </x:c>
      <x:c r="W44" s="51" t="n">
        <x:v>3384</x:v>
      </x:c>
      <x:c r="X44" s="54" t="n">
        <x:v>0.3112308329879818</x:v>
      </x:c>
      <x:c r="Y44" s="54" t="n">
        <x:v>0.2003433781303653</x:v>
      </x:c>
      <x:c r="Z44" s="51" t="n">
        <x:v>17697.52</x:v>
      </x:c>
      <x:c r="AA44" s="51" t="n">
        <x:v>5719.31</x:v>
      </x:c>
      <x:c r="AB44" s="54" t="n">
        <x:v>0.04774850512107043</x:v>
      </x:c>
      <x:c r="AC44" s="57" t="n">
        <x:v>4.873139541767805</x:v>
      </x:c>
      <x:c r="AD44" s="57" t="n">
        <x:v>15.65763743579988</x:v>
      </x:c>
      <x:c r="AE44" s="57" t="n">
        <x:v>24.32393617021276</x:v>
      </x:c>
      <x:c r="AF44" s="57" t="n">
        <x:v>4.651058453387819</x:v>
      </x:c>
      <x:c r="AG44" s="57" t="n">
        <x:v>14.3919808508369</x:v>
      </x:c>
      <x:c r="AH44" s="57" t="n">
        <x:v>31.51133144475921</x:v>
      </x:c>
      <x:c r="AI44" s="57" t="n">
        <x:v>29.15727391874181</x:v>
      </x:c>
      <x:c r="AJ44" s="42"/>
      <x:c r="AK44" s="42"/>
      <x:c r="AL44" s="42"/>
      <x:c r="AM44" s="42"/>
      <x:c r="AN44" s="42"/>
      <x:c r="AO44" s="42"/>
      <x:c r="AP44" s="42"/>
      <x:c r="AQ44" s="42" t="inlineStr">
        <x:is>
          <x:t xml:space="preserve">reported (CIQ)</x:t>
        </x:is>
      </x:c>
      <x:c r="AR44" s="42" t="inlineStr">
        <x:is>
          <x:t xml:space="preserve">CapIQ Quick Comps (Republic Services set), data 2026-09-09</x:t>
        </x:is>
      </x:c>
      <x:c r="AS44" s="59" t="inlineStr">
        <x:is>
          <x:t xml:space="preserve">Non-hazardous solid waste collection, transfer, disposal, recycling</x:t>
        </x:is>
      </x:c>
      <x:c r="AT44" s="59" t="inlineStr">
        <x:is>
          <x:t xml:space="preserve">Waste service contracts (route-based)</x:t>
        </x:is>
      </x:c>
      <x:c r="AU44" s="59" t="inlineStr">
        <x:is>
          <x:t xml:space="preserve">Waste anchor; asset-heavy, high-barrier.</x:t>
        </x:is>
      </x:c>
    </x:row>
    <x:row r="45">
      <x:c r="A45" s="42" t="inlineStr">
        <x:is>
          <x:t xml:space="preserve">Industry 11: Industrial &amp; Commercial Services</x:t>
        </x:is>
      </x:c>
      <x:c r="B45" s="42" t="inlineStr">
        <x:is>
          <x:t xml:space="preserve">11B. Environmental &amp; Waste Services</x:t>
        </x:is>
      </x:c>
      <x:c r="C45" s="42" t="inlineStr">
        <x:is>
          <x:t xml:space="preserve">Waste Connections, Inc.</x:t>
        </x:is>
      </x:c>
      <x:c r="D45" s="42" t="inlineStr">
        <x:is>
          <x:t xml:space="preserve">WCN</x:t>
        </x:is>
      </x:c>
      <x:c r="E45" s="42" t="inlineStr">
        <x:is>
          <x:t xml:space="preserve">NYSE</x:t>
        </x:is>
      </x:c>
      <x:c r="F45" s="42"/>
      <x:c r="G45" s="42" t="inlineStr">
        <x:is>
          <x:t xml:space="preserve">United States (Canada ops)</x:t>
        </x:is>
      </x:c>
      <x:c r="H45" s="42" t="inlineStr">
        <x:is>
          <x:t xml:space="preserve">Solid waste (secondary/exclusive markets)</x:t>
        </x:is>
      </x:c>
      <x:c r="I45" s="42" t="inlineStr">
        <x:is>
          <x:t xml:space="preserve">Environmental and Facilities Services</x:t>
        </x:is>
      </x:c>
      <x:c r="J45" s="42" t="inlineStr">
        <x:is>
          <x:t xml:space="preserve">USD</x:t>
        </x:is>
      </x:c>
      <x:c r="K45" s="45" t="n">
        <x:v>161.25</x:v>
      </x:c>
      <x:c r="L45" s="42" t="inlineStr">
        <x:is>
          <x:t xml:space="preserve">2026-09-08</x:t>
        </x:is>
      </x:c>
      <x:c r="M45" s="48" t="n">
        <x:v>252</x:v>
      </x:c>
      <x:c r="N45" s="51" t="n">
        <x:v>40643</x:v>
      </x:c>
      <x:c r="O45" s="51" t="n">
        <x:v>9538</x:v>
      </x:c>
      <x:c r="P45" s="51" t="n">
        <x:v>0</x:v>
      </x:c>
      <x:c r="Q45" s="51" t="n">
        <x:v>0</x:v>
      </x:c>
      <x:c r="R45" s="51" t="n">
        <x:v>50181</x:v>
      </x:c>
      <x:c r="S45" s="42" t="inlineStr">
        <x:is>
          <x:t xml:space="preserve">2026-07-23</x:t>
        </x:is>
      </x:c>
      <x:c r="T45" s="42"/>
      <x:c r="U45" s="51" t="n">
        <x:v>9763.9</x:v>
      </x:c>
      <x:c r="V45" s="51" t="n">
        <x:v>3124.5</x:v>
      </x:c>
      <x:c r="W45" s="51" t="n">
        <x:v>1849.4</x:v>
      </x:c>
      <x:c r="X45" s="54" t="n">
        <x:v>0.3200053257407389</x:v>
      </x:c>
      <x:c r="Y45" s="54" t="n">
        <x:v>0.1894120177388134</x:v>
      </x:c>
      <x:c r="Z45" s="51" t="n">
        <x:v>10323.56</x:v>
      </x:c>
      <x:c r="AA45" s="51" t="n">
        <x:v>3458.26</x:v>
      </x:c>
      <x:c r="AB45" s="54" t="n">
        <x:v>0.05731930888272108</x:v>
      </x:c>
      <x:c r="AC45" s="57" t="n">
        <x:v>5.139442231075697</x:v>
      </x:c>
      <x:c r="AD45" s="57" t="n">
        <x:v>16.06048967834854</x:v>
      </x:c>
      <x:c r="AE45" s="57" t="n">
        <x:v>27.13366497242349</x:v>
      </x:c>
      <x:c r="AF45" s="57" t="n">
        <x:v>4.860823204398483</x:v>
      </x:c>
      <x:c r="AG45" s="57" t="n">
        <x:v>14.51047636672778</x:v>
      </x:c>
      <x:c r="AH45" s="57" t="n">
        <x:v>38.94927536231884</x:v>
      </x:c>
      <x:c r="AI45" s="57" t="n">
        <x:v>27.61130136986301</x:v>
      </x:c>
      <x:c r="AJ45" s="42"/>
      <x:c r="AK45" s="42"/>
      <x:c r="AL45" s="42"/>
      <x:c r="AM45" s="42"/>
      <x:c r="AN45" s="42"/>
      <x:c r="AO45" s="42"/>
      <x:c r="AP45" s="42"/>
      <x:c r="AQ45" s="42" t="inlineStr">
        <x:is>
          <x:t xml:space="preserve">reported (CIQ)</x:t>
        </x:is>
      </x:c>
      <x:c r="AR45" s="42" t="inlineStr">
        <x:is>
          <x:t xml:space="preserve">CapIQ Quick Comps (Republic Services set), data 2026-09-09</x:t>
        </x:is>
      </x:c>
      <x:c r="AS45" s="59" t="inlineStr">
        <x:is>
          <x:t xml:space="preserve">Solid waste collection/disposal (US + Canada)</x:t>
        </x:is>
      </x:c>
      <x:c r="AT45" s="59" t="inlineStr">
        <x:is>
          <x:t xml:space="preserve">Waste service contracts</x:t>
        </x:is>
      </x:c>
      <x:c r="AU45" s="59" t="inlineStr">
        <x:is>
          <x:t xml:space="preserve">Premium multiple (highest-margin waste).</x:t>
        </x:is>
      </x:c>
    </x:row>
    <x:row r="46">
      <x:c r="A46" s="42" t="inlineStr">
        <x:is>
          <x:t xml:space="preserve">Industry 11: Industrial &amp; Commercial Services</x:t>
        </x:is>
      </x:c>
      <x:c r="B46" s="42" t="inlineStr">
        <x:is>
          <x:t xml:space="preserve">11B. Environmental &amp; Waste Services</x:t>
        </x:is>
      </x:c>
      <x:c r="C46" s="42" t="inlineStr">
        <x:is>
          <x:t xml:space="preserve">GFL Environmental Inc.</x:t>
        </x:is>
      </x:c>
      <x:c r="D46" s="42" t="inlineStr">
        <x:is>
          <x:t xml:space="preserve">GFL</x:t>
        </x:is>
      </x:c>
      <x:c r="E46" s="42" t="inlineStr">
        <x:is>
          <x:t xml:space="preserve">TSX</x:t>
        </x:is>
      </x:c>
      <x:c r="F46" s="42"/>
      <x:c r="G46" s="42" t="inlineStr">
        <x:is>
          <x:t xml:space="preserve">Canada</x:t>
        </x:is>
      </x:c>
      <x:c r="H46" s="42" t="inlineStr">
        <x:is>
          <x:t xml:space="preserve">Solid waste + environmental services</x:t>
        </x:is>
      </x:c>
      <x:c r="I46" s="42" t="inlineStr">
        <x:is>
          <x:t xml:space="preserve">Environmental and Facilities Services</x:t>
        </x:is>
      </x:c>
      <x:c r="J46" s="42" t="inlineStr">
        <x:is>
          <x:t xml:space="preserve">USD</x:t>
        </x:is>
      </x:c>
      <x:c r="K46" s="45" t="n">
        <x:v>41.97</x:v>
      </x:c>
      <x:c r="L46" s="42" t="inlineStr">
        <x:is>
          <x:t xml:space="preserve">2026-09-08</x:t>
        </x:is>
      </x:c>
      <x:c r="M46" s="48" t="n">
        <x:v>360.9</x:v>
      </x:c>
      <x:c r="N46" s="51" t="n">
        <x:v>15145.7</x:v>
      </x:c>
      <x:c r="O46" s="51" t="n">
        <x:v>7203.5</x:v>
      </x:c>
      <x:c r="P46" s="51" t="n">
        <x:v>0</x:v>
      </x:c>
      <x:c r="Q46" s="51" t="n">
        <x:v>132.27</x:v>
      </x:c>
      <x:c r="R46" s="51" t="n">
        <x:v>22481.5</x:v>
      </x:c>
      <x:c r="S46" s="42" t="inlineStr">
        <x:is>
          <x:t xml:space="preserve">2026-07-31</x:t>
        </x:is>
      </x:c>
      <x:c r="T46" s="42"/>
      <x:c r="U46" s="51" t="n">
        <x:v>5047.6</x:v>
      </x:c>
      <x:c r="V46" s="51" t="n">
        <x:v>1212.5</x:v>
      </x:c>
      <x:c r="W46" s="51" t="n">
        <x:v>291.6</x:v>
      </x:c>
      <x:c r="X46" s="54" t="n">
        <x:v>0.2402131706157382</x:v>
      </x:c>
      <x:c r="Y46" s="54" t="n">
        <x:v>0.05777002932086536</x:v>
      </x:c>
      <x:c r="Z46" s="51" t="n">
        <x:v>5861.41</x:v>
      </x:c>
      <x:c r="AA46" s="51" t="n">
        <x:v>1814.33</x:v>
      </x:c>
      <x:c r="AB46" s="54" t="n">
        <x:v>0.1612271178381803</x:v>
      </x:c>
      <x:c r="AC46" s="57" t="n">
        <x:v>4.453898882637293</x:v>
      </x:c>
      <x:c r="AD46" s="57" t="n">
        <x:v>18.54144329896907</x:v>
      </x:c>
      <x:c r="AE46" s="57" t="n">
        <x:v>77.09705075445815</x:v>
      </x:c>
      <x:c r="AF46" s="57" t="n">
        <x:v>3.835510568276234</x:v>
      </x:c>
      <x:c r="AG46" s="57" t="n">
        <x:v>12.39107549343284</x:v>
      </x:c>
      <x:c r="AH46" s="42"/>
      <x:c r="AI46" s="57" t="n">
        <x:v>50.56626506024097</x:v>
      </x:c>
      <x:c r="AJ46" s="42"/>
      <x:c r="AK46" s="42"/>
      <x:c r="AL46" s="42"/>
      <x:c r="AM46" s="42"/>
      <x:c r="AN46" s="42"/>
      <x:c r="AO46" s="42"/>
      <x:c r="AP46" s="42"/>
      <x:c r="AQ46" s="42" t="inlineStr">
        <x:is>
          <x:t xml:space="preserve">reported (CIQ)</x:t>
        </x:is>
      </x:c>
      <x:c r="AR46" s="42" t="inlineStr">
        <x:is>
          <x:t xml:space="preserve">CapIQ Quick Comps (Republic Services set); CAD converted</x:t>
        </x:is>
      </x:c>
      <x:c r="AS46" s="59" t="inlineStr">
        <x:is>
          <x:t xml:space="preserve">Solid waste and environmental services (North America)</x:t>
        </x:is>
      </x:c>
      <x:c r="AT46" s="59" t="inlineStr">
        <x:is>
          <x:t xml:space="preserve">Waste service contracts</x:t>
        </x:is>
      </x:c>
      <x:c r="AU46" s="59" t="inlineStr">
        <x:is>
          <x:t xml:space="preserve">Canada; high leverage; LTM EPS negative — LTM P/E NM.</x:t>
        </x:is>
      </x:c>
    </x:row>
    <x:row r="47">
      <x:c r="A47" s="42" t="inlineStr">
        <x:is>
          <x:t xml:space="preserve">Industry 11: Industrial &amp; Commercial Services</x:t>
        </x:is>
      </x:c>
      <x:c r="B47" s="42" t="inlineStr">
        <x:is>
          <x:t xml:space="preserve">11B. Environmental &amp; Waste Services</x:t>
        </x:is>
      </x:c>
      <x:c r="C47" s="42" t="inlineStr">
        <x:is>
          <x:t xml:space="preserve">Clean Harbors, Inc.</x:t>
        </x:is>
      </x:c>
      <x:c r="D47" s="42" t="inlineStr">
        <x:is>
          <x:t xml:space="preserve">CLH</x:t>
        </x:is>
      </x:c>
      <x:c r="E47" s="42" t="inlineStr">
        <x:is>
          <x:t xml:space="preserve">NYSE</x:t>
        </x:is>
      </x:c>
      <x:c r="F47" s="42"/>
      <x:c r="G47" s="42" t="inlineStr">
        <x:is>
          <x:t xml:space="preserve">United States</x:t>
        </x:is>
      </x:c>
      <x:c r="H47" s="42" t="inlineStr">
        <x:is>
          <x:t xml:space="preserve">Hazardous waste &amp; environmental services</x:t>
        </x:is>
      </x:c>
      <x:c r="I47" s="42" t="inlineStr">
        <x:is>
          <x:t xml:space="preserve">Environmental and Facilities Services</x:t>
        </x:is>
      </x:c>
      <x:c r="J47" s="42" t="inlineStr">
        <x:is>
          <x:t xml:space="preserve">USD</x:t>
        </x:is>
      </x:c>
      <x:c r="K47" s="45" t="n">
        <x:v>315.7</x:v>
      </x:c>
      <x:c r="L47" s="42" t="inlineStr">
        <x:is>
          <x:t xml:space="preserve">2026-09-08</x:t>
        </x:is>
      </x:c>
      <x:c r="M47" s="48" t="n">
        <x:v>52.8</x:v>
      </x:c>
      <x:c r="N47" s="51" t="n">
        <x:v>16664.9</x:v>
      </x:c>
      <x:c r="O47" s="51" t="n">
        <x:v>2732.4</x:v>
      </x:c>
      <x:c r="P47" s="51" t="n">
        <x:v>0</x:v>
      </x:c>
      <x:c r="Q47" s="51" t="n">
        <x:v>0</x:v>
      </x:c>
      <x:c r="R47" s="51" t="n">
        <x:v>19397.3</x:v>
      </x:c>
      <x:c r="S47" s="42" t="inlineStr">
        <x:is>
          <x:t xml:space="preserve">2026-07-29</x:t>
        </x:is>
      </x:c>
      <x:c r="T47" s="42"/>
      <x:c r="U47" s="51" t="n">
        <x:v>6243.6</x:v>
      </x:c>
      <x:c r="V47" s="51" t="n">
        <x:v>1196.7</x:v>
      </x:c>
      <x:c r="W47" s="51" t="n">
        <x:v>741.4</x:v>
      </x:c>
      <x:c r="X47" s="54" t="n">
        <x:v>0.1916682683067461</x:v>
      </x:c>
      <x:c r="Y47" s="54" t="n">
        <x:v>0.1187455954897815</x:v>
      </x:c>
      <x:c r="Z47" s="51" t="n">
        <x:v>6717.05</x:v>
      </x:c>
      <x:c r="AA47" s="51" t="n">
        <x:v>1418.17</x:v>
      </x:c>
      <x:c r="AB47" s="54" t="n">
        <x:v>0.07582964956115057</x:v>
      </x:c>
      <x:c r="AC47" s="57" t="n">
        <x:v>3.106749311294766</x:v>
      </x:c>
      <x:c r="AD47" s="57" t="n">
        <x:v>16.20899139299741</x:v>
      </x:c>
      <x:c r="AE47" s="57" t="n">
        <x:v>26.16306986781764</x:v>
      </x:c>
      <x:c r="AF47" s="57" t="n">
        <x:v>2.887770673137761</x:v>
      </x:c>
      <x:c r="AG47" s="57" t="n">
        <x:v>13.67769731414428</x:v>
      </x:c>
      <x:c r="AH47" s="57" t="n">
        <x:v>38.26666666666667</x:v>
      </x:c>
      <x:c r="AI47" s="57" t="n">
        <x:v>31.41293532338308</x:v>
      </x:c>
      <x:c r="AJ47" s="42"/>
      <x:c r="AK47" s="42"/>
      <x:c r="AL47" s="42"/>
      <x:c r="AM47" s="42"/>
      <x:c r="AN47" s="42"/>
      <x:c r="AO47" s="42"/>
      <x:c r="AP47" s="42"/>
      <x:c r="AQ47" s="42" t="inlineStr">
        <x:is>
          <x:t xml:space="preserve">reported (CIQ)</x:t>
        </x:is>
      </x:c>
      <x:c r="AR47" s="42" t="inlineStr">
        <x:is>
          <x:t xml:space="preserve">CapIQ Quick Comps (Republic Services set), data 2026-09-09</x:t>
        </x:is>
      </x:c>
      <x:c r="AS47" s="59" t="inlineStr">
        <x:is>
          <x:t xml:space="preserve">Hazardous waste disposal, environmental &amp; industrial services, used oil</x:t>
        </x:is>
      </x:c>
      <x:c r="AT47" s="59" t="inlineStr">
        <x:is>
          <x:t xml:space="preserve">Service + product (re-refined oil)</x:t>
        </x:is>
      </x:c>
      <x:c r="AU47" s="59" t="inlineStr">
        <x:is>
          <x:t xml:space="preserve">Hazardous waste (higher-barrier niche).</x:t>
        </x:is>
      </x:c>
    </x:row>
    <x:row r="48">
      <x:c r="A48" s="42" t="inlineStr">
        <x:is>
          <x:t xml:space="preserve">Industry 11: Industrial &amp; Commercial Services</x:t>
        </x:is>
      </x:c>
      <x:c r="B48" s="42" t="inlineStr">
        <x:is>
          <x:t xml:space="preserve">11B. Environmental &amp; Waste Services</x:t>
        </x:is>
      </x:c>
      <x:c r="C48" s="42" t="inlineStr">
        <x:is>
          <x:t xml:space="preserve">Casella Waste Systems, Inc.</x:t>
        </x:is>
      </x:c>
      <x:c r="D48" s="42" t="inlineStr">
        <x:is>
          <x:t xml:space="preserve">CWST</x:t>
        </x:is>
      </x:c>
      <x:c r="E48" s="42" t="inlineStr">
        <x:is>
          <x:t xml:space="preserve">NasdaqGS</x:t>
        </x:is>
      </x:c>
      <x:c r="F48" s="42"/>
      <x:c r="G48" s="42" t="inlineStr">
        <x:is>
          <x:t xml:space="preserve">United States</x:t>
        </x:is>
      </x:c>
      <x:c r="H48" s="42" t="inlineStr">
        <x:is>
          <x:t xml:space="preserve">Regional solid waste (Northeast)</x:t>
        </x:is>
      </x:c>
      <x:c r="I48" s="42" t="inlineStr">
        <x:is>
          <x:t xml:space="preserve">Environmental and Facilities Services</x:t>
        </x:is>
      </x:c>
      <x:c r="J48" s="42" t="inlineStr">
        <x:is>
          <x:t xml:space="preserve">USD</x:t>
        </x:is>
      </x:c>
      <x:c r="K48" s="45" t="n">
        <x:v>91.16</x:v>
      </x:c>
      <x:c r="L48" s="42" t="inlineStr">
        <x:is>
          <x:t xml:space="preserve">2026-09-08</x:t>
        </x:is>
      </x:c>
      <x:c r="M48" s="48" t="n">
        <x:v>63.6</x:v>
      </x:c>
      <x:c r="N48" s="51" t="n">
        <x:v>5801.4</x:v>
      </x:c>
      <x:c r="O48" s="51" t="n">
        <x:v>1419.9</x:v>
      </x:c>
      <x:c r="P48" s="51" t="n">
        <x:v>0</x:v>
      </x:c>
      <x:c r="Q48" s="51" t="n">
        <x:v>0</x:v>
      </x:c>
      <x:c r="R48" s="51" t="n">
        <x:v>7221.3</x:v>
      </x:c>
      <x:c r="S48" s="42" t="inlineStr">
        <x:is>
          <x:t xml:space="preserve">2026-08-07</x:t>
        </x:is>
      </x:c>
      <x:c r="T48" s="42"/>
      <x:c r="U48" s="51" t="n">
        <x:v>1955.5</x:v>
      </x:c>
      <x:c r="V48" s="51" t="n">
        <x:v>419</x:v>
      </x:c>
      <x:c r="W48" s="51" t="n">
        <x:v>94.2</x:v>
      </x:c>
      <x:c r="X48" s="54" t="n">
        <x:v>0.2142674507798517</x:v>
      </x:c>
      <x:c r="Y48" s="54" t="n">
        <x:v>0.04817182306315521</x:v>
      </x:c>
      <x:c r="Z48" s="51" t="n">
        <x:v>2192.97</x:v>
      </x:c>
      <x:c r="AA48" s="51" t="n">
        <x:v>504.29</x:v>
      </x:c>
      <x:c r="AB48" s="54" t="n">
        <x:v>0.1214369726412681</x:v>
      </x:c>
      <x:c r="AC48" s="57" t="n">
        <x:v>3.692815136793659</x:v>
      </x:c>
      <x:c r="AD48" s="57" t="n">
        <x:v>17.2346062052506</x:v>
      </x:c>
      <x:c r="AE48" s="57" t="n">
        <x:v>76.6592356687898</x:v>
      </x:c>
      <x:c r="AF48" s="57" t="n">
        <x:v>3.292931503850942</x:v>
      </x:c>
      <x:c r="AG48" s="57" t="n">
        <x:v>14.31973665946182</x:v>
      </x:c>
      <x:c r="AH48" s="57" t="n">
        <x:v>1139.5</x:v>
      </x:c>
      <x:c r="AI48" s="57" t="n">
        <x:v>73.51612903225806</x:v>
      </x:c>
      <x:c r="AJ48" s="42"/>
      <x:c r="AK48" s="42"/>
      <x:c r="AL48" s="42"/>
      <x:c r="AM48" s="42"/>
      <x:c r="AN48" s="42"/>
      <x:c r="AO48" s="42"/>
      <x:c r="AP48" s="42"/>
      <x:c r="AQ48" s="42" t="inlineStr">
        <x:is>
          <x:t xml:space="preserve">reported (CIQ)</x:t>
        </x:is>
      </x:c>
      <x:c r="AR48" s="42" t="inlineStr">
        <x:is>
          <x:t xml:space="preserve">CapIQ Quick Comps (Republic Services set), data 2026-09-09</x:t>
        </x:is>
      </x:c>
      <x:c r="AS48" s="59" t="inlineStr">
        <x:is>
          <x:t xml:space="preserve">Solid waste and recycling (Northeast US)</x:t>
        </x:is>
      </x:c>
      <x:c r="AT48" s="59" t="inlineStr">
        <x:is>
          <x:t xml:space="preserve">Waste service contracts</x:t>
        </x:is>
      </x:c>
      <x:c r="AU48" s="59" t="inlineStr">
        <x:is>
          <x:t xml:space="preserve">Acquisitive regional roll-up; high D&amp;A compresses LTM EBIT/EPS.</x:t>
        </x:is>
      </x:c>
    </x:row>
    <x:row r="49">
      <x:c r="A49" s="42" t="inlineStr">
        <x:is>
          <x:t xml:space="preserve">Industry 11: Industrial &amp; Commercial Services</x:t>
        </x:is>
      </x:c>
      <x:c r="B49" s="42" t="inlineStr">
        <x:is>
          <x:t xml:space="preserve">11B. Environmental &amp; Waste Services</x:t>
        </x:is>
      </x:c>
      <x:c r="C49" s="42" t="inlineStr">
        <x:is>
          <x:t xml:space="preserve">Enviri Corporation</x:t>
        </x:is>
      </x:c>
      <x:c r="D49" s="42" t="inlineStr">
        <x:is>
          <x:t xml:space="preserve">NVRI</x:t>
        </x:is>
      </x:c>
      <x:c r="E49" s="42" t="inlineStr">
        <x:is>
          <x:t xml:space="preserve">NYSE</x:t>
        </x:is>
      </x:c>
      <x:c r="F49" s="42"/>
      <x:c r="G49" s="42" t="inlineStr">
        <x:is>
          <x:t xml:space="preserve">United States</x:t>
        </x:is>
      </x:c>
      <x:c r="H49" s="42" t="inlineStr">
        <x:is>
          <x:t xml:space="preserve">Environmental solutions (former Harsco)</x:t>
        </x:is>
      </x:c>
      <x:c r="I49" s="42" t="inlineStr">
        <x:is>
          <x:t xml:space="preserve">Environmental and Facilities Services</x:t>
        </x:is>
      </x:c>
      <x:c r="J49" s="42" t="inlineStr">
        <x:is>
          <x:t xml:space="preserve">USD</x:t>
        </x:is>
      </x:c>
      <x:c r="K49" s="45" t="n">
        <x:v>22.55</x:v>
      </x:c>
      <x:c r="L49" s="42" t="inlineStr">
        <x:is>
          <x:t xml:space="preserve">2026-09-08</x:t>
        </x:is>
      </x:c>
      <x:c r="M49" s="48" t="n">
        <x:v>28.1</x:v>
      </x:c>
      <x:c r="N49" s="51" t="n">
        <x:v>634</x:v>
      </x:c>
      <x:c r="O49" s="51" t="n">
        <x:v>166.8</x:v>
      </x:c>
      <x:c r="P49" s="51" t="n">
        <x:v>0</x:v>
      </x:c>
      <x:c r="Q49" s="51" t="n">
        <x:v>43.61</x:v>
      </x:c>
      <x:c r="R49" s="51" t="n">
        <x:v>844.4</x:v>
      </x:c>
      <x:c r="S49" s="42" t="inlineStr">
        <x:is>
          <x:t xml:space="preserve">2026-08-11</x:t>
        </x:is>
      </x:c>
      <x:c r="T49" s="42"/>
      <x:c r="U49" s="51" t="n">
        <x:v>2122.7</x:v>
      </x:c>
      <x:c r="V49" s="51" t="n">
        <x:v>43.4</x:v>
      </x:c>
      <x:c r="W49" s="51" t="n">
        <x:v>-137.8</x:v>
      </x:c>
      <x:c r="X49" s="54" t="n">
        <x:v>0.02044565883073444</x:v>
      </x:c>
      <x:c r="Y49" s="54" t="n">
        <x:v>-0.06491732227823056</x:v>
      </x:c>
      <x:c r="Z49" s="51" t="n">
        <x:v>1279.75</x:v>
      </x:c>
      <x:c r="AA49" s="51" t="n">
        <x:v>138.03</x:v>
      </x:c>
      <x:c r="AB49" s="54" t="n">
        <x:v>-0.3971121684646911</x:v>
      </x:c>
      <x:c r="AC49" s="57" t="n">
        <x:v>0.3977952607528148</x:v>
      </x:c>
      <x:c r="AD49" s="57" t="n">
        <x:v>19.45622119815668</x:v>
      </x:c>
      <x:c r="AE49" s="42"/>
      <x:c r="AF49" s="57" t="n">
        <x:v>0.6598163703848408</x:v>
      </x:c>
      <x:c r="AG49" s="57" t="n">
        <x:v>6.117510686082736</x:v>
      </x:c>
      <x:c r="AH49" s="42"/>
      <x:c r="AI49" s="42"/>
      <x:c r="AJ49" s="42"/>
      <x:c r="AK49" s="42"/>
      <x:c r="AL49" s="42"/>
      <x:c r="AM49" s="42"/>
      <x:c r="AN49" s="42"/>
      <x:c r="AO49" s="42"/>
      <x:c r="AP49" s="42"/>
      <x:c r="AQ49" s="42" t="inlineStr">
        <x:is>
          <x:t xml:space="preserve">reported (CIQ)</x:t>
        </x:is>
      </x:c>
      <x:c r="AR49" s="42" t="inlineStr">
        <x:is>
          <x:t xml:space="preserve">CapIQ Quick Comps (Republic Services set), data 2026-09-09</x:t>
        </x:is>
      </x:c>
      <x:c r="AS49" s="59" t="inlineStr">
        <x:is>
          <x:t xml:space="preserve">Environmental services (Clean Earth), metals/rail services</x:t>
        </x:is>
      </x:c>
      <x:c r="AT49" s="59" t="inlineStr">
        <x:is>
          <x:t xml:space="preserve">Service contracts</x:t>
        </x:is>
      </x:c>
      <x:c r="AU49" s="59" t="inlineStr">
        <x:is>
          <x:t xml:space="preserve">Negative LTM EBIT/EPS (charges) — earnings multiples NM. Flagged; excluded from earnings-multiple stats.</x:t>
        </x:is>
      </x:c>
    </x:row>
    <x:row r="50">
      <x:c r="A50" s="36" t="inlineStr">
        <x:is>
          <x:t xml:space="preserve">11C. Specialty Contracting &amp; Engineering  —  Industry 11: Industrial &amp; Commercial Services</x:t>
        </x:is>
      </x:c>
      <x:c r="B50" s="36"/>
      <x:c r="C50" s="36"/>
      <x:c r="D50" s="36"/>
      <x:c r="E50" s="36"/>
      <x:c r="F50" s="36"/>
      <x:c r="G50" s="36"/>
      <x:c r="H50" s="36"/>
      <x:c r="I50" s="36"/>
      <x:c r="J50" s="36"/>
      <x:c r="K50" s="36"/>
      <x:c r="L50" s="36"/>
      <x:c r="M50" s="36"/>
      <x:c r="N50" s="36"/>
      <x:c r="O50" s="36"/>
      <x:c r="P50" s="36"/>
      <x:c r="Q50" s="36"/>
      <x:c r="R50" s="36"/>
      <x:c r="S50" s="36"/>
      <x:c r="T50" s="36"/>
      <x:c r="U50" s="36"/>
      <x:c r="V50" s="36"/>
      <x:c r="W50" s="36"/>
      <x:c r="X50" s="36"/>
      <x:c r="Y50" s="36"/>
      <x:c r="Z50" s="36"/>
      <x:c r="AA50" s="36"/>
      <x:c r="AB50" s="36"/>
      <x:c r="AC50" s="36"/>
      <x:c r="AD50" s="36"/>
      <x:c r="AE50" s="36"/>
      <x:c r="AF50" s="36"/>
      <x:c r="AG50" s="36"/>
      <x:c r="AH50" s="36"/>
      <x:c r="AI50" s="36"/>
      <x:c r="AJ50" s="36"/>
      <x:c r="AK50" s="36"/>
      <x:c r="AL50" s="36"/>
      <x:c r="AM50" s="36"/>
      <x:c r="AN50" s="36"/>
      <x:c r="AO50" s="36"/>
      <x:c r="AP50" s="36"/>
      <x:c r="AQ50" s="36"/>
      <x:c r="AR50" s="36"/>
      <x:c r="AS50" s="36"/>
      <x:c r="AT50" s="36"/>
      <x:c r="AU50" s="36"/>
    </x:row>
    <x:row r="51">
      <x:c r="A51" s="42" t="inlineStr">
        <x:is>
          <x:t xml:space="preserve">Industry 11: Industrial &amp; Commercial Services</x:t>
        </x:is>
      </x:c>
      <x:c r="B51" s="42" t="inlineStr">
        <x:is>
          <x:t xml:space="preserve">11C. Specialty Contracting &amp; Engineering</x:t>
        </x:is>
      </x:c>
      <x:c r="C51" s="42" t="inlineStr">
        <x:is>
          <x:t xml:space="preserve">Quanta Services, Inc.</x:t>
        </x:is>
      </x:c>
      <x:c r="D51" s="42" t="inlineStr">
        <x:is>
          <x:t xml:space="preserve">PWR</x:t>
        </x:is>
      </x:c>
      <x:c r="E51" s="42" t="inlineStr">
        <x:is>
          <x:t xml:space="preserve">NYSE</x:t>
        </x:is>
      </x:c>
      <x:c r="F51" s="42"/>
      <x:c r="G51" s="42" t="inlineStr">
        <x:is>
          <x:t xml:space="preserve">United States</x:t>
        </x:is>
      </x:c>
      <x:c r="H51" s="42" t="inlineStr">
        <x:is>
          <x:t xml:space="preserve">Electric power &amp; infrastructure contracting</x:t>
        </x:is>
      </x:c>
      <x:c r="I51" s="42" t="inlineStr">
        <x:is>
          <x:t xml:space="preserve">Construction and Engineering</x:t>
        </x:is>
      </x:c>
      <x:c r="J51" s="42" t="inlineStr">
        <x:is>
          <x:t xml:space="preserve">USD</x:t>
        </x:is>
      </x:c>
      <x:c r="K51" s="45" t="n">
        <x:v>626.98</x:v>
      </x:c>
      <x:c r="L51" s="42" t="inlineStr">
        <x:is>
          <x:t xml:space="preserve">2026-09-08</x:t>
        </x:is>
      </x:c>
      <x:c r="M51" s="48" t="n">
        <x:v>150.3</x:v>
      </x:c>
      <x:c r="N51" s="51" t="n">
        <x:v>94262.3</x:v>
      </x:c>
      <x:c r="O51" s="51" t="n">
        <x:v>6096.7</x:v>
      </x:c>
      <x:c r="P51" s="51" t="n">
        <x:v>0</x:v>
      </x:c>
      <x:c r="Q51" s="51" t="n">
        <x:v>104</x:v>
      </x:c>
      <x:c r="R51" s="51" t="n">
        <x:v>100463</x:v>
      </x:c>
      <x:c r="S51" s="42" t="inlineStr">
        <x:is>
          <x:t xml:space="preserve">2026-07-30</x:t>
        </x:is>
      </x:c>
      <x:c r="T51" s="42"/>
      <x:c r="U51" s="51" t="n">
        <x:v>32905.1</x:v>
      </x:c>
      <x:c r="V51" s="51" t="n">
        <x:v>3045</x:v>
      </x:c>
      <x:c r="W51" s="51" t="n">
        <x:v>2014.5</x:v>
      </x:c>
      <x:c r="X51" s="54" t="n">
        <x:v>0.09253884656177919</x:v>
      </x:c>
      <x:c r="Y51" s="54" t="n">
        <x:v>0.06122151277461549</x:v>
      </x:c>
      <x:c r="Z51" s="51" t="n">
        <x:v>42857.67</x:v>
      </x:c>
      <x:c r="AA51" s="51" t="n">
        <x:v>4524.58</x:v>
      </x:c>
      <x:c r="AB51" s="54" t="n">
        <x:v>0.3024628401068528</x:v>
      </x:c>
      <x:c r="AC51" s="57" t="n">
        <x:v>3.053113347171107</x:v>
      </x:c>
      <x:c r="AD51" s="57" t="n">
        <x:v>32.9927750410509</x:v>
      </x:c>
      <x:c r="AE51" s="57" t="n">
        <x:v>49.86994291387441</x:v>
      </x:c>
      <x:c r="AF51" s="57" t="n">
        <x:v>2.344107834140307</x:v>
      </x:c>
      <x:c r="AG51" s="57" t="n">
        <x:v>22.20382886367354</x:v>
      </x:c>
      <x:c r="AH51" s="57" t="n">
        <x:v>71.73684210526316</x:v>
      </x:c>
      <x:c r="AI51" s="57" t="n">
        <x:v>34.24249044238122</x:v>
      </x:c>
      <x:c r="AJ51" s="42"/>
      <x:c r="AK51" s="42"/>
      <x:c r="AL51" s="42"/>
      <x:c r="AM51" s="42"/>
      <x:c r="AN51" s="42"/>
      <x:c r="AO51" s="42"/>
      <x:c r="AP51" s="42"/>
      <x:c r="AQ51" s="42" t="inlineStr">
        <x:is>
          <x:t xml:space="preserve">reported (CIQ)</x:t>
        </x:is>
      </x:c>
      <x:c r="AR51" s="42" t="inlineStr">
        <x:is>
          <x:t xml:space="preserve">CapIQ Quick Comps (EMCOR set), data 2026-09-09</x:t>
        </x:is>
      </x:c>
      <x:c r="AS51" s="59" t="inlineStr">
        <x:is>
          <x:t xml:space="preserve">Electric power, renewables, and infrastructure construction</x:t>
        </x:is>
      </x:c>
      <x:c r="AT51" s="59" t="inlineStr">
        <x:is>
          <x:t xml:space="preserve">Project contracting</x:t>
        </x:is>
      </x:c>
      <x:c r="AU51" s="59" t="inlineStr">
        <x:is>
          <x:t xml:space="preserve">Premium multiple (grid/electrification).</x:t>
        </x:is>
      </x:c>
    </x:row>
    <x:row r="52">
      <x:c r="A52" s="42" t="inlineStr">
        <x:is>
          <x:t xml:space="preserve">Industry 11: Industrial &amp; Commercial Services</x:t>
        </x:is>
      </x:c>
      <x:c r="B52" s="42" t="inlineStr">
        <x:is>
          <x:t xml:space="preserve">11C. Specialty Contracting &amp; Engineering</x:t>
        </x:is>
      </x:c>
      <x:c r="C52" s="42" t="inlineStr">
        <x:is>
          <x:t xml:space="preserve">Comfort Systems USA, Inc.</x:t>
        </x:is>
      </x:c>
      <x:c r="D52" s="42" t="inlineStr">
        <x:is>
          <x:t xml:space="preserve">FIX</x:t>
        </x:is>
      </x:c>
      <x:c r="E52" s="42" t="inlineStr">
        <x:is>
          <x:t xml:space="preserve">NYSE</x:t>
        </x:is>
      </x:c>
      <x:c r="F52" s="42"/>
      <x:c r="G52" s="42" t="inlineStr">
        <x:is>
          <x:t xml:space="preserve">United States</x:t>
        </x:is>
      </x:c>
      <x:c r="H52" s="42" t="inlineStr">
        <x:is>
          <x:t xml:space="preserve">HVAC &amp; mechanical contracting</x:t>
        </x:is>
      </x:c>
      <x:c r="I52" s="42" t="inlineStr">
        <x:is>
          <x:t xml:space="preserve">Construction and Engineering</x:t>
        </x:is>
      </x:c>
      <x:c r="J52" s="42" t="inlineStr">
        <x:is>
          <x:t xml:space="preserve">USD</x:t>
        </x:is>
      </x:c>
      <x:c r="K52" s="45" t="n">
        <x:v>1615.14</x:v>
      </x:c>
      <x:c r="L52" s="42" t="inlineStr">
        <x:is>
          <x:t xml:space="preserve">2026-09-08</x:t>
        </x:is>
      </x:c>
      <x:c r="M52" s="48" t="n">
        <x:v>35.1</x:v>
      </x:c>
      <x:c r="N52" s="51" t="n">
        <x:v>56750.1</x:v>
      </x:c>
      <x:c r="O52" s="51" t="n">
        <x:v>-1536.5</x:v>
      </x:c>
      <x:c r="P52" s="51" t="n">
        <x:v>0</x:v>
      </x:c>
      <x:c r="Q52" s="51" t="n">
        <x:v>0</x:v>
      </x:c>
      <x:c r="R52" s="51" t="n">
        <x:v>55213.6</x:v>
      </x:c>
      <x:c r="S52" s="42" t="inlineStr">
        <x:is>
          <x:t xml:space="preserve">2026-07-23</x:t>
        </x:is>
      </x:c>
      <x:c r="T52" s="42"/>
      <x:c r="U52" s="51" t="n">
        <x:v>11228</x:v>
      </x:c>
      <x:c r="V52" s="51" t="n">
        <x:v>2002.7</x:v>
      </x:c>
      <x:c r="W52" s="51" t="n">
        <x:v>1847.2</x:v>
      </x:c>
      <x:c r="X52" s="54" t="n">
        <x:v>0.1783665835411472</x:v>
      </x:c>
      <x:c r="Y52" s="54" t="n">
        <x:v>0.164517278232989</x:v>
      </x:c>
      <x:c r="Z52" s="51" t="n">
        <x:v>14024.57</x:v>
      </x:c>
      <x:c r="AA52" s="51" t="n">
        <x:v>2583.51</x:v>
      </x:c>
      <x:c r="AB52" s="54" t="n">
        <x:v>0.249071072319202</x:v>
      </x:c>
      <x:c r="AC52" s="57" t="n">
        <x:v>4.917491984324902</x:v>
      </x:c>
      <x:c r="AD52" s="57" t="n">
        <x:v>27.56958106556149</x:v>
      </x:c>
      <x:c r="AE52" s="57" t="n">
        <x:v>29.89042875703768</x:v>
      </x:c>
      <x:c r="AF52" s="57" t="n">
        <x:v>3.936919278095514</x:v>
      </x:c>
      <x:c r="AG52" s="57" t="n">
        <x:v>21.37154491370267</x:v>
      </x:c>
      <x:c r="AH52" s="57" t="n">
        <x:v>39.74261811023622</x:v>
      </x:c>
      <x:c r="AI52" s="57" t="n">
        <x:v>30.35977443609023</x:v>
      </x:c>
      <x:c r="AJ52" s="42"/>
      <x:c r="AK52" s="42"/>
      <x:c r="AL52" s="42"/>
      <x:c r="AM52" s="42"/>
      <x:c r="AN52" s="42"/>
      <x:c r="AO52" s="42"/>
      <x:c r="AP52" s="42"/>
      <x:c r="AQ52" s="42" t="inlineStr">
        <x:is>
          <x:t xml:space="preserve">reported (CIQ)</x:t>
        </x:is>
      </x:c>
      <x:c r="AR52" s="42" t="inlineStr">
        <x:is>
          <x:t xml:space="preserve">CapIQ Quick Comps (EMCOR set), data 2026-09-09</x:t>
        </x:is>
      </x:c>
      <x:c r="AS52" s="59" t="inlineStr">
        <x:is>
          <x:t xml:space="preserve">HVAC, mechanical, and electrical building services</x:t>
        </x:is>
      </x:c>
      <x:c r="AT52" s="59" t="inlineStr">
        <x:is>
          <x:t xml:space="preserve">Project contracting + service</x:t>
        </x:is>
      </x:c>
      <x:c r="AU52" s="59" t="inlineStr">
        <x:is>
          <x:t xml:space="preserve">Net cash; premium multiple (data-center/industrial demand).</x:t>
        </x:is>
      </x:c>
    </x:row>
    <x:row r="53">
      <x:c r="A53" s="42" t="inlineStr">
        <x:is>
          <x:t xml:space="preserve">Industry 11: Industrial &amp; Commercial Services</x:t>
        </x:is>
      </x:c>
      <x:c r="B53" s="42" t="inlineStr">
        <x:is>
          <x:t xml:space="preserve">11C. Specialty Contracting &amp; Engineering</x:t>
        </x:is>
      </x:c>
      <x:c r="C53" s="42" t="inlineStr">
        <x:is>
          <x:t xml:space="preserve">EMCOR Group, Inc.</x:t>
        </x:is>
      </x:c>
      <x:c r="D53" s="42" t="inlineStr">
        <x:is>
          <x:t xml:space="preserve">EME</x:t>
        </x:is>
      </x:c>
      <x:c r="E53" s="42" t="inlineStr">
        <x:is>
          <x:t xml:space="preserve">NYSE</x:t>
        </x:is>
      </x:c>
      <x:c r="F53" s="42"/>
      <x:c r="G53" s="42" t="inlineStr">
        <x:is>
          <x:t xml:space="preserve">United States</x:t>
        </x:is>
      </x:c>
      <x:c r="H53" s="42" t="inlineStr">
        <x:is>
          <x:t xml:space="preserve">Mechanical &amp; electrical contracting + facilities</x:t>
        </x:is>
      </x:c>
      <x:c r="I53" s="42" t="inlineStr">
        <x:is>
          <x:t xml:space="preserve">Construction and Engineering</x:t>
        </x:is>
      </x:c>
      <x:c r="J53" s="42" t="inlineStr">
        <x:is>
          <x:t xml:space="preserve">USD</x:t>
        </x:is>
      </x:c>
      <x:c r="K53" s="45" t="n">
        <x:v>754.29</x:v>
      </x:c>
      <x:c r="L53" s="42" t="inlineStr">
        <x:is>
          <x:t xml:space="preserve">2026-09-08</x:t>
        </x:is>
      </x:c>
      <x:c r="M53" s="48" t="n">
        <x:v>44.1</x:v>
      </x:c>
      <x:c r="N53" s="51" t="n">
        <x:v>33271.7</x:v>
      </x:c>
      <x:c r="O53" s="51" t="n">
        <x:v>-376.4</x:v>
      </x:c>
      <x:c r="P53" s="51" t="n">
        <x:v>0</x:v>
      </x:c>
      <x:c r="Q53" s="51" t="n">
        <x:v>1.04</x:v>
      </x:c>
      <x:c r="R53" s="51" t="n">
        <x:v>32896.3</x:v>
      </x:c>
      <x:c r="S53" s="42" t="inlineStr">
        <x:is>
          <x:t xml:space="preserve">2026-07-30</x:t>
        </x:is>
      </x:c>
      <x:c r="T53" s="42"/>
      <x:c r="U53" s="51" t="n">
        <x:v>18597.8</x:v>
      </x:c>
      <x:c r="V53" s="51" t="n">
        <x:v>1990.5</x:v>
      </x:c>
      <x:c r="W53" s="51" t="n">
        <x:v>1785.9</x:v>
      </x:c>
      <x:c r="X53" s="54" t="n">
        <x:v>0.1070287883513104</x:v>
      </x:c>
      <x:c r="Y53" s="54" t="n">
        <x:v>0.09602748712213273</x:v>
      </x:c>
      <x:c r="Z53" s="51" t="n">
        <x:v>21506.81</x:v>
      </x:c>
      <x:c r="AA53" s="51" t="n">
        <x:v>2322.2</x:v>
      </x:c>
      <x:c r="AB53" s="54" t="n">
        <x:v>0.1564168880190131</x:v>
      </x:c>
      <x:c r="AC53" s="57" t="n">
        <x:v>1.768827495725301</x:v>
      </x:c>
      <x:c r="AD53" s="57" t="n">
        <x:v>16.52665159507661</x:v>
      </x:c>
      <x:c r="AE53" s="57" t="n">
        <x:v>18.42001231871885</x:v>
      </x:c>
      <x:c r="AF53" s="57" t="n">
        <x:v>1.529575980817239</x:v>
      </x:c>
      <x:c r="AG53" s="57" t="n">
        <x:v>14.16600637326673</x:v>
      </x:c>
      <x:c r="AH53" s="57" t="n">
        <x:v>23.46888612321095</x:v>
      </x:c>
      <x:c r="AI53" s="57" t="n">
        <x:v>21.70618705035971</x:v>
      </x:c>
      <x:c r="AJ53" s="42"/>
      <x:c r="AK53" s="42"/>
      <x:c r="AL53" s="42"/>
      <x:c r="AM53" s="42"/>
      <x:c r="AN53" s="42"/>
      <x:c r="AO53" s="42"/>
      <x:c r="AP53" s="42"/>
      <x:c r="AQ53" s="42" t="inlineStr">
        <x:is>
          <x:t xml:space="preserve">reported (CIQ)</x:t>
        </x:is>
      </x:c>
      <x:c r="AR53" s="42" t="inlineStr">
        <x:is>
          <x:t xml:space="preserve">CapIQ Quick Comps (EMCOR set), data 2026-09-09</x:t>
        </x:is>
      </x:c>
      <x:c r="AS53" s="59" t="inlineStr">
        <x:is>
          <x:t xml:space="preserve">Mechanical/electrical construction and building/industrial services</x:t>
        </x:is>
      </x:c>
      <x:c r="AT53" s="59" t="inlineStr">
        <x:is>
          <x:t xml:space="preserve">Project contracting + recurring service</x:t>
        </x:is>
      </x:c>
      <x:c r="AU53" s="59" t="inlineStr">
        <x:is>
          <x:t xml:space="preserve">Contracting anchor; net cash; data-center/electrification tailwind.</x:t>
        </x:is>
      </x:c>
    </x:row>
    <x:row r="54">
      <x:c r="A54" s="42" t="inlineStr">
        <x:is>
          <x:t xml:space="preserve">Industry 11: Industrial &amp; Commercial Services</x:t>
        </x:is>
      </x:c>
      <x:c r="B54" s="42" t="inlineStr">
        <x:is>
          <x:t xml:space="preserve">11C. Specialty Contracting &amp; Engineering</x:t>
        </x:is>
      </x:c>
      <x:c r="C54" s="42" t="inlineStr">
        <x:is>
          <x:t xml:space="preserve">MasTec, Inc.</x:t>
        </x:is>
      </x:c>
      <x:c r="D54" s="42" t="inlineStr">
        <x:is>
          <x:t xml:space="preserve">MTZ</x:t>
        </x:is>
      </x:c>
      <x:c r="E54" s="42" t="inlineStr">
        <x:is>
          <x:t xml:space="preserve">NYSE</x:t>
        </x:is>
      </x:c>
      <x:c r="F54" s="42"/>
      <x:c r="G54" s="42" t="inlineStr">
        <x:is>
          <x:t xml:space="preserve">United States</x:t>
        </x:is>
      </x:c>
      <x:c r="H54" s="42" t="inlineStr">
        <x:is>
          <x:t xml:space="preserve">Infrastructure contracting</x:t>
        </x:is>
      </x:c>
      <x:c r="I54" s="42" t="inlineStr">
        <x:is>
          <x:t xml:space="preserve">Construction and Engineering</x:t>
        </x:is>
      </x:c>
      <x:c r="J54" s="42" t="inlineStr">
        <x:is>
          <x:t xml:space="preserve">USD</x:t>
        </x:is>
      </x:c>
      <x:c r="K54" s="45" t="n">
        <x:v>240.68</x:v>
      </x:c>
      <x:c r="L54" s="42" t="inlineStr">
        <x:is>
          <x:t xml:space="preserve">2026-09-08</x:t>
        </x:is>
      </x:c>
      <x:c r="M54" s="48" t="n">
        <x:v>79.3</x:v>
      </x:c>
      <x:c r="N54" s="51" t="n">
        <x:v>19080.9</x:v>
      </x:c>
      <x:c r="O54" s="51" t="n">
        <x:v>2919.8</x:v>
      </x:c>
      <x:c r="P54" s="51" t="n">
        <x:v>0</x:v>
      </x:c>
      <x:c r="Q54" s="51" t="n">
        <x:v>123.02</x:v>
      </x:c>
      <x:c r="R54" s="51" t="n">
        <x:v>22123.7</x:v>
      </x:c>
      <x:c r="S54" s="42" t="inlineStr">
        <x:is>
          <x:t xml:space="preserve">2026-07-30</x:t>
        </x:is>
      </x:c>
      <x:c r="T54" s="42"/>
      <x:c r="U54" s="51" t="n">
        <x:v>16109.1</x:v>
      </x:c>
      <x:c r="V54" s="51" t="n">
        <x:v>1308.5</x:v>
      </x:c>
      <x:c r="W54" s="51" t="n">
        <x:v>847.4</x:v>
      </x:c>
      <x:c r="X54" s="54" t="n">
        <x:v>0.08122738079718916</x:v>
      </x:c>
      <x:c r="Y54" s="54" t="n">
        <x:v>0.05260380778566152</x:v>
      </x:c>
      <x:c r="Z54" s="51" t="n">
        <x:v>20115.52</x:v>
      </x:c>
      <x:c r="AA54" s="51" t="n">
        <x:v>1828.14</x:v>
      </x:c>
      <x:c r="AB54" s="54" t="n">
        <x:v>0.2487053901211116</x:v>
      </x:c>
      <x:c r="AC54" s="57" t="n">
        <x:v>1.373366606452254</x:v>
      </x:c>
      <x:c r="AD54" s="57" t="n">
        <x:v>16.90768055024838</x:v>
      </x:c>
      <x:c r="AE54" s="57" t="n">
        <x:v>26.1077413264102</x:v>
      </x:c>
      <x:c r="AF54" s="57" t="n">
        <x:v>1.09983236824104</x:v>
      </x:c>
      <x:c r="AG54" s="57" t="n">
        <x:v>12.10175369501242</x:v>
      </x:c>
      <x:c r="AH54" s="57" t="n">
        <x:v>38.32484076433121</x:v>
      </x:c>
      <x:c r="AI54" s="57" t="n">
        <x:v>22.12132352941176</x:v>
      </x:c>
      <x:c r="AJ54" s="42"/>
      <x:c r="AK54" s="42"/>
      <x:c r="AL54" s="42"/>
      <x:c r="AM54" s="42"/>
      <x:c r="AN54" s="42"/>
      <x:c r="AO54" s="42"/>
      <x:c r="AP54" s="42"/>
      <x:c r="AQ54" s="42" t="inlineStr">
        <x:is>
          <x:t xml:space="preserve">reported (CIQ)</x:t>
        </x:is>
      </x:c>
      <x:c r="AR54" s="42" t="inlineStr">
        <x:is>
          <x:t xml:space="preserve">CapIQ Quick Comps (EMCOR set), data 2026-09-09</x:t>
        </x:is>
      </x:c>
      <x:c r="AS54" s="59" t="inlineStr">
        <x:is>
          <x:t xml:space="preserve">Communications, power, and pipeline infrastructure construction</x:t>
        </x:is>
      </x:c>
      <x:c r="AT54" s="59" t="inlineStr">
        <x:is>
          <x:t xml:space="preserve">Project contracting</x:t>
        </x:is>
      </x:c>
      <x:c r="AU54" s="59"/>
    </x:row>
    <x:row r="55">
      <x:c r="A55" s="42" t="inlineStr">
        <x:is>
          <x:t xml:space="preserve">Industry 11: Industrial &amp; Commercial Services</x:t>
        </x:is>
      </x:c>
      <x:c r="B55" s="42" t="inlineStr">
        <x:is>
          <x:t xml:space="preserve">11C. Specialty Contracting &amp; Engineering</x:t>
        </x:is>
      </x:c>
      <x:c r="C55" s="42" t="inlineStr">
        <x:is>
          <x:t xml:space="preserve">Dycom Industries, Inc.</x:t>
        </x:is>
      </x:c>
      <x:c r="D55" s="42" t="inlineStr">
        <x:is>
          <x:t xml:space="preserve">DY</x:t>
        </x:is>
      </x:c>
      <x:c r="E55" s="42" t="inlineStr">
        <x:is>
          <x:t xml:space="preserve">NYSE</x:t>
        </x:is>
      </x:c>
      <x:c r="F55" s="42"/>
      <x:c r="G55" s="42" t="inlineStr">
        <x:is>
          <x:t xml:space="preserve">United States</x:t>
        </x:is>
      </x:c>
      <x:c r="H55" s="42" t="inlineStr">
        <x:is>
          <x:t xml:space="preserve">Telecom infrastructure contracting</x:t>
        </x:is>
      </x:c>
      <x:c r="I55" s="42" t="inlineStr">
        <x:is>
          <x:t xml:space="preserve">Construction and Engineering</x:t>
        </x:is>
      </x:c>
      <x:c r="J55" s="42" t="inlineStr">
        <x:is>
          <x:t xml:space="preserve">USD</x:t>
        </x:is>
      </x:c>
      <x:c r="K55" s="45" t="n">
        <x:v>290.49</x:v>
      </x:c>
      <x:c r="L55" s="42" t="inlineStr">
        <x:is>
          <x:t xml:space="preserve">2026-09-08</x:t>
        </x:is>
      </x:c>
      <x:c r="M55" s="48" t="n">
        <x:v>30.2</x:v>
      </x:c>
      <x:c r="N55" s="51" t="n">
        <x:v>8761.5</x:v>
      </x:c>
      <x:c r="O55" s="51" t="n">
        <x:v>2696.7</x:v>
      </x:c>
      <x:c r="P55" s="51" t="n">
        <x:v>0</x:v>
      </x:c>
      <x:c r="Q55" s="51" t="n">
        <x:v>0</x:v>
      </x:c>
      <x:c r="R55" s="51" t="n">
        <x:v>11458.2</x:v>
      </x:c>
      <x:c r="S55" s="42" t="inlineStr">
        <x:is>
          <x:t xml:space="preserve">2026-08-27</x:t>
        </x:is>
      </x:c>
      <x:c r="T55" s="42"/>
      <x:c r="U55" s="51" t="n">
        <x:v>6880.1</x:v>
      </x:c>
      <x:c r="V55" s="51" t="n">
        <x:v>932</x:v>
      </x:c>
      <x:c r="W55" s="51" t="n">
        <x:v>554.4</x:v>
      </x:c>
      <x:c r="X55" s="54" t="n">
        <x:v>0.1354631473379747</x:v>
      </x:c>
      <x:c r="Y55" s="54" t="n">
        <x:v>0.08058022412464934</x:v>
      </x:c>
      <x:c r="Z55" s="51" t="n">
        <x:v>7951.52</x:v>
      </x:c>
      <x:c r="AA55" s="51" t="n">
        <x:v>1179.81</x:v>
      </x:c>
      <x:c r="AB55" s="54" t="n">
        <x:v>0.1557273876833185</x:v>
      </x:c>
      <x:c r="AC55" s="57" t="n">
        <x:v>1.665411839944187</x:v>
      </x:c>
      <x:c r="AD55" s="57" t="n">
        <x:v>12.29420600858369</x:v>
      </x:c>
      <x:c r="AE55" s="57" t="n">
        <x:v>20.66774891774892</x:v>
      </x:c>
      <x:c r="AF55" s="57" t="n">
        <x:v>1.441007505483228</x:v>
      </x:c>
      <x:c r="AG55" s="57" t="n">
        <x:v>9.711902764004375</x:v>
      </x:c>
      <x:c r="AH55" s="57" t="n">
        <x:v>26.43221110100091</x:v>
      </x:c>
      <x:c r="AI55" s="57" t="n">
        <x:v>15.75325379609544</x:v>
      </x:c>
      <x:c r="AJ55" s="42"/>
      <x:c r="AK55" s="42"/>
      <x:c r="AL55" s="42"/>
      <x:c r="AM55" s="42"/>
      <x:c r="AN55" s="42"/>
      <x:c r="AO55" s="42"/>
      <x:c r="AP55" s="42"/>
      <x:c r="AQ55" s="42" t="inlineStr">
        <x:is>
          <x:t xml:space="preserve">reported (CIQ)</x:t>
        </x:is>
      </x:c>
      <x:c r="AR55" s="42" t="inlineStr">
        <x:is>
          <x:t xml:space="preserve">CapIQ Quick Comps (EMCOR set), data 2026-09-09</x:t>
        </x:is>
      </x:c>
      <x:c r="AS55" s="59" t="inlineStr">
        <x:is>
          <x:t xml:space="preserve">Specialty telecom/fiber construction and engineering</x:t>
        </x:is>
      </x:c>
      <x:c r="AT55" s="59" t="inlineStr">
        <x:is>
          <x:t xml:space="preserve">Project contracting</x:t>
        </x:is>
      </x:c>
      <x:c r="AU55" s="59" t="inlineStr">
        <x:is>
          <x:t xml:space="preserve">Fiber/BEAD tailwind.</x:t>
        </x:is>
      </x:c>
    </x:row>
    <x:row r="56">
      <x:c r="A56" s="42" t="inlineStr">
        <x:is>
          <x:t xml:space="preserve">Industry 11: Industrial &amp; Commercial Services</x:t>
        </x:is>
      </x:c>
      <x:c r="B56" s="42" t="inlineStr">
        <x:is>
          <x:t xml:space="preserve">11C. Specialty Contracting &amp; Engineering</x:t>
        </x:is>
      </x:c>
      <x:c r="C56" s="42" t="inlineStr">
        <x:is>
          <x:t xml:space="preserve">AECOM</x:t>
        </x:is>
      </x:c>
      <x:c r="D56" s="42" t="inlineStr">
        <x:is>
          <x:t xml:space="preserve">ACM</x:t>
        </x:is>
      </x:c>
      <x:c r="E56" s="42" t="inlineStr">
        <x:is>
          <x:t xml:space="preserve">NYSE</x:t>
        </x:is>
      </x:c>
      <x:c r="F56" s="42"/>
      <x:c r="G56" s="42" t="inlineStr">
        <x:is>
          <x:t xml:space="preserve">United States</x:t>
        </x:is>
      </x:c>
      <x:c r="H56" s="42" t="inlineStr">
        <x:is>
          <x:t xml:space="preserve">Engineering &amp; design (E&amp;C)</x:t>
        </x:is>
      </x:c>
      <x:c r="I56" s="42" t="inlineStr">
        <x:is>
          <x:t xml:space="preserve">Construction and Engineering</x:t>
        </x:is>
      </x:c>
      <x:c r="J56" s="42" t="inlineStr">
        <x:is>
          <x:t xml:space="preserve">USD</x:t>
        </x:is>
      </x:c>
      <x:c r="K56" s="45" t="n">
        <x:v>64.02</x:v>
      </x:c>
      <x:c r="L56" s="42" t="inlineStr">
        <x:is>
          <x:t xml:space="preserve">2026-09-08</x:t>
        </x:is>
      </x:c>
      <x:c r="M56" s="48" t="n">
        <x:v>128.5</x:v>
      </x:c>
      <x:c r="N56" s="51" t="n">
        <x:v>8228</x:v>
      </x:c>
      <x:c r="O56" s="51" t="n">
        <x:v>2309</x:v>
      </x:c>
      <x:c r="P56" s="51" t="n">
        <x:v>0</x:v>
      </x:c>
      <x:c r="Q56" s="51" t="n">
        <x:v>206.15</x:v>
      </x:c>
      <x:c r="R56" s="51" t="n">
        <x:v>10743.1</x:v>
      </x:c>
      <x:c r="S56" s="42" t="inlineStr">
        <x:is>
          <x:t xml:space="preserve">2026-08-11</x:t>
        </x:is>
      </x:c>
      <x:c r="T56" s="42"/>
      <x:c r="U56" s="51" t="n">
        <x:v>15393.5</x:v>
      </x:c>
      <x:c r="V56" s="51" t="n">
        <x:v>931.8</x:v>
      </x:c>
      <x:c r="W56" s="51" t="n">
        <x:v>724.2</x:v>
      </x:c>
      <x:c r="X56" s="54" t="n">
        <x:v>0.06053204274531458</x:v>
      </x:c>
      <x:c r="Y56" s="54" t="n">
        <x:v>0.04704583103257869</x:v>
      </x:c>
      <x:c r="Z56" s="51" t="n">
        <x:v>16680.48</x:v>
      </x:c>
      <x:c r="AA56" s="51" t="n">
        <x:v>1368.46</x:v>
      </x:c>
      <x:c r="AB56" s="54" t="n">
        <x:v>0.08360541787117937</x:v>
      </x:c>
      <x:c r="AC56" s="57" t="n">
        <x:v>0.6978984636372495</x:v>
      </x:c>
      <x:c r="AD56" s="57" t="n">
        <x:v>11.52940545181369</x:v>
      </x:c>
      <x:c r="AE56" s="57" t="n">
        <x:v>14.83443800055233</x:v>
      </x:c>
      <x:c r="AF56" s="57" t="n">
        <x:v>0.6440522095287426</x:v>
      </x:c>
      <x:c r="AG56" s="57" t="n">
        <x:v>7.850503485670023</x:v>
      </x:c>
      <x:c r="AH56" s="57" t="n">
        <x:v>22.46315789473684</x:v>
      </x:c>
      <x:c r="AI56" s="57" t="n">
        <x:v>10.44371941272431</x:v>
      </x:c>
      <x:c r="AJ56" s="42"/>
      <x:c r="AK56" s="42"/>
      <x:c r="AL56" s="42"/>
      <x:c r="AM56" s="42"/>
      <x:c r="AN56" s="42"/>
      <x:c r="AO56" s="42"/>
      <x:c r="AP56" s="42"/>
      <x:c r="AQ56" s="42" t="inlineStr">
        <x:is>
          <x:t xml:space="preserve">reported (CIQ)</x:t>
        </x:is>
      </x:c>
      <x:c r="AR56" s="42" t="inlineStr">
        <x:is>
          <x:t xml:space="preserve">CapIQ Quick Comps (EMCOR set), data 2026-09-09</x:t>
        </x:is>
      </x:c>
      <x:c r="AS56" s="59" t="inlineStr">
        <x:is>
          <x:t xml:space="preserve">Infrastructure engineering, design, and consulting</x:t>
        </x:is>
      </x:c>
      <x:c r="AT56" s="59" t="inlineStr">
        <x:is>
          <x:t xml:space="preserve">Professional design/consulting fees</x:t>
        </x:is>
      </x:c>
      <x:c r="AU56" s="59" t="inlineStr">
        <x:is>
          <x:t xml:space="preserve">Design/engineering (asset-light, pass-through revenue) — flag revenue vs net service revenue.</x:t>
        </x:is>
      </x:c>
    </x:row>
    <x:row r="57">
      <x:c r="A57" s="42" t="inlineStr">
        <x:is>
          <x:t xml:space="preserve">Industry 11: Industrial &amp; Commercial Services</x:t>
        </x:is>
      </x:c>
      <x:c r="B57" s="42" t="inlineStr">
        <x:is>
          <x:t xml:space="preserve">11C. Specialty Contracting &amp; Engineering</x:t>
        </x:is>
      </x:c>
      <x:c r="C57" s="42" t="inlineStr">
        <x:is>
          <x:t xml:space="preserve">Legence Corp.</x:t>
        </x:is>
      </x:c>
      <x:c r="D57" s="42" t="inlineStr">
        <x:is>
          <x:t xml:space="preserve">LGN</x:t>
        </x:is>
      </x:c>
      <x:c r="E57" s="42" t="inlineStr">
        <x:is>
          <x:t xml:space="preserve">NasdaqGS</x:t>
        </x:is>
      </x:c>
      <x:c r="F57" s="42"/>
      <x:c r="G57" s="42" t="inlineStr">
        <x:is>
          <x:t xml:space="preserve">United States</x:t>
        </x:is>
      </x:c>
      <x:c r="H57" s="42" t="inlineStr">
        <x:is>
          <x:t xml:space="preserve">Energy-efficiency &amp; mechanical services</x:t>
        </x:is>
      </x:c>
      <x:c r="I57" s="42" t="inlineStr">
        <x:is>
          <x:t xml:space="preserve">Construction and Engineering</x:t>
        </x:is>
      </x:c>
      <x:c r="J57" s="42" t="inlineStr">
        <x:is>
          <x:t xml:space="preserve">USD</x:t>
        </x:is>
      </x:c>
      <x:c r="K57" s="45" t="n">
        <x:v>55.22</x:v>
      </x:c>
      <x:c r="L57" s="42" t="inlineStr">
        <x:is>
          <x:t xml:space="preserve">2026-09-08</x:t>
        </x:is>
      </x:c>
      <x:c r="M57" s="48" t="n">
        <x:v>76.90000000000001</x:v>
      </x:c>
      <x:c r="N57" s="51" t="n">
        <x:v>4246.7</x:v>
      </x:c>
      <x:c r="O57" s="51" t="n">
        <x:v>900.2</x:v>
      </x:c>
      <x:c r="P57" s="51" t="n">
        <x:v>0</x:v>
      </x:c>
      <x:c r="Q57" s="51" t="n">
        <x:v>377.08</x:v>
      </x:c>
      <x:c r="R57" s="51" t="n">
        <x:v>5524</x:v>
      </x:c>
      <x:c r="S57" s="42" t="inlineStr">
        <x:is>
          <x:t xml:space="preserve">2026-08-13</x:t>
        </x:is>
      </x:c>
      <x:c r="T57" s="42"/>
      <x:c r="U57" s="51" t="n">
        <x:v>3745.7</x:v>
      </x:c>
      <x:c r="V57" s="51" t="n">
        <x:v>257.8</x:v>
      </x:c>
      <x:c r="W57" s="51" t="n">
        <x:v>115.2</x:v>
      </x:c>
      <x:c r="X57" s="54" t="n">
        <x:v>0.06882558667271806</x:v>
      </x:c>
      <x:c r="Y57" s="54" t="n">
        <x:v>0.03075526603839069</x:v>
      </x:c>
      <x:c r="Z57" s="51" t="n">
        <x:v>5087.51</x:v>
      </x:c>
      <x:c r="AA57" s="51" t="n">
        <x:v>611.24</x:v>
      </x:c>
      <x:c r="AB57" s="54" t="n">
        <x:v>0.3582267666924741</x:v>
      </x:c>
      <x:c r="AC57" s="57" t="n">
        <x:v>1.474757722188109</x:v>
      </x:c>
      <x:c r="AD57" s="57" t="n">
        <x:v>21.42746314972847</x:v>
      </x:c>
      <x:c r="AE57" s="57" t="n">
        <x:v>47.95138888888889</x:v>
      </x:c>
      <x:c r="AF57" s="57" t="n">
        <x:v>1.085796391555004</x:v>
      </x:c>
      <x:c r="AG57" s="57" t="n">
        <x:v>9.037366664485308</x:v>
      </x:c>
      <x:c r="AH57" s="42"/>
      <x:c r="AI57" s="57" t="n">
        <x:v>26.04716981132075</x:v>
      </x:c>
      <x:c r="AJ57" s="42"/>
      <x:c r="AK57" s="42"/>
      <x:c r="AL57" s="42"/>
      <x:c r="AM57" s="42"/>
      <x:c r="AN57" s="42"/>
      <x:c r="AO57" s="42"/>
      <x:c r="AP57" s="42"/>
      <x:c r="AQ57" s="42" t="inlineStr">
        <x:is>
          <x:t xml:space="preserve">reported (CIQ)</x:t>
        </x:is>
      </x:c>
      <x:c r="AR57" s="42" t="inlineStr">
        <x:is>
          <x:t xml:space="preserve">CapIQ Quick Comps (EMCOR set), data 2026-09-09</x:t>
        </x:is>
      </x:c>
      <x:c r="AS57" s="59" t="inlineStr">
        <x:is>
          <x:t xml:space="preserve">Energy-efficiency, mechanical, and building decarbonization services</x:t>
        </x:is>
      </x:c>
      <x:c r="AT57" s="59" t="inlineStr">
        <x:is>
          <x:t xml:space="preserve">Project + service</x:t>
        </x:is>
      </x:c>
      <x:c r="AU57" s="59" t="inlineStr">
        <x:is>
          <x:t xml:space="preserve">Recent IPO; LTM EPS negative — LTM P/E NM; use NTM/EV-EBITDA.</x:t>
        </x:is>
      </x:c>
    </x:row>
    <x:row r="58">
      <x:c r="A58" s="42" t="inlineStr">
        <x:is>
          <x:t xml:space="preserve">Industry 11: Industrial &amp; Commercial Services</x:t>
        </x:is>
      </x:c>
      <x:c r="B58" s="42" t="inlineStr">
        <x:is>
          <x:t xml:space="preserve">11C. Specialty Contracting &amp; Engineering</x:t>
        </x:is>
      </x:c>
      <x:c r="C58" s="42" t="inlineStr">
        <x:is>
          <x:t xml:space="preserve">Fluor Corporation</x:t>
        </x:is>
      </x:c>
      <x:c r="D58" s="42" t="inlineStr">
        <x:is>
          <x:t xml:space="preserve">FLR</x:t>
        </x:is>
      </x:c>
      <x:c r="E58" s="42" t="inlineStr">
        <x:is>
          <x:t xml:space="preserve">NYSE</x:t>
        </x:is>
      </x:c>
      <x:c r="F58" s="42"/>
      <x:c r="G58" s="42" t="inlineStr">
        <x:is>
          <x:t xml:space="preserve">United States</x:t>
        </x:is>
      </x:c>
      <x:c r="H58" s="42" t="inlineStr">
        <x:is>
          <x:t xml:space="preserve">Engineering &amp; construction (E&amp;C)</x:t>
        </x:is>
      </x:c>
      <x:c r="I58" s="42" t="inlineStr">
        <x:is>
          <x:t xml:space="preserve">Construction and Engineering</x:t>
        </x:is>
      </x:c>
      <x:c r="J58" s="42" t="inlineStr">
        <x:is>
          <x:t xml:space="preserve">USD</x:t>
        </x:is>
      </x:c>
      <x:c r="K58" s="45" t="n">
        <x:v>54.83</x:v>
      </x:c>
      <x:c r="L58" s="42" t="inlineStr">
        <x:is>
          <x:t xml:space="preserve">2026-09-08</x:t>
        </x:is>
      </x:c>
      <x:c r="M58" s="48" t="n">
        <x:v>133.7</x:v>
      </x:c>
      <x:c r="N58" s="51" t="n">
        <x:v>7333</x:v>
      </x:c>
      <x:c r="O58" s="51" t="n">
        <x:v>-1971</x:v>
      </x:c>
      <x:c r="P58" s="51" t="n">
        <x:v>0</x:v>
      </x:c>
      <x:c r="Q58" s="51" t="n">
        <x:v>99</x:v>
      </x:c>
      <x:c r="R58" s="51" t="n">
        <x:v>5461</x:v>
      </x:c>
      <x:c r="S58" s="42" t="inlineStr">
        <x:is>
          <x:t xml:space="preserve">2026-08-07</x:t>
        </x:is>
      </x:c>
      <x:c r="T58" s="42"/>
      <x:c r="U58" s="51" t="n">
        <x:v>15535</x:v>
      </x:c>
      <x:c r="V58" s="51" t="n">
        <x:v>-233</x:v>
      </x:c>
      <x:c r="W58" s="51" t="n">
        <x:v>-298</x:v>
      </x:c>
      <x:c r="X58" s="54" t="n">
        <x:v>-0.0149983907306083</x:v>
      </x:c>
      <x:c r="Y58" s="54" t="n">
        <x:v>-0.01918249114901835</x:v>
      </x:c>
      <x:c r="Z58" s="51" t="n">
        <x:v>17607.56</x:v>
      </x:c>
      <x:c r="AA58" s="51" t="n">
        <x:v>577.6900000000001</x:v>
      </x:c>
      <x:c r="AB58" s="54" t="n">
        <x:v>0.1334122948181526</x:v>
      </x:c>
      <x:c r="AC58" s="57" t="n">
        <x:v>0.3515288059221114</x:v>
      </x:c>
      <x:c r="AD58" s="42"/>
      <x:c r="AE58" s="42"/>
      <x:c r="AF58" s="57" t="n">
        <x:v>0.3101508670139417</x:v>
      </x:c>
      <x:c r="AG58" s="57" t="n">
        <x:v>9.453166923436445</x:v>
      </x:c>
      <x:c r="AH58" s="42"/>
      <x:c r="AI58" s="57" t="n">
        <x:v>16.92283950617284</x:v>
      </x:c>
      <x:c r="AJ58" s="42"/>
      <x:c r="AK58" s="42"/>
      <x:c r="AL58" s="42"/>
      <x:c r="AM58" s="42"/>
      <x:c r="AN58" s="42"/>
      <x:c r="AO58" s="42"/>
      <x:c r="AP58" s="42"/>
      <x:c r="AQ58" s="42" t="inlineStr">
        <x:is>
          <x:t xml:space="preserve">reported (CIQ)</x:t>
        </x:is>
      </x:c>
      <x:c r="AR58" s="42" t="inlineStr">
        <x:is>
          <x:t xml:space="preserve">CapIQ Quick Comps (EMCOR set), data 2026-09-09</x:t>
        </x:is>
      </x:c>
      <x:c r="AS58" s="59" t="inlineStr">
        <x:is>
          <x:t xml:space="preserve">Large-scale engineering, procurement, and construction</x:t>
        </x:is>
      </x:c>
      <x:c r="AT58" s="59" t="inlineStr">
        <x:is>
          <x:t xml:space="preserve">Project contracting (EPC)</x:t>
        </x:is>
      </x:c>
      <x:c r="AU58" s="59" t="inlineStr">
        <x:is>
          <x:t xml:space="preserve">LTM EBITDA/EPS negative (legacy project charges) — earnings multiples NM. EXCLUDED from earnings-multiple stats; use NTM. Flagged.</x:t>
        </x:is>
      </x:c>
    </x:row>
    <x:row r="59">
      <x:c r="A59" s="42" t="inlineStr">
        <x:is>
          <x:t xml:space="preserve">Industry 11: Industrial &amp; Commercial Services</x:t>
        </x:is>
      </x:c>
      <x:c r="B59" s="42" t="inlineStr">
        <x:is>
          <x:t xml:space="preserve">11C. Specialty Contracting &amp; Engineering</x:t>
        </x:is>
      </x:c>
      <x:c r="C59" s="42" t="inlineStr">
        <x:is>
          <x:t xml:space="preserve">Primoris Services Corporation</x:t>
        </x:is>
      </x:c>
      <x:c r="D59" s="42" t="inlineStr">
        <x:is>
          <x:t xml:space="preserve">PRIM</x:t>
        </x:is>
      </x:c>
      <x:c r="E59" s="42" t="inlineStr">
        <x:is>
          <x:t xml:space="preserve">NYSE</x:t>
        </x:is>
      </x:c>
      <x:c r="F59" s="42"/>
      <x:c r="G59" s="42" t="inlineStr">
        <x:is>
          <x:t xml:space="preserve">United States</x:t>
        </x:is>
      </x:c>
      <x:c r="H59" s="42" t="inlineStr">
        <x:is>
          <x:t xml:space="preserve">Energy &amp; infrastructure contracting</x:t>
        </x:is>
      </x:c>
      <x:c r="I59" s="42" t="inlineStr">
        <x:is>
          <x:t xml:space="preserve">Construction and Engineering</x:t>
        </x:is>
      </x:c>
      <x:c r="J59" s="42" t="inlineStr">
        <x:is>
          <x:t xml:space="preserve">USD</x:t>
        </x:is>
      </x:c>
      <x:c r="K59" s="45" t="n">
        <x:v>73.84999999999999</x:v>
      </x:c>
      <x:c r="L59" s="42" t="inlineStr">
        <x:is>
          <x:t xml:space="preserve">2026-09-08</x:t>
        </x:is>
      </x:c>
      <x:c r="M59" s="48" t="n">
        <x:v>53.8</x:v>
      </x:c>
      <x:c r="N59" s="51" t="n">
        <x:v>3975.5</x:v>
      </x:c>
      <x:c r="O59" s="51" t="n">
        <x:v>1060.9</x:v>
      </x:c>
      <x:c r="P59" s="51" t="n">
        <x:v>0</x:v>
      </x:c>
      <x:c r="Q59" s="51" t="n">
        <x:v>0</x:v>
      </x:c>
      <x:c r="R59" s="51" t="n">
        <x:v>5036.4</x:v>
      </x:c>
      <x:c r="S59" s="42" t="inlineStr">
        <x:is>
          <x:t xml:space="preserve">2026-08-05</x:t>
        </x:is>
      </x:c>
      <x:c r="T59" s="42"/>
      <x:c r="U59" s="51" t="n">
        <x:v>7284.2</x:v>
      </x:c>
      <x:c r="V59" s="51" t="n">
        <x:v>321.7</x:v>
      </x:c>
      <x:c r="W59" s="51" t="n">
        <x:v>219.3</x:v>
      </x:c>
      <x:c r="X59" s="54" t="n">
        <x:v>0.044164081161967</x:v>
      </x:c>
      <x:c r="Y59" s="54" t="n">
        <x:v>0.03010625737898465</x:v>
      </x:c>
      <x:c r="Z59" s="51" t="n">
        <x:v>7784.23</x:v>
      </x:c>
      <x:c r="AA59" s="51" t="n">
        <x:v>436.7</x:v>
      </x:c>
      <x:c r="AB59" s="54" t="n">
        <x:v>0.06864583619340481</x:v>
      </x:c>
      <x:c r="AC59" s="57" t="n">
        <x:v>0.6914142939512918</x:v>
      </x:c>
      <x:c r="AD59" s="57" t="n">
        <x:v>15.65557973267019</x:v>
      </x:c>
      <x:c r="AE59" s="57" t="n">
        <x:v>22.96580027359781</x:v>
      </x:c>
      <x:c r="AF59" s="57" t="n">
        <x:v>0.6470004098028963</x:v>
      </x:c>
      <x:c r="AG59" s="57" t="n">
        <x:v>11.53286008701626</x:v>
      </x:c>
      <x:c r="AH59" s="57" t="n">
        <x:v>28.73540856031128</x:v>
      </x:c>
      <x:c r="AI59" s="57" t="n">
        <x:v>18.60201511335012</x:v>
      </x:c>
      <x:c r="AJ59" s="42"/>
      <x:c r="AK59" s="42"/>
      <x:c r="AL59" s="42"/>
      <x:c r="AM59" s="42"/>
      <x:c r="AN59" s="42"/>
      <x:c r="AO59" s="42"/>
      <x:c r="AP59" s="42"/>
      <x:c r="AQ59" s="42" t="inlineStr">
        <x:is>
          <x:t xml:space="preserve">reported (CIQ)</x:t>
        </x:is>
      </x:c>
      <x:c r="AR59" s="42" t="inlineStr">
        <x:is>
          <x:t xml:space="preserve">CapIQ Quick Comps (EMCOR set), data 2026-09-09</x:t>
        </x:is>
      </x:c>
      <x:c r="AS59" s="59" t="inlineStr">
        <x:is>
          <x:t xml:space="preserve">Utility, energy, and infrastructure construction</x:t>
        </x:is>
      </x:c>
      <x:c r="AT59" s="59" t="inlineStr">
        <x:is>
          <x:t xml:space="preserve">Project contracting</x:t>
        </x:is>
      </x:c>
      <x:c r="AU59" s="59"/>
    </x:row>
    <x:row r="60">
      <x:c r="A60" s="36" t="inlineStr">
        <x:is>
          <x:t xml:space="preserve">12A. Industrial &amp; MRO Distribution  —  Industry 12: Distribution &amp; Logistics</x:t>
        </x:is>
      </x:c>
      <x:c r="B60" s="36"/>
      <x:c r="C60" s="36"/>
      <x:c r="D60" s="36"/>
      <x:c r="E60" s="36"/>
      <x:c r="F60" s="36"/>
      <x:c r="G60" s="36"/>
      <x:c r="H60" s="36"/>
      <x:c r="I60" s="36"/>
      <x:c r="J60" s="36"/>
      <x:c r="K60" s="36"/>
      <x:c r="L60" s="36"/>
      <x:c r="M60" s="36"/>
      <x:c r="N60" s="36"/>
      <x:c r="O60" s="36"/>
      <x:c r="P60" s="36"/>
      <x:c r="Q60" s="36"/>
      <x:c r="R60" s="36"/>
      <x:c r="S60" s="36"/>
      <x:c r="T60" s="36"/>
      <x:c r="U60" s="36"/>
      <x:c r="V60" s="36"/>
      <x:c r="W60" s="36"/>
      <x:c r="X60" s="36"/>
      <x:c r="Y60" s="36"/>
      <x:c r="Z60" s="36"/>
      <x:c r="AA60" s="36"/>
      <x:c r="AB60" s="36"/>
      <x:c r="AC60" s="36"/>
      <x:c r="AD60" s="36"/>
      <x:c r="AE60" s="36"/>
      <x:c r="AF60" s="36"/>
      <x:c r="AG60" s="36"/>
      <x:c r="AH60" s="36"/>
      <x:c r="AI60" s="36"/>
      <x:c r="AJ60" s="36"/>
      <x:c r="AK60" s="36"/>
      <x:c r="AL60" s="36"/>
      <x:c r="AM60" s="36"/>
      <x:c r="AN60" s="36"/>
      <x:c r="AO60" s="36"/>
      <x:c r="AP60" s="36"/>
      <x:c r="AQ60" s="36"/>
      <x:c r="AR60" s="36"/>
      <x:c r="AS60" s="36"/>
      <x:c r="AT60" s="36"/>
      <x:c r="AU60" s="36"/>
    </x:row>
    <x:row r="61">
      <x:c r="A61" s="42" t="inlineStr">
        <x:is>
          <x:t xml:space="preserve">Industry 12: Distribution &amp; Logistics</x:t>
        </x:is>
      </x:c>
      <x:c r="B61" s="42" t="inlineStr">
        <x:is>
          <x:t xml:space="preserve">12A. Industrial &amp; MRO Distribution</x:t>
        </x:is>
      </x:c>
      <x:c r="C61" s="42" t="inlineStr">
        <x:is>
          <x:t xml:space="preserve">United Rentals, Inc.</x:t>
        </x:is>
      </x:c>
      <x:c r="D61" s="42" t="inlineStr">
        <x:is>
          <x:t xml:space="preserve">URI</x:t>
        </x:is>
      </x:c>
      <x:c r="E61" s="42" t="inlineStr">
        <x:is>
          <x:t xml:space="preserve">NYSE</x:t>
        </x:is>
      </x:c>
      <x:c r="F61" s="42"/>
      <x:c r="G61" s="42" t="inlineStr">
        <x:is>
          <x:t xml:space="preserve">United States</x:t>
        </x:is>
      </x:c>
      <x:c r="H61" s="42" t="inlineStr">
        <x:is>
          <x:t xml:space="preserve">Equipment rental (adjacent)</x:t>
        </x:is>
      </x:c>
      <x:c r="I61" s="42" t="inlineStr">
        <x:is>
          <x:t xml:space="preserve">Trading Companies and Distributors</x:t>
        </x:is>
      </x:c>
      <x:c r="J61" s="42" t="inlineStr">
        <x:is>
          <x:t xml:space="preserve">USD</x:t>
        </x:is>
      </x:c>
      <x:c r="K61" s="45" t="n">
        <x:v>1028.77</x:v>
      </x:c>
      <x:c r="L61" s="42" t="inlineStr">
        <x:is>
          <x:t xml:space="preserve">2026-09-08</x:t>
        </x:is>
      </x:c>
      <x:c r="M61" s="48" t="n">
        <x:v>62.2</x:v>
      </x:c>
      <x:c r="N61" s="51" t="n">
        <x:v>64033.2</x:v>
      </x:c>
      <x:c r="O61" s="51" t="n">
        <x:v>15273</x:v>
      </x:c>
      <x:c r="P61" s="51" t="n">
        <x:v>0</x:v>
      </x:c>
      <x:c r="Q61" s="51" t="n">
        <x:v>0</x:v>
      </x:c>
      <x:c r="R61" s="51" t="n">
        <x:v>79306.2</x:v>
      </x:c>
      <x:c r="S61" s="42" t="inlineStr">
        <x:is>
          <x:t xml:space="preserve">2026-07-22</x:t>
        </x:is>
      </x:c>
      <x:c r="T61" s="42"/>
      <x:c r="U61" s="51" t="n">
        <x:v>16832</x:v>
      </x:c>
      <x:c r="V61" s="51" t="n">
        <x:v>4691</x:v>
      </x:c>
      <x:c r="W61" s="51" t="n">
        <x:v>4245</x:v>
      </x:c>
      <x:c r="X61" s="54" t="n">
        <x:v>0.2786953422053232</x:v>
      </x:c>
      <x:c r="Y61" s="54" t="n">
        <x:v>0.2521981939163498</x:v>
      </x:c>
      <x:c r="Z61" s="51" t="n">
        <x:v>18545.8</x:v>
      </x:c>
      <x:c r="AA61" s="51" t="n">
        <x:v>8404.309999999999</x:v>
      </x:c>
      <x:c r="AB61" s="54" t="n">
        <x:v>0.1018179657794676</x:v>
      </x:c>
      <x:c r="AC61" s="57" t="n">
        <x:v>4.711632604562737</x:v>
      </x:c>
      <x:c r="AD61" s="57" t="n">
        <x:v>16.90603282882115</x:v>
      </x:c>
      <x:c r="AE61" s="57" t="n">
        <x:v>18.68226148409894</x:v>
      </x:c>
      <x:c r="AF61" s="57" t="n">
        <x:v>4.276235050523569</x:v>
      </x:c>
      <x:c r="AG61" s="57" t="n">
        <x:v>9.436372527905325</x:v>
      </x:c>
      <x:c r="AH61" s="57" t="n">
        <x:v>24.72410478250421</x:v>
      </x:c>
      <x:c r="AI61" s="57" t="n">
        <x:v>19.59188725956961</x:v>
      </x:c>
      <x:c r="AJ61" s="42"/>
      <x:c r="AK61" s="42"/>
      <x:c r="AL61" s="42"/>
      <x:c r="AM61" s="42"/>
      <x:c r="AN61" s="42"/>
      <x:c r="AO61" s="42"/>
      <x:c r="AP61" s="42"/>
      <x:c r="AQ61" s="42" t="inlineStr">
        <x:is>
          <x:t xml:space="preserve">reported (CIQ)</x:t>
        </x:is>
      </x:c>
      <x:c r="AR61" s="42" t="inlineStr">
        <x:is>
          <x:t xml:space="preserve">CapIQ Quick Comps (Fastenal set), data 2026-09-09</x:t>
        </x:is>
      </x:c>
      <x:c r="AS61" s="59" t="inlineStr">
        <x:is>
          <x:t xml:space="preserve">Equipment rental (construction/industrial)</x:t>
        </x:is>
      </x:c>
      <x:c r="AT61" s="59" t="inlineStr">
        <x:is>
          <x:t xml:space="preserve">Equipment rental</x:t>
        </x:is>
      </x:c>
      <x:c r="AU61" s="59" t="inlineStr">
        <x:is>
          <x:t xml:space="preserve">Equipment RENTAL, not distribution — capital-intensive, ~28% EBITDA margin vs distributor ~8-20%. Not a clean distribution comp. Flagged (adjacent).</x:t>
        </x:is>
      </x:c>
    </x:row>
    <x:row r="62">
      <x:c r="A62" s="42" t="inlineStr">
        <x:is>
          <x:t xml:space="preserve">Industry 12: Distribution &amp; Logistics</x:t>
        </x:is>
      </x:c>
      <x:c r="B62" s="42" t="inlineStr">
        <x:is>
          <x:t xml:space="preserve">12A. Industrial &amp; MRO Distribution</x:t>
        </x:is>
      </x:c>
      <x:c r="C62" s="42" t="inlineStr">
        <x:is>
          <x:t xml:space="preserve">W.W. Grainger, Inc.</x:t>
        </x:is>
      </x:c>
      <x:c r="D62" s="42" t="inlineStr">
        <x:is>
          <x:t xml:space="preserve">GWW</x:t>
        </x:is>
      </x:c>
      <x:c r="E62" s="42" t="inlineStr">
        <x:is>
          <x:t xml:space="preserve">NYSE</x:t>
        </x:is>
      </x:c>
      <x:c r="F62" s="42"/>
      <x:c r="G62" s="42" t="inlineStr">
        <x:is>
          <x:t xml:space="preserve">United States</x:t>
        </x:is>
      </x:c>
      <x:c r="H62" s="42" t="inlineStr">
        <x:is>
          <x:t xml:space="preserve">MRO distribution</x:t>
        </x:is>
      </x:c>
      <x:c r="I62" s="42" t="inlineStr">
        <x:is>
          <x:t xml:space="preserve">Trading Companies and Distributors</x:t>
        </x:is>
      </x:c>
      <x:c r="J62" s="42" t="inlineStr">
        <x:is>
          <x:t xml:space="preserve">USD</x:t>
        </x:is>
      </x:c>
      <x:c r="K62" s="45" t="n">
        <x:v>1278.83</x:v>
      </x:c>
      <x:c r="L62" s="42" t="inlineStr">
        <x:is>
          <x:t xml:space="preserve">2026-09-08</x:t>
        </x:is>
      </x:c>
      <x:c r="M62" s="48" t="n">
        <x:v>47.1</x:v>
      </x:c>
      <x:c r="N62" s="51" t="n">
        <x:v>60234.1</x:v>
      </x:c>
      <x:c r="O62" s="51" t="n">
        <x:v>2208</x:v>
      </x:c>
      <x:c r="P62" s="51" t="n">
        <x:v>0</x:v>
      </x:c>
      <x:c r="Q62" s="51" t="n">
        <x:v>382</x:v>
      </x:c>
      <x:c r="R62" s="51" t="n">
        <x:v>62824.1</x:v>
      </x:c>
      <x:c r="S62" s="42" t="inlineStr">
        <x:is>
          <x:t xml:space="preserve">2026-08-04</x:t>
        </x:is>
      </x:c>
      <x:c r="T62" s="42"/>
      <x:c r="U62" s="51" t="n">
        <x:v>18845</x:v>
      </x:c>
      <x:c r="V62" s="51" t="n">
        <x:v>3216</x:v>
      </x:c>
      <x:c r="W62" s="51" t="n">
        <x:v>2959</x:v>
      </x:c>
      <x:c r="X62" s="54" t="n">
        <x:v>0.1706553462456885</x:v>
      </x:c>
      <x:c r="Y62" s="54" t="n">
        <x:v>0.1570177765985672</x:v>
      </x:c>
      <x:c r="Z62" s="51" t="n">
        <x:v>20337.29</x:v>
      </x:c>
      <x:c r="AA62" s="51" t="n">
        <x:v>3517.79</x:v>
      </x:c>
      <x:c r="AB62" s="54" t="n">
        <x:v>0.07918758291323957</x:v>
      </x:c>
      <x:c r="AC62" s="57" t="n">
        <x:v>3.333727779251791</x:v>
      </x:c>
      <x:c r="AD62" s="57" t="n">
        <x:v>19.53485696517413</x:v>
      </x:c>
      <x:c r="AE62" s="57" t="n">
        <x:v>21.23153092260899</x:v>
      </x:c>
      <x:c r="AF62" s="57" t="n">
        <x:v>3.089108725892191</x:v>
      </x:c>
      <x:c r="AG62" s="57" t="n">
        <x:v>17.85896827269394</x:v>
      </x:c>
      <x:c r="AH62" s="57" t="n">
        <x:v>32.64820015317845</x:v>
      </x:c>
      <x:c r="AI62" s="57" t="n">
        <x:v>26.37306661167251</x:v>
      </x:c>
      <x:c r="AJ62" s="42"/>
      <x:c r="AK62" s="42"/>
      <x:c r="AL62" s="42"/>
      <x:c r="AM62" s="42"/>
      <x:c r="AN62" s="42"/>
      <x:c r="AO62" s="42"/>
      <x:c r="AP62" s="42"/>
      <x:c r="AQ62" s="42" t="inlineStr">
        <x:is>
          <x:t xml:space="preserve">reported (CIQ)</x:t>
        </x:is>
      </x:c>
      <x:c r="AR62" s="42" t="inlineStr">
        <x:is>
          <x:t xml:space="preserve">CapIQ Quick Comps (EMCOR &amp; Fastenal sets), data 2026-09-09</x:t>
        </x:is>
      </x:c>
      <x:c r="AS62" s="59" t="inlineStr">
        <x:is>
          <x:t xml:space="preserve">Maintenance, repair &amp; operating (MRO) products distribution</x:t>
        </x:is>
      </x:c>
      <x:c r="AT62" s="59" t="inlineStr">
        <x:is>
          <x:t xml:space="preserve">Distribution (MRO)</x:t>
        </x:is>
      </x:c>
      <x:c r="AU62" s="59" t="inlineStr">
        <x:is>
          <x:t xml:space="preserve">Largest US MRO distributor.</x:t>
        </x:is>
      </x:c>
    </x:row>
    <x:row r="63">
      <x:c r="A63" s="42" t="inlineStr">
        <x:is>
          <x:t xml:space="preserve">Industry 12: Distribution &amp; Logistics</x:t>
        </x:is>
      </x:c>
      <x:c r="B63" s="42" t="inlineStr">
        <x:is>
          <x:t xml:space="preserve">12A. Industrial &amp; MRO Distribution</x:t>
        </x:is>
      </x:c>
      <x:c r="C63" s="42" t="inlineStr">
        <x:is>
          <x:t xml:space="preserve">Fastenal Company</x:t>
        </x:is>
      </x:c>
      <x:c r="D63" s="42" t="inlineStr">
        <x:is>
          <x:t xml:space="preserve">FAST</x:t>
        </x:is>
      </x:c>
      <x:c r="E63" s="42" t="inlineStr">
        <x:is>
          <x:t xml:space="preserve">NasdaqGS</x:t>
        </x:is>
      </x:c>
      <x:c r="F63" s="42"/>
      <x:c r="G63" s="42" t="inlineStr">
        <x:is>
          <x:t xml:space="preserve">United States</x:t>
        </x:is>
      </x:c>
      <x:c r="H63" s="42" t="inlineStr">
        <x:is>
          <x:t xml:space="preserve">Fasteners &amp; MRO distribution</x:t>
        </x:is>
      </x:c>
      <x:c r="I63" s="42" t="inlineStr">
        <x:is>
          <x:t xml:space="preserve">Trading Companies and Distributors</x:t>
        </x:is>
      </x:c>
      <x:c r="J63" s="42" t="inlineStr">
        <x:is>
          <x:t xml:space="preserve">USD</x:t>
        </x:is>
      </x:c>
      <x:c r="K63" s="45" t="n">
        <x:v>48.79</x:v>
      </x:c>
      <x:c r="L63" s="42" t="inlineStr">
        <x:is>
          <x:t xml:space="preserve">2026-09-08</x:t>
        </x:is>
      </x:c>
      <x:c r="M63" s="48" t="n">
        <x:v>1147.5</x:v>
      </x:c>
      <x:c r="N63" s="51" t="n">
        <x:v>55986.4</x:v>
      </x:c>
      <x:c r="O63" s="51" t="n">
        <x:v>236.8</x:v>
      </x:c>
      <x:c r="P63" s="51" t="n">
        <x:v>0</x:v>
      </x:c>
      <x:c r="Q63" s="51" t="n">
        <x:v>0</x:v>
      </x:c>
      <x:c r="R63" s="51" t="n">
        <x:v>56223.2</x:v>
      </x:c>
      <x:c r="S63" s="42" t="inlineStr">
        <x:is>
          <x:t xml:space="preserve">2026-07-16</x:t>
        </x:is>
      </x:c>
      <x:c r="T63" s="42"/>
      <x:c r="U63" s="51" t="n">
        <x:v>8749.4</x:v>
      </x:c>
      <x:c r="V63" s="51" t="n">
        <x:v>1954.7</x:v>
      </x:c>
      <x:c r="W63" s="51" t="n">
        <x:v>1775.1</x:v>
      </x:c>
      <x:c r="X63" s="54" t="n">
        <x:v>0.2234096052300729</x:v>
      </x:c>
      <x:c r="Y63" s="54" t="n">
        <x:v>0.2028824833702882</x:v>
      </x:c>
      <x:c r="Z63" s="51" t="n">
        <x:v>9833.309999999999</x:v>
      </x:c>
      <x:c r="AA63" s="51" t="n">
        <x:v>2228.48</x:v>
      </x:c>
      <x:c r="AB63" s="54" t="n">
        <x:v>0.1238839234690379</x:v>
      </x:c>
      <x:c r="AC63" s="57" t="n">
        <x:v>6.425949207945687</x:v>
      </x:c>
      <x:c r="AD63" s="57" t="n">
        <x:v>28.76308384918402</x:v>
      </x:c>
      <x:c r="AE63" s="57" t="n">
        <x:v>31.67325784462847</x:v>
      </x:c>
      <x:c r="AF63" s="57" t="n">
        <x:v>5.717627126572843</x:v>
      </x:c>
      <x:c r="AG63" s="57" t="n">
        <x:v>25.22939402642159</x:v>
      </x:c>
      <x:c r="AH63" s="57" t="n">
        <x:v>41.70085470085471</x:v>
      </x:c>
      <x:c r="AI63" s="57" t="n">
        <x:v>36.41044776119403</x:v>
      </x:c>
      <x:c r="AJ63" s="42"/>
      <x:c r="AK63" s="42"/>
      <x:c r="AL63" s="42"/>
      <x:c r="AM63" s="42"/>
      <x:c r="AN63" s="42"/>
      <x:c r="AO63" s="42"/>
      <x:c r="AP63" s="42"/>
      <x:c r="AQ63" s="42" t="inlineStr">
        <x:is>
          <x:t xml:space="preserve">reported (CIQ)</x:t>
        </x:is>
      </x:c>
      <x:c r="AR63" s="42" t="inlineStr">
        <x:is>
          <x:t xml:space="preserve">CapIQ Quick Comps (Fastenal set), data 2026-09-09</x:t>
        </x:is>
      </x:c>
      <x:c r="AS63" s="59" t="inlineStr">
        <x:is>
          <x:t xml:space="preserve">Fasteners, tools, and MRO products distribution (vending/onsite)</x:t>
        </x:is>
      </x:c>
      <x:c r="AT63" s="59" t="inlineStr">
        <x:is>
          <x:t xml:space="preserve">Distribution (industrial)</x:t>
        </x:is>
      </x:c>
      <x:c r="AU63" s="59" t="inlineStr">
        <x:is>
          <x:t xml:space="preserve">Industrial distribution anchor; high-margin (vending/onsite); premium multiple.</x:t>
        </x:is>
      </x:c>
    </x:row>
    <x:row r="64">
      <x:c r="A64" s="42" t="inlineStr">
        <x:is>
          <x:t xml:space="preserve">Industry 12: Distribution &amp; Logistics</x:t>
        </x:is>
      </x:c>
      <x:c r="B64" s="42" t="inlineStr">
        <x:is>
          <x:t xml:space="preserve">12A. Industrial &amp; MRO Distribution</x:t>
        </x:is>
      </x:c>
      <x:c r="C64" s="42" t="inlineStr">
        <x:is>
          <x:t xml:space="preserve">Ferguson Enterprises Inc.</x:t>
        </x:is>
      </x:c>
      <x:c r="D64" s="42" t="inlineStr">
        <x:is>
          <x:t xml:space="preserve">FERG</x:t>
        </x:is>
      </x:c>
      <x:c r="E64" s="42" t="inlineStr">
        <x:is>
          <x:t xml:space="preserve">NYSE</x:t>
        </x:is>
      </x:c>
      <x:c r="F64" s="42"/>
      <x:c r="G64" s="42" t="inlineStr">
        <x:is>
          <x:t xml:space="preserve">United States</x:t>
        </x:is>
      </x:c>
      <x:c r="H64" s="42" t="inlineStr">
        <x:is>
          <x:t xml:space="preserve">Plumbing/HVAC distribution</x:t>
        </x:is>
      </x:c>
      <x:c r="I64" s="42" t="inlineStr">
        <x:is>
          <x:t xml:space="preserve">Trading Companies and Distributors</x:t>
        </x:is>
      </x:c>
      <x:c r="J64" s="42" t="inlineStr">
        <x:is>
          <x:t xml:space="preserve">USD</x:t>
        </x:is>
      </x:c>
      <x:c r="K64" s="45" t="n">
        <x:v>223.22</x:v>
      </x:c>
      <x:c r="L64" s="42" t="inlineStr">
        <x:is>
          <x:t xml:space="preserve">2026-09-08</x:t>
        </x:is>
      </x:c>
      <x:c r="M64" s="48" t="n">
        <x:v>193.5</x:v>
      </x:c>
      <x:c r="N64" s="51" t="n">
        <x:v>43182.5</x:v>
      </x:c>
      <x:c r="O64" s="51" t="n">
        <x:v>6450</x:v>
      </x:c>
      <x:c r="P64" s="51" t="n">
        <x:v>0</x:v>
      </x:c>
      <x:c r="Q64" s="51" t="n">
        <x:v>0</x:v>
      </x:c>
      <x:c r="R64" s="51" t="n">
        <x:v>49632.5</x:v>
      </x:c>
      <x:c r="S64" s="42" t="inlineStr">
        <x:is>
          <x:t xml:space="preserve">2026-08-10</x:t>
        </x:is>
      </x:c>
      <x:c r="T64" s="42"/>
      <x:c r="U64" s="51" t="n">
        <x:v>31446.2</x:v>
      </x:c>
      <x:c r="V64" s="51" t="n">
        <x:v>3070.6</x:v>
      </x:c>
      <x:c r="W64" s="51" t="n">
        <x:v>2686.8</x:v>
      </x:c>
      <x:c r="X64" s="54" t="n">
        <x:v>0.09764613848414117</x:v>
      </x:c>
      <x:c r="Y64" s="54" t="n">
        <x:v>0.08544116618224142</x:v>
      </x:c>
      <x:c r="Z64" s="51" t="n">
        <x:v>33846.95</x:v>
      </x:c>
      <x:c r="AA64" s="51" t="n">
        <x:v>3615.2</x:v>
      </x:c>
      <x:c r="AB64" s="54" t="n">
        <x:v>0.07634467757630481</x:v>
      </x:c>
      <x:c r="AC64" s="57" t="n">
        <x:v>1.578330609103803</x:v>
      </x:c>
      <x:c r="AD64" s="57" t="n">
        <x:v>16.16377906598059</x:v>
      </x:c>
      <x:c r="AE64" s="57" t="n">
        <x:v>18.4727184755099</x:v>
      </x:c>
      <x:c r="AF64" s="57" t="n">
        <x:v>1.466380279463881</x:v>
      </x:c>
      <x:c r="AG64" s="57" t="n">
        <x:v>13.72883934498783</x:v>
      </x:c>
      <x:c r="AH64" s="57" t="n">
        <x:v>21.798828125</x:v>
      </x:c>
      <x:c r="AI64" s="57" t="n">
        <x:v>18.85304054054054</x:v>
      </x:c>
      <x:c r="AJ64" s="42"/>
      <x:c r="AK64" s="42"/>
      <x:c r="AL64" s="42"/>
      <x:c r="AM64" s="42"/>
      <x:c r="AN64" s="42"/>
      <x:c r="AO64" s="42"/>
      <x:c r="AP64" s="42"/>
      <x:c r="AQ64" s="42" t="inlineStr">
        <x:is>
          <x:t xml:space="preserve">reported (CIQ)</x:t>
        </x:is>
      </x:c>
      <x:c r="AR64" s="42" t="inlineStr">
        <x:is>
          <x:t xml:space="preserve">CapIQ Quick Comps (Fastenal set), data 2026-09-09</x:t>
        </x:is>
      </x:c>
      <x:c r="AS64" s="59" t="inlineStr">
        <x:is>
          <x:t xml:space="preserve">Plumbing, HVAC, and building products distribution</x:t>
        </x:is>
      </x:c>
      <x:c r="AT64" s="59" t="inlineStr">
        <x:is>
          <x:t xml:space="preserve">Distribution (building products)</x:t>
        </x:is>
      </x:c>
      <x:c r="AU64" s="59"/>
    </x:row>
    <x:row r="65">
      <x:c r="A65" s="42" t="inlineStr">
        <x:is>
          <x:t xml:space="preserve">Industry 12: Distribution &amp; Logistics</x:t>
        </x:is>
      </x:c>
      <x:c r="B65" s="42" t="inlineStr">
        <x:is>
          <x:t xml:space="preserve">12A. Industrial &amp; MRO Distribution</x:t>
        </x:is>
      </x:c>
      <x:c r="C65" s="42" t="inlineStr">
        <x:is>
          <x:t xml:space="preserve">WESCO International, Inc.</x:t>
        </x:is>
      </x:c>
      <x:c r="D65" s="42" t="inlineStr">
        <x:is>
          <x:t xml:space="preserve">WCC</x:t>
        </x:is>
      </x:c>
      <x:c r="E65" s="42" t="inlineStr">
        <x:is>
          <x:t xml:space="preserve">NYSE</x:t>
        </x:is>
      </x:c>
      <x:c r="F65" s="42"/>
      <x:c r="G65" s="42" t="inlineStr">
        <x:is>
          <x:t xml:space="preserve">United States</x:t>
        </x:is>
      </x:c>
      <x:c r="H65" s="42" t="inlineStr">
        <x:is>
          <x:t xml:space="preserve">Electrical &amp; industrial distribution</x:t>
        </x:is>
      </x:c>
      <x:c r="I65" s="42" t="inlineStr">
        <x:is>
          <x:t xml:space="preserve">Trading Companies and Distributors</x:t>
        </x:is>
      </x:c>
      <x:c r="J65" s="42" t="inlineStr">
        <x:is>
          <x:t xml:space="preserve">USD</x:t>
        </x:is>
      </x:c>
      <x:c r="K65" s="45" t="n">
        <x:v>355.51</x:v>
      </x:c>
      <x:c r="L65" s="42" t="inlineStr">
        <x:is>
          <x:t xml:space="preserve">2026-09-08</x:t>
        </x:is>
      </x:c>
      <x:c r="M65" s="48" t="n">
        <x:v>48.7</x:v>
      </x:c>
      <x:c r="N65" s="51" t="n">
        <x:v>17325</x:v>
      </x:c>
      <x:c r="O65" s="51" t="n">
        <x:v>5897.1</x:v>
      </x:c>
      <x:c r="P65" s="51" t="n">
        <x:v>0</x:v>
      </x:c>
      <x:c r="Q65" s="51" t="n">
        <x:v>-7.2</x:v>
      </x:c>
      <x:c r="R65" s="51" t="n">
        <x:v>23214.9</x:v>
      </x:c>
      <x:c r="S65" s="42" t="inlineStr">
        <x:is>
          <x:t xml:space="preserve">2026-07-30</x:t>
        </x:is>
      </x:c>
      <x:c r="T65" s="42"/>
      <x:c r="U65" s="51" t="n">
        <x:v>25012.8</x:v>
      </x:c>
      <x:c r="V65" s="51" t="n">
        <x:v>1587.5</x:v>
      </x:c>
      <x:c r="W65" s="51" t="n">
        <x:v>1409.4</x:v>
      </x:c>
      <x:c r="X65" s="54" t="n">
        <x:v>0.06346750463762554</x:v>
      </x:c>
      <x:c r="Y65" s="54" t="n">
        <x:v>0.05634715025906736</x:v>
      </x:c>
      <x:c r="Z65" s="51" t="n">
        <x:v>27017.25</x:v>
      </x:c>
      <x:c r="AA65" s="51" t="n">
        <x:v>1904.98</x:v>
      </x:c>
      <x:c r="AB65" s="54" t="n">
        <x:v>0.08013696987142582</x:v>
      </x:c>
      <x:c r="AC65" s="57" t="n">
        <x:v>0.9281208021492996</x:v>
      </x:c>
      <x:c r="AD65" s="57" t="n">
        <x:v>14.62355905511811</x:v>
      </x:c>
      <x:c r="AE65" s="57" t="n">
        <x:v>16.47147722435079</x:v>
      </x:c>
      <x:c r="AF65" s="57" t="n">
        <x:v>0.85926213807845</x:v>
      </x:c>
      <x:c r="AG65" s="57" t="n">
        <x:v>12.18642715409086</x:v>
      </x:c>
      <x:c r="AH65" s="57" t="n">
        <x:v>24.58575380359613</x:v>
      </x:c>
      <x:c r="AI65" s="57" t="n">
        <x:v>19.51207464324918</x:v>
      </x:c>
      <x:c r="AJ65" s="42"/>
      <x:c r="AK65" s="42"/>
      <x:c r="AL65" s="42"/>
      <x:c r="AM65" s="42"/>
      <x:c r="AN65" s="42"/>
      <x:c r="AO65" s="42"/>
      <x:c r="AP65" s="42"/>
      <x:c r="AQ65" s="42" t="inlineStr">
        <x:is>
          <x:t xml:space="preserve">reported (CIQ)</x:t>
        </x:is>
      </x:c>
      <x:c r="AR65" s="42" t="inlineStr">
        <x:is>
          <x:t xml:space="preserve">CapIQ Quick Comps (Fastenal set), data 2026-09-09</x:t>
        </x:is>
      </x:c>
      <x:c r="AS65" s="59" t="inlineStr">
        <x:is>
          <x:t xml:space="preserve">Electrical, communications, and utility distribution + services</x:t>
        </x:is>
      </x:c>
      <x:c r="AT65" s="59" t="inlineStr">
        <x:is>
          <x:t xml:space="preserve">Distribution (electrical/industrial)</x:t>
        </x:is>
      </x:c>
      <x:c r="AU65" s="59" t="inlineStr">
        <x:is>
          <x:t xml:space="preserve">Lower-margin broadline electrical distribution; leverage.</x:t>
        </x:is>
      </x:c>
    </x:row>
    <x:row r="66">
      <x:c r="A66" s="42" t="inlineStr">
        <x:is>
          <x:t xml:space="preserve">Industry 12: Distribution &amp; Logistics</x:t>
        </x:is>
      </x:c>
      <x:c r="B66" s="42" t="inlineStr">
        <x:is>
          <x:t xml:space="preserve">12A. Industrial &amp; MRO Distribution</x:t>
        </x:is>
      </x:c>
      <x:c r="C66" s="42" t="inlineStr">
        <x:is>
          <x:t xml:space="preserve">Watsco, Inc.</x:t>
        </x:is>
      </x:c>
      <x:c r="D66" s="42" t="inlineStr">
        <x:is>
          <x:t xml:space="preserve">WSO</x:t>
        </x:is>
      </x:c>
      <x:c r="E66" s="42" t="inlineStr">
        <x:is>
          <x:t xml:space="preserve">NYSE</x:t>
        </x:is>
      </x:c>
      <x:c r="F66" s="42"/>
      <x:c r="G66" s="42" t="inlineStr">
        <x:is>
          <x:t xml:space="preserve">United States</x:t>
        </x:is>
      </x:c>
      <x:c r="H66" s="42" t="inlineStr">
        <x:is>
          <x:t xml:space="preserve">HVAC/R distribution</x:t>
        </x:is>
      </x:c>
      <x:c r="I66" s="42" t="inlineStr">
        <x:is>
          <x:t xml:space="preserve">Trading Companies and Distributors</x:t>
        </x:is>
      </x:c>
      <x:c r="J66" s="42" t="inlineStr">
        <x:is>
          <x:t xml:space="preserve">USD</x:t>
        </x:is>
      </x:c>
      <x:c r="K66" s="45" t="n">
        <x:v>309.75</x:v>
      </x:c>
      <x:c r="L66" s="42" t="inlineStr">
        <x:is>
          <x:t xml:space="preserve">2026-09-08</x:t>
        </x:is>
      </x:c>
      <x:c r="M66" s="48" t="n">
        <x:v>38.6</x:v>
      </x:c>
      <x:c r="N66" s="51" t="n">
        <x:v>11988.6</x:v>
      </x:c>
      <x:c r="O66" s="51" t="n">
        <x:v>71.09999999999999</x:v>
      </x:c>
      <x:c r="P66" s="51" t="n">
        <x:v>0</x:v>
      </x:c>
      <x:c r="Q66" s="51" t="n">
        <x:v>478.8</x:v>
      </x:c>
      <x:c r="R66" s="51" t="n">
        <x:v>12538.4</x:v>
      </x:c>
      <x:c r="S66" s="42" t="inlineStr">
        <x:is>
          <x:t xml:space="preserve">2026-08-07</x:t>
        </x:is>
      </x:c>
      <x:c r="T66" s="42"/>
      <x:c r="U66" s="51" t="n">
        <x:v>7283.6</x:v>
      </x:c>
      <x:c r="V66" s="51" t="n">
        <x:v>701.1</x:v>
      </x:c>
      <x:c r="W66" s="51" t="n">
        <x:v>657.1</x:v>
      </x:c>
      <x:c r="X66" s="54" t="n">
        <x:v>0.09625734526882311</x:v>
      </x:c>
      <x:c r="Y66" s="54" t="n">
        <x:v>0.09021637651710693</x:v>
      </x:c>
      <x:c r="Z66" s="51" t="n">
        <x:v>7757.12</x:v>
      </x:c>
      <x:c r="AA66" s="51" t="n">
        <x:v>792.5700000000001</x:v>
      </x:c>
      <x:c r="AB66" s="54" t="n">
        <x:v>0.06501180734801459</x:v>
      </x:c>
      <x:c r="AC66" s="57" t="n">
        <x:v>1.721456422648141</x:v>
      </x:c>
      <x:c r="AD66" s="57" t="n">
        <x:v>17.88389673370418</x:v>
      </x:c>
      <x:c r="AE66" s="57" t="n">
        <x:v>19.08141835337087</x:v>
      </x:c>
      <x:c r="AF66" s="57" t="n">
        <x:v>1.616373086918856</x:v>
      </x:c>
      <x:c r="AG66" s="57" t="n">
        <x:v>15.81992757737487</x:v>
      </x:c>
      <x:c r="AH66" s="57" t="n">
        <x:v>26.54241645244216</x:v>
      </x:c>
      <x:c r="AI66" s="57" t="n">
        <x:v>25</x:v>
      </x:c>
      <x:c r="AJ66" s="42"/>
      <x:c r="AK66" s="42"/>
      <x:c r="AL66" s="42"/>
      <x:c r="AM66" s="42"/>
      <x:c r="AN66" s="42"/>
      <x:c r="AO66" s="42"/>
      <x:c r="AP66" s="42"/>
      <x:c r="AQ66" s="42" t="inlineStr">
        <x:is>
          <x:t xml:space="preserve">reported (CIQ)</x:t>
        </x:is>
      </x:c>
      <x:c r="AR66" s="42" t="inlineStr">
        <x:is>
          <x:t xml:space="preserve">CapIQ Quick Comps (Fastenal set), data 2026-09-09</x:t>
        </x:is>
      </x:c>
      <x:c r="AS66" s="59" t="inlineStr">
        <x:is>
          <x:t xml:space="preserve">HVAC and refrigeration equipment/parts distribution</x:t>
        </x:is>
      </x:c>
      <x:c r="AT66" s="59" t="inlineStr">
        <x:is>
          <x:t xml:space="preserve">Distribution (HVAC/R)</x:t>
        </x:is>
      </x:c>
      <x:c r="AU66" s="59" t="inlineStr">
        <x:is>
          <x:t xml:space="preserve">HVAC distribution; sizeable minority interest (JV with Carrier).</x:t>
        </x:is>
      </x:c>
    </x:row>
    <x:row r="67">
      <x:c r="A67" s="42" t="inlineStr">
        <x:is>
          <x:t xml:space="preserve">Industry 12: Distribution &amp; Logistics</x:t>
        </x:is>
      </x:c>
      <x:c r="B67" s="42" t="inlineStr">
        <x:is>
          <x:t xml:space="preserve">12A. Industrial &amp; MRO Distribution</x:t>
        </x:is>
      </x:c>
      <x:c r="C67" s="42" t="inlineStr">
        <x:is>
          <x:t xml:space="preserve">Applied Industrial Technologies, Inc.</x:t>
        </x:is>
      </x:c>
      <x:c r="D67" s="42" t="inlineStr">
        <x:is>
          <x:t xml:space="preserve">AIT</x:t>
        </x:is>
      </x:c>
      <x:c r="E67" s="42" t="inlineStr">
        <x:is>
          <x:t xml:space="preserve">NYSE</x:t>
        </x:is>
      </x:c>
      <x:c r="F67" s="42"/>
      <x:c r="G67" s="42" t="inlineStr">
        <x:is>
          <x:t xml:space="preserve">United States</x:t>
        </x:is>
      </x:c>
      <x:c r="H67" s="42" t="inlineStr">
        <x:is>
          <x:t xml:space="preserve">Industrial components distribution</x:t>
        </x:is>
      </x:c>
      <x:c r="I67" s="42" t="inlineStr">
        <x:is>
          <x:t xml:space="preserve">Trading Companies and Distributors</x:t>
        </x:is>
      </x:c>
      <x:c r="J67" s="42" t="inlineStr">
        <x:is>
          <x:t xml:space="preserve">USD</x:t>
        </x:is>
      </x:c>
      <x:c r="K67" s="45" t="n">
        <x:v>324.85</x:v>
      </x:c>
      <x:c r="L67" s="42" t="inlineStr">
        <x:is>
          <x:t xml:space="preserve">2026-09-08</x:t>
        </x:is>
      </x:c>
      <x:c r="M67" s="48" t="n">
        <x:v>36.7</x:v>
      </x:c>
      <x:c r="N67" s="51" t="n">
        <x:v>11921.6</x:v>
      </x:c>
      <x:c r="O67" s="51" t="n">
        <x:v>325.6</x:v>
      </x:c>
      <x:c r="P67" s="51" t="n">
        <x:v>0</x:v>
      </x:c>
      <x:c r="Q67" s="51" t="n">
        <x:v>0</x:v>
      </x:c>
      <x:c r="R67" s="51" t="n">
        <x:v>12247.3</x:v>
      </x:c>
      <x:c r="S67" s="42" t="inlineStr">
        <x:is>
          <x:t xml:space="preserve">2026-08-13</x:t>
        </x:is>
      </x:c>
      <x:c r="T67" s="42"/>
      <x:c r="U67" s="51" t="n">
        <x:v>4966.7</x:v>
      </x:c>
      <x:c r="V67" s="51" t="n">
        <x:v>615.3</x:v>
      </x:c>
      <x:c r="W67" s="51" t="n">
        <x:v>549.4</x:v>
      </x:c>
      <x:c r="X67" s="54" t="n">
        <x:v>0.1238850745968148</x:v>
      </x:c>
      <x:c r="Y67" s="54" t="n">
        <x:v>0.110616707270421</x:v>
      </x:c>
      <x:c r="Z67" s="51" t="n">
        <x:v>5258.38</x:v>
      </x:c>
      <x:c r="AA67" s="51" t="n">
        <x:v>665.99</x:v>
      </x:c>
      <x:c r="AB67" s="54" t="n">
        <x:v>0.05872712263676094</x:v>
      </x:c>
      <x:c r="AC67" s="57" t="n">
        <x:v>2.465882779310206</x:v>
      </x:c>
      <x:c r="AD67" s="57" t="n">
        <x:v>19.90459938241508</x:v>
      </x:c>
      <x:c r="AE67" s="57" t="n">
        <x:v>22.29213687659265</x:v>
      </x:c>
      <x:c r="AF67" s="57" t="n">
        <x:v>2.329101358212986</x:v>
      </x:c>
      <x:c r="AG67" s="57" t="n">
        <x:v>18.38961545969159</x:v>
      </x:c>
      <x:c r="AH67" s="57" t="n">
        <x:v>29.66666666666667</x:v>
      </x:c>
      <x:c r="AI67" s="57" t="n">
        <x:v>27.00332502078138</x:v>
      </x:c>
      <x:c r="AJ67" s="42"/>
      <x:c r="AK67" s="42"/>
      <x:c r="AL67" s="42"/>
      <x:c r="AM67" s="42"/>
      <x:c r="AN67" s="42"/>
      <x:c r="AO67" s="42"/>
      <x:c r="AP67" s="42"/>
      <x:c r="AQ67" s="42" t="inlineStr">
        <x:is>
          <x:t xml:space="preserve">reported (CIQ)</x:t>
        </x:is>
      </x:c>
      <x:c r="AR67" s="42" t="inlineStr">
        <x:is>
          <x:t xml:space="preserve">CapIQ Quick Comps (Fastenal set), data 2026-09-09</x:t>
        </x:is>
      </x:c>
      <x:c r="AS67" s="59" t="inlineStr">
        <x:is>
          <x:t xml:space="preserve">Bearings, power transmission, fluid power, and automation distribution</x:t>
        </x:is>
      </x:c>
      <x:c r="AT67" s="59" t="inlineStr">
        <x:is>
          <x:t xml:space="preserve">Distribution (industrial)</x:t>
        </x:is>
      </x:c>
      <x:c r="AU67" s="59"/>
    </x:row>
    <x:row r="68">
      <x:c r="A68" s="42" t="inlineStr">
        <x:is>
          <x:t xml:space="preserve">Industry 12: Distribution &amp; Logistics</x:t>
        </x:is>
      </x:c>
      <x:c r="B68" s="42" t="inlineStr">
        <x:is>
          <x:t xml:space="preserve">12A. Industrial &amp; MRO Distribution</x:t>
        </x:is>
      </x:c>
      <x:c r="C68" s="42" t="inlineStr">
        <x:is>
          <x:t xml:space="preserve">MSC Industrial Direct Co., Inc.</x:t>
        </x:is>
      </x:c>
      <x:c r="D68" s="42" t="inlineStr">
        <x:is>
          <x:t xml:space="preserve">MSM</x:t>
        </x:is>
      </x:c>
      <x:c r="E68" s="42" t="inlineStr">
        <x:is>
          <x:t xml:space="preserve">NYSE</x:t>
        </x:is>
      </x:c>
      <x:c r="F68" s="42"/>
      <x:c r="G68" s="42" t="inlineStr">
        <x:is>
          <x:t xml:space="preserve">United States</x:t>
        </x:is>
      </x:c>
      <x:c r="H68" s="42" t="inlineStr">
        <x:is>
          <x:t xml:space="preserve">MRO/metalworking distribution</x:t>
        </x:is>
      </x:c>
      <x:c r="I68" s="42" t="inlineStr">
        <x:is>
          <x:t xml:space="preserve">Trading Companies and Distributors</x:t>
        </x:is>
      </x:c>
      <x:c r="J68" s="42" t="inlineStr">
        <x:is>
          <x:t xml:space="preserve">USD</x:t>
        </x:is>
      </x:c>
      <x:c r="K68" s="45" t="n">
        <x:v>119.43</x:v>
      </x:c>
      <x:c r="L68" s="42" t="inlineStr">
        <x:is>
          <x:t xml:space="preserve">2026-09-08</x:t>
        </x:is>
      </x:c>
      <x:c r="M68" s="48" t="n">
        <x:v>55.8</x:v>
      </x:c>
      <x:c r="N68" s="51" t="n">
        <x:v>6669.7</x:v>
      </x:c>
      <x:c r="O68" s="51" t="n">
        <x:v>481.3</x:v>
      </x:c>
      <x:c r="P68" s="51" t="n">
        <x:v>0</x:v>
      </x:c>
      <x:c r="Q68" s="51" t="n">
        <x:v>0</x:v>
      </x:c>
      <x:c r="R68" s="51" t="n">
        <x:v>7151.1</x:v>
      </x:c>
      <x:c r="S68" s="42" t="inlineStr">
        <x:is>
          <x:t xml:space="preserve">2026-07-01</x:t>
        </x:is>
      </x:c>
      <x:c r="T68" s="42"/>
      <x:c r="U68" s="51" t="n">
        <x:v>3908.7</x:v>
      </x:c>
      <x:c r="V68" s="51" t="n">
        <x:v>444.1</x:v>
      </x:c>
      <x:c r="W68" s="51" t="n">
        <x:v>345.1</x:v>
      </x:c>
      <x:c r="X68" s="54" t="n">
        <x:v>0.1136183385780439</x:v>
      </x:c>
      <x:c r="Y68" s="54" t="n">
        <x:v>0.08829022437127435</x:v>
      </x:c>
      <x:c r="Z68" s="51" t="n">
        <x:v>4221.62</x:v>
      </x:c>
      <x:c r="AA68" s="51" t="n">
        <x:v>528.65</x:v>
      </x:c>
      <x:c r="AB68" s="54" t="n">
        <x:v>0.08005730805638711</x:v>
      </x:c>
      <x:c r="AC68" s="57" t="n">
        <x:v>1.829534116202318</x:v>
      </x:c>
      <x:c r="AD68" s="57" t="n">
        <x:v>16.10245440216168</x:v>
      </x:c>
      <x:c r="AE68" s="57" t="n">
        <x:v>20.72181976238771</x:v>
      </x:c>
      <x:c r="AF68" s="57" t="n">
        <x:v>1.693923185885987</x:v>
      </x:c>
      <x:c r="AG68" s="57" t="n">
        <x:v>13.52709732337085</x:v>
      </x:c>
      <x:c r="AH68" s="57" t="n">
        <x:v>28.84782608695653</x:v>
      </x:c>
      <x:c r="AI68" s="57" t="n">
        <x:v>22.61931818181818</x:v>
      </x:c>
      <x:c r="AJ68" s="42"/>
      <x:c r="AK68" s="42"/>
      <x:c r="AL68" s="42"/>
      <x:c r="AM68" s="42"/>
      <x:c r="AN68" s="42"/>
      <x:c r="AO68" s="42"/>
      <x:c r="AP68" s="42"/>
      <x:c r="AQ68" s="42" t="inlineStr">
        <x:is>
          <x:t xml:space="preserve">reported (CIQ)</x:t>
        </x:is>
      </x:c>
      <x:c r="AR68" s="42" t="inlineStr">
        <x:is>
          <x:t xml:space="preserve">CapIQ Quick Comps (Fastenal set), data 2026-09-09</x:t>
        </x:is>
      </x:c>
      <x:c r="AS68" s="59" t="inlineStr">
        <x:is>
          <x:t xml:space="preserve">Metalworking and MRO products distribution</x:t>
        </x:is>
      </x:c>
      <x:c r="AT68" s="59" t="inlineStr">
        <x:is>
          <x:t xml:space="preserve">Distribution (MRO)</x:t>
        </x:is>
      </x:c>
      <x:c r="AU68" s="59"/>
    </x:row>
    <x:row r="69">
      <x:c r="A69" s="36" t="inlineStr">
        <x:is>
          <x:t xml:space="preserve">12B. Food &amp; Consumer Distribution  —  Industry 12: Distribution &amp; Logistics</x:t>
        </x:is>
      </x:c>
      <x:c r="B69" s="36"/>
      <x:c r="C69" s="36"/>
      <x:c r="D69" s="36"/>
      <x:c r="E69" s="36"/>
      <x:c r="F69" s="36"/>
      <x:c r="G69" s="36"/>
      <x:c r="H69" s="36"/>
      <x:c r="I69" s="36"/>
      <x:c r="J69" s="36"/>
      <x:c r="K69" s="36"/>
      <x:c r="L69" s="36"/>
      <x:c r="M69" s="36"/>
      <x:c r="N69" s="36"/>
      <x:c r="O69" s="36"/>
      <x:c r="P69" s="36"/>
      <x:c r="Q69" s="36"/>
      <x:c r="R69" s="36"/>
      <x:c r="S69" s="36"/>
      <x:c r="T69" s="36"/>
      <x:c r="U69" s="36"/>
      <x:c r="V69" s="36"/>
      <x:c r="W69" s="36"/>
      <x:c r="X69" s="36"/>
      <x:c r="Y69" s="36"/>
      <x:c r="Z69" s="36"/>
      <x:c r="AA69" s="36"/>
      <x:c r="AB69" s="36"/>
      <x:c r="AC69" s="36"/>
      <x:c r="AD69" s="36"/>
      <x:c r="AE69" s="36"/>
      <x:c r="AF69" s="36"/>
      <x:c r="AG69" s="36"/>
      <x:c r="AH69" s="36"/>
      <x:c r="AI69" s="36"/>
      <x:c r="AJ69" s="36"/>
      <x:c r="AK69" s="36"/>
      <x:c r="AL69" s="36"/>
      <x:c r="AM69" s="36"/>
      <x:c r="AN69" s="36"/>
      <x:c r="AO69" s="36"/>
      <x:c r="AP69" s="36"/>
      <x:c r="AQ69" s="36"/>
      <x:c r="AR69" s="36"/>
      <x:c r="AS69" s="36"/>
      <x:c r="AT69" s="36"/>
      <x:c r="AU69" s="36"/>
    </x:row>
    <x:row r="70">
      <x:c r="A70" s="42" t="inlineStr">
        <x:is>
          <x:t xml:space="preserve">Industry 12: Distribution &amp; Logistics</x:t>
        </x:is>
      </x:c>
      <x:c r="B70" s="42" t="inlineStr">
        <x:is>
          <x:t xml:space="preserve">12B. Food &amp; Consumer Distribution</x:t>
        </x:is>
      </x:c>
      <x:c r="C70" s="42" t="inlineStr">
        <x:is>
          <x:t xml:space="preserve">Sysco Corporation</x:t>
        </x:is>
      </x:c>
      <x:c r="D70" s="42" t="inlineStr">
        <x:is>
          <x:t xml:space="preserve">SYY</x:t>
        </x:is>
      </x:c>
      <x:c r="E70" s="42" t="inlineStr">
        <x:is>
          <x:t xml:space="preserve">NYSE</x:t>
        </x:is>
      </x:c>
      <x:c r="F70" s="42"/>
      <x:c r="G70" s="42" t="inlineStr">
        <x:is>
          <x:t xml:space="preserve">United States</x:t>
        </x:is>
      </x:c>
      <x:c r="H70" s="42" t="inlineStr">
        <x:is>
          <x:t xml:space="preserve">Broadline foodservice distribution</x:t>
        </x:is>
      </x:c>
      <x:c r="I70" s="42" t="inlineStr">
        <x:is>
          <x:t xml:space="preserve">Food Distributors</x:t>
        </x:is>
      </x:c>
      <x:c r="J70" s="42" t="inlineStr">
        <x:is>
          <x:t xml:space="preserve">USD</x:t>
        </x:is>
      </x:c>
      <x:c r="K70" s="45" t="n">
        <x:v>81.56999999999999</x:v>
      </x:c>
      <x:c r="L70" s="42" t="inlineStr">
        <x:is>
          <x:t xml:space="preserve">2026-09-08</x:t>
        </x:is>
      </x:c>
      <x:c r="M70" s="48" t="n">
        <x:v>479.1</x:v>
      </x:c>
      <x:c r="N70" s="51" t="n">
        <x:v>39079.9</x:v>
      </x:c>
      <x:c r="O70" s="51" t="n">
        <x:v>13265</x:v>
      </x:c>
      <x:c r="P70" s="51" t="n">
        <x:v>0</x:v>
      </x:c>
      <x:c r="Q70" s="51" t="n">
        <x:v>0</x:v>
      </x:c>
      <x:c r="R70" s="51" t="n">
        <x:v>52344.9</x:v>
      </x:c>
      <x:c r="S70" s="42" t="inlineStr">
        <x:is>
          <x:t xml:space="preserve">2026-08-21</x:t>
        </x:is>
      </x:c>
      <x:c r="T70" s="42"/>
      <x:c r="U70" s="51" t="n">
        <x:v>84553</x:v>
      </x:c>
      <x:c r="V70" s="51" t="n">
        <x:v>4493</x:v>
      </x:c>
      <x:c r="W70" s="51" t="n">
        <x:v>3517</x:v>
      </x:c>
      <x:c r="X70" s="54" t="n">
        <x:v>0.05313826830508675</x:v>
      </x:c>
      <x:c r="Y70" s="54" t="n">
        <x:v>0.04159521247028491</x:v>
      </x:c>
      <x:c r="Z70" s="51" t="n">
        <x:v>89593.09</x:v>
      </x:c>
      <x:c r="AA70" s="51" t="n">
        <x:v>4791.33</x:v>
      </x:c>
      <x:c r="AB70" s="54" t="n">
        <x:v>0.0596086478303548</x:v>
      </x:c>
      <x:c r="AC70" s="57" t="n">
        <x:v>0.6190779747613923</x:v>
      </x:c>
      <x:c r="AD70" s="57" t="n">
        <x:v>11.6503227242377</x:v>
      </x:c>
      <x:c r="AE70" s="57" t="n">
        <x:v>14.88339493886835</x:v>
      </x:c>
      <x:c r="AF70" s="57" t="n">
        <x:v>0.5842515310053488</x:v>
      </x:c>
      <x:c r="AG70" s="57" t="n">
        <x:v>10.92492063790221</x:v>
      </x:c>
      <x:c r="AH70" s="57" t="n">
        <x:v>22.28688524590164</x:v>
      </x:c>
      <x:c r="AI70" s="57" t="n">
        <x:v>16.05708661417323</x:v>
      </x:c>
      <x:c r="AJ70" s="42"/>
      <x:c r="AK70" s="42"/>
      <x:c r="AL70" s="42"/>
      <x:c r="AM70" s="42"/>
      <x:c r="AN70" s="42"/>
      <x:c r="AO70" s="42"/>
      <x:c r="AP70" s="42"/>
      <x:c r="AQ70" s="42" t="inlineStr">
        <x:is>
          <x:t xml:space="preserve">reported (CIQ)</x:t>
        </x:is>
      </x:c>
      <x:c r="AR70" s="42" t="inlineStr">
        <x:is>
          <x:t xml:space="preserve">CapIQ Quick Comps (Sysco set), data 2026-09-09</x:t>
        </x:is>
      </x:c>
      <x:c r="AS70" s="59" t="inlineStr">
        <x:is>
          <x:t xml:space="preserve">Foodservice distribution to restaurants/institutions</x:t>
        </x:is>
      </x:c>
      <x:c r="AT70" s="59" t="inlineStr">
        <x:is>
          <x:t xml:space="preserve">Distribution (foodservice)</x:t>
        </x:is>
      </x:c>
      <x:c r="AU70" s="59" t="inlineStr">
        <x:is>
          <x:t xml:space="preserve">Food distribution anchor; thin-margin (~5% EBITDA) — use EV/EBITDA not EV/Rev.</x:t>
        </x:is>
      </x:c>
    </x:row>
    <x:row r="71">
      <x:c r="A71" s="42" t="inlineStr">
        <x:is>
          <x:t xml:space="preserve">Industry 12: Distribution &amp; Logistics</x:t>
        </x:is>
      </x:c>
      <x:c r="B71" s="42" t="inlineStr">
        <x:is>
          <x:t xml:space="preserve">12B. Food &amp; Consumer Distribution</x:t>
        </x:is>
      </x:c>
      <x:c r="C71" s="42" t="inlineStr">
        <x:is>
          <x:t xml:space="preserve">US Foods Holding Corp.</x:t>
        </x:is>
      </x:c>
      <x:c r="D71" s="42" t="inlineStr">
        <x:is>
          <x:t xml:space="preserve">USFD</x:t>
        </x:is>
      </x:c>
      <x:c r="E71" s="42" t="inlineStr">
        <x:is>
          <x:t xml:space="preserve">NYSE</x:t>
        </x:is>
      </x:c>
      <x:c r="F71" s="42"/>
      <x:c r="G71" s="42" t="inlineStr">
        <x:is>
          <x:t xml:space="preserve">United States</x:t>
        </x:is>
      </x:c>
      <x:c r="H71" s="42" t="inlineStr">
        <x:is>
          <x:t xml:space="preserve">Broadline foodservice distribution</x:t>
        </x:is>
      </x:c>
      <x:c r="I71" s="42" t="inlineStr">
        <x:is>
          <x:t xml:space="preserve">Food Distributors</x:t>
        </x:is>
      </x:c>
      <x:c r="J71" s="42" t="inlineStr">
        <x:is>
          <x:t xml:space="preserve">USD</x:t>
        </x:is>
      </x:c>
      <x:c r="K71" s="45" t="n">
        <x:v>97.45</x:v>
      </x:c>
      <x:c r="L71" s="42" t="inlineStr">
        <x:is>
          <x:t xml:space="preserve">2026-09-08</x:t>
        </x:is>
      </x:c>
      <x:c r="M71" s="48" t="n">
        <x:v>216.3</x:v>
      </x:c>
      <x:c r="N71" s="51" t="n">
        <x:v>21081.4</x:v>
      </x:c>
      <x:c r="O71" s="51" t="n">
        <x:v>5349</x:v>
      </x:c>
      <x:c r="P71" s="51" t="n">
        <x:v>0</x:v>
      </x:c>
      <x:c r="Q71" s="51" t="n">
        <x:v>0</x:v>
      </x:c>
      <x:c r="R71" s="51" t="n">
        <x:v>26430.4</x:v>
      </x:c>
      <x:c r="S71" s="42" t="inlineStr">
        <x:is>
          <x:t xml:space="preserve">2026-08-06</x:t>
        </x:is>
      </x:c>
      <x:c r="T71" s="42"/>
      <x:c r="U71" s="51" t="n">
        <x:v>40133</x:v>
      </x:c>
      <x:c r="V71" s="51" t="n">
        <x:v>1783</x:v>
      </x:c>
      <x:c r="W71" s="51" t="n">
        <x:v>1311</x:v>
      </x:c>
      <x:c r="X71" s="54" t="n">
        <x:v>0.04442727929633967</x:v>
      </x:c>
      <x:c r="Y71" s="54" t="n">
        <x:v>0.03266638427229462</x:v>
      </x:c>
      <x:c r="Z71" s="51" t="n">
        <x:v>42588.11</x:v>
      </x:c>
      <x:c r="AA71" s="51" t="n">
        <x:v>2251.23</x:v>
      </x:c>
      <x:c r="AB71" s="54" t="n">
        <x:v>0.06117434530187138</x:v>
      </x:c>
      <x:c r="AC71" s="57" t="n">
        <x:v>0.6585702539057634</x:v>
      </x:c>
      <x:c r="AD71" s="57" t="n">
        <x:v>14.82355580482333</x:v>
      </x:c>
      <x:c r="AE71" s="57" t="n">
        <x:v>20.16048817696415</x:v>
      </x:c>
      <x:c r="AF71" s="57" t="n">
        <x:v>0.6206051407305936</x:v>
      </x:c>
      <x:c r="AG71" s="57" t="n">
        <x:v>11.74042634470934</x:v>
      </x:c>
      <x:c r="AH71" s="57" t="n">
        <x:v>29.98461538461538</x:v>
      </x:c>
      <x:c r="AI71" s="57" t="n">
        <x:v>18.74038461538462</x:v>
      </x:c>
      <x:c r="AJ71" s="42"/>
      <x:c r="AK71" s="42"/>
      <x:c r="AL71" s="42"/>
      <x:c r="AM71" s="42"/>
      <x:c r="AN71" s="42"/>
      <x:c r="AO71" s="42"/>
      <x:c r="AP71" s="42"/>
      <x:c r="AQ71" s="42" t="inlineStr">
        <x:is>
          <x:t xml:space="preserve">reported (CIQ)</x:t>
        </x:is>
      </x:c>
      <x:c r="AR71" s="42" t="inlineStr">
        <x:is>
          <x:t xml:space="preserve">CapIQ Quick Comps (Sysco set), data 2026-09-09</x:t>
        </x:is>
      </x:c>
      <x:c r="AS71" s="59" t="inlineStr">
        <x:is>
          <x:t xml:space="preserve">Foodservice distribution</x:t>
        </x:is>
      </x:c>
      <x:c r="AT71" s="59" t="inlineStr">
        <x:is>
          <x:t xml:space="preserve">Distribution (foodservice)</x:t>
        </x:is>
      </x:c>
      <x:c r="AU71" s="59" t="inlineStr">
        <x:is>
          <x:t xml:space="preserve">Thin-margin — use EV/EBITDA.</x:t>
        </x:is>
      </x:c>
    </x:row>
    <x:row r="72">
      <x:c r="A72" s="42" t="inlineStr">
        <x:is>
          <x:t xml:space="preserve">Industry 12: Distribution &amp; Logistics</x:t>
        </x:is>
      </x:c>
      <x:c r="B72" s="42" t="inlineStr">
        <x:is>
          <x:t xml:space="preserve">12B. Food &amp; Consumer Distribution</x:t>
        </x:is>
      </x:c>
      <x:c r="C72" s="42" t="inlineStr">
        <x:is>
          <x:t xml:space="preserve">Performance Food Group Company</x:t>
        </x:is>
      </x:c>
      <x:c r="D72" s="42" t="inlineStr">
        <x:is>
          <x:t xml:space="preserve">PFGC</x:t>
        </x:is>
      </x:c>
      <x:c r="E72" s="42" t="inlineStr">
        <x:is>
          <x:t xml:space="preserve">NYSE</x:t>
        </x:is>
      </x:c>
      <x:c r="F72" s="42"/>
      <x:c r="G72" s="42" t="inlineStr">
        <x:is>
          <x:t xml:space="preserve">United States</x:t>
        </x:is>
      </x:c>
      <x:c r="H72" s="42" t="inlineStr">
        <x:is>
          <x:t xml:space="preserve">Broadline foodservice + convenience distribution</x:t>
        </x:is>
      </x:c>
      <x:c r="I72" s="42" t="inlineStr">
        <x:is>
          <x:t xml:space="preserve">Food Distributors</x:t>
        </x:is>
      </x:c>
      <x:c r="J72" s="42" t="inlineStr">
        <x:is>
          <x:t xml:space="preserve">USD</x:t>
        </x:is>
      </x:c>
      <x:c r="K72" s="45" t="n">
        <x:v>95.63</x:v>
      </x:c>
      <x:c r="L72" s="42" t="inlineStr">
        <x:is>
          <x:t xml:space="preserve">2026-09-08</x:t>
        </x:is>
      </x:c>
      <x:c r="M72" s="48" t="n">
        <x:v>157.5</x:v>
      </x:c>
      <x:c r="N72" s="51" t="n">
        <x:v>15064.9</x:v>
      </x:c>
      <x:c r="O72" s="51" t="n">
        <x:v>7689.3</x:v>
      </x:c>
      <x:c r="P72" s="51" t="n">
        <x:v>0</x:v>
      </x:c>
      <x:c r="Q72" s="51" t="n">
        <x:v>0</x:v>
      </x:c>
      <x:c r="R72" s="51" t="n">
        <x:v>22754.2</x:v>
      </x:c>
      <x:c r="S72" s="42" t="inlineStr">
        <x:is>
          <x:t xml:space="preserve">2026-08-12</x:t>
        </x:is>
      </x:c>
      <x:c r="T72" s="42"/>
      <x:c r="U72" s="51" t="n">
        <x:v>64339.5</x:v>
      </x:c>
      <x:c r="V72" s="51" t="n">
        <x:v>1701.4</x:v>
      </x:c>
      <x:c r="W72" s="51" t="n">
        <x:v>887.5</x:v>
      </x:c>
      <x:c r="X72" s="54" t="n">
        <x:v>0.02644409732745825</x:v>
      </x:c>
      <x:c r="Y72" s="54" t="n">
        <x:v>0.01379401456337087</x:v>
      </x:c>
      <x:c r="Z72" s="51" t="n">
        <x:v>72718.2</x:v>
      </x:c>
      <x:c r="AA72" s="51" t="n">
        <x:v>2168.64</x:v>
      </x:c>
      <x:c r="AB72" s="54" t="n">
        <x:v>0.1302263772643555</x:v>
      </x:c>
      <x:c r="AC72" s="57" t="n">
        <x:v>0.3536583280877222</x:v>
      </x:c>
      <x:c r="AD72" s="57" t="n">
        <x:v>13.37380980369108</x:v>
      </x:c>
      <x:c r="AE72" s="57" t="n">
        <x:v>25.63853521126761</x:v>
      </x:c>
      <x:c r="AF72" s="57" t="n">
        <x:v>0.3129092854333578</x:v>
      </x:c>
      <x:c r="AG72" s="57" t="n">
        <x:v>10.49238232256161</x:v>
      </x:c>
      <x:c r="AH72" s="57" t="n">
        <x:v>41.75982532751092</x:v>
      </x:c>
      <x:c r="AI72" s="57" t="n">
        <x:v>17.07678571428572</x:v>
      </x:c>
      <x:c r="AJ72" s="42"/>
      <x:c r="AK72" s="42"/>
      <x:c r="AL72" s="42"/>
      <x:c r="AM72" s="42"/>
      <x:c r="AN72" s="42"/>
      <x:c r="AO72" s="42"/>
      <x:c r="AP72" s="42"/>
      <x:c r="AQ72" s="42" t="inlineStr">
        <x:is>
          <x:t xml:space="preserve">reported (CIQ)</x:t>
        </x:is>
      </x:c>
      <x:c r="AR72" s="42" t="inlineStr">
        <x:is>
          <x:t xml:space="preserve">CapIQ Quick Comps (Sysco set), data 2026-09-09</x:t>
        </x:is>
      </x:c>
      <x:c r="AS72" s="59" t="inlineStr">
        <x:is>
          <x:t xml:space="preserve">Foodservice, convenience, and Vistar distribution</x:t>
        </x:is>
      </x:c>
      <x:c r="AT72" s="59" t="inlineStr">
        <x:is>
          <x:t xml:space="preserve">Distribution (foodservice/convenience)</x:t>
        </x:is>
      </x:c>
      <x:c r="AU72" s="59" t="inlineStr">
        <x:is>
          <x:t xml:space="preserve">Thin-margin — use EV/EBITDA.</x:t>
        </x:is>
      </x:c>
    </x:row>
    <x:row r="73">
      <x:c r="A73" s="42" t="inlineStr">
        <x:is>
          <x:t xml:space="preserve">Industry 12: Distribution &amp; Logistics</x:t>
        </x:is>
      </x:c>
      <x:c r="B73" s="42" t="inlineStr">
        <x:is>
          <x:t xml:space="preserve">12B. Food &amp; Consumer Distribution</x:t>
        </x:is>
      </x:c>
      <x:c r="C73" s="42" t="inlineStr">
        <x:is>
          <x:t xml:space="preserve">Metro AG</x:t>
        </x:is>
      </x:c>
      <x:c r="D73" s="42" t="inlineStr">
        <x:is>
          <x:t xml:space="preserve">B4B0</x:t>
        </x:is>
      </x:c>
      <x:c r="E73" s="42" t="inlineStr">
        <x:is>
          <x:t xml:space="preserve">HMSE</x:t>
        </x:is>
      </x:c>
      <x:c r="F73" s="42"/>
      <x:c r="G73" s="42" t="inlineStr">
        <x:is>
          <x:t xml:space="preserve">Germany</x:t>
        </x:is>
      </x:c>
      <x:c r="H73" s="42" t="inlineStr">
        <x:is>
          <x:t xml:space="preserve">Wholesale / cash-and-carry (Europe)</x:t>
        </x:is>
      </x:c>
      <x:c r="I73" s="42" t="inlineStr">
        <x:is>
          <x:t xml:space="preserve">Food Distributors</x:t>
        </x:is>
      </x:c>
      <x:c r="J73" s="42" t="inlineStr">
        <x:is>
          <x:t xml:space="preserve">USD</x:t>
        </x:is>
      </x:c>
      <x:c r="K73" s="45" t="n">
        <x:v>8.369999999999999</x:v>
      </x:c>
      <x:c r="L73" s="42" t="inlineStr">
        <x:is>
          <x:t xml:space="preserve">2026-09-08</x:t>
        </x:is>
      </x:c>
      <x:c r="M73" s="48" t="n">
        <x:v>363.1</x:v>
      </x:c>
      <x:c r="N73" s="51" t="n">
        <x:v>3036.4</x:v>
      </x:c>
      <x:c r="O73" s="51" t="n">
        <x:v>4629.9</x:v>
      </x:c>
      <x:c r="P73" s="51" t="n">
        <x:v>0</x:v>
      </x:c>
      <x:c r="Q73" s="51" t="n">
        <x:v>-12.78</x:v>
      </x:c>
      <x:c r="R73" s="51" t="n">
        <x:v>7653.5</x:v>
      </x:c>
      <x:c r="S73" s="42" t="inlineStr">
        <x:is>
          <x:t xml:space="preserve">2026-07-24</x:t>
        </x:is>
      </x:c>
      <x:c r="T73" s="42"/>
      <x:c r="U73" s="51" t="n">
        <x:v>38511.3</x:v>
      </x:c>
      <x:c r="V73" s="51" t="n">
        <x:v>499.7</x:v>
      </x:c>
      <x:c r="W73" s="51" t="n">
        <x:v>47.6</x:v>
      </x:c>
      <x:c r="X73" s="54" t="n">
        <x:v>0.0129754124114221</x:v>
      </x:c>
      <x:c r="Y73" s="54" t="n">
        <x:v>0.001236000862084635</x:v>
      </x:c>
      <x:c r="Z73" s="42"/>
      <x:c r="AA73" s="42"/>
      <x:c r="AB73" s="42"/>
      <x:c r="AC73" s="57" t="n">
        <x:v>0.1987338781085032</x:v>
      </x:c>
      <x:c r="AD73" s="57" t="n">
        <x:v>15.3161897138283</x:v>
      </x:c>
      <x:c r="AE73" s="57" t="n">
        <x:v>160.7878151260504</x:v>
      </x:c>
      <x:c r="AF73" s="42"/>
      <x:c r="AG73" s="42"/>
      <x:c r="AH73" s="42"/>
      <x:c r="AI73" s="42"/>
      <x:c r="AJ73" s="42"/>
      <x:c r="AK73" s="42"/>
      <x:c r="AL73" s="42"/>
      <x:c r="AM73" s="42"/>
      <x:c r="AN73" s="42"/>
      <x:c r="AO73" s="42"/>
      <x:c r="AP73" s="42"/>
      <x:c r="AQ73" s="42" t="inlineStr">
        <x:is>
          <x:t xml:space="preserve">reported (CIQ)</x:t>
        </x:is>
      </x:c>
      <x:c r="AR73" s="42" t="inlineStr">
        <x:is>
          <x:t xml:space="preserve">CapIQ Quick Comps (Sysco set); EUR converted</x:t>
        </x:is>
      </x:c>
      <x:c r="AS73" s="59" t="inlineStr">
        <x:is>
          <x:t xml:space="preserve">Wholesale food distribution and cash-and-carry (Europe)</x:t>
        </x:is>
      </x:c>
      <x:c r="AT73" s="59" t="inlineStr">
        <x:is>
          <x:t xml:space="preserve">Wholesale distribution</x:t>
        </x:is>
      </x:c>
      <x:c r="AU73" s="59" t="inlineStr">
        <x:is>
          <x:t xml:space="preserve">Germany; wholesale/cash-and-carry; very thin margin; LTM EPS/NTM not shown. Supplemental.</x:t>
        </x:is>
      </x:c>
    </x:row>
    <x:row r="74">
      <x:c r="A74" s="42" t="inlineStr">
        <x:is>
          <x:t xml:space="preserve">Industry 12: Distribution &amp; Logistics</x:t>
        </x:is>
      </x:c>
      <x:c r="B74" s="42" t="inlineStr">
        <x:is>
          <x:t xml:space="preserve">12B. Food &amp; Consumer Distribution</x:t>
        </x:is>
      </x:c>
      <x:c r="C74" s="42" t="inlineStr">
        <x:is>
          <x:t xml:space="preserve">United Natural Foods, Inc.</x:t>
        </x:is>
      </x:c>
      <x:c r="D74" s="42" t="inlineStr">
        <x:is>
          <x:t xml:space="preserve">UNFI</x:t>
        </x:is>
      </x:c>
      <x:c r="E74" s="42" t="inlineStr">
        <x:is>
          <x:t xml:space="preserve">NYSE</x:t>
        </x:is>
      </x:c>
      <x:c r="F74" s="42"/>
      <x:c r="G74" s="42" t="inlineStr">
        <x:is>
          <x:t xml:space="preserve">United States</x:t>
        </x:is>
      </x:c>
      <x:c r="H74" s="42" t="inlineStr">
        <x:is>
          <x:t xml:space="preserve">Natural/grocery wholesale distribution</x:t>
        </x:is>
      </x:c>
      <x:c r="I74" s="42" t="inlineStr">
        <x:is>
          <x:t xml:space="preserve">Food Distributors</x:t>
        </x:is>
      </x:c>
      <x:c r="J74" s="42" t="inlineStr">
        <x:is>
          <x:t xml:space="preserve">USD</x:t>
        </x:is>
      </x:c>
      <x:c r="K74" s="45" t="n">
        <x:v>44.61</x:v>
      </x:c>
      <x:c r="L74" s="42" t="inlineStr">
        <x:is>
          <x:t xml:space="preserve">2026-09-08</x:t>
        </x:is>
      </x:c>
      <x:c r="M74" s="48" t="n">
        <x:v>60.3</x:v>
      </x:c>
      <x:c r="N74" s="51" t="n">
        <x:v>2690</x:v>
      </x:c>
      <x:c r="O74" s="51" t="n">
        <x:v>2998</x:v>
      </x:c>
      <x:c r="P74" s="51" t="n">
        <x:v>0</x:v>
      </x:c>
      <x:c r="Q74" s="51" t="n">
        <x:v>1</x:v>
      </x:c>
      <x:c r="R74" s="51" t="n">
        <x:v>5689</x:v>
      </x:c>
      <x:c r="S74" s="42" t="inlineStr">
        <x:is>
          <x:t xml:space="preserve">2026-09-08</x:t>
        </x:is>
      </x:c>
      <x:c r="T74" s="42"/>
      <x:c r="U74" s="51" t="n">
        <x:v>31152</x:v>
      </x:c>
      <x:c r="V74" s="51" t="n">
        <x:v>620</x:v>
      </x:c>
      <x:c r="W74" s="51" t="n">
        <x:v>317</x:v>
      </x:c>
      <x:c r="X74" s="54" t="n">
        <x:v>0.01990241397021058</x:v>
      </x:c>
      <x:c r="Y74" s="54" t="n">
        <x:v>0.01017591165896251</x:v>
      </x:c>
      <x:c r="Z74" s="51" t="n">
        <x:v>31614.36</x:v>
      </x:c>
      <x:c r="AA74" s="51" t="n">
        <x:v>750.96</x:v>
      </x:c>
      <x:c r="AB74" s="54" t="n">
        <x:v>0.01484206471494609</x:v>
      </x:c>
      <x:c r="AC74" s="57" t="n">
        <x:v>0.182620698510529</x:v>
      </x:c>
      <x:c r="AD74" s="57" t="n">
        <x:v>9.175806451612903</x:v>
      </x:c>
      <x:c r="AE74" s="57" t="n">
        <x:v>17.94637223974764</x:v>
      </x:c>
      <x:c r="AF74" s="57" t="n">
        <x:v>0.1799498708814602</x:v>
      </x:c>
      <x:c r="AG74" s="57" t="n">
        <x:v>7.575636518589539</x:v>
      </x:c>
      <x:c r="AH74" s="57" t="n">
        <x:v>33.2910447761194</x:v>
      </x:c>
      <x:c r="AI74" s="57" t="n">
        <x:v>13.3963963963964</x:v>
      </x:c>
      <x:c r="AJ74" s="42"/>
      <x:c r="AK74" s="42"/>
      <x:c r="AL74" s="42"/>
      <x:c r="AM74" s="42"/>
      <x:c r="AN74" s="42"/>
      <x:c r="AO74" s="42"/>
      <x:c r="AP74" s="42"/>
      <x:c r="AQ74" s="42" t="inlineStr">
        <x:is>
          <x:t xml:space="preserve">reported (CIQ)</x:t>
        </x:is>
      </x:c>
      <x:c r="AR74" s="42" t="inlineStr">
        <x:is>
          <x:t xml:space="preserve">CapIQ Quick Comps (Sysco set), data 2026-09-09</x:t>
        </x:is>
      </x:c>
      <x:c r="AS74" s="59" t="inlineStr">
        <x:is>
          <x:t xml:space="preserve">Natural, organic, and conventional grocery distribution</x:t>
        </x:is>
      </x:c>
      <x:c r="AT74" s="59" t="inlineStr">
        <x:is>
          <x:t xml:space="preserve">Distribution (grocery wholesale)</x:t>
        </x:is>
      </x:c>
      <x:c r="AU74" s="59" t="inlineStr">
        <x:is>
          <x:t xml:space="preserve">Very thin-margin (~2% EBITDA), high leverage. Use EV/EBITDA.</x:t>
        </x:is>
      </x:c>
    </x:row>
    <x:row r="75">
      <x:c r="A75" s="42" t="inlineStr">
        <x:is>
          <x:t xml:space="preserve">Industry 12: Distribution &amp; Logistics</x:t>
        </x:is>
      </x:c>
      <x:c r="B75" s="42" t="inlineStr">
        <x:is>
          <x:t xml:space="preserve">12B. Food &amp; Consumer Distribution</x:t>
        </x:is>
      </x:c>
      <x:c r="C75" s="42" t="inlineStr">
        <x:is>
          <x:t xml:space="preserve">The Chefs' Warehouse, Inc.</x:t>
        </x:is>
      </x:c>
      <x:c r="D75" s="42" t="inlineStr">
        <x:is>
          <x:t xml:space="preserve">CHEF</x:t>
        </x:is>
      </x:c>
      <x:c r="E75" s="42" t="inlineStr">
        <x:is>
          <x:t xml:space="preserve">NasdaqGS</x:t>
        </x:is>
      </x:c>
      <x:c r="F75" s="42"/>
      <x:c r="G75" s="42" t="inlineStr">
        <x:is>
          <x:t xml:space="preserve">United States</x:t>
        </x:is>
      </x:c>
      <x:c r="H75" s="42" t="inlineStr">
        <x:is>
          <x:t xml:space="preserve">Specialty foodservice distribution</x:t>
        </x:is>
      </x:c>
      <x:c r="I75" s="42" t="inlineStr">
        <x:is>
          <x:t xml:space="preserve">Food Distributors</x:t>
        </x:is>
      </x:c>
      <x:c r="J75" s="42" t="inlineStr">
        <x:is>
          <x:t xml:space="preserve">USD</x:t>
        </x:is>
      </x:c>
      <x:c r="K75" s="45" t="n">
        <x:v>109.29</x:v>
      </x:c>
      <x:c r="L75" s="42" t="inlineStr">
        <x:is>
          <x:t xml:space="preserve">2026-09-08</x:t>
        </x:is>
      </x:c>
      <x:c r="M75" s="48" t="n">
        <x:v>40.8</x:v>
      </x:c>
      <x:c r="N75" s="51" t="n">
        <x:v>4458.6</x:v>
      </x:c>
      <x:c r="O75" s="51" t="n">
        <x:v>811.1</x:v>
      </x:c>
      <x:c r="P75" s="51" t="n">
        <x:v>0</x:v>
      </x:c>
      <x:c r="Q75" s="51" t="n">
        <x:v>0</x:v>
      </x:c>
      <x:c r="R75" s="51" t="n">
        <x:v>5269.7</x:v>
      </x:c>
      <x:c r="S75" s="42" t="inlineStr">
        <x:is>
          <x:t xml:space="preserve">2026-07-29</x:t>
        </x:is>
      </x:c>
      <x:c r="T75" s="42"/>
      <x:c r="U75" s="51" t="n">
        <x:v>4391.5</x:v>
      </x:c>
      <x:c r="V75" s="51" t="n">
        <x:v>260.5</x:v>
      </x:c>
      <x:c r="W75" s="51" t="n">
        <x:v>184.6</x:v>
      </x:c>
      <x:c r="X75" s="54" t="n">
        <x:v>0.0593191392462712</x:v>
      </x:c>
      <x:c r="Y75" s="54" t="n">
        <x:v>0.04203575088238642</x:v>
      </x:c>
      <x:c r="Z75" s="51" t="n">
        <x:v>4756.09</x:v>
      </x:c>
      <x:c r="AA75" s="51" t="n">
        <x:v>331.26</x:v>
      </x:c>
      <x:c r="AB75" s="54" t="n">
        <x:v>0.08302174655584649</x:v>
      </x:c>
      <x:c r="AC75" s="57" t="n">
        <x:v>1.199977228737333</x:v>
      </x:c>
      <x:c r="AD75" s="57" t="n">
        <x:v>20.22917466410749</x:v>
      </x:c>
      <x:c r="AE75" s="57" t="n">
        <x:v>28.5465872156013</x:v>
      </x:c>
      <x:c r="AF75" s="57" t="n">
        <x:v>1.107989966548152</x:v>
      </x:c>
      <x:c r="AG75" s="57" t="n">
        <x:v>15.90804805892652</x:v>
      </x:c>
      <x:c r="AH75" s="57" t="n">
        <x:v>52.04285714285714</x:v>
      </x:c>
      <x:c r="AI75" s="57" t="n">
        <x:v>39.45487364620939</x:v>
      </x:c>
      <x:c r="AJ75" s="42"/>
      <x:c r="AK75" s="42"/>
      <x:c r="AL75" s="42"/>
      <x:c r="AM75" s="42"/>
      <x:c r="AN75" s="42"/>
      <x:c r="AO75" s="42"/>
      <x:c r="AP75" s="42"/>
      <x:c r="AQ75" s="42" t="inlineStr">
        <x:is>
          <x:t xml:space="preserve">reported (CIQ)</x:t>
        </x:is>
      </x:c>
      <x:c r="AR75" s="42" t="inlineStr">
        <x:is>
          <x:t xml:space="preserve">CapIQ Quick Comps (Sysco set), data 2026-09-09</x:t>
        </x:is>
      </x:c>
      <x:c r="AS75" s="59" t="inlineStr">
        <x:is>
          <x:t xml:space="preserve">Specialty/premium foodservice distribution</x:t>
        </x:is>
      </x:c>
      <x:c r="AT75" s="59" t="inlineStr">
        <x:is>
          <x:t xml:space="preserve">Distribution (specialty foodservice)</x:t>
        </x:is>
      </x:c>
      <x:c r="AU75" s="59" t="inlineStr">
        <x:is>
          <x:t xml:space="preserve">Specialty (higher-margin than broadline).</x:t>
        </x:is>
      </x:c>
    </x:row>
    <x:row r="76">
      <x:c r="A76" s="42" t="inlineStr">
        <x:is>
          <x:t xml:space="preserve">Industry 12: Distribution &amp; Logistics</x:t>
        </x:is>
      </x:c>
      <x:c r="B76" s="42" t="inlineStr">
        <x:is>
          <x:t xml:space="preserve">12B. Food &amp; Consumer Distribution</x:t>
        </x:is>
      </x:c>
      <x:c r="C76" s="42" t="inlineStr">
        <x:is>
          <x:t xml:space="preserve">HF Foods Group Inc.</x:t>
        </x:is>
      </x:c>
      <x:c r="D76" s="42" t="inlineStr">
        <x:is>
          <x:t xml:space="preserve">HFFG</x:t>
        </x:is>
      </x:c>
      <x:c r="E76" s="42" t="inlineStr">
        <x:is>
          <x:t xml:space="preserve">NasdaqCM</x:t>
        </x:is>
      </x:c>
      <x:c r="F76" s="42"/>
      <x:c r="G76" s="42" t="inlineStr">
        <x:is>
          <x:t xml:space="preserve">United States</x:t>
        </x:is>
      </x:c>
      <x:c r="H76" s="42" t="inlineStr">
        <x:is>
          <x:t xml:space="preserve">Asian foodservice distribution (small)</x:t>
        </x:is>
      </x:c>
      <x:c r="I76" s="42" t="inlineStr">
        <x:is>
          <x:t xml:space="preserve">Food Distributors</x:t>
        </x:is>
      </x:c>
      <x:c r="J76" s="42" t="inlineStr">
        <x:is>
          <x:t xml:space="preserve">USD</x:t>
        </x:is>
      </x:c>
      <x:c r="K76" s="45" t="n">
        <x:v>1.71</x:v>
      </x:c>
      <x:c r="L76" s="42" t="inlineStr">
        <x:is>
          <x:t xml:space="preserve">2026-09-08</x:t>
        </x:is>
      </x:c>
      <x:c r="M76" s="48" t="n">
        <x:v>53.9</x:v>
      </x:c>
      <x:c r="N76" s="51" t="n">
        <x:v>92.2</x:v>
      </x:c>
      <x:c r="O76" s="51" t="n">
        <x:v>216</x:v>
      </x:c>
      <x:c r="P76" s="51" t="n">
        <x:v>0</x:v>
      </x:c>
      <x:c r="Q76" s="51" t="n">
        <x:v>1.05</x:v>
      </x:c>
      <x:c r="R76" s="51" t="n">
        <x:v>309.2</x:v>
      </x:c>
      <x:c r="S76" s="42" t="inlineStr">
        <x:is>
          <x:t xml:space="preserve">2026-08-10</x:t>
        </x:is>
      </x:c>
      <x:c r="T76" s="42"/>
      <x:c r="U76" s="51" t="n">
        <x:v>1250.8</x:v>
      </x:c>
      <x:c r="V76" s="51" t="n">
        <x:v>33.7</x:v>
      </x:c>
      <x:c r="W76" s="51" t="n">
        <x:v>4.4</x:v>
      </x:c>
      <x:c r="X76" s="54" t="n">
        <x:v>0.02694275663575312</x:v>
      </x:c>
      <x:c r="Y76" s="54" t="n">
        <x:v>0.003517748640869844</x:v>
      </x:c>
      <x:c r="Z76" s="51" t="n">
        <x:v>1320.5</x:v>
      </x:c>
      <x:c r="AA76" s="51" t="n">
        <x:v>53.09</x:v>
      </x:c>
      <x:c r="AB76" s="54" t="n">
        <x:v>0.05572433642468821</x:v>
      </x:c>
      <x:c r="AC76" s="57" t="n">
        <x:v>0.2472017908538535</x:v>
      </x:c>
      <x:c r="AD76" s="57" t="n">
        <x:v>9.17507418397626</x:v>
      </x:c>
      <x:c r="AE76" s="57" t="n">
        <x:v>70.27272727272727</x:v>
      </x:c>
      <x:c r="AF76" s="57" t="n">
        <x:v>0.2341537296478607</x:v>
      </x:c>
      <x:c r="AG76" s="57" t="n">
        <x:v>5.82407233000565</x:v>
      </x:c>
      <x:c r="AH76" s="42"/>
      <x:c r="AI76" s="57" t="n">
        <x:v>3.638297872340426</x:v>
      </x:c>
      <x:c r="AJ76" s="42"/>
      <x:c r="AK76" s="42"/>
      <x:c r="AL76" s="42"/>
      <x:c r="AM76" s="42"/>
      <x:c r="AN76" s="42"/>
      <x:c r="AO76" s="42"/>
      <x:c r="AP76" s="42"/>
      <x:c r="AQ76" s="42" t="inlineStr">
        <x:is>
          <x:t xml:space="preserve">reported (CIQ)</x:t>
        </x:is>
      </x:c>
      <x:c r="AR76" s="42" t="inlineStr">
        <x:is>
          <x:t xml:space="preserve">CapIQ Quick Comps (Sysco set), data 2026-09-09</x:t>
        </x:is>
      </x:c>
      <x:c r="AS76" s="59" t="inlineStr">
        <x:is>
          <x:t xml:space="preserve">Asian/ethnic foodservice distribution</x:t>
        </x:is>
      </x:c>
      <x:c r="AT76" s="59" t="inlineStr">
        <x:is>
          <x:t xml:space="preserve">Distribution (foodservice)</x:t>
        </x:is>
      </x:c>
      <x:c r="AU76" s="59" t="inlineStr">
        <x:is>
          <x:t xml:space="preserve">Small-cap; LTM EPS negative — LTM P/E NM. Flagged; supplemental.</x:t>
        </x:is>
      </x:c>
    </x:row>
    <x:row r="77">
      <x:c r="A77" s="36" t="inlineStr">
        <x:is>
          <x:t xml:space="preserve">12C. Freight Brokerage &amp; Logistics  —  Industry 12: Distribution &amp; Logistics</x:t>
        </x:is>
      </x:c>
      <x:c r="B77" s="36"/>
      <x:c r="C77" s="36"/>
      <x:c r="D77" s="36"/>
      <x:c r="E77" s="36"/>
      <x:c r="F77" s="36"/>
      <x:c r="G77" s="36"/>
      <x:c r="H77" s="36"/>
      <x:c r="I77" s="36"/>
      <x:c r="J77" s="36"/>
      <x:c r="K77" s="36"/>
      <x:c r="L77" s="36"/>
      <x:c r="M77" s="36"/>
      <x:c r="N77" s="36"/>
      <x:c r="O77" s="36"/>
      <x:c r="P77" s="36"/>
      <x:c r="Q77" s="36"/>
      <x:c r="R77" s="36"/>
      <x:c r="S77" s="36"/>
      <x:c r="T77" s="36"/>
      <x:c r="U77" s="36"/>
      <x:c r="V77" s="36"/>
      <x:c r="W77" s="36"/>
      <x:c r="X77" s="36"/>
      <x:c r="Y77" s="36"/>
      <x:c r="Z77" s="36"/>
      <x:c r="AA77" s="36"/>
      <x:c r="AB77" s="36"/>
      <x:c r="AC77" s="36"/>
      <x:c r="AD77" s="36"/>
      <x:c r="AE77" s="36"/>
      <x:c r="AF77" s="36"/>
      <x:c r="AG77" s="36"/>
      <x:c r="AH77" s="36"/>
      <x:c r="AI77" s="36"/>
      <x:c r="AJ77" s="36"/>
      <x:c r="AK77" s="36"/>
      <x:c r="AL77" s="36"/>
      <x:c r="AM77" s="36"/>
      <x:c r="AN77" s="36"/>
      <x:c r="AO77" s="36"/>
      <x:c r="AP77" s="36"/>
      <x:c r="AQ77" s="36"/>
      <x:c r="AR77" s="36"/>
      <x:c r="AS77" s="36"/>
      <x:c r="AT77" s="36"/>
      <x:c r="AU77" s="36"/>
    </x:row>
    <x:row r="78">
      <x:c r="A78" s="42" t="inlineStr">
        <x:is>
          <x:t xml:space="preserve">Industry 12: Distribution &amp; Logistics</x:t>
        </x:is>
      </x:c>
      <x:c r="B78" s="42" t="inlineStr">
        <x:is>
          <x:t xml:space="preserve">12C. Freight Brokerage &amp; Logistics</x:t>
        </x:is>
      </x:c>
      <x:c r="C78" s="42" t="inlineStr">
        <x:is>
          <x:t xml:space="preserve">United Parcel Service, Inc.</x:t>
        </x:is>
      </x:c>
      <x:c r="D78" s="42" t="inlineStr">
        <x:is>
          <x:t xml:space="preserve">UPS</x:t>
        </x:is>
      </x:c>
      <x:c r="E78" s="42" t="inlineStr">
        <x:is>
          <x:t xml:space="preserve">NYSE</x:t>
        </x:is>
      </x:c>
      <x:c r="F78" s="42"/>
      <x:c r="G78" s="42" t="inlineStr">
        <x:is>
          <x:t xml:space="preserve">United States</x:t>
        </x:is>
      </x:c>
      <x:c r="H78" s="42" t="inlineStr">
        <x:is>
          <x:t xml:space="preserve">Parcel network (asset-heavy)</x:t>
        </x:is>
      </x:c>
      <x:c r="I78" s="42" t="inlineStr">
        <x:is>
          <x:t xml:space="preserve">Air Freight and Logistics</x:t>
        </x:is>
      </x:c>
      <x:c r="J78" s="42" t="inlineStr">
        <x:is>
          <x:t xml:space="preserve">USD</x:t>
        </x:is>
      </x:c>
      <x:c r="K78" s="45" t="n">
        <x:v>99.22</x:v>
      </x:c>
      <x:c r="L78" s="42" t="inlineStr">
        <x:is>
          <x:t xml:space="preserve">2026-09-08</x:t>
        </x:is>
      </x:c>
      <x:c r="M78" s="48" t="n">
        <x:v>850.8</x:v>
      </x:c>
      <x:c r="N78" s="51" t="n">
        <x:v>84414.5</x:v>
      </x:c>
      <x:c r="O78" s="51" t="n">
        <x:v>24020</x:v>
      </x:c>
      <x:c r="P78" s="51" t="n">
        <x:v>0</x:v>
      </x:c>
      <x:c r="Q78" s="51" t="n">
        <x:v>32</x:v>
      </x:c>
      <x:c r="R78" s="51" t="n">
        <x:v>108466.5</x:v>
      </x:c>
      <x:c r="S78" s="42" t="inlineStr">
        <x:is>
          <x:t xml:space="preserve">2026-08-05</x:t>
        </x:is>
      </x:c>
      <x:c r="T78" s="42"/>
      <x:c r="U78" s="51" t="n">
        <x:v>89930</x:v>
      </x:c>
      <x:c r="V78" s="51" t="n">
        <x:v>12084</x:v>
      </x:c>
      <x:c r="W78" s="51" t="n">
        <x:v>8279</x:v>
      </x:c>
      <x:c r="X78" s="54" t="n">
        <x:v>0.1343711775825642</x:v>
      </x:c>
      <x:c r="Y78" s="54" t="n">
        <x:v>0.09206049149338374</x:v>
      </x:c>
      <x:c r="Z78" s="51" t="n">
        <x:v>93283.23</x:v>
      </x:c>
      <x:c r="AA78" s="51" t="n">
        <x:v>13175.73</x:v>
      </x:c>
      <x:c r="AB78" s="54" t="n">
        <x:v>0.03728711219837644</x:v>
      </x:c>
      <x:c r="AC78" s="57" t="n">
        <x:v>1.20612142777716</x:v>
      </x:c>
      <x:c r="AD78" s="57" t="n">
        <x:v>8.976042701092354</x:v>
      </x:c>
      <x:c r="AE78" s="57" t="n">
        <x:v>13.10140113540283</x:v>
      </x:c>
      <x:c r="AF78" s="57" t="n">
        <x:v>1.16276526874123</x:v>
      </x:c>
      <x:c r="AG78" s="57" t="n">
        <x:v>8.232295288382504</x:v>
      </x:c>
      <x:c r="AH78" s="57" t="n">
        <x:v>18.44237918215613</x:v>
      </x:c>
      <x:c r="AI78" s="57" t="n">
        <x:v>12.75321336760925</x:v>
      </x:c>
      <x:c r="AJ78" s="42"/>
      <x:c r="AK78" s="42"/>
      <x:c r="AL78" s="42"/>
      <x:c r="AM78" s="42"/>
      <x:c r="AN78" s="42"/>
      <x:c r="AO78" s="42"/>
      <x:c r="AP78" s="42"/>
      <x:c r="AQ78" s="42" t="inlineStr">
        <x:is>
          <x:t xml:space="preserve">reported (CIQ)</x:t>
        </x:is>
      </x:c>
      <x:c r="AR78" s="42" t="inlineStr">
        <x:is>
          <x:t xml:space="preserve">CapIQ Quick Comps (C.H. Robinson set), data 2026-09-09</x:t>
        </x:is>
      </x:c>
      <x:c r="AS78" s="59" t="inlineStr">
        <x:is>
          <x:t xml:space="preserve">Global small-package delivery and logistics</x:t>
        </x:is>
      </x:c>
      <x:c r="AT78" s="59" t="inlineStr">
        <x:is>
          <x:t xml:space="preserve">Asset-based parcel network</x:t>
        </x:is>
      </x:c>
      <x:c r="AU78" s="59" t="inlineStr">
        <x:is>
          <x:t xml:space="preserve">Parcel network — scale/model very different from brokers. Flagged (asset-heavy); consider excluding from broker stats.</x:t>
        </x:is>
      </x:c>
    </x:row>
    <x:row r="79">
      <x:c r="A79" s="42" t="inlineStr">
        <x:is>
          <x:t xml:space="preserve">Industry 12: Distribution &amp; Logistics</x:t>
        </x:is>
      </x:c>
      <x:c r="B79" s="42" t="inlineStr">
        <x:is>
          <x:t xml:space="preserve">12C. Freight Brokerage &amp; Logistics</x:t>
        </x:is>
      </x:c>
      <x:c r="C79" s="42" t="inlineStr">
        <x:is>
          <x:t xml:space="preserve">CSX Corporation</x:t>
        </x:is>
      </x:c>
      <x:c r="D79" s="42" t="inlineStr">
        <x:is>
          <x:t xml:space="preserve">CSX</x:t>
        </x:is>
      </x:c>
      <x:c r="E79" s="42" t="inlineStr">
        <x:is>
          <x:t xml:space="preserve">NasdaqGS</x:t>
        </x:is>
      </x:c>
      <x:c r="F79" s="42"/>
      <x:c r="G79" s="42" t="inlineStr">
        <x:is>
          <x:t xml:space="preserve">United States</x:t>
        </x:is>
      </x:c>
      <x:c r="H79" s="42" t="inlineStr">
        <x:is>
          <x:t xml:space="preserve">Class I railroad (asset-heavy)</x:t>
        </x:is>
      </x:c>
      <x:c r="I79" s="42" t="inlineStr">
        <x:is>
          <x:t xml:space="preserve">Ground Transportation (Rail)</x:t>
        </x:is>
      </x:c>
      <x:c r="J79" s="42" t="inlineStr">
        <x:is>
          <x:t xml:space="preserve">USD</x:t>
        </x:is>
      </x:c>
      <x:c r="K79" s="45" t="n">
        <x:v>48.37</x:v>
      </x:c>
      <x:c r="L79" s="42" t="inlineStr">
        <x:is>
          <x:t xml:space="preserve">2026-09-08</x:t>
        </x:is>
      </x:c>
      <x:c r="M79" s="48" t="n">
        <x:v>1852.3</x:v>
      </x:c>
      <x:c r="N79" s="51" t="n">
        <x:v>89596.3</x:v>
      </x:c>
      <x:c r="O79" s="51" t="n">
        <x:v>18061</x:v>
      </x:c>
      <x:c r="P79" s="51" t="n">
        <x:v>0</x:v>
      </x:c>
      <x:c r="Q79" s="51" t="n">
        <x:v>6</x:v>
      </x:c>
      <x:c r="R79" s="51" t="n">
        <x:v>107663.3</x:v>
      </x:c>
      <x:c r="S79" s="42" t="inlineStr">
        <x:is>
          <x:t xml:space="preserve">2026-07-22</x:t>
        </x:is>
      </x:c>
      <x:c r="T79" s="42"/>
      <x:c r="U79" s="51" t="n">
        <x:v>14512</x:v>
      </x:c>
      <x:c r="V79" s="51" t="n">
        <x:v>6831</x:v>
      </x:c>
      <x:c r="W79" s="51" t="n">
        <x:v>5177</x:v>
      </x:c>
      <x:c r="X79" s="54" t="n">
        <x:v>0.4707138919514884</x:v>
      </x:c>
      <x:c r="Y79" s="54" t="n">
        <x:v>0.356739250275634</x:v>
      </x:c>
      <x:c r="Z79" s="51" t="n">
        <x:v>15613.53</x:v>
      </x:c>
      <x:c r="AA79" s="51" t="n">
        <x:v>7561</x:v>
      </x:c>
      <x:c r="AB79" s="54" t="n">
        <x:v>0.07590476846747518</x:v>
      </x:c>
      <x:c r="AC79" s="57" t="n">
        <x:v>7.418915380374862</x:v>
      </x:c>
      <x:c r="AD79" s="57" t="n">
        <x:v>15.76098667837798</x:v>
      </x:c>
      <x:c r="AE79" s="57" t="n">
        <x:v>20.79646513424763</x:v>
      </x:c>
      <x:c r="AF79" s="57" t="n">
        <x:v>6.895513058225783</x:v>
      </x:c>
      <x:c r="AG79" s="57" t="n">
        <x:v>14.23929374421373</x:v>
      </x:c>
      <x:c r="AH79" s="57" t="n">
        <x:v>27.95953757225433</x:v>
      </x:c>
      <x:c r="AI79" s="57" t="n">
        <x:v>22.60280373831775</x:v>
      </x:c>
      <x:c r="AJ79" s="42"/>
      <x:c r="AK79" s="42"/>
      <x:c r="AL79" s="42"/>
      <x:c r="AM79" s="42"/>
      <x:c r="AN79" s="42"/>
      <x:c r="AO79" s="42"/>
      <x:c r="AP79" s="42"/>
      <x:c r="AQ79" s="42" t="inlineStr">
        <x:is>
          <x:t xml:space="preserve">reported (CIQ)</x:t>
        </x:is>
      </x:c>
      <x:c r="AR79" s="42" t="inlineStr">
        <x:is>
          <x:t xml:space="preserve">CapIQ Quick Comps (C.H. Robinson set), data 2026-09-09</x:t>
        </x:is>
      </x:c>
      <x:c r="AS79" s="59" t="inlineStr">
        <x:is>
          <x:t xml:space="preserve">Class I freight railroad (Eastern US)</x:t>
        </x:is>
      </x:c>
      <x:c r="AT79" s="59" t="inlineStr">
        <x:is>
          <x:t xml:space="preserve">Asset-based rail carriage</x:t>
        </x:is>
      </x:c>
      <x:c r="AU79" s="59" t="inlineStr">
        <x:is>
          <x:t xml:space="preserve">RAILROAD — capital-intensive, ~47% EBITDA margin; not a logistics-services comp. EXCLUDED from logistics-services stats. Flagged (asset-heavy rail).</x:t>
        </x:is>
      </x:c>
    </x:row>
    <x:row r="80">
      <x:c r="A80" s="42" t="inlineStr">
        <x:is>
          <x:t xml:space="preserve">Industry 12: Distribution &amp; Logistics</x:t>
        </x:is>
      </x:c>
      <x:c r="B80" s="42" t="inlineStr">
        <x:is>
          <x:t xml:space="preserve">12C. Freight Brokerage &amp; Logistics</x:t>
        </x:is>
      </x:c>
      <x:c r="C80" s="42" t="inlineStr">
        <x:is>
          <x:t xml:space="preserve">Old Dominion Freight Line, Inc.</x:t>
        </x:is>
      </x:c>
      <x:c r="D80" s="42" t="inlineStr">
        <x:is>
          <x:t xml:space="preserve">ODFL</x:t>
        </x:is>
      </x:c>
      <x:c r="E80" s="42" t="inlineStr">
        <x:is>
          <x:t xml:space="preserve">NasdaqGS</x:t>
        </x:is>
      </x:c>
      <x:c r="F80" s="42"/>
      <x:c r="G80" s="42" t="inlineStr">
        <x:is>
          <x:t xml:space="preserve">United States</x:t>
        </x:is>
      </x:c>
      <x:c r="H80" s="42" t="inlineStr">
        <x:is>
          <x:t xml:space="preserve">LTL trucking (asset-heavy)</x:t>
        </x:is>
      </x:c>
      <x:c r="I80" s="42" t="inlineStr">
        <x:is>
          <x:t xml:space="preserve">Air Freight and Logistics</x:t>
        </x:is>
      </x:c>
      <x:c r="J80" s="42" t="inlineStr">
        <x:is>
          <x:t xml:space="preserve">USD</x:t>
        </x:is>
      </x:c>
      <x:c r="K80" s="45" t="n">
        <x:v>181.96</x:v>
      </x:c>
      <x:c r="L80" s="42" t="inlineStr">
        <x:is>
          <x:t xml:space="preserve">2026-09-08</x:t>
        </x:is>
      </x:c>
      <x:c r="M80" s="48" t="n">
        <x:v>207.4</x:v>
      </x:c>
      <x:c r="N80" s="51" t="n">
        <x:v>37730.6</x:v>
      </x:c>
      <x:c r="O80" s="51" t="n">
        <x:v>-263.9</x:v>
      </x:c>
      <x:c r="P80" s="51" t="n">
        <x:v>0</x:v>
      </x:c>
      <x:c r="Q80" s="51" t="n">
        <x:v>0</x:v>
      </x:c>
      <x:c r="R80" s="51" t="n">
        <x:v>37466.7</x:v>
      </x:c>
      <x:c r="S80" s="42" t="inlineStr">
        <x:is>
          <x:t xml:space="preserve">2026-08-05</x:t>
        </x:is>
      </x:c>
      <x:c r="T80" s="42"/>
      <x:c r="U80" s="51" t="n">
        <x:v>5602.5</x:v>
      </x:c>
      <x:c r="V80" s="51" t="n">
        <x:v>1793.2</x:v>
      </x:c>
      <x:c r="W80" s="51" t="n">
        <x:v>1424.3</x:v>
      </x:c>
      <x:c r="X80" s="54" t="n">
        <x:v>0.3200713966979027</x:v>
      </x:c>
      <x:c r="Y80" s="54" t="n">
        <x:v>0.2542257920571174</x:v>
      </x:c>
      <x:c r="Z80" s="51" t="n">
        <x:v>6189.58</x:v>
      </x:c>
      <x:c r="AA80" s="51" t="n">
        <x:v>2093.9</x:v>
      </x:c>
      <x:c r="AB80" s="54" t="n">
        <x:v>0.1047889335118251</x:v>
      </x:c>
      <x:c r="AC80" s="57" t="n">
        <x:v>6.687496653279785</x:v>
      </x:c>
      <x:c r="AD80" s="57" t="n">
        <x:v>20.89376533571269</x:v>
      </x:c>
      <x:c r="AE80" s="57" t="n">
        <x:v>26.30534297549674</x:v>
      </x:c>
      <x:c r="AF80" s="57" t="n">
        <x:v>6.053189392495129</x:v>
      </x:c>
      <x:c r="AG80" s="57" t="n">
        <x:v>17.89326137828931</x:v>
      </x:c>
      <x:c r="AH80" s="57" t="n">
        <x:v>34.99230769230769</x:v>
      </x:c>
      <x:c r="AI80" s="57" t="n">
        <x:v>29.1136</x:v>
      </x:c>
      <x:c r="AJ80" s="42"/>
      <x:c r="AK80" s="42"/>
      <x:c r="AL80" s="42"/>
      <x:c r="AM80" s="42"/>
      <x:c r="AN80" s="42"/>
      <x:c r="AO80" s="42"/>
      <x:c r="AP80" s="42"/>
      <x:c r="AQ80" s="42" t="inlineStr">
        <x:is>
          <x:t xml:space="preserve">reported (CIQ)</x:t>
        </x:is>
      </x:c>
      <x:c r="AR80" s="42" t="inlineStr">
        <x:is>
          <x:t xml:space="preserve">CapIQ Quick Comps (C.H. Robinson set), data 2026-09-09</x:t>
        </x:is>
      </x:c>
      <x:c r="AS80" s="59" t="inlineStr">
        <x:is>
          <x:t xml:space="preserve">Less-than-truckload (LTL) freight transportation</x:t>
        </x:is>
      </x:c>
      <x:c r="AT80" s="59" t="inlineStr">
        <x:is>
          <x:t xml:space="preserve">Asset-based LTL carriage</x:t>
        </x:is>
      </x:c>
      <x:c r="AU80" s="59" t="inlineStr">
        <x:is>
          <x:t xml:space="preserve">Best-in-class LTL; net cash; premium multiple. Flagged (asset-heavy).</x:t>
        </x:is>
      </x:c>
    </x:row>
    <x:row r="81">
      <x:c r="A81" s="42" t="inlineStr">
        <x:is>
          <x:t xml:space="preserve">Industry 12: Distribution &amp; Logistics</x:t>
        </x:is>
      </x:c>
      <x:c r="B81" s="42" t="inlineStr">
        <x:is>
          <x:t xml:space="preserve">12C. Freight Brokerage &amp; Logistics</x:t>
        </x:is>
      </x:c>
      <x:c r="C81" s="42" t="inlineStr">
        <x:is>
          <x:t xml:space="preserve">J.B. Hunt Transport Services, Inc.</x:t>
        </x:is>
      </x:c>
      <x:c r="D81" s="42" t="inlineStr">
        <x:is>
          <x:t xml:space="preserve">JBHT</x:t>
        </x:is>
      </x:c>
      <x:c r="E81" s="42" t="inlineStr">
        <x:is>
          <x:t xml:space="preserve">NasdaqGS</x:t>
        </x:is>
      </x:c>
      <x:c r="F81" s="42"/>
      <x:c r="G81" s="42" t="inlineStr">
        <x:is>
          <x:t xml:space="preserve">United States</x:t>
        </x:is>
      </x:c>
      <x:c r="H81" s="42" t="inlineStr">
        <x:is>
          <x:t xml:space="preserve">Intermodal &amp; trucking (asset-heavy)</x:t>
        </x:is>
      </x:c>
      <x:c r="I81" s="42" t="inlineStr">
        <x:is>
          <x:t xml:space="preserve">Air Freight and Logistics</x:t>
        </x:is>
      </x:c>
      <x:c r="J81" s="42" t="inlineStr">
        <x:is>
          <x:t xml:space="preserve">USD</x:t>
        </x:is>
      </x:c>
      <x:c r="K81" s="45" t="n">
        <x:v>267.8</x:v>
      </x:c>
      <x:c r="L81" s="42" t="inlineStr">
        <x:is>
          <x:t xml:space="preserve">2026-09-08</x:t>
        </x:is>
      </x:c>
      <x:c r="M81" s="48" t="n">
        <x:v>93.90000000000001</x:v>
      </x:c>
      <x:c r="N81" s="51" t="n">
        <x:v>25150.4</x:v>
      </x:c>
      <x:c r="O81" s="51" t="n">
        <x:v>1399.2</x:v>
      </x:c>
      <x:c r="P81" s="51" t="n">
        <x:v>0</x:v>
      </x:c>
      <x:c r="Q81" s="51" t="n">
        <x:v>0</x:v>
      </x:c>
      <x:c r="R81" s="51" t="n">
        <x:v>26549.6</x:v>
      </x:c>
      <x:c r="S81" s="42" t="inlineStr">
        <x:is>
          <x:t xml:space="preserve">2026-07-24</x:t>
        </x:is>
      </x:c>
      <x:c r="T81" s="42"/>
      <x:c r="U81" s="51" t="n">
        <x:v>12701.3</x:v>
      </x:c>
      <x:c r="V81" s="51" t="n">
        <x:v>1674</x:v>
      </x:c>
      <x:c r="W81" s="51" t="n">
        <x:v>955.6</x:v>
      </x:c>
      <x:c r="X81" s="54" t="n">
        <x:v>0.1317975325360396</x:v>
      </x:c>
      <x:c r="Y81" s="54" t="n">
        <x:v>0.07523639312511318</x:v>
      </x:c>
      <x:c r="Z81" s="51" t="n">
        <x:v>14271.53</x:v>
      </x:c>
      <x:c r="AA81" s="51" t="n">
        <x:v>1953.87</x:v>
      </x:c>
      <x:c r="AB81" s="54" t="n">
        <x:v>0.1236275026965745</x:v>
      </x:c>
      <x:c r="AC81" s="57" t="n">
        <x:v>2.090305716737657</x:v>
      </x:c>
      <x:c r="AD81" s="57" t="n">
        <x:v>15.8599761051374</x:v>
      </x:c>
      <x:c r="AE81" s="57" t="n">
        <x:v>27.7831728756802</x:v>
      </x:c>
      <x:c r="AF81" s="57" t="n">
        <x:v>1.860319110845158</x:v>
      </x:c>
      <x:c r="AG81" s="57" t="n">
        <x:v>13.58821211237186</x:v>
      </x:c>
      <x:c r="AH81" s="57" t="n">
        <x:v>37.98581560283688</x:v>
      </x:c>
      <x:c r="AI81" s="57" t="n">
        <x:v>30.22573363431152</x:v>
      </x:c>
      <x:c r="AJ81" s="42"/>
      <x:c r="AK81" s="42"/>
      <x:c r="AL81" s="42"/>
      <x:c r="AM81" s="42"/>
      <x:c r="AN81" s="42"/>
      <x:c r="AO81" s="42"/>
      <x:c r="AP81" s="42"/>
      <x:c r="AQ81" s="42" t="inlineStr">
        <x:is>
          <x:t xml:space="preserve">reported (CIQ)</x:t>
        </x:is>
      </x:c>
      <x:c r="AR81" s="42" t="inlineStr">
        <x:is>
          <x:t xml:space="preserve">CapIQ Quick Comps (C.H. Robinson set), data 2026-09-09</x:t>
        </x:is>
      </x:c>
      <x:c r="AS81" s="59" t="inlineStr">
        <x:is>
          <x:t xml:space="preserve">Intermodal, dedicated, brokerage, and truckload transportation</x:t>
        </x:is>
      </x:c>
      <x:c r="AT81" s="59" t="inlineStr">
        <x:is>
          <x:t xml:space="preserve">Mixed asset-based + brokerage</x:t>
        </x:is>
      </x:c>
      <x:c r="AU81" s="59" t="inlineStr">
        <x:is>
          <x:t xml:space="preserve">Mixed intermodal/asset-based. Flagged (asset-heavy).</x:t>
        </x:is>
      </x:c>
    </x:row>
    <x:row r="82">
      <x:c r="A82" s="42" t="inlineStr">
        <x:is>
          <x:t xml:space="preserve">Industry 12: Distribution &amp; Logistics</x:t>
        </x:is>
      </x:c>
      <x:c r="B82" s="42" t="inlineStr">
        <x:is>
          <x:t xml:space="preserve">12C. Freight Brokerage &amp; Logistics</x:t>
        </x:is>
      </x:c>
      <x:c r="C82" s="42" t="inlineStr">
        <x:is>
          <x:t xml:space="preserve">XPO, Inc.</x:t>
        </x:is>
      </x:c>
      <x:c r="D82" s="42" t="inlineStr">
        <x:is>
          <x:t xml:space="preserve">XPO</x:t>
        </x:is>
      </x:c>
      <x:c r="E82" s="42" t="inlineStr">
        <x:is>
          <x:t xml:space="preserve">NYSE</x:t>
        </x:is>
      </x:c>
      <x:c r="F82" s="42"/>
      <x:c r="G82" s="42" t="inlineStr">
        <x:is>
          <x:t xml:space="preserve">United States</x:t>
        </x:is>
      </x:c>
      <x:c r="H82" s="42" t="inlineStr">
        <x:is>
          <x:t xml:space="preserve">LTL trucking (asset-heavy)</x:t>
        </x:is>
      </x:c>
      <x:c r="I82" s="42" t="inlineStr">
        <x:is>
          <x:t xml:space="preserve">Air Freight and Logistics</x:t>
        </x:is>
      </x:c>
      <x:c r="J82" s="42" t="inlineStr">
        <x:is>
          <x:t xml:space="preserve">USD</x:t>
        </x:is>
      </x:c>
      <x:c r="K82" s="45" t="n">
        <x:v>184.25</x:v>
      </x:c>
      <x:c r="L82" s="42" t="inlineStr">
        <x:is>
          <x:t xml:space="preserve">2026-09-08</x:t>
        </x:is>
      </x:c>
      <x:c r="M82" s="48" t="n">
        <x:v>117.1</x:v>
      </x:c>
      <x:c r="N82" s="51" t="n">
        <x:v>21573.2</x:v>
      </x:c>
      <x:c r="O82" s="51" t="n">
        <x:v>3747</x:v>
      </x:c>
      <x:c r="P82" s="51" t="n">
        <x:v>0</x:v>
      </x:c>
      <x:c r="Q82" s="51" t="n">
        <x:v>0</x:v>
      </x:c>
      <x:c r="R82" s="51" t="n">
        <x:v>25320.2</x:v>
      </x:c>
      <x:c r="S82" s="42" t="inlineStr">
        <x:is>
          <x:t xml:space="preserve">2026-07-30</x:t>
        </x:is>
      </x:c>
      <x:c r="T82" s="42"/>
      <x:c r="U82" s="51" t="n">
        <x:v>8574</x:v>
      </x:c>
      <x:c r="V82" s="51" t="n">
        <x:v>1381</x:v>
      </x:c>
      <x:c r="W82" s="51" t="n">
        <x:v>849</x:v>
      </x:c>
      <x:c r="X82" s="54" t="n">
        <x:v>0.1610683461628178</x:v>
      </x:c>
      <x:c r="Y82" s="54" t="n">
        <x:v>0.09902029391182646</x:v>
      </x:c>
      <x:c r="Z82" s="51" t="n">
        <x:v>9291.549999999999</x:v>
      </x:c>
      <x:c r="AA82" s="51" t="n">
        <x:v>1604.03</x:v>
      </x:c>
      <x:c r="AB82" s="54" t="n">
        <x:v>0.08368905994868192</x:v>
      </x:c>
      <x:c r="AC82" s="57" t="n">
        <x:v>2.953137392115699</x:v>
      </x:c>
      <x:c r="AD82" s="57" t="n">
        <x:v>18.33468501086169</x:v>
      </x:c>
      <x:c r="AE82" s="57" t="n">
        <x:v>29.82355712603063</x:v>
      </x:c>
      <x:c r="AF82" s="57" t="n">
        <x:v>2.72507816241639</x:v>
      </x:c>
      <x:c r="AG82" s="57" t="n">
        <x:v>15.78536561036888</x:v>
      </x:c>
      <x:c r="AH82" s="57" t="n">
        <x:v>54.35103244837758</x:v>
      </x:c>
      <x:c r="AI82" s="57" t="n">
        <x:v>31.070826306914</x:v>
      </x:c>
      <x:c r="AJ82" s="42"/>
      <x:c r="AK82" s="42"/>
      <x:c r="AL82" s="42"/>
      <x:c r="AM82" s="42"/>
      <x:c r="AN82" s="42"/>
      <x:c r="AO82" s="42"/>
      <x:c r="AP82" s="42"/>
      <x:c r="AQ82" s="42" t="inlineStr">
        <x:is>
          <x:t xml:space="preserve">reported (CIQ)</x:t>
        </x:is>
      </x:c>
      <x:c r="AR82" s="42" t="inlineStr">
        <x:is>
          <x:t xml:space="preserve">CapIQ Quick Comps (C.H. Robinson set), data 2026-09-09</x:t>
        </x:is>
      </x:c>
      <x:c r="AS82" s="59" t="inlineStr">
        <x:is>
          <x:t xml:space="preserve">Less-than-truckload (LTL) freight transportation</x:t>
        </x:is>
      </x:c>
      <x:c r="AT82" s="59" t="inlineStr">
        <x:is>
          <x:t xml:space="preserve">Asset-based LTL carriage</x:t>
        </x:is>
      </x:c>
      <x:c r="AU82" s="59" t="inlineStr">
        <x:is>
          <x:t xml:space="preserve">Asset-heavy LTL carrier (network revenue, not gross freight). Flagged (asset-heavy).</x:t>
        </x:is>
      </x:c>
    </x:row>
    <x:row r="83">
      <x:c r="A83" s="42" t="inlineStr">
        <x:is>
          <x:t xml:space="preserve">Industry 12: Distribution &amp; Logistics</x:t>
        </x:is>
      </x:c>
      <x:c r="B83" s="42" t="inlineStr">
        <x:is>
          <x:t xml:space="preserve">12C. Freight Brokerage &amp; Logistics</x:t>
        </x:is>
      </x:c>
      <x:c r="C83" s="42" t="inlineStr">
        <x:is>
          <x:t xml:space="preserve">Expeditors International of Washington, Inc.</x:t>
        </x:is>
      </x:c>
      <x:c r="D83" s="42" t="inlineStr">
        <x:is>
          <x:t xml:space="preserve">EXPD</x:t>
        </x:is>
      </x:c>
      <x:c r="E83" s="42" t="inlineStr">
        <x:is>
          <x:t xml:space="preserve">NYSE</x:t>
        </x:is>
      </x:c>
      <x:c r="F83" s="42"/>
      <x:c r="G83" s="42" t="inlineStr">
        <x:is>
          <x:t xml:space="preserve">United States</x:t>
        </x:is>
      </x:c>
      <x:c r="H83" s="42" t="inlineStr">
        <x:is>
          <x:t xml:space="preserve">Asset-light freight forwarding</x:t>
        </x:is>
      </x:c>
      <x:c r="I83" s="42" t="inlineStr">
        <x:is>
          <x:t xml:space="preserve">Air Freight and Logistics</x:t>
        </x:is>
      </x:c>
      <x:c r="J83" s="42" t="inlineStr">
        <x:is>
          <x:t xml:space="preserve">USD</x:t>
        </x:is>
      </x:c>
      <x:c r="K83" s="45" t="n">
        <x:v>188.31</x:v>
      </x:c>
      <x:c r="L83" s="42" t="inlineStr">
        <x:is>
          <x:t xml:space="preserve">2026-09-08</x:t>
        </x:is>
      </x:c>
      <x:c r="M83" s="48" t="n">
        <x:v>130</x:v>
      </x:c>
      <x:c r="N83" s="51" t="n">
        <x:v>24478.5</x:v>
      </x:c>
      <x:c r="O83" s="51" t="n">
        <x:v>-464.2</x:v>
      </x:c>
      <x:c r="P83" s="51" t="n">
        <x:v>0</x:v>
      </x:c>
      <x:c r="Q83" s="51" t="n">
        <x:v>2.37</x:v>
      </x:c>
      <x:c r="R83" s="51" t="n">
        <x:v>24016.7</x:v>
      </x:c>
      <x:c r="S83" s="42" t="inlineStr">
        <x:is>
          <x:t xml:space="preserve">2026-08-05</x:t>
        </x:is>
      </x:c>
      <x:c r="T83" s="42"/>
      <x:c r="U83" s="51" t="n">
        <x:v>12036</x:v>
      </x:c>
      <x:c r="V83" s="51" t="n">
        <x:v>1263.7</x:v>
      </x:c>
      <x:c r="W83" s="51" t="n">
        <x:v>1208.8</x:v>
      </x:c>
      <x:c r="X83" s="54" t="n">
        <x:v>0.1049933532735128</x:v>
      </x:c>
      <x:c r="Y83" s="54" t="n">
        <x:v>0.1004320372216683</x:v>
      </x:c>
      <x:c r="Z83" s="51" t="n">
        <x:v>13102.64</x:v>
      </x:c>
      <x:c r="AA83" s="51" t="n">
        <x:v>1340.85</x:v>
      </x:c>
      <x:c r="AB83" s="54" t="n">
        <x:v>0.08862080425390495</x:v>
      </x:c>
      <x:c r="AC83" s="57" t="n">
        <x:v>1.995405450315719</x:v>
      </x:c>
      <x:c r="AD83" s="57" t="n">
        <x:v>19.00506449315502</x:v>
      </x:c>
      <x:c r="AE83" s="57" t="n">
        <x:v>19.86821641297154</x:v>
      </x:c>
      <x:c r="AF83" s="57" t="n">
        <x:v>1.832966486143251</x:v>
      </x:c>
      <x:c r="AG83" s="57" t="n">
        <x:v>17.91154864451654</x:v>
      </x:c>
      <x:c r="AH83" s="57" t="n">
        <x:v>27.41048034934498</x:v>
      </x:c>
      <x:c r="AI83" s="57" t="n">
        <x:v>24.51953125</x:v>
      </x:c>
      <x:c r="AJ83" s="42"/>
      <x:c r="AK83" s="42"/>
      <x:c r="AL83" s="42"/>
      <x:c r="AM83" s="42"/>
      <x:c r="AN83" s="42"/>
      <x:c r="AO83" s="42"/>
      <x:c r="AP83" s="42"/>
      <x:c r="AQ83" s="42" t="inlineStr">
        <x:is>
          <x:t xml:space="preserve">reported (CIQ)</x:t>
        </x:is>
      </x:c>
      <x:c r="AR83" s="42" t="inlineStr">
        <x:is>
          <x:t xml:space="preserve">CapIQ Quick Comps (C.H. Robinson set), data 2026-09-09</x:t>
        </x:is>
      </x:c>
      <x:c r="AS83" s="59" t="inlineStr">
        <x:is>
          <x:t xml:space="preserve">Global freight forwarding and customs brokerage</x:t>
        </x:is>
      </x:c>
      <x:c r="AT83" s="59" t="inlineStr">
        <x:is>
          <x:t xml:space="preserve">Forwarding (gross freight)</x:t>
        </x:is>
      </x:c>
      <x:c r="AU83" s="59" t="inlineStr">
        <x:is>
          <x:t xml:space="preserve">Asset-light forwarder; net cash. Gross-revenue — use EV/EBITDA.</x:t>
        </x:is>
      </x:c>
    </x:row>
    <x:row r="84">
      <x:c r="A84" s="42" t="inlineStr">
        <x:is>
          <x:t xml:space="preserve">Industry 12: Distribution &amp; Logistics</x:t>
        </x:is>
      </x:c>
      <x:c r="B84" s="42" t="inlineStr">
        <x:is>
          <x:t xml:space="preserve">12C. Freight Brokerage &amp; Logistics</x:t>
        </x:is>
      </x:c>
      <x:c r="C84" s="42" t="inlineStr">
        <x:is>
          <x:t xml:space="preserve">C.H. Robinson Worldwide, Inc.</x:t>
        </x:is>
      </x:c>
      <x:c r="D84" s="42" t="inlineStr">
        <x:is>
          <x:t xml:space="preserve">CHRW</x:t>
        </x:is>
      </x:c>
      <x:c r="E84" s="42" t="inlineStr">
        <x:is>
          <x:t xml:space="preserve">NasdaqGS</x:t>
        </x:is>
      </x:c>
      <x:c r="F84" s="42"/>
      <x:c r="G84" s="42" t="inlineStr">
        <x:is>
          <x:t xml:space="preserve">United States</x:t>
        </x:is>
      </x:c>
      <x:c r="H84" s="42" t="inlineStr">
        <x:is>
          <x:t xml:space="preserve">Asset-light freight brokerage</x:t>
        </x:is>
      </x:c>
      <x:c r="I84" s="42" t="inlineStr">
        <x:is>
          <x:t xml:space="preserve">Air Freight and Logistics</x:t>
        </x:is>
      </x:c>
      <x:c r="J84" s="42" t="inlineStr">
        <x:is>
          <x:t xml:space="preserve">USD</x:t>
        </x:is>
      </x:c>
      <x:c r="K84" s="45" t="n">
        <x:v>150.45</x:v>
      </x:c>
      <x:c r="L84" s="42" t="inlineStr">
        <x:is>
          <x:t xml:space="preserve">2026-09-08</x:t>
        </x:is>
      </x:c>
      <x:c r="M84" s="48" t="n">
        <x:v>116.9</x:v>
      </x:c>
      <x:c r="N84" s="51" t="n">
        <x:v>17580.3</x:v>
      </x:c>
      <x:c r="O84" s="51" t="n">
        <x:v>1818</x:v>
      </x:c>
      <x:c r="P84" s="51" t="n">
        <x:v>0</x:v>
      </x:c>
      <x:c r="Q84" s="51" t="n">
        <x:v>0</x:v>
      </x:c>
      <x:c r="R84" s="51" t="n">
        <x:v>19398.3</x:v>
      </x:c>
      <x:c r="S84" s="42" t="inlineStr">
        <x:is>
          <x:t xml:space="preserve">2026-07-31</x:t>
        </x:is>
      </x:c>
      <x:c r="T84" s="42"/>
      <x:c r="U84" s="51" t="n">
        <x:v>16996.5</x:v>
      </x:c>
      <x:c r="V84" s="51" t="n">
        <x:v>932.6</x:v>
      </x:c>
      <x:c r="W84" s="51" t="n">
        <x:v>889.5</x:v>
      </x:c>
      <x:c r="X84" s="54" t="n">
        <x:v>0.05487012031888919</x:v>
      </x:c>
      <x:c r="Y84" s="54" t="n">
        <x:v>0.05233430412143677</x:v>
      </x:c>
      <x:c r="Z84" s="51" t="n">
        <x:v>19054.07</x:v>
      </x:c>
      <x:c r="AA84" s="51" t="n">
        <x:v>1180.9</x:v>
      </x:c>
      <x:c r="AB84" s="54" t="n">
        <x:v>0.1210584532109551</x:v>
      </x:c>
      <x:c r="AC84" s="57" t="n">
        <x:v>1.141311446474274</x:v>
      </x:c>
      <x:c r="AD84" s="57" t="n">
        <x:v>20.80023589963543</x:v>
      </x:c>
      <x:c r="AE84" s="57" t="n">
        <x:v>21.80809443507588</x:v>
      </x:c>
      <x:c r="AF84" s="57" t="n">
        <x:v>1.018065956512178</x:v>
      </x:c>
      <x:c r="AG84" s="57" t="n">
        <x:v>16.42670844271318</x:v>
      </x:c>
      <x:c r="AH84" s="57" t="n">
        <x:v>28.7118320610687</x:v>
      </x:c>
      <x:c r="AI84" s="57" t="n">
        <x:v>21.74132947976878</x:v>
      </x:c>
      <x:c r="AJ84" s="42"/>
      <x:c r="AK84" s="42"/>
      <x:c r="AL84" s="42"/>
      <x:c r="AM84" s="42"/>
      <x:c r="AN84" s="42"/>
      <x:c r="AO84" s="42"/>
      <x:c r="AP84" s="42"/>
      <x:c r="AQ84" s="42" t="inlineStr">
        <x:is>
          <x:t xml:space="preserve">reported (CIQ)</x:t>
        </x:is>
      </x:c>
      <x:c r="AR84" s="42" t="inlineStr">
        <x:is>
          <x:t xml:space="preserve">CapIQ Quick Comps (C.H. Robinson set), data 2026-09-09</x:t>
        </x:is>
      </x:c>
      <x:c r="AS84" s="59" t="inlineStr">
        <x:is>
          <x:t xml:space="preserve">Third-party logistics / freight brokerage (truckload, LTL, global forwarding)</x:t>
        </x:is>
      </x:c>
      <x:c r="AT84" s="59" t="inlineStr">
        <x:is>
          <x:t xml:space="preserve">Brokerage (net revenue on gross freight)</x:t>
        </x:is>
      </x:c>
      <x:c r="AU84" s="59" t="inlineStr">
        <x:is>
          <x:t xml:space="preserve">Asset-light brokerage anchor; revenue is gross freight (EV/Rev not meaningful) — value on EV/EBITDA/P-E.</x:t>
        </x:is>
      </x:c>
    </x:row>
    <x:row r="85">
      <x:c r="A85" s="42" t="inlineStr">
        <x:is>
          <x:t xml:space="preserve">Industry 12: Distribution &amp; Logistics</x:t>
        </x:is>
      </x:c>
      <x:c r="B85" s="42" t="inlineStr">
        <x:is>
          <x:t xml:space="preserve">12C. Freight Brokerage &amp; Logistics</x:t>
        </x:is>
      </x:c>
      <x:c r="C85" s="42" t="inlineStr">
        <x:is>
          <x:t xml:space="preserve">Knight-Swift Transportation Holdings Inc.</x:t>
        </x:is>
      </x:c>
      <x:c r="D85" s="42" t="inlineStr">
        <x:is>
          <x:t xml:space="preserve">KNX</x:t>
        </x:is>
      </x:c>
      <x:c r="E85" s="42" t="inlineStr">
        <x:is>
          <x:t xml:space="preserve">NYSE</x:t>
        </x:is>
      </x:c>
      <x:c r="F85" s="42"/>
      <x:c r="G85" s="42" t="inlineStr">
        <x:is>
          <x:t xml:space="preserve">United States</x:t>
        </x:is>
      </x:c>
      <x:c r="H85" s="42" t="inlineStr">
        <x:is>
          <x:t xml:space="preserve">Truckload carrier (asset-heavy)</x:t>
        </x:is>
      </x:c>
      <x:c r="I85" s="42" t="inlineStr">
        <x:is>
          <x:t xml:space="preserve">Air Freight and Logistics</x:t>
        </x:is>
      </x:c>
      <x:c r="J85" s="42" t="inlineStr">
        <x:is>
          <x:t xml:space="preserve">USD</x:t>
        </x:is>
      </x:c>
      <x:c r="K85" s="45" t="n">
        <x:v>68.79000000000001</x:v>
      </x:c>
      <x:c r="L85" s="42" t="inlineStr">
        <x:is>
          <x:t xml:space="preserve">2026-09-08</x:t>
        </x:is>
      </x:c>
      <x:c r="M85" s="48" t="n">
        <x:v>162.8</x:v>
      </x:c>
      <x:c r="N85" s="51" t="n">
        <x:v>11196</x:v>
      </x:c>
      <x:c r="O85" s="51" t="n">
        <x:v>2499.1</x:v>
      </x:c>
      <x:c r="P85" s="51" t="n">
        <x:v>0</x:v>
      </x:c>
      <x:c r="Q85" s="51" t="n">
        <x:v>9.539999999999999</x:v>
      </x:c>
      <x:c r="R85" s="51" t="n">
        <x:v>13704.6</x:v>
      </x:c>
      <x:c r="S85" s="42" t="inlineStr">
        <x:is>
          <x:t xml:space="preserve">2026-07-29</x:t>
        </x:is>
      </x:c>
      <x:c r="T85" s="42"/>
      <x:c r="U85" s="51" t="n">
        <x:v>7729.3</x:v>
      </x:c>
      <x:c r="V85" s="51" t="n">
        <x:v>1049.9</x:v>
      </x:c>
      <x:c r="W85" s="51" t="n">
        <x:v>261.7</x:v>
      </x:c>
      <x:c r="X85" s="54" t="n">
        <x:v>0.1358337753742254</x:v>
      </x:c>
      <x:c r="Y85" s="54" t="n">
        <x:v>0.03385817603146468</x:v>
      </x:c>
      <x:c r="Z85" s="51" t="n">
        <x:v>8440.870000000001</x:v>
      </x:c>
      <x:c r="AA85" s="51" t="n">
        <x:v>1490.89</x:v>
      </x:c>
      <x:c r="AB85" s="54" t="n">
        <x:v>0.09206137683878235</x:v>
      </x:c>
      <x:c r="AC85" s="57" t="n">
        <x:v>1.773071300117734</x:v>
      </x:c>
      <x:c r="AD85" s="57" t="n">
        <x:v>13.05324316601581</x:v>
      </x:c>
      <x:c r="AE85" s="57" t="n">
        <x:v>52.36759648452427</x:v>
      </x:c>
      <x:c r="AF85" s="57" t="n">
        <x:v>1.623600410858122</x:v>
      </x:c>
      <x:c r="AG85" s="57" t="n">
        <x:v>9.192227461449201</x:v>
      </x:c>
      <x:c r="AH85" s="57" t="n">
        <x:v>264.5769230769231</x:v>
      </x:c>
      <x:c r="AI85" s="57" t="n">
        <x:v>20.71987951807229</x:v>
      </x:c>
      <x:c r="AJ85" s="42"/>
      <x:c r="AK85" s="42"/>
      <x:c r="AL85" s="42"/>
      <x:c r="AM85" s="42"/>
      <x:c r="AN85" s="42"/>
      <x:c r="AO85" s="42"/>
      <x:c r="AP85" s="42"/>
      <x:c r="AQ85" s="42" t="inlineStr">
        <x:is>
          <x:t xml:space="preserve">reported (CIQ)</x:t>
        </x:is>
      </x:c>
      <x:c r="AR85" s="42" t="inlineStr">
        <x:is>
          <x:t xml:space="preserve">CapIQ Quick Comps (C.H. Robinson set), data 2026-09-09</x:t>
        </x:is>
      </x:c>
      <x:c r="AS85" s="59" t="inlineStr">
        <x:is>
          <x:t xml:space="preserve">Truckload and LTL trucking + logistics</x:t>
        </x:is>
      </x:c>
      <x:c r="AT85" s="59" t="inlineStr">
        <x:is>
          <x:t xml:space="preserve">Asset-based carriage</x:t>
        </x:is>
      </x:c>
      <x:c r="AU85" s="59" t="inlineStr">
        <x:is>
          <x:t xml:space="preserve">Asset-heavy truckload; freight-recession trough (LTM EPS depressed). Flagged (asset-heavy).</x:t>
        </x:is>
      </x:c>
    </x:row>
    <x:row r="86">
      <x:c r="A86" s="42" t="inlineStr">
        <x:is>
          <x:t xml:space="preserve">Industry 12: Distribution &amp; Logistics</x:t>
        </x:is>
      </x:c>
      <x:c r="B86" s="42" t="inlineStr">
        <x:is>
          <x:t xml:space="preserve">12C. Freight Brokerage &amp; Logistics</x:t>
        </x:is>
      </x:c>
      <x:c r="C86" s="42" t="inlineStr">
        <x:is>
          <x:t xml:space="preserve">GXO Logistics, Inc.</x:t>
        </x:is>
      </x:c>
      <x:c r="D86" s="42" t="inlineStr">
        <x:is>
          <x:t xml:space="preserve">GXO</x:t>
        </x:is>
      </x:c>
      <x:c r="E86" s="42" t="inlineStr">
        <x:is>
          <x:t xml:space="preserve">NYSE</x:t>
        </x:is>
      </x:c>
      <x:c r="F86" s="42"/>
      <x:c r="G86" s="42" t="inlineStr">
        <x:is>
          <x:t xml:space="preserve">United States</x:t>
        </x:is>
      </x:c>
      <x:c r="H86" s="42" t="inlineStr">
        <x:is>
          <x:t xml:space="preserve">Contract logistics / warehousing</x:t>
        </x:is>
      </x:c>
      <x:c r="I86" s="42" t="inlineStr">
        <x:is>
          <x:t xml:space="preserve">Air Freight and Logistics</x:t>
        </x:is>
      </x:c>
      <x:c r="J86" s="42" t="inlineStr">
        <x:is>
          <x:t xml:space="preserve">USD</x:t>
        </x:is>
      </x:c>
      <x:c r="K86" s="45" t="n">
        <x:v>46.19</x:v>
      </x:c>
      <x:c r="L86" s="42" t="inlineStr">
        <x:is>
          <x:t xml:space="preserve">2026-09-08</x:t>
        </x:is>
      </x:c>
      <x:c r="M86" s="48" t="n">
        <x:v>114.7</x:v>
      </x:c>
      <x:c r="N86" s="51" t="n">
        <x:v>5297.3</x:v>
      </x:c>
      <x:c r="O86" s="51" t="n">
        <x:v>5350</x:v>
      </x:c>
      <x:c r="P86" s="51" t="n">
        <x:v>0</x:v>
      </x:c>
      <x:c r="Q86" s="51" t="n">
        <x:v>35</x:v>
      </x:c>
      <x:c r="R86" s="51" t="n">
        <x:v>10682.3</x:v>
      </x:c>
      <x:c r="S86" s="42" t="inlineStr">
        <x:is>
          <x:t xml:space="preserve">2026-08-05</x:t>
        </x:is>
      </x:c>
      <x:c r="T86" s="42"/>
      <x:c r="U86" s="51" t="n">
        <x:v>13641</x:v>
      </x:c>
      <x:c r="V86" s="51" t="n">
        <x:v>941</x:v>
      </x:c>
      <x:c r="W86" s="51" t="n">
        <x:v>471</x:v>
      </x:c>
      <x:c r="X86" s="54" t="n">
        <x:v>0.06898321237445935</x:v>
      </x:c>
      <x:c r="Y86" s="54" t="n">
        <x:v>0.0345282603914669</x:v>
      </x:c>
      <x:c r="Z86" s="51" t="n">
        <x:v>14244.22</x:v>
      </x:c>
      <x:c r="AA86" s="51" t="n">
        <x:v>990.63</x:v>
      </x:c>
      <x:c r="AB86" s="54" t="n">
        <x:v>0.04422109815995889</x:v>
      </x:c>
      <x:c r="AC86" s="57" t="n">
        <x:v>0.7831024118466388</x:v>
      </x:c>
      <x:c r="AD86" s="57" t="n">
        <x:v>11.35207226354941</x:v>
      </x:c>
      <x:c r="AE86" s="57" t="n">
        <x:v>22.68004246284501</x:v>
      </x:c>
      <x:c r="AF86" s="57" t="n">
        <x:v>0.7499392736141396</x:v>
      </x:c>
      <x:c r="AG86" s="57" t="n">
        <x:v>10.78333989481441</x:v>
      </x:c>
      <x:c r="AH86" s="57" t="n">
        <x:v>40.51754385964912</x:v>
      </x:c>
      <x:c r="AI86" s="57" t="n">
        <x:v>13.95468277945619</x:v>
      </x:c>
      <x:c r="AJ86" s="42"/>
      <x:c r="AK86" s="42"/>
      <x:c r="AL86" s="42"/>
      <x:c r="AM86" s="42"/>
      <x:c r="AN86" s="42"/>
      <x:c r="AO86" s="42"/>
      <x:c r="AP86" s="42"/>
      <x:c r="AQ86" s="42" t="inlineStr">
        <x:is>
          <x:t xml:space="preserve">reported (CIQ)</x:t>
        </x:is>
      </x:c>
      <x:c r="AR86" s="42" t="inlineStr">
        <x:is>
          <x:t xml:space="preserve">CapIQ Quick Comps (C.H. Robinson set), data 2026-09-09</x:t>
        </x:is>
      </x:c>
      <x:c r="AS86" s="59" t="inlineStr">
        <x:is>
          <x:t xml:space="preserve">Outsourced contract logistics and warehousing</x:t>
        </x:is>
      </x:c>
      <x:c r="AT86" s="59" t="inlineStr">
        <x:is>
          <x:t xml:space="preserve">Contract logistics (net revenue)</x:t>
        </x:is>
      </x:c>
      <x:c r="AU86" s="59" t="inlineStr">
        <x:is>
          <x:t xml:space="preserve">Contract logistics (semi-asset-heavy: leased warehouses); leverage.</x:t>
        </x:is>
      </x:c>
    </x:row>
    <x:row r="87">
      <x:c r="A87" s="42" t="inlineStr">
        <x:is>
          <x:t xml:space="preserve">Industry 12: Distribution &amp; Logistics</x:t>
        </x:is>
      </x:c>
      <x:c r="B87" s="42" t="inlineStr">
        <x:is>
          <x:t xml:space="preserve">12C. Freight Brokerage &amp; Logistics</x:t>
        </x:is>
      </x:c>
      <x:c r="C87" s="42" t="inlineStr">
        <x:is>
          <x:t xml:space="preserve">Landstar System, Inc.</x:t>
        </x:is>
      </x:c>
      <x:c r="D87" s="42" t="inlineStr">
        <x:is>
          <x:t xml:space="preserve">LSTR</x:t>
        </x:is>
      </x:c>
      <x:c r="E87" s="42" t="inlineStr">
        <x:is>
          <x:t xml:space="preserve">NasdaqGS</x:t>
        </x:is>
      </x:c>
      <x:c r="F87" s="42"/>
      <x:c r="G87" s="42" t="inlineStr">
        <x:is>
          <x:t xml:space="preserve">United States</x:t>
        </x:is>
      </x:c>
      <x:c r="H87" s="42" t="inlineStr">
        <x:is>
          <x:t xml:space="preserve">Asset-light truckload brokerage</x:t>
        </x:is>
      </x:c>
      <x:c r="I87" s="42" t="inlineStr">
        <x:is>
          <x:t xml:space="preserve">Air Freight and Logistics</x:t>
        </x:is>
      </x:c>
      <x:c r="J87" s="42" t="inlineStr">
        <x:is>
          <x:t xml:space="preserve">USD</x:t>
        </x:is>
      </x:c>
      <x:c r="K87" s="45" t="n">
        <x:v>173.57</x:v>
      </x:c>
      <x:c r="L87" s="42" t="inlineStr">
        <x:is>
          <x:t xml:space="preserve">2026-09-08</x:t>
        </x:is>
      </x:c>
      <x:c r="M87" s="48" t="n">
        <x:v>33.9</x:v>
      </x:c>
      <x:c r="N87" s="51" t="n">
        <x:v>5890.4</x:v>
      </x:c>
      <x:c r="O87" s="51" t="n">
        <x:v>-208.6</x:v>
      </x:c>
      <x:c r="P87" s="51" t="n">
        <x:v>0</x:v>
      </x:c>
      <x:c r="Q87" s="51" t="n">
        <x:v>0</x:v>
      </x:c>
      <x:c r="R87" s="51" t="n">
        <x:v>5681.8</x:v>
      </x:c>
      <x:c r="S87" s="42" t="inlineStr">
        <x:is>
          <x:t xml:space="preserve">2026-07-29</x:t>
        </x:is>
      </x:c>
      <x:c r="T87" s="42"/>
      <x:c r="U87" s="51" t="n">
        <x:v>4995.5</x:v>
      </x:c>
      <x:c r="V87" s="51" t="n">
        <x:v>244.9</x:v>
      </x:c>
      <x:c r="W87" s="51" t="n">
        <x:v>201.9</x:v>
      </x:c>
      <x:c r="X87" s="54" t="n">
        <x:v>0.04902412170953858</x:v>
      </x:c>
      <x:c r="Y87" s="54" t="n">
        <x:v>0.04041637473726354</x:v>
      </x:c>
      <x:c r="Z87" s="51" t="n">
        <x:v>5930.2</x:v>
      </x:c>
      <x:c r="AA87" s="51" t="n">
        <x:v>347.24</x:v>
      </x:c>
      <x:c r="AB87" s="54" t="n">
        <x:v>0.1871083975578021</x:v>
      </x:c>
      <x:c r="AC87" s="57" t="n">
        <x:v>1.137383645280753</x:v>
      </x:c>
      <x:c r="AD87" s="57" t="n">
        <x:v>23.2004899959167</x:v>
      </x:c>
      <x:c r="AE87" s="57" t="n">
        <x:v>28.14165428429916</x:v>
      </x:c>
      <x:c r="AF87" s="57" t="n">
        <x:v>0.958112711207042</x:v>
      </x:c>
      <x:c r="AG87" s="57" t="n">
        <x:v>16.36274622739316</x:v>
      </x:c>
      <x:c r="AH87" s="57" t="n">
        <x:v>45.08311688311688</x:v>
      </x:c>
      <x:c r="AI87" s="57" t="n">
        <x:v>25.33868613138686</x:v>
      </x:c>
      <x:c r="AJ87" s="42"/>
      <x:c r="AK87" s="42"/>
      <x:c r="AL87" s="42"/>
      <x:c r="AM87" s="42"/>
      <x:c r="AN87" s="42"/>
      <x:c r="AO87" s="42"/>
      <x:c r="AP87" s="42"/>
      <x:c r="AQ87" s="42" t="inlineStr">
        <x:is>
          <x:t xml:space="preserve">reported (CIQ)</x:t>
        </x:is>
      </x:c>
      <x:c r="AR87" s="42" t="inlineStr">
        <x:is>
          <x:t xml:space="preserve">CapIQ Quick Comps (C.H. Robinson set), data 2026-09-09</x:t>
        </x:is>
      </x:c>
      <x:c r="AS87" s="59" t="inlineStr">
        <x:is>
          <x:t xml:space="preserve">Asset-light truckload transportation (agent/owner-operator network)</x:t>
        </x:is>
      </x:c>
      <x:c r="AT87" s="59" t="inlineStr">
        <x:is>
          <x:t xml:space="preserve">Brokerage (gross freight)</x:t>
        </x:is>
      </x:c>
      <x:c r="AU87" s="59" t="inlineStr">
        <x:is>
          <x:t xml:space="preserve">Asset-light; net cash. Gross-revenue — use EV/EBITDA.</x:t>
        </x:is>
      </x:c>
    </x:row>
    <x:row r="88">
      <x:c r="A88" s="42" t="inlineStr">
        <x:is>
          <x:t xml:space="preserve">Industry 12: Distribution &amp; Logistics</x:t>
        </x:is>
      </x:c>
      <x:c r="B88" s="42" t="inlineStr">
        <x:is>
          <x:t xml:space="preserve">12C. Freight Brokerage &amp; Logistics</x:t>
        </x:is>
      </x:c>
      <x:c r="C88" s="42" t="inlineStr">
        <x:is>
          <x:t xml:space="preserve">RXO, Inc.</x:t>
        </x:is>
      </x:c>
      <x:c r="D88" s="42" t="inlineStr">
        <x:is>
          <x:t xml:space="preserve">RXO</x:t>
        </x:is>
      </x:c>
      <x:c r="E88" s="42" t="inlineStr">
        <x:is>
          <x:t xml:space="preserve">NYSE</x:t>
        </x:is>
      </x:c>
      <x:c r="F88" s="42"/>
      <x:c r="G88" s="42" t="inlineStr">
        <x:is>
          <x:t xml:space="preserve">United States</x:t>
        </x:is>
      </x:c>
      <x:c r="H88" s="42" t="inlineStr">
        <x:is>
          <x:t xml:space="preserve">Asset-light freight brokerage</x:t>
        </x:is>
      </x:c>
      <x:c r="I88" s="42" t="inlineStr">
        <x:is>
          <x:t xml:space="preserve">Air Freight and Logistics</x:t>
        </x:is>
      </x:c>
      <x:c r="J88" s="42" t="inlineStr">
        <x:is>
          <x:t xml:space="preserve">USD</x:t>
        </x:is>
      </x:c>
      <x:c r="K88" s="45" t="n">
        <x:v>20.04</x:v>
      </x:c>
      <x:c r="L88" s="42" t="inlineStr">
        <x:is>
          <x:t xml:space="preserve">2026-09-08</x:t>
        </x:is>
      </x:c>
      <x:c r="M88" s="48" t="n">
        <x:v>164.9</x:v>
      </x:c>
      <x:c r="N88" s="51" t="n">
        <x:v>3305.1</x:v>
      </x:c>
      <x:c r="O88" s="51" t="n">
        <x:v>713</x:v>
      </x:c>
      <x:c r="P88" s="51" t="n">
        <x:v>0</x:v>
      </x:c>
      <x:c r="Q88" s="51" t="n">
        <x:v>0</x:v>
      </x:c>
      <x:c r="R88" s="51" t="n">
        <x:v>4018.1</x:v>
      </x:c>
      <x:c r="S88" s="42" t="inlineStr">
        <x:is>
          <x:t xml:space="preserve">2026-08-06</x:t>
        </x:is>
      </x:c>
      <x:c r="T88" s="42"/>
      <x:c r="U88" s="51" t="n">
        <x:v>6089</x:v>
      </x:c>
      <x:c r="V88" s="51" t="n">
        <x:v>92</x:v>
      </x:c>
      <x:c r="W88" s="51" t="n">
        <x:v>-14</x:v>
      </x:c>
      <x:c r="X88" s="54" t="n">
        <x:v>0.01510921333552307</x:v>
      </x:c>
      <x:c r="Y88" s="54" t="n">
        <x:v>-0.002299228116275251</x:v>
      </x:c>
      <x:c r="Z88" s="51" t="n">
        <x:v>7258.65</x:v>
      </x:c>
      <x:c r="AA88" s="51" t="n">
        <x:v>185.6</x:v>
      </x:c>
      <x:c r="AB88" s="54" t="n">
        <x:v>0.1920922975858104</x:v>
      </x:c>
      <x:c r="AC88" s="57" t="n">
        <x:v>0.6598948924289703</x:v>
      </x:c>
      <x:c r="AD88" s="57" t="n">
        <x:v>43.675</x:v>
      </x:c>
      <x:c r="AE88" s="42"/>
      <x:c r="AF88" s="57" t="n">
        <x:v>0.5535602350299298</x:v>
      </x:c>
      <x:c r="AG88" s="57" t="n">
        <x:v>21.64924568965517</x:v>
      </x:c>
      <x:c r="AH88" s="42"/>
      <x:c r="AI88" s="57" t="n">
        <x:v>60.72727272727272</x:v>
      </x:c>
      <x:c r="AJ88" s="42"/>
      <x:c r="AK88" s="42"/>
      <x:c r="AL88" s="42"/>
      <x:c r="AM88" s="42"/>
      <x:c r="AN88" s="42"/>
      <x:c r="AO88" s="42"/>
      <x:c r="AP88" s="42"/>
      <x:c r="AQ88" s="42" t="inlineStr">
        <x:is>
          <x:t xml:space="preserve">reported (CIQ)</x:t>
        </x:is>
      </x:c>
      <x:c r="AR88" s="42" t="inlineStr">
        <x:is>
          <x:t xml:space="preserve">CapIQ Quick Comps (C.H. Robinson set), data 2026-09-09</x:t>
        </x:is>
      </x:c>
      <x:c r="AS88" s="59" t="inlineStr">
        <x:is>
          <x:t xml:space="preserve">Truck brokerage and managed transportation</x:t>
        </x:is>
      </x:c>
      <x:c r="AT88" s="59" t="inlineStr">
        <x:is>
          <x:t xml:space="preserve">Brokerage (gross freight)</x:t>
        </x:is>
      </x:c>
      <x:c r="AU88" s="59" t="inlineStr">
        <x:is>
          <x:t xml:space="preserve">Brokerage; freight-recession trough — LTM EBIT/EPS negative (NM). Use NTM/EV-EBITDA. Flagged.</x:t>
        </x:is>
      </x:c>
    </x:row>
    <x:row r="89">
      <x:c r="A89" s="36" t="inlineStr">
        <x:is>
          <x:t xml:space="preserve">1.1 Consumer Publishing  —  Industry 1: Media &amp; Publishing</x:t>
        </x:is>
      </x:c>
      <x:c r="B89" s="36"/>
      <x:c r="C89" s="36"/>
      <x:c r="D89" s="36"/>
      <x:c r="E89" s="36"/>
      <x:c r="F89" s="36"/>
      <x:c r="G89" s="36"/>
      <x:c r="H89" s="36"/>
      <x:c r="I89" s="36"/>
      <x:c r="J89" s="36"/>
      <x:c r="K89" s="36"/>
      <x:c r="L89" s="36"/>
      <x:c r="M89" s="36"/>
      <x:c r="N89" s="36"/>
      <x:c r="O89" s="36"/>
      <x:c r="P89" s="36"/>
      <x:c r="Q89" s="36"/>
      <x:c r="R89" s="36"/>
      <x:c r="S89" s="36"/>
      <x:c r="T89" s="36"/>
      <x:c r="U89" s="36"/>
      <x:c r="V89" s="36"/>
      <x:c r="W89" s="36"/>
      <x:c r="X89" s="36"/>
      <x:c r="Y89" s="36"/>
      <x:c r="Z89" s="36"/>
      <x:c r="AA89" s="36"/>
      <x:c r="AB89" s="36"/>
      <x:c r="AC89" s="36"/>
      <x:c r="AD89" s="36"/>
      <x:c r="AE89" s="36"/>
      <x:c r="AF89" s="36"/>
      <x:c r="AG89" s="36"/>
      <x:c r="AH89" s="36"/>
      <x:c r="AI89" s="36"/>
      <x:c r="AJ89" s="36"/>
      <x:c r="AK89" s="36"/>
      <x:c r="AL89" s="36"/>
      <x:c r="AM89" s="36"/>
      <x:c r="AN89" s="36"/>
      <x:c r="AO89" s="36"/>
      <x:c r="AP89" s="36"/>
      <x:c r="AQ89" s="36"/>
      <x:c r="AR89" s="36"/>
      <x:c r="AS89" s="36"/>
      <x:c r="AT89" s="36"/>
      <x:c r="AU89" s="36"/>
    </x:row>
    <x:row r="90">
      <x:c r="A90" s="42" t="inlineStr">
        <x:is>
          <x:t xml:space="preserve">Industry 1: Media &amp; Publishing</x:t>
        </x:is>
      </x:c>
      <x:c r="B90" s="42" t="inlineStr">
        <x:is>
          <x:t xml:space="preserve">1.1 Consumer Publishing</x:t>
        </x:is>
      </x:c>
      <x:c r="C90" s="42" t="inlineStr">
        <x:is>
          <x:t xml:space="preserve">News Corporation</x:t>
        </x:is>
      </x:c>
      <x:c r="D90" s="42" t="inlineStr">
        <x:is>
          <x:t xml:space="preserve">NWSA</x:t>
        </x:is>
      </x:c>
      <x:c r="E90" s="42" t="inlineStr">
        <x:is>
          <x:t xml:space="preserve">NasdaqGS</x:t>
        </x:is>
      </x:c>
      <x:c r="F90" s="42" t="n">
        <x:v>212741644</x:v>
      </x:c>
      <x:c r="G90" s="42" t="inlineStr">
        <x:is>
          <x:t xml:space="preserve">United States</x:t>
        </x:is>
      </x:c>
      <x:c r="H90" s="42" t="inlineStr">
        <x:is>
          <x:t xml:space="preserve">supplemental (diversified - flag)</x:t>
        </x:is>
      </x:c>
      <x:c r="I90" s="42" t="inlineStr">
        <x:is>
          <x:t xml:space="preserve">Publishing</x:t>
        </x:is>
      </x:c>
      <x:c r="J90" s="42" t="inlineStr">
        <x:is>
          <x:t xml:space="preserve">USD</x:t>
        </x:is>
      </x:c>
      <x:c r="K90" s="45" t="n">
        <x:v>29.61</x:v>
      </x:c>
      <x:c r="L90" s="42" t="inlineStr">
        <x:is>
          <x:t xml:space="preserve">2026-09-08</x:t>
        </x:is>
      </x:c>
      <x:c r="M90" s="48" t="n">
        <x:v>540.4</x:v>
      </x:c>
      <x:c r="N90" s="51" t="n">
        <x:v>16749.8</x:v>
      </x:c>
      <x:c r="O90" s="51" t="n">
        <x:v>814</x:v>
      </x:c>
      <x:c r="P90" s="42"/>
      <x:c r="Q90" s="42"/>
      <x:c r="R90" s="51" t="n">
        <x:v>18273.8</x:v>
      </x:c>
      <x:c r="S90" s="42" t="inlineStr">
        <x:is>
          <x:t xml:space="preserve">2026-06-30</x:t>
        </x:is>
      </x:c>
      <x:c r="T90" s="42" t="inlineStr">
        <x:is>
          <x:t xml:space="preserve">June</x:t>
        </x:is>
      </x:c>
      <x:c r="U90" s="51" t="n">
        <x:v>9028</x:v>
      </x:c>
      <x:c r="V90" s="51" t="n">
        <x:v>1338</x:v>
      </x:c>
      <x:c r="W90" s="51" t="n">
        <x:v>1157</x:v>
      </x:c>
      <x:c r="X90" s="54" t="n">
        <x:v>0.1482055826318121</x:v>
      </x:c>
      <x:c r="Y90" s="54" t="n">
        <x:v>0.1281568453699601</x:v>
      </x:c>
      <x:c r="Z90" s="42"/>
      <x:c r="AA90" s="42"/>
      <x:c r="AB90" s="42"/>
      <x:c r="AC90" s="57" t="n">
        <x:v>2.024124944616748</x:v>
      </x:c>
      <x:c r="AD90" s="57" t="n">
        <x:v>13.6575485799701</x:v>
      </x:c>
      <x:c r="AE90" s="57" t="n">
        <x:v>15.79412273120138</x:v>
      </x:c>
      <x:c r="AF90" s="42"/>
      <x:c r="AG90" s="42"/>
      <x:c r="AH90" s="42"/>
      <x:c r="AI90" s="42"/>
      <x:c r="AJ90" s="57" t="n">
        <x:v>2</x:v>
      </x:c>
      <x:c r="AK90" s="57" t="n">
        <x:v>12.2</x:v>
      </x:c>
      <x:c r="AL90" s="42"/>
      <x:c r="AM90" s="57" t="n">
        <x:v>29</x:v>
      </x:c>
      <x:c r="AN90" s="42"/>
      <x:c r="AO90" s="42"/>
      <x:c r="AP90" s="42"/>
      <x:c r="AQ90" s="42" t="inlineStr">
        <x:is>
          <x:t xml:space="preserve">reported (CIQ)</x:t>
        </x:is>
      </x:c>
      <x:c r="AR90" s="42"/>
      <x:c r="AS90" s="59" t="inlineStr">
        <x:is>
          <x:t xml:space="preserve">Diversified media: 5 segments - Dow Jones (WSJ/Barron's/Factiva=B2B info), Digital Real Estate Services (REA Group, Move/Realtor.com), Book Publishing (HarperCollins), News Media (NY Post, The Times/Sun UK, News Corp Australia), Other. Value driven by Dow Jones + Digital Real Estate, not consumer publishing.</x:t>
        </x:is>
      </x:c>
      <x:c r="AT90" s="59" t="inlineStr">
        <x:is>
          <x:t xml:space="preserve">Subscriptions + advertising + digital real estate listings + book sales</x:t>
        </x:is>
      </x:c>
      <x:c r="AU90" s="59" t="inlineStr">
        <x:is>
          <x:t xml:space="preserve">DIVERSIFIED conglomerate - relevant consumer-publishing segment (News Media + Book Publishing) is only part of value; Dow Jones=B2B info (secondary 1.2), REA/Move=digital real estate (not media). Flag: do not treat blended multiple as pure consumer-publishing read.</x:t>
        </x:is>
      </x:c>
    </x:row>
    <x:row r="91">
      <x:c r="A91" s="42" t="inlineStr">
        <x:is>
          <x:t xml:space="preserve">Industry 1: Media &amp; Publishing</x:t>
        </x:is>
      </x:c>
      <x:c r="B91" s="42" t="inlineStr">
        <x:is>
          <x:t xml:space="preserve">1.1 Consumer Publishing</x:t>
        </x:is>
      </x:c>
      <x:c r="C91" s="42" t="inlineStr">
        <x:is>
          <x:t xml:space="preserve">The New York Times Company</x:t>
        </x:is>
      </x:c>
      <x:c r="D91" s="42" t="inlineStr">
        <x:is>
          <x:t xml:space="preserve">NYT</x:t>
        </x:is>
      </x:c>
      <x:c r="E91" s="42" t="inlineStr">
        <x:is>
          <x:t xml:space="preserve">NYSE</x:t>
        </x:is>
      </x:c>
      <x:c r="F91" s="42" t="n">
        <x:v>291619</x:v>
      </x:c>
      <x:c r="G91" s="42" t="inlineStr">
        <x:is>
          <x:t xml:space="preserve">United States</x:t>
        </x:is>
      </x:c>
      <x:c r="H91" s="42" t="inlineStr">
        <x:is>
          <x:t xml:space="preserve">core</x:t>
        </x:is>
      </x:c>
      <x:c r="I91" s="42" t="inlineStr">
        <x:is>
          <x:t xml:space="preserve">Publishing</x:t>
        </x:is>
      </x:c>
      <x:c r="J91" s="42" t="inlineStr">
        <x:is>
          <x:t xml:space="preserve">USD</x:t>
        </x:is>
      </x:c>
      <x:c r="K91" s="45" t="n">
        <x:v>66.59999999999999</x:v>
      </x:c>
      <x:c r="L91" s="42" t="inlineStr">
        <x:is>
          <x:t xml:space="preserve">2026-09-08</x:t>
        </x:is>
      </x:c>
      <x:c r="M91" s="48" t="n">
        <x:v>161.3</x:v>
      </x:c>
      <x:c r="N91" s="51" t="n">
        <x:v>10960.8</x:v>
      </x:c>
      <x:c r="O91" s="51" t="n">
        <x:v>-660.8</x:v>
      </x:c>
      <x:c r="P91" s="42"/>
      <x:c r="Q91" s="42"/>
      <x:c r="R91" s="51" t="n">
        <x:v>9744.5</x:v>
      </x:c>
      <x:c r="S91" s="42" t="inlineStr">
        <x:is>
          <x:t xml:space="preserve">2026-06-30</x:t>
        </x:is>
      </x:c>
      <x:c r="T91" s="42" t="inlineStr">
        <x:is>
          <x:t xml:space="preserve">December</x:t>
        </x:is>
      </x:c>
      <x:c r="U91" s="51" t="n">
        <x:v>2950.7</x:v>
      </x:c>
      <x:c r="V91" s="51" t="n">
        <x:v>557.6</x:v>
      </x:c>
      <x:c r="W91" s="51" t="n">
        <x:v>481.1</x:v>
      </x:c>
      <x:c r="X91" s="54" t="n">
        <x:v>0.1889721083132816</x:v>
      </x:c>
      <x:c r="Y91" s="54" t="n">
        <x:v>0.1630460568678619</x:v>
      </x:c>
      <x:c r="Z91" s="42"/>
      <x:c r="AA91" s="42"/>
      <x:c r="AB91" s="42"/>
      <x:c r="AC91" s="57" t="n">
        <x:v>3.302436709933236</x:v>
      </x:c>
      <x:c r="AD91" s="57" t="n">
        <x:v>17.47578909612626</x:v>
      </x:c>
      <x:c r="AE91" s="57" t="n">
        <x:v>20.25462481812513</x:v>
      </x:c>
      <x:c r="AF91" s="42"/>
      <x:c r="AG91" s="42"/>
      <x:c r="AH91" s="42"/>
      <x:c r="AI91" s="42"/>
      <x:c r="AJ91" s="57" t="n">
        <x:v>3.3</x:v>
      </x:c>
      <x:c r="AK91" s="57" t="n">
        <x:v>17</x:v>
      </x:c>
      <x:c r="AL91" s="42"/>
      <x:c r="AM91" s="57" t="n">
        <x:v>28.3</x:v>
      </x:c>
      <x:c r="AN91" s="42"/>
      <x:c r="AO91" s="42"/>
      <x:c r="AP91" s="42"/>
      <x:c r="AQ91" s="42" t="inlineStr">
        <x:is>
          <x:t xml:space="preserve">reported (CIQ)</x:t>
        </x:is>
      </x:c>
      <x:c r="AR91" s="42"/>
      <x:c r="AS91" s="59" t="inlineStr">
        <x:is>
          <x:t xml:space="preserve">Digital-led news/media; segments NYT Group + The Athletic; subscription + advertising + content licensing; high recurring/subscription exposure</x:t>
        </x:is>
      </x:c>
      <x:c r="AT91" s="59" t="inlineStr">
        <x:is>
          <x:t xml:space="preserve">Subscription (majority) + advertising + licensing</x:t>
        </x:is>
      </x:c>
      <x:c r="AU91" s="59" t="inlineStr">
        <x:is>
          <x:t xml:space="preserve">EV 9,744.5 is ~555 below mktcap(10,960.8)+debt(0)-cash(660.8)=10,300; CIQ EV nets additional LT marketable securities/investments. No debt; net-cash balance sheet. Diversified only lightly (The Athletic sports media). Strong sub franchise.</x:t>
        </x:is>
      </x:c>
    </x:row>
    <x:row r="92">
      <x:c r="A92" s="42" t="inlineStr">
        <x:is>
          <x:t xml:space="preserve">Industry 1: Media &amp; Publishing</x:t>
        </x:is>
      </x:c>
      <x:c r="B92" s="42" t="inlineStr">
        <x:is>
          <x:t xml:space="preserve">1.1 Consumer Publishing</x:t>
        </x:is>
      </x:c>
      <x:c r="C92" s="42" t="inlineStr">
        <x:is>
          <x:t xml:space="preserve">USA TODAY Co., Inc. (fka Gannett Co.)</x:t>
        </x:is>
      </x:c>
      <x:c r="D92" s="42" t="inlineStr">
        <x:is>
          <x:t xml:space="preserve">TDAY</x:t>
        </x:is>
      </x:c>
      <x:c r="E92" s="42" t="inlineStr">
        <x:is>
          <x:t xml:space="preserve">NYSE</x:t>
        </x:is>
      </x:c>
      <x:c r="F92" s="42" t="n">
        <x:v>30795</x:v>
      </x:c>
      <x:c r="G92" s="42" t="inlineStr">
        <x:is>
          <x:t xml:space="preserve">United States</x:t>
        </x:is>
      </x:c>
      <x:c r="H92" s="42" t="inlineStr">
        <x:is>
          <x:t xml:space="preserve">core</x:t>
        </x:is>
      </x:c>
      <x:c r="I92" s="42" t="inlineStr">
        <x:is>
          <x:t xml:space="preserve">Publishing</x:t>
        </x:is>
      </x:c>
      <x:c r="J92" s="42" t="inlineStr">
        <x:is>
          <x:t xml:space="preserve">USD</x:t>
        </x:is>
      </x:c>
      <x:c r="K92" s="45" t="n">
        <x:v>6.29</x:v>
      </x:c>
      <x:c r="L92" s="42" t="inlineStr">
        <x:is>
          <x:t xml:space="preserve">2026-09-08</x:t>
        </x:is>
      </x:c>
      <x:c r="M92" s="48" t="n">
        <x:v>145.7</x:v>
      </x:c>
      <x:c r="N92" s="51" t="n">
        <x:v>934</x:v>
      </x:c>
      <x:c r="O92" s="51" t="n">
        <x:v>1025.3</x:v>
      </x:c>
      <x:c r="P92" s="42"/>
      <x:c r="Q92" s="42"/>
      <x:c r="R92" s="51" t="n">
        <x:v>1958.9</x:v>
      </x:c>
      <x:c r="S92" s="42" t="inlineStr">
        <x:is>
          <x:t xml:space="preserve">2026-06-30</x:t>
        </x:is>
      </x:c>
      <x:c r="T92" s="42" t="inlineStr">
        <x:is>
          <x:t xml:space="preserve">December</x:t>
        </x:is>
      </x:c>
      <x:c r="U92" s="51" t="n">
        <x:v>2230.6</x:v>
      </x:c>
      <x:c r="V92" s="51" t="n">
        <x:v>287.7</x:v>
      </x:c>
      <x:c r="W92" s="51" t="n">
        <x:v>144.8</x:v>
      </x:c>
      <x:c r="X92" s="54" t="n">
        <x:v>0.1289787501120775</x:v>
      </x:c>
      <x:c r="Y92" s="54" t="n">
        <x:v>0.06491526943423295</x:v>
      </x:c>
      <x:c r="Z92" s="51" t="n">
        <x:v>2161.83</x:v>
      </x:c>
      <x:c r="AA92" s="51" t="n">
        <x:v>284.48</x:v>
      </x:c>
      <x:c r="AB92" s="54" t="n">
        <x:v>-0.03083026988254278</x:v>
      </x:c>
      <x:c r="AC92" s="57" t="n">
        <x:v>0.8781942078364566</x:v>
      </x:c>
      <x:c r="AD92" s="57" t="n">
        <x:v>6.80882864094543</x:v>
      </x:c>
      <x:c r="AE92" s="57" t="n">
        <x:v>13.52831491712707</x:v>
      </x:c>
      <x:c r="AF92" s="57" t="n">
        <x:v>0.9061304542910406</x:v>
      </x:c>
      <x:c r="AG92" s="57" t="n">
        <x:v>6.885897075365579</x:v>
      </x:c>
      <x:c r="AH92" s="42"/>
      <x:c r="AI92" s="42"/>
      <x:c r="AJ92" s="57" t="n">
        <x:v>0.9</x:v>
      </x:c>
      <x:c r="AK92" s="57" t="n">
        <x:v>5.9</x:v>
      </x:c>
      <x:c r="AL92" s="42"/>
      <x:c r="AM92" s="42"/>
      <x:c r="AN92" s="42"/>
      <x:c r="AO92" s="42"/>
      <x:c r="AP92" s="42"/>
      <x:c r="AQ92" s="42" t="inlineStr">
        <x:is>
          <x:t xml:space="preserve">reported (CIQ)</x:t>
        </x:is>
      </x:c>
      <x:c r="AR92" s="42"/>
      <x:c r="AS92" s="59" t="inlineStr">
        <x:is>
          <x:t xml:space="preserve">US local/national newspapers (USA TODAY NETWORK) + UK Newsquest + Digital Marketing Solutions (LocaliQ, adtech-adjacent). Print+digital subscriptions + digital advertising/marketing. Renamed from Gannett Oct-2025.</x:t>
        </x:is>
      </x:c>
      <x:c r="AT92" s="59" t="inlineStr">
        <x:is>
          <x:t xml:space="preserve">Print+digital subscription + advertising + digital marketing services</x:t>
        </x:is>
      </x:c>
      <x:c r="AU92" s="59" t="inlineStr">
        <x:is>
          <x:t xml:space="preserve">Levered (net debt ~$1.03bn, TD/EBITDA 3.3x); revenue in secular decline. Reported TEV/EBITDA 5.9x vs calc 6.8x (CIQ uses adj EBITDA ~332). DMS segment=marketing services (secondary Industry 2); Newsquest=UK supplemental geo. Include as core w/ flags.</x:t>
        </x:is>
      </x:c>
    </x:row>
    <x:row r="93">
      <x:c r="A93" s="42" t="inlineStr">
        <x:is>
          <x:t xml:space="preserve">Industry 1: Media &amp; Publishing</x:t>
        </x:is>
      </x:c>
      <x:c r="B93" s="42" t="inlineStr">
        <x:is>
          <x:t xml:space="preserve">1.1 Consumer Publishing</x:t>
        </x:is>
      </x:c>
      <x:c r="C93" s="42" t="inlineStr">
        <x:is>
          <x:t xml:space="preserve">Scholastic Corporation</x:t>
        </x:is>
      </x:c>
      <x:c r="D93" s="42" t="inlineStr">
        <x:is>
          <x:t xml:space="preserve">SCHL</x:t>
        </x:is>
      </x:c>
      <x:c r="E93" s="42" t="inlineStr">
        <x:is>
          <x:t xml:space="preserve">NasdaqGS</x:t>
        </x:is>
      </x:c>
      <x:c r="F93" s="42" t="n">
        <x:v>37870</x:v>
      </x:c>
      <x:c r="G93" s="42" t="inlineStr">
        <x:is>
          <x:t xml:space="preserve">United States</x:t>
        </x:is>
      </x:c>
      <x:c r="H93" s="42" t="inlineStr">
        <x:is>
          <x:t xml:space="preserve">core</x:t>
        </x:is>
      </x:c>
      <x:c r="I93" s="42" t="inlineStr">
        <x:is>
          <x:t xml:space="preserve">Publishing</x:t>
        </x:is>
      </x:c>
      <x:c r="J93" s="42" t="inlineStr">
        <x:is>
          <x:t xml:space="preserve">USD</x:t>
        </x:is>
      </x:c>
      <x:c r="K93" s="45" t="n">
        <x:v>35.58</x:v>
      </x:c>
      <x:c r="L93" s="42" t="inlineStr">
        <x:is>
          <x:t xml:space="preserve">2026-09-08</x:t>
        </x:is>
      </x:c>
      <x:c r="M93" s="48" t="n">
        <x:v>18.9</x:v>
      </x:c>
      <x:c r="N93" s="51" t="n">
        <x:v>684.7</x:v>
      </x:c>
      <x:c r="O93" s="51" t="n">
        <x:v>284.6</x:v>
      </x:c>
      <x:c r="P93" s="42"/>
      <x:c r="Q93" s="42"/>
      <x:c r="R93" s="51" t="n">
        <x:v>969.3</x:v>
      </x:c>
      <x:c r="S93" s="42" t="inlineStr">
        <x:is>
          <x:t xml:space="preserve">2026-05-31</x:t>
        </x:is>
      </x:c>
      <x:c r="T93" s="42" t="inlineStr">
        <x:is>
          <x:t xml:space="preserve">May</x:t>
        </x:is>
      </x:c>
      <x:c r="U93" s="51" t="n">
        <x:v>1581.9</x:v>
      </x:c>
      <x:c r="V93" s="51" t="n">
        <x:v>80.09999999999999</x:v>
      </x:c>
      <x:c r="W93" s="51" t="n">
        <x:v>40.6</x:v>
      </x:c>
      <x:c r="X93" s="54" t="n">
        <x:v>0.05063531196662241</x:v>
      </x:c>
      <x:c r="Y93" s="54" t="n">
        <x:v>0.02566533914912447</x:v>
      </x:c>
      <x:c r="Z93" s="42"/>
      <x:c r="AA93" s="42"/>
      <x:c r="AB93" s="42"/>
      <x:c r="AC93" s="57" t="n">
        <x:v>0.6127441684050824</x:v>
      </x:c>
      <x:c r="AD93" s="57" t="n">
        <x:v>12.10112359550562</x:v>
      </x:c>
      <x:c r="AE93" s="57" t="n">
        <x:v>23.8743842364532</x:v>
      </x:c>
      <x:c r="AF93" s="42"/>
      <x:c r="AG93" s="42"/>
      <x:c r="AH93" s="42"/>
      <x:c r="AI93" s="42"/>
      <x:c r="AJ93" s="57" t="n">
        <x:v>0.6</x:v>
      </x:c>
      <x:c r="AK93" s="57" t="n">
        <x:v>7.7</x:v>
      </x:c>
      <x:c r="AL93" s="57" t="n">
        <x:v>23.5</x:v>
      </x:c>
      <x:c r="AM93" s="57" t="n">
        <x:v>15.2</x:v>
      </x:c>
      <x:c r="AN93" s="57" t="n">
        <x:v>0.59</x:v>
      </x:c>
      <x:c r="AO93" s="57" t="n">
        <x:v>6.84</x:v>
      </x:c>
      <x:c r="AP93" s="57" t="n">
        <x:v>22.1</x:v>
      </x:c>
      <x:c r="AQ93" s="42" t="inlineStr">
        <x:is>
          <x:t xml:space="preserve">reported (CIQ)</x:t>
        </x:is>
      </x:c>
      <x:c r="AR93" s="42"/>
      <x:c r="AS93" s="59" t="inlineStr">
        <x:is>
          <x:t xml:space="preserve">Children's book publishing + distribution (school book clubs/fairs), Education Solutions (classroom magazines/materials), Entertainment (kids film/TV via 9 Story), International. IP: Harry Potter/Hunger Games/Dog Man/Goosebumps.</x:t>
        </x:is>
      </x:c>
      <x:c r="AT93" s="59" t="inlineStr">
        <x:is>
          <x:t xml:space="preserve">Book sales + school book fairs/clubs + education materials + IP/entertainment licensing</x:t>
        </x:is>
      </x:c>
      <x:c r="AU93" s="59" t="inlineStr">
        <x:is>
          <x:t xml:space="preserve">Low margin (EBITDA ~5%): book fairs/distribution capital-intensive. Core children's/education publishing. Small cap; thin liquidity (ADV 0.35mm). Entertainment/IP segment adds licensing angle (secondary 1.3).</x:t>
        </x:is>
      </x:c>
    </x:row>
    <x:row r="94">
      <x:c r="A94" s="42" t="inlineStr">
        <x:is>
          <x:t xml:space="preserve">Industry 1: Media &amp; Publishing</x:t>
        </x:is>
      </x:c>
      <x:c r="B94" s="42" t="inlineStr">
        <x:is>
          <x:t xml:space="preserve">1.1 Consumer Publishing</x:t>
        </x:is>
      </x:c>
      <x:c r="C94" s="42" t="inlineStr">
        <x:is>
          <x:t xml:space="preserve">Future plc</x:t>
        </x:is>
      </x:c>
      <x:c r="D94" s="42" t="inlineStr">
        <x:is>
          <x:t xml:space="preserve">FUTR</x:t>
        </x:is>
      </x:c>
      <x:c r="E94" s="42" t="inlineStr">
        <x:is>
          <x:t xml:space="preserve">LSE</x:t>
        </x:is>
      </x:c>
      <x:c r="F94" s="42"/>
      <x:c r="G94" s="42" t="inlineStr">
        <x:is>
          <x:t xml:space="preserve">United Kingdom</x:t>
        </x:is>
      </x:c>
      <x:c r="H94" s="42" t="inlineStr">
        <x:is>
          <x:t xml:space="preserve">supplemental (UK geo)</x:t>
        </x:is>
      </x:c>
      <x:c r="I94" s="42" t="inlineStr">
        <x:is>
          <x:t xml:space="preserve">Publishing</x:t>
        </x:is>
      </x:c>
      <x:c r="J94" s="42" t="inlineStr">
        <x:is>
          <x:t xml:space="preserve">USD (orig GBP)</x:t>
        </x:is>
      </x:c>
      <x:c r="K94" s="45" t="n">
        <x:v>3.86</x:v>
      </x:c>
      <x:c r="L94" s="42" t="inlineStr">
        <x:is>
          <x:t xml:space="preserve">2026-09-08</x:t>
        </x:is>
      </x:c>
      <x:c r="M94" s="48" t="n">
        <x:v>88.5</x:v>
      </x:c>
      <x:c r="N94" s="51" t="n">
        <x:v>341.4</x:v>
      </x:c>
      <x:c r="O94" s="51" t="n">
        <x:v>470.2</x:v>
      </x:c>
      <x:c r="P94" s="42"/>
      <x:c r="Q94" s="42"/>
      <x:c r="R94" s="51" t="n">
        <x:v>811.6</x:v>
      </x:c>
      <x:c r="S94" s="42" t="inlineStr">
        <x:is>
          <x:t xml:space="preserve">2026-05-14</x:t>
        </x:is>
      </x:c>
      <x:c r="T94" s="42" t="inlineStr">
        <x:is>
          <x:t xml:space="preserve">September</x:t>
        </x:is>
      </x:c>
      <x:c r="U94" s="51" t="n">
        <x:v>961.6</x:v>
      </x:c>
      <x:c r="V94" s="51" t="n">
        <x:v>254.8</x:v>
      </x:c>
      <x:c r="W94" s="51" t="n">
        <x:v>164.6</x:v>
      </x:c>
      <x:c r="X94" s="54" t="n">
        <x:v>0.2649750415973378</x:v>
      </x:c>
      <x:c r="Y94" s="54" t="n">
        <x:v>0.1711730449251248</x:v>
      </x:c>
      <x:c r="Z94" s="51" t="n">
        <x:v>958.25</x:v>
      </x:c>
      <x:c r="AA94" s="51" t="n">
        <x:v>244.45</x:v>
      </x:c>
      <x:c r="AB94" s="54" t="n">
        <x:v>-0.00348377703826952</x:v>
      </x:c>
      <x:c r="AC94" s="57" t="n">
        <x:v>0.8440099833610649</x:v>
      </x:c>
      <x:c r="AD94" s="57" t="n">
        <x:v>3.185243328100471</x:v>
      </x:c>
      <x:c r="AE94" s="57" t="n">
        <x:v>4.930741190765493</x:v>
      </x:c>
      <x:c r="AF94" s="57" t="n">
        <x:v>0.8469606052700235</x:v>
      </x:c>
      <x:c r="AG94" s="57" t="n">
        <x:v>3.320106361219064</x:v>
      </x:c>
      <x:c r="AH94" s="57" t="n">
        <x:v>7.72</x:v>
      </x:c>
      <x:c r="AI94" s="57" t="n">
        <x:v>2.776978417266187</x:v>
      </x:c>
      <x:c r="AJ94" s="57" t="n">
        <x:v>0.8</x:v>
      </x:c>
      <x:c r="AK94" s="57" t="n">
        <x:v>3.1</x:v>
      </x:c>
      <x:c r="AL94" s="57" t="n">
        <x:v>4.9</x:v>
      </x:c>
      <x:c r="AM94" s="57" t="n">
        <x:v>7.7</x:v>
      </x:c>
      <x:c r="AN94" s="57" t="n">
        <x:v>0.85</x:v>
      </x:c>
      <x:c r="AO94" s="57" t="n">
        <x:v>3.32</x:v>
      </x:c>
      <x:c r="AP94" s="57" t="n">
        <x:v>2.78</x:v>
      </x:c>
      <x:c r="AQ94" s="42" t="inlineStr">
        <x:is>
          <x:t xml:space="preserve">reported (CIQ)</x:t>
        </x:is>
      </x:c>
      <x:c r="AR94" s="42" t="inlineStr">
        <x:is>
          <x:t xml:space="preserve">Informa Quick Comps</x:t>
        </x:is>
      </x:c>
      <x:c r="AS94" s="59" t="inlineStr">
        <x:is>
          <x:t xml:space="preserve">UK special-interest/consumer media - magazines + digital (TechRadar, PC Gamer, Marie Claire, Tom's Guide) + GoCompare price comparison. Digital advertising + affiliate/e-commerce + subscriptions.</x:t>
        </x:is>
      </x:c>
      <x:c r="AT94" s="59" t="inlineStr">
        <x:is>
          <x:t xml:space="preserve">Digital advertising + affiliate/ecommerce + price-comparison + magazine subscriptions</x:t>
        </x:is>
      </x:c>
      <x:c r="AU94" s="59" t="inlineStr">
        <x:is>
          <x:t xml:space="preserve">UK special-interest publisher (captured via Informa set after direct-nav glitch). Digital+affiliate+GoCompare. ~26% EBITDA margin. Supplemental UK geo. FY end Sep.</x:t>
        </x:is>
      </x:c>
    </x:row>
    <x:row r="95">
      <x:c r="A95" s="42" t="inlineStr">
        <x:is>
          <x:t xml:space="preserve">Industry 1: Media &amp; Publishing</x:t>
        </x:is>
      </x:c>
      <x:c r="B95" s="42" t="inlineStr">
        <x:is>
          <x:t xml:space="preserve">1.1 Consumer Publishing</x:t>
        </x:is>
      </x:c>
      <x:c r="C95" s="42" t="inlineStr">
        <x:is>
          <x:t xml:space="preserve">Lee Enterprises, Incorporated</x:t>
        </x:is>
      </x:c>
      <x:c r="D95" s="42" t="inlineStr">
        <x:is>
          <x:t xml:space="preserve">LEE</x:t>
        </x:is>
      </x:c>
      <x:c r="E95" s="42" t="inlineStr">
        <x:is>
          <x:t xml:space="preserve">NasdaqGS</x:t>
        </x:is>
      </x:c>
      <x:c r="F95" s="42" t="n">
        <x:v>285250</x:v>
      </x:c>
      <x:c r="G95" s="42" t="inlineStr">
        <x:is>
          <x:t xml:space="preserve">United States</x:t>
        </x:is>
      </x:c>
      <x:c r="H95" s="42" t="inlineStr">
        <x:is>
          <x:t xml:space="preserve">core</x:t>
        </x:is>
      </x:c>
      <x:c r="I95" s="42" t="inlineStr">
        <x:is>
          <x:t xml:space="preserve">Publishing</x:t>
        </x:is>
      </x:c>
      <x:c r="J95" s="42" t="inlineStr">
        <x:is>
          <x:t xml:space="preserve">USD</x:t>
        </x:is>
      </x:c>
      <x:c r="K95" s="45" t="n">
        <x:v>7.57</x:v>
      </x:c>
      <x:c r="L95" s="42" t="inlineStr">
        <x:is>
          <x:t xml:space="preserve">2026-09-08</x:t>
        </x:is>
      </x:c>
      <x:c r="M95" s="48" t="n">
        <x:v>22.3</x:v>
      </x:c>
      <x:c r="N95" s="51" t="n">
        <x:v>171.2</x:v>
      </x:c>
      <x:c r="O95" s="51" t="n">
        <x:v>415.9</x:v>
      </x:c>
      <x:c r="P95" s="42"/>
      <x:c r="Q95" s="42"/>
      <x:c r="R95" s="51" t="n">
        <x:v>589.3</x:v>
      </x:c>
      <x:c r="S95" s="42" t="inlineStr">
        <x:is>
          <x:t xml:space="preserve">2026-06-28</x:t>
        </x:is>
      </x:c>
      <x:c r="T95" s="42" t="inlineStr">
        <x:is>
          <x:t xml:space="preserve">September</x:t>
        </x:is>
      </x:c>
      <x:c r="U95" s="51" t="n">
        <x:v>517.1</x:v>
      </x:c>
      <x:c r="V95" s="51" t="n">
        <x:v>53.1</x:v>
      </x:c>
      <x:c r="W95" s="51" t="n">
        <x:v>38.8</x:v>
      </x:c>
      <x:c r="X95" s="54" t="n">
        <x:v>0.1026880680719397</x:v>
      </x:c>
      <x:c r="Y95" s="54" t="n">
        <x:v>0.07503384258363952</x:v>
      </x:c>
      <x:c r="Z95" s="42"/>
      <x:c r="AA95" s="42"/>
      <x:c r="AB95" s="42"/>
      <x:c r="AC95" s="57" t="n">
        <x:v>1.139624830787082</x:v>
      </x:c>
      <x:c r="AD95" s="57" t="n">
        <x:v>11.09792843691149</x:v>
      </x:c>
      <x:c r="AE95" s="57" t="n">
        <x:v>15.18814432989691</x:v>
      </x:c>
      <x:c r="AF95" s="42"/>
      <x:c r="AG95" s="42"/>
      <x:c r="AH95" s="42"/>
      <x:c r="AI95" s="42"/>
      <x:c r="AJ95" s="57" t="n">
        <x:v>1.1</x:v>
      </x:c>
      <x:c r="AK95" s="57" t="n">
        <x:v>8.5</x:v>
      </x:c>
      <x:c r="AL95" s="42"/>
      <x:c r="AM95" s="42"/>
      <x:c r="AN95" s="42"/>
      <x:c r="AO95" s="42"/>
      <x:c r="AP95" s="42"/>
      <x:c r="AQ95" s="42" t="inlineStr">
        <x:is>
          <x:t xml:space="preserve">reported (CIQ)</x:t>
        </x:is>
      </x:c>
      <x:c r="AR95" s="42"/>
      <x:c r="AS95" s="59" t="inlineStr">
        <x:is>
          <x:t xml:space="preserve">Digital-first subscription + local news + omni-channel marketing services (Amplified Digital agency). US local newspapers (incl. Pulitzer, Buffalo News). Print+digital.</x:t>
        </x:is>
      </x:c>
      <x:c r="AT95" s="59" t="inlineStr">
        <x:is>
          <x:t xml:space="preserve">Digital+print subscriptions + advertising + digital marketing services</x:t>
        </x:is>
      </x:c>
      <x:c r="AU95" s="59" t="inlineStr">
        <x:is>
          <x:t xml:space="preserve">HIGH LEVERAGE (TD/EBITDA 7.3x, net debt ~$416mm) - near-distressed; low float 14.3% (Alden/Hoffmann/MNG control); micro-cap, very thin liquidity (ADV 0.06mm). Include core but flag leverage/liquidity distortion of equity multiples.</x:t>
        </x:is>
      </x:c>
    </x:row>
    <x:row r="96">
      <x:c r="A96" s="42" t="inlineStr">
        <x:is>
          <x:t xml:space="preserve">Industry 1: Media &amp; Publishing</x:t>
        </x:is>
      </x:c>
      <x:c r="B96" s="42" t="inlineStr">
        <x:is>
          <x:t xml:space="preserve">1.1 Consumer Publishing</x:t>
        </x:is>
      </x:c>
      <x:c r="C96" s="42" t="inlineStr">
        <x:is>
          <x:t xml:space="preserve">Reach plc</x:t>
        </x:is>
      </x:c>
      <x:c r="D96" s="42" t="inlineStr">
        <x:is>
          <x:t xml:space="preserve">RCH</x:t>
        </x:is>
      </x:c>
      <x:c r="E96" s="42" t="inlineStr">
        <x:is>
          <x:t xml:space="preserve">LSE</x:t>
        </x:is>
      </x:c>
      <x:c r="F96" s="42" t="n">
        <x:v>876853</x:v>
      </x:c>
      <x:c r="G96" s="42" t="inlineStr">
        <x:is>
          <x:t xml:space="preserve">United Kingdom</x:t>
        </x:is>
      </x:c>
      <x:c r="H96" s="42" t="inlineStr">
        <x:is>
          <x:t xml:space="preserve">supplemental (UK geo)</x:t>
        </x:is>
      </x:c>
      <x:c r="I96" s="42" t="inlineStr">
        <x:is>
          <x:t xml:space="preserve">Publishing</x:t>
        </x:is>
      </x:c>
      <x:c r="J96" s="42" t="inlineStr">
        <x:is>
          <x:t xml:space="preserve">GBP</x:t>
        </x:is>
      </x:c>
      <x:c r="K96" s="45" t="n">
        <x:v>0.41</x:v>
      </x:c>
      <x:c r="L96" s="42" t="inlineStr">
        <x:is>
          <x:t xml:space="preserve">2026-09-08</x:t>
        </x:is>
      </x:c>
      <x:c r="M96" s="48" t="n">
        <x:v>315.2</x:v>
      </x:c>
      <x:c r="N96" s="51" t="n">
        <x:v>131.1</x:v>
      </x:c>
      <x:c r="O96" s="51" t="n">
        <x:v>68.59999999999999</x:v>
      </x:c>
      <x:c r="P96" s="42"/>
      <x:c r="Q96" s="42"/>
      <x:c r="R96" s="51" t="n">
        <x:v>199.7</x:v>
      </x:c>
      <x:c r="S96" s="42" t="inlineStr">
        <x:is>
          <x:t xml:space="preserve">2026-06-30</x:t>
        </x:is>
      </x:c>
      <x:c r="T96" s="42" t="inlineStr">
        <x:is>
          <x:t xml:space="preserve">December</x:t>
        </x:is>
      </x:c>
      <x:c r="U96" s="51" t="n">
        <x:v>495.3</x:v>
      </x:c>
      <x:c r="V96" s="51" t="n">
        <x:v>64.40000000000001</x:v>
      </x:c>
      <x:c r="W96" s="51" t="n">
        <x:v>36.8</x:v>
      </x:c>
      <x:c r="X96" s="54" t="n">
        <x:v>0.1300222087623663</x:v>
      </x:c>
      <x:c r="Y96" s="54" t="n">
        <x:v>0.07429840500706641</x:v>
      </x:c>
      <x:c r="Z96" s="42"/>
      <x:c r="AA96" s="42"/>
      <x:c r="AB96" s="42"/>
      <x:c r="AC96" s="57" t="n">
        <x:v>0.4031899858671512</x:v>
      </x:c>
      <x:c r="AD96" s="57" t="n">
        <x:v>3.100931677018633</x:v>
      </x:c>
      <x:c r="AE96" s="57" t="n">
        <x:v>5.426630434782608</x:v>
      </x:c>
      <x:c r="AF96" s="42"/>
      <x:c r="AG96" s="42"/>
      <x:c r="AH96" s="42"/>
      <x:c r="AI96" s="42"/>
      <x:c r="AJ96" s="57" t="n">
        <x:v>0.4</x:v>
      </x:c>
      <x:c r="AK96" s="57" t="n">
        <x:v>3</x:v>
      </x:c>
      <x:c r="AL96" s="42"/>
      <x:c r="AM96" s="42"/>
      <x:c r="AN96" s="42"/>
      <x:c r="AO96" s="42"/>
      <x:c r="AP96" s="42"/>
      <x:c r="AQ96" s="42" t="inlineStr">
        <x:is>
          <x:t xml:space="preserve">reported (CIQ)</x:t>
        </x:is>
      </x:c>
      <x:c r="AR96" s="42"/>
      <x:c r="AS96" s="59" t="inlineStr">
        <x:is>
          <x:t xml:space="preserve">UK commercial news publisher: Mirror, Express, Daily Star, Daily Record, OK! magazine, regional titles (Manchester Evening News, Liverpool Echo). Print + digital + syndication/events. Fka Trinity Mirror.</x:t>
        </x:is>
      </x:c>
      <x:c r="AT96" s="59" t="inlineStr">
        <x:is>
          <x:t xml:space="preserve">Circulation + advertising (print+digital) + printing/syndication</x:t>
        </x:is>
      </x:c>
      <x:c r="AU96" s="59" t="inlineStr">
        <x:is>
          <x:t xml:space="preserve">UK SUPPLEMENTAL geo. Cheap 3.0x EV/EBITDA reflects secular print decline + large defined-benefit pension overhang (drives net loss &amp; inflated total assets 837.6). 17.6% div yield = value-trap signal. Good UK ad+circulation reference.</x:t>
        </x:is>
      </x:c>
    </x:row>
    <x:row r="97">
      <x:c r="A97" s="42" t="inlineStr">
        <x:is>
          <x:t xml:space="preserve">Industry 1: Media &amp; Publishing</x:t>
        </x:is>
      </x:c>
      <x:c r="B97" s="42" t="inlineStr">
        <x:is>
          <x:t xml:space="preserve">1.1 Consumer Publishing</x:t>
        </x:is>
      </x:c>
      <x:c r="C97" s="42" t="inlineStr">
        <x:is>
          <x:t xml:space="preserve">BuzzFeed, Inc.</x:t>
        </x:is>
      </x:c>
      <x:c r="D97" s="42" t="inlineStr">
        <x:is>
          <x:t xml:space="preserve">BZFD</x:t>
        </x:is>
      </x:c>
      <x:c r="E97" s="42" t="inlineStr">
        <x:is>
          <x:t xml:space="preserve">NasdaqCM</x:t>
        </x:is>
      </x:c>
      <x:c r="F97" s="42" t="n">
        <x:v>46607363</x:v>
      </x:c>
      <x:c r="G97" s="42" t="inlineStr">
        <x:is>
          <x:t xml:space="preserve">United States</x:t>
        </x:is>
      </x:c>
      <x:c r="H97" s="42" t="inlineStr">
        <x:is>
          <x:t xml:space="preserve">core (ad-supported digital)</x:t>
        </x:is>
      </x:c>
      <x:c r="I97" s="42" t="inlineStr">
        <x:is>
          <x:t xml:space="preserve">Interactive Media and Services</x:t>
        </x:is>
      </x:c>
      <x:c r="J97" s="42" t="inlineStr">
        <x:is>
          <x:t xml:space="preserve">USD</x:t>
        </x:is>
      </x:c>
      <x:c r="K97" s="45" t="n">
        <x:v>1.07</x:v>
      </x:c>
      <x:c r="L97" s="42" t="inlineStr">
        <x:is>
          <x:t xml:space="preserve">2026-09-08</x:t>
        </x:is>
      </x:c>
      <x:c r="M97" s="48" t="n">
        <x:v>83.3</x:v>
      </x:c>
      <x:c r="N97" s="51" t="n">
        <x:v>90</x:v>
      </x:c>
      <x:c r="O97" s="51" t="n">
        <x:v>33.7</x:v>
      </x:c>
      <x:c r="P97" s="42"/>
      <x:c r="Q97" s="42"/>
      <x:c r="R97" s="51" t="n">
        <x:v>124.4</x:v>
      </x:c>
      <x:c r="S97" s="42" t="inlineStr">
        <x:is>
          <x:t xml:space="preserve">2026-06-30</x:t>
        </x:is>
      </x:c>
      <x:c r="T97" s="42" t="inlineStr">
        <x:is>
          <x:t xml:space="preserve">December</x:t>
        </x:is>
      </x:c>
      <x:c r="U97" s="51" t="n">
        <x:v>170.7</x:v>
      </x:c>
      <x:c r="V97" s="51" t="n">
        <x:v>-18.8</x:v>
      </x:c>
      <x:c r="W97" s="51" t="n">
        <x:v>-22.7</x:v>
      </x:c>
      <x:c r="X97" s="54" t="n">
        <x:v>-0.1101347393087288</x:v>
      </x:c>
      <x:c r="Y97" s="54" t="n">
        <x:v>-0.1329818394844757</x:v>
      </x:c>
      <x:c r="Z97" s="42"/>
      <x:c r="AA97" s="42"/>
      <x:c r="AB97" s="42"/>
      <x:c r="AC97" s="57" t="n">
        <x:v>0.728763913298184</x:v>
      </x:c>
      <x:c r="AD97" s="42"/>
      <x:c r="AE97" s="42"/>
      <x:c r="AF97" s="42"/>
      <x:c r="AG97" s="42"/>
      <x:c r="AH97" s="42"/>
      <x:c r="AI97" s="42"/>
      <x:c r="AJ97" s="57" t="n">
        <x:v>0.7</x:v>
      </x:c>
      <x:c r="AK97" s="42"/>
      <x:c r="AL97" s="42"/>
      <x:c r="AM97" s="42"/>
      <x:c r="AN97" s="42"/>
      <x:c r="AO97" s="42"/>
      <x:c r="AP97" s="42"/>
      <x:c r="AQ97" s="42" t="inlineStr">
        <x:is>
          <x:t xml:space="preserve">reported (CIQ)</x:t>
        </x:is>
      </x:c>
      <x:c r="AR97" s="42"/>
      <x:c r="AS97" s="59" t="inlineStr">
        <x:is>
          <x:t xml:space="preserve">Digital media (BuzzFeed, Tasty, HuffPost); entertainment/pop-culture content; display/programmatic/video advertising + content licensing + studio. Now Byron Allen/Allen Media controlled.</x:t>
        </x:is>
      </x:c>
      <x:c r="AT97" s="59" t="inlineStr">
        <x:is>
          <x:t xml:space="preserve">Advertising (majority) + content licensing/studio (ad-supported, NOT subscription)</x:t>
        </x:is>
      </x:c>
      <x:c r="AU97" s="59" t="inlineStr">
        <x:is>
          <x:t xml:space="preserve">NEGATIVE EBITDA -&gt; EV/EBITDA=NM (retain financials). Advertising-supported consumer digital publisher - structurally distinct from subscription models (NYT); primary GICS=Interactive Media (not Publishing). Micro-cap/distressed, high beta 3.79. Include as ad-supported reference; exclude from EBITDA-multiple stats.</x:t>
        </x:is>
      </x:c>
    </x:row>
    <x:row r="98">
      <x:c r="A98" s="36" t="inlineStr">
        <x:is>
          <x:t xml:space="preserve">1.2 B2B Media &amp; Information  —  Industry 1: Media &amp; Publishing</x:t>
        </x:is>
      </x:c>
      <x:c r="B98" s="36"/>
      <x:c r="C98" s="36"/>
      <x:c r="D98" s="36"/>
      <x:c r="E98" s="36"/>
      <x:c r="F98" s="36"/>
      <x:c r="G98" s="36"/>
      <x:c r="H98" s="36"/>
      <x:c r="I98" s="36"/>
      <x:c r="J98" s="36"/>
      <x:c r="K98" s="36"/>
      <x:c r="L98" s="36"/>
      <x:c r="M98" s="36"/>
      <x:c r="N98" s="36"/>
      <x:c r="O98" s="36"/>
      <x:c r="P98" s="36"/>
      <x:c r="Q98" s="36"/>
      <x:c r="R98" s="36"/>
      <x:c r="S98" s="36"/>
      <x:c r="T98" s="36"/>
      <x:c r="U98" s="36"/>
      <x:c r="V98" s="36"/>
      <x:c r="W98" s="36"/>
      <x:c r="X98" s="36"/>
      <x:c r="Y98" s="36"/>
      <x:c r="Z98" s="36"/>
      <x:c r="AA98" s="36"/>
      <x:c r="AB98" s="36"/>
      <x:c r="AC98" s="36"/>
      <x:c r="AD98" s="36"/>
      <x:c r="AE98" s="36"/>
      <x:c r="AF98" s="36"/>
      <x:c r="AG98" s="36"/>
      <x:c r="AH98" s="36"/>
      <x:c r="AI98" s="36"/>
      <x:c r="AJ98" s="36"/>
      <x:c r="AK98" s="36"/>
      <x:c r="AL98" s="36"/>
      <x:c r="AM98" s="36"/>
      <x:c r="AN98" s="36"/>
      <x:c r="AO98" s="36"/>
      <x:c r="AP98" s="36"/>
      <x:c r="AQ98" s="36"/>
      <x:c r="AR98" s="36"/>
      <x:c r="AS98" s="36"/>
      <x:c r="AT98" s="36"/>
      <x:c r="AU98" s="36"/>
    </x:row>
    <x:row r="99">
      <x:c r="A99" s="42" t="inlineStr">
        <x:is>
          <x:t xml:space="preserve">Industry 1: Media &amp; Publishing</x:t>
        </x:is>
      </x:c>
      <x:c r="B99" s="42" t="inlineStr">
        <x:is>
          <x:t xml:space="preserve">1.2 B2B Media &amp; Information</x:t>
        </x:is>
      </x:c>
      <x:c r="C99" s="42" t="inlineStr">
        <x:is>
          <x:t xml:space="preserve">S&amp;P Global Inc.</x:t>
        </x:is>
      </x:c>
      <x:c r="D99" s="42" t="inlineStr">
        <x:is>
          <x:t xml:space="preserve">SPGI</x:t>
        </x:is>
      </x:c>
      <x:c r="E99" s="42" t="inlineStr">
        <x:is>
          <x:t xml:space="preserve">NYSE</x:t>
        </x:is>
      </x:c>
      <x:c r="F99" s="42"/>
      <x:c r="G99" s="42" t="inlineStr">
        <x:is>
          <x:t xml:space="preserve">United States</x:t>
        </x:is>
      </x:c>
      <x:c r="H99" s="42" t="inlineStr">
        <x:is>
          <x:t xml:space="preserve">supplemental (ratings/data)</x:t>
        </x:is>
      </x:c>
      <x:c r="I99" s="42" t="inlineStr">
        <x:is>
          <x:t xml:space="preserve">Capital Markets/Financial data</x:t>
        </x:is>
      </x:c>
      <x:c r="J99" s="42" t="inlineStr">
        <x:is>
          <x:t xml:space="preserve">USD</x:t>
        </x:is>
      </x:c>
      <x:c r="K99" s="45" t="n">
        <x:v>418.36</x:v>
      </x:c>
      <x:c r="L99" s="42" t="inlineStr">
        <x:is>
          <x:t xml:space="preserve">2026-09-08</x:t>
        </x:is>
      </x:c>
      <x:c r="M99" s="48" t="n">
        <x:v>294.8</x:v>
      </x:c>
      <x:c r="N99" s="51" t="n">
        <x:v>123321.7</x:v>
      </x:c>
      <x:c r="O99" s="51" t="n">
        <x:v>11614</x:v>
      </x:c>
      <x:c r="P99" s="51" t="n">
        <x:v>0</x:v>
      </x:c>
      <x:c r="Q99" s="51" t="n">
        <x:v>5139</x:v>
      </x:c>
      <x:c r="R99" s="51" t="n">
        <x:v>140074.7</x:v>
      </x:c>
      <x:c r="S99" s="42" t="inlineStr">
        <x:is>
          <x:t xml:space="preserve">2026-07-28</x:t>
        </x:is>
      </x:c>
      <x:c r="T99" s="42"/>
      <x:c r="U99" s="51" t="n">
        <x:v>16122</x:v>
      </x:c>
      <x:c r="V99" s="51" t="n">
        <x:v>8143</x:v>
      </x:c>
      <x:c r="W99" s="51" t="n">
        <x:v>6937</x:v>
      </x:c>
      <x:c r="X99" s="54" t="n">
        <x:v>0.5050862175908696</x:v>
      </x:c>
      <x:c r="Y99" s="54" t="n">
        <x:v>0.4302816027788116</x:v>
      </x:c>
      <x:c r="Z99" s="51" t="n">
        <x:v>15116.01</x:v>
      </x:c>
      <x:c r="AA99" s="51" t="n">
        <x:v>8029.08</x:v>
      </x:c>
      <x:c r="AB99" s="54" t="n">
        <x:v>-0.06239858578340152</x:v>
      </x:c>
      <x:c r="AC99" s="57" t="n">
        <x:v>8.688419550924204</x:v>
      </x:c>
      <x:c r="AD99" s="57" t="n">
        <x:v>17.2018543534324</x:v>
      </x:c>
      <x:c r="AE99" s="57" t="n">
        <x:v>20.19240305607612</x:v>
      </x:c>
      <x:c r="AF99" s="57" t="n">
        <x:v>9.266645100128937</x:v>
      </x:c>
      <x:c r="AG99" s="57" t="n">
        <x:v>17.44592157507461</x:v>
      </x:c>
      <x:c r="AH99" s="57" t="n">
        <x:v>25.47868453105968</x:v>
      </x:c>
      <x:c r="AI99" s="57" t="n">
        <x:v>22.15889830508475</x:v>
      </x:c>
      <x:c r="AJ99" s="57" t="n">
        <x:v>8.699999999999999</x:v>
      </x:c>
      <x:c r="AK99" s="57" t="n">
        <x:v>17</x:v>
      </x:c>
      <x:c r="AL99" s="57" t="n">
        <x:v>20.2</x:v>
      </x:c>
      <x:c r="AM99" s="57" t="n">
        <x:v>25.5</x:v>
      </x:c>
      <x:c r="AN99" s="57" t="n">
        <x:v>9.27</x:v>
      </x:c>
      <x:c r="AO99" s="57" t="n">
        <x:v>17.45</x:v>
      </x:c>
      <x:c r="AP99" s="57" t="n">
        <x:v>22.15</x:v>
      </x:c>
      <x:c r="AQ99" s="42" t="inlineStr">
        <x:is>
          <x:t xml:space="preserve">reported (CIQ)</x:t>
        </x:is>
      </x:c>
      <x:c r="AR99" s="42" t="inlineStr">
        <x:is>
          <x:t xml:space="preserve">Gartner Quick Comps</x:t>
        </x:is>
      </x:c>
      <x:c r="AS99" s="59" t="inlineStr">
        <x:is>
          <x:t xml:space="preserve">Ratings, Market Intelligence (incl. Capital IQ), Indices, Commodity Insights, Mobility. Subscription + transactional.</x:t>
        </x:is>
      </x:c>
      <x:c r="AT99" s="59"/>
      <x:c r="AU99" s="59" t="inlineStr">
        <x:is>
          <x:t xml:space="preserve">Ratings/index/data mega-cap (owns Capital IQ - the source of this data). Distinct model, large-cap benchmark. Flag; ratings/indices sub-cluster. Large minority interest (5,139) in EV.</x:t>
        </x:is>
      </x:c>
    </x:row>
    <x:row r="100">
      <x:c r="A100" s="42" t="inlineStr">
        <x:is>
          <x:t xml:space="preserve">Industry 1: Media &amp; Publishing</x:t>
        </x:is>
      </x:c>
      <x:c r="B100" s="42" t="inlineStr">
        <x:is>
          <x:t xml:space="preserve">1.2 B2B Media &amp; Information</x:t>
        </x:is>
      </x:c>
      <x:c r="C100" s="42" t="inlineStr">
        <x:is>
          <x:t xml:space="preserve">Moody's Corporation</x:t>
        </x:is>
      </x:c>
      <x:c r="D100" s="42" t="inlineStr">
        <x:is>
          <x:t xml:space="preserve">MCO</x:t>
        </x:is>
      </x:c>
      <x:c r="E100" s="42" t="inlineStr">
        <x:is>
          <x:t xml:space="preserve">NYSE</x:t>
        </x:is>
      </x:c>
      <x:c r="F100" s="42"/>
      <x:c r="G100" s="42" t="inlineStr">
        <x:is>
          <x:t xml:space="preserve">United States</x:t>
        </x:is>
      </x:c>
      <x:c r="H100" s="42" t="inlineStr">
        <x:is>
          <x:t xml:space="preserve">supplemental (ratings/data)</x:t>
        </x:is>
      </x:c>
      <x:c r="I100" s="42" t="inlineStr">
        <x:is>
          <x:t xml:space="preserve">Capital Markets/Financial data</x:t>
        </x:is>
      </x:c>
      <x:c r="J100" s="42" t="inlineStr">
        <x:is>
          <x:t xml:space="preserve">USD</x:t>
        </x:is>
      </x:c>
      <x:c r="K100" s="45" t="n">
        <x:v>474.57</x:v>
      </x:c>
      <x:c r="L100" s="42" t="inlineStr">
        <x:is>
          <x:t xml:space="preserve">2026-09-08</x:t>
        </x:is>
      </x:c>
      <x:c r="M100" s="48" t="n">
        <x:v>173.2</x:v>
      </x:c>
      <x:c r="N100" s="51" t="n">
        <x:v>82186.5</x:v>
      </x:c>
      <x:c r="O100" s="51" t="n">
        <x:v>6124</x:v>
      </x:c>
      <x:c r="P100" s="51" t="n">
        <x:v>0</x:v>
      </x:c>
      <x:c r="Q100" s="51" t="n">
        <x:v>141</x:v>
      </x:c>
      <x:c r="R100" s="51" t="n">
        <x:v>88451.5</x:v>
      </x:c>
      <x:c r="S100" s="42" t="inlineStr">
        <x:is>
          <x:t xml:space="preserve">2026-07-23</x:t>
        </x:is>
      </x:c>
      <x:c r="T100" s="42"/>
      <x:c r="U100" s="51" t="n">
        <x:v>8160</x:v>
      </x:c>
      <x:c r="V100" s="51" t="n">
        <x:v>4053</x:v>
      </x:c>
      <x:c r="W100" s="51" t="n">
        <x:v>3769</x:v>
      </x:c>
      <x:c r="X100" s="54" t="n">
        <x:v>0.4966911764705882</x:v>
      </x:c>
      <x:c r="Y100" s="54" t="n">
        <x:v>0.4618872549019608</x:v>
      </x:c>
      <x:c r="Z100" s="51" t="n">
        <x:v>8556.34</x:v>
      </x:c>
      <x:c r="AA100" s="51" t="n">
        <x:v>4579.34</x:v>
      </x:c>
      <x:c r="AB100" s="54" t="n">
        <x:v>0.04857107843137265</x:v>
      </x:c>
      <x:c r="AC100" s="57" t="n">
        <x:v>10.83964460784314</x:v>
      </x:c>
      <x:c r="AD100" s="57" t="n">
        <x:v>21.82371083148285</x:v>
      </x:c>
      <x:c r="AE100" s="57" t="n">
        <x:v>23.46816131599894</x:v>
      </x:c>
      <x:c r="AF100" s="57" t="n">
        <x:v>10.33753918147245</x:v>
      </x:c>
      <x:c r="AG100" s="57" t="n">
        <x:v>19.31533801814235</x:v>
      </x:c>
      <x:c r="AH100" s="57" t="n">
        <x:v>30.15057179161372</x:v>
      </x:c>
      <x:c r="AI100" s="57" t="n">
        <x:v>26.69122609673791</x:v>
      </x:c>
      <x:c r="AJ100" s="57" t="n">
        <x:v>10.8</x:v>
      </x:c>
      <x:c r="AK100" s="57" t="n">
        <x:v>21.2</x:v>
      </x:c>
      <x:c r="AL100" s="57" t="n">
        <x:v>23.3</x:v>
      </x:c>
      <x:c r="AM100" s="57" t="n">
        <x:v>30.1</x:v>
      </x:c>
      <x:c r="AN100" s="57" t="n">
        <x:v>10.34</x:v>
      </x:c>
      <x:c r="AO100" s="57" t="n">
        <x:v>19.32</x:v>
      </x:c>
      <x:c r="AP100" s="57" t="n">
        <x:v>26.69</x:v>
      </x:c>
      <x:c r="AQ100" s="42" t="inlineStr">
        <x:is>
          <x:t xml:space="preserve">reported (CIQ)</x:t>
        </x:is>
      </x:c>
      <x:c r="AR100" s="42" t="inlineStr">
        <x:is>
          <x:t xml:space="preserve">Gartner Quick Comps</x:t>
        </x:is>
      </x:c>
      <x:c r="AS100" s="59" t="inlineStr">
        <x:is>
          <x:t xml:space="preserve">Credit ratings (MIS) + analytics/data (MA). Subscription + transactional.</x:t>
        </x:is>
      </x:c>
      <x:c r="AT100" s="59"/>
      <x:c r="AU100" s="59" t="inlineStr">
        <x:is>
          <x:t xml:space="preserve">Ratings + data analytics; distinct high-margin (~50%) model. Flag; ratings/indices sub-cluster. Premium multiple.</x:t>
        </x:is>
      </x:c>
    </x:row>
    <x:row r="101">
      <x:c r="A101" s="42" t="inlineStr">
        <x:is>
          <x:t xml:space="preserve">Industry 1: Media &amp; Publishing</x:t>
        </x:is>
      </x:c>
      <x:c r="B101" s="42" t="inlineStr">
        <x:is>
          <x:t xml:space="preserve">1.2 B2B Media &amp; Information</x:t>
        </x:is>
      </x:c>
      <x:c r="C101" s="42" t="inlineStr">
        <x:is>
          <x:t xml:space="preserve">Thomson Reuters Corporation</x:t>
        </x:is>
      </x:c>
      <x:c r="D101" s="42" t="inlineStr">
        <x:is>
          <x:t xml:space="preserve">TRI</x:t>
        </x:is>
      </x:c>
      <x:c r="E101" s="42" t="inlineStr">
        <x:is>
          <x:t xml:space="preserve">TSX</x:t>
        </x:is>
      </x:c>
      <x:c r="F101" s="42" t="n">
        <x:v>515275</x:v>
      </x:c>
      <x:c r="G101" s="42" t="inlineStr">
        <x:is>
          <x:t xml:space="preserve">Canada</x:t>
        </x:is>
      </x:c>
      <x:c r="H101" s="42" t="inlineStr">
        <x:is>
          <x:t xml:space="preserve">core</x:t>
        </x:is>
      </x:c>
      <x:c r="I101" s="42" t="inlineStr">
        <x:is>
          <x:t xml:space="preserve">Research and Consulting Services</x:t>
        </x:is>
      </x:c>
      <x:c r="J101" s="42" t="inlineStr">
        <x:is>
          <x:t xml:space="preserve">CAD</x:t>
        </x:is>
      </x:c>
      <x:c r="K101" s="45" t="n">
        <x:v>133.95</x:v>
      </x:c>
      <x:c r="L101" s="42" t="inlineStr">
        <x:is>
          <x:t xml:space="preserve">2026-09-08</x:t>
        </x:is>
      </x:c>
      <x:c r="M101" s="48" t="n">
        <x:v>433.2</x:v>
      </x:c>
      <x:c r="N101" s="51" t="n">
        <x:v>59181.9</x:v>
      </x:c>
      <x:c r="O101" s="51" t="n">
        <x:v>3469.900000000001</x:v>
      </x:c>
      <x:c r="P101" s="42"/>
      <x:c r="Q101" s="42"/>
      <x:c r="R101" s="51" t="n">
        <x:v>62666.8</x:v>
      </x:c>
      <x:c r="S101" s="42" t="inlineStr">
        <x:is>
          <x:t xml:space="preserve">2026-06-30</x:t>
        </x:is>
      </x:c>
      <x:c r="T101" s="42" t="inlineStr">
        <x:is>
          <x:t xml:space="preserve">December</x:t>
        </x:is>
      </x:c>
      <x:c r="U101" s="51" t="n">
        <x:v>10818.3</x:v>
      </x:c>
      <x:c r="V101" s="51" t="n">
        <x:v>3167.3</x:v>
      </x:c>
      <x:c r="W101" s="51" t="n">
        <x:v>2962.9</x:v>
      </x:c>
      <x:c r="X101" s="54" t="n">
        <x:v>0.2927724318978028</x:v>
      </x:c>
      <x:c r="Y101" s="54" t="n">
        <x:v>0.2738785206548164</x:v>
      </x:c>
      <x:c r="Z101" s="42"/>
      <x:c r="AA101" s="42"/>
      <x:c r="AB101" s="42"/>
      <x:c r="AC101" s="57" t="n">
        <x:v>5.792666130538071</x:v>
      </x:c>
      <x:c r="AD101" s="57" t="n">
        <x:v>19.78555867773814</x:v>
      </x:c>
      <x:c r="AE101" s="57" t="n">
        <x:v>21.15049444800702</x:v>
      </x:c>
      <x:c r="AF101" s="42"/>
      <x:c r="AG101" s="42"/>
      <x:c r="AH101" s="42"/>
      <x:c r="AI101" s="42"/>
      <x:c r="AJ101" s="57" t="n">
        <x:v>5.8</x:v>
      </x:c>
      <x:c r="AK101" s="57" t="n">
        <x:v>19.5</x:v>
      </x:c>
      <x:c r="AL101" s="42"/>
      <x:c r="AM101" s="57" t="n">
        <x:v>25.8</x:v>
      </x:c>
      <x:c r="AN101" s="42"/>
      <x:c r="AO101" s="42"/>
      <x:c r="AP101" s="42"/>
      <x:c r="AQ101" s="42" t="inlineStr">
        <x:is>
          <x:t xml:space="preserve">reported (CIQ)</x:t>
        </x:is>
      </x:c>
      <x:c r="AR101" s="42"/>
      <x:c r="AS101" s="59" t="inlineStr">
        <x:is>
          <x:t xml:space="preserve">Content+technology for legal, tax/audit/accounting, corporates; Reuters News; Global Print. Subscription professional information + AI workflow. Woodbridge (Thomson family) controlled.</x:t>
        </x:is>
      </x:c>
      <x:c r="AT101" s="59" t="inlineStr">
        <x:is>
          <x:t xml:space="preserve">Recurring subscription (majority) professional information/software</x:t>
        </x:is>
      </x:c>
      <x:c r="AU101" s="59" t="inlineStr">
        <x:is>
          <x:t xml:space="preserve">Core B2B info archetype - high-margin (~29% EBITDA) recurring subscription professional info. Float 29% (Woodbridge control). Premium multiple (19.5x). 52wk range wide (245/108 CAD).</x:t>
        </x:is>
      </x:c>
    </x:row>
    <x:row r="102">
      <x:c r="A102" s="42" t="inlineStr">
        <x:is>
          <x:t xml:space="preserve">Industry 1: Media &amp; Publishing</x:t>
        </x:is>
      </x:c>
      <x:c r="B102" s="42" t="inlineStr">
        <x:is>
          <x:t xml:space="preserve">1.2 B2B Media &amp; Information</x:t>
        </x:is>
      </x:c>
      <x:c r="C102" s="42" t="inlineStr">
        <x:is>
          <x:t xml:space="preserve">RELX PLC</x:t>
        </x:is>
      </x:c>
      <x:c r="D102" s="42" t="inlineStr">
        <x:is>
          <x:t xml:space="preserve">REL</x:t>
        </x:is>
      </x:c>
      <x:c r="E102" s="42" t="inlineStr">
        <x:is>
          <x:t xml:space="preserve">LSE</x:t>
        </x:is>
      </x:c>
      <x:c r="F102" s="42"/>
      <x:c r="G102" s="42" t="inlineStr">
        <x:is>
          <x:t xml:space="preserve">United Kingdom</x:t>
        </x:is>
      </x:c>
      <x:c r="H102" s="42" t="inlineStr">
        <x:is>
          <x:t xml:space="preserve">core</x:t>
        </x:is>
      </x:c>
      <x:c r="I102" s="42" t="inlineStr">
        <x:is>
          <x:t xml:space="preserve">Research and Consulting Services</x:t>
        </x:is>
      </x:c>
      <x:c r="J102" s="42" t="inlineStr">
        <x:is>
          <x:t xml:space="preserve">GBP</x:t>
        </x:is>
      </x:c>
      <x:c r="K102" s="45" t="n">
        <x:v>25.15</x:v>
      </x:c>
      <x:c r="L102" s="42" t="inlineStr">
        <x:is>
          <x:t xml:space="preserve">2026-09-08</x:t>
        </x:is>
      </x:c>
      <x:c r="M102" s="48" t="n">
        <x:v>1746.7</x:v>
      </x:c>
      <x:c r="N102" s="51" t="n">
        <x:v>44559.2</x:v>
      </x:c>
      <x:c r="O102" s="51" t="n">
        <x:v>8686</x:v>
      </x:c>
      <x:c r="P102" s="42"/>
      <x:c r="Q102" s="42"/>
      <x:c r="R102" s="51" t="n">
        <x:v>53262.2</x:v>
      </x:c>
      <x:c r="S102" s="42" t="inlineStr">
        <x:is>
          <x:t xml:space="preserve">2026-06-30</x:t>
        </x:is>
      </x:c>
      <x:c r="T102" s="42" t="inlineStr">
        <x:is>
          <x:t xml:space="preserve">December</x:t>
        </x:is>
      </x:c>
      <x:c r="U102" s="51" t="n">
        <x:v>9720</x:v>
      </x:c>
      <x:c r="V102" s="51" t="n">
        <x:v>3292</x:v>
      </x:c>
      <x:c r="W102" s="51" t="n">
        <x:v>3082</x:v>
      </x:c>
      <x:c r="X102" s="54" t="n">
        <x:v>0.3386831275720165</x:v>
      </x:c>
      <x:c r="Y102" s="54" t="n">
        <x:v>0.3170781893004115</x:v>
      </x:c>
      <x:c r="Z102" s="42"/>
      <x:c r="AA102" s="42"/>
      <x:c r="AB102" s="42"/>
      <x:c r="AC102" s="57" t="n">
        <x:v>5.479650205761317</x:v>
      </x:c>
      <x:c r="AD102" s="57" t="n">
        <x:v>16.17928311057108</x:v>
      </x:c>
      <x:c r="AE102" s="57" t="n">
        <x:v>17.28170019467878</x:v>
      </x:c>
      <x:c r="AF102" s="42"/>
      <x:c r="AG102" s="42"/>
      <x:c r="AH102" s="42"/>
      <x:c r="AI102" s="42"/>
      <x:c r="AJ102" s="57" t="n">
        <x:v>5.4</x:v>
      </x:c>
      <x:c r="AK102" s="57" t="n">
        <x:v>15.6</x:v>
      </x:c>
      <x:c r="AL102" s="57" t="n">
        <x:v>16.8</x:v>
      </x:c>
      <x:c r="AM102" s="57" t="n">
        <x:v>20.2</x:v>
      </x:c>
      <x:c r="AN102" s="57" t="n">
        <x:v>5.06</x:v>
      </x:c>
      <x:c r="AO102" s="57" t="n">
        <x:v>12.38</x:v>
      </x:c>
      <x:c r="AP102" s="57" t="n">
        <x:v>16.83</x:v>
      </x:c>
      <x:c r="AQ102" s="42" t="inlineStr">
        <x:is>
          <x:t xml:space="preserve">reported (CIQ)</x:t>
        </x:is>
      </x:c>
      <x:c r="AR102" s="42"/>
      <x:c r="AS102" s="59" t="inlineStr">
        <x:is>
          <x:t xml:space="preserve">Information-based analytics &amp; decision tools; 4 segments: Risk, Scientific/Technical/Medical (Elsevier), Legal (LexisNexis), Exhibitions (RX). Fka Reed Elsevier.</x:t>
        </x:is>
      </x:c>
      <x:c r="AT102" s="59" t="inlineStr">
        <x:is>
          <x:t xml:space="preserve">Recurring subscription B2B information/analytics + exhibitions</x:t>
        </x:is>
      </x:c>
      <x:c r="AU102" s="59" t="inlineStr">
        <x:is>
          <x:t xml:space="preserve">Core B2B info compounder - very high margin (~34% EBITDA). Exhibitions segment (RX) overlaps Industry 3 (events). Premium 15.8x EV/EBITDA.</x:t>
        </x:is>
      </x:c>
    </x:row>
    <x:row r="103">
      <x:c r="A103" s="42" t="inlineStr">
        <x:is>
          <x:t xml:space="preserve">Industry 1: Media &amp; Publishing</x:t>
        </x:is>
      </x:c>
      <x:c r="B103" s="42" t="inlineStr">
        <x:is>
          <x:t xml:space="preserve">1.2 B2B Media &amp; Information</x:t>
        </x:is>
      </x:c>
      <x:c r="C103" s="42" t="inlineStr">
        <x:is>
          <x:t xml:space="preserve">Verisk Analytics, Inc.</x:t>
        </x:is>
      </x:c>
      <x:c r="D103" s="42" t="inlineStr">
        <x:is>
          <x:t xml:space="preserve">VRSK</x:t>
        </x:is>
      </x:c>
      <x:c r="E103" s="42" t="inlineStr">
        <x:is>
          <x:t xml:space="preserve">NasdaqGS</x:t>
        </x:is>
      </x:c>
      <x:c r="F103" s="42"/>
      <x:c r="G103" s="42" t="inlineStr">
        <x:is>
          <x:t xml:space="preserve">United States</x:t>
        </x:is>
      </x:c>
      <x:c r="H103" s="42" t="inlineStr">
        <x:is>
          <x:t xml:space="preserve">supplemental (data/analytics)</x:t>
        </x:is>
      </x:c>
      <x:c r="I103" s="42" t="inlineStr">
        <x:is>
          <x:t xml:space="preserve">Research and Consulting Services</x:t>
        </x:is>
      </x:c>
      <x:c r="J103" s="42" t="inlineStr">
        <x:is>
          <x:t xml:space="preserve">USD</x:t>
        </x:is>
      </x:c>
      <x:c r="K103" s="45" t="n">
        <x:v>177.99</x:v>
      </x:c>
      <x:c r="L103" s="42" t="inlineStr">
        <x:is>
          <x:t xml:space="preserve">2026-09-08</x:t>
        </x:is>
      </x:c>
      <x:c r="M103" s="48" t="n">
        <x:v>130.2</x:v>
      </x:c>
      <x:c r="N103" s="51" t="n">
        <x:v>23166.5</x:v>
      </x:c>
      <x:c r="O103" s="51" t="n">
        <x:v>4064.9</x:v>
      </x:c>
      <x:c r="P103" s="51" t="n">
        <x:v>0</x:v>
      </x:c>
      <x:c r="Q103" s="51" t="n">
        <x:v>0</x:v>
      </x:c>
      <x:c r="R103" s="51" t="n">
        <x:v>27231.4</x:v>
      </x:c>
      <x:c r="S103" s="42" t="inlineStr">
        <x:is>
          <x:t xml:space="preserve">2026-07-29</x:t>
        </x:is>
      </x:c>
      <x:c r="T103" s="42"/>
      <x:c r="U103" s="51" t="n">
        <x:v>3136</x:v>
      </x:c>
      <x:c r="V103" s="51" t="n">
        <x:v>1515.8</x:v>
      </x:c>
      <x:c r="W103" s="51" t="n">
        <x:v>1409.1</x:v>
      </x:c>
      <x:c r="X103" s="54" t="n">
        <x:v>0.4833545918367347</x:v>
      </x:c>
      <x:c r="Y103" s="54" t="n">
        <x:v>0.4493303571428571</x:v>
      </x:c>
      <x:c r="Z103" s="51" t="n">
        <x:v>3328.57</x:v>
      </x:c>
      <x:c r="AA103" s="51" t="n">
        <x:v>1877.47</x:v>
      </x:c>
      <x:c r="AB103" s="54" t="n">
        <x:v>0.06140625000000011</x:v>
      </x:c>
      <x:c r="AC103" s="57" t="n">
        <x:v>8.683482142857143</x:v>
      </x:c>
      <x:c r="AD103" s="57" t="n">
        <x:v>17.96503496503497</x:v>
      </x:c>
      <x:c r="AE103" s="57" t="n">
        <x:v>19.32538499751615</x:v>
      </x:c>
      <x:c r="AF103" s="57" t="n">
        <x:v>8.181110807343694</x:v>
      </x:c>
      <x:c r="AG103" s="57" t="n">
        <x:v>14.50430632713173</x:v>
      </x:c>
      <x:c r="AH103" s="57" t="n">
        <x:v>27.38307692307692</x:v>
      </x:c>
      <x:c r="AI103" s="57" t="n">
        <x:v>21.78580171358629</x:v>
      </x:c>
      <x:c r="AJ103" s="57" t="n">
        <x:v>8.699999999999999</x:v>
      </x:c>
      <x:c r="AK103" s="57" t="n">
        <x:v>17.7</x:v>
      </x:c>
      <x:c r="AL103" s="57" t="n">
        <x:v>19.3</x:v>
      </x:c>
      <x:c r="AM103" s="57" t="n">
        <x:v>27.4</x:v>
      </x:c>
      <x:c r="AN103" s="57" t="n">
        <x:v>8.18</x:v>
      </x:c>
      <x:c r="AO103" s="57" t="n">
        <x:v>14.5</x:v>
      </x:c>
      <x:c r="AP103" s="57" t="n">
        <x:v>21.77</x:v>
      </x:c>
      <x:c r="AQ103" s="42" t="inlineStr">
        <x:is>
          <x:t xml:space="preserve">reported (CIQ)</x:t>
        </x:is>
      </x:c>
      <x:c r="AR103" s="42" t="inlineStr">
        <x:is>
          <x:t xml:space="preserve">RELX Quick Comps</x:t>
        </x:is>
      </x:c>
      <x:c r="AS103" s="59" t="inlineStr">
        <x:is>
          <x:t xml:space="preserve">Insurance data analytics &amp; risk assessment; subscription. Pure data/analytics, NOT publishing.</x:t>
        </x:is>
      </x:c>
      <x:c r="AT103" s="59"/>
      <x:c r="AU103" s="59" t="inlineStr">
        <x:is>
          <x:t xml:space="preserve">Data &amp; analytics (insurance). Very high margin (~48% EBITDA), premium multiple. Distinct business model from publishing-info - flag; keep in separate data/analytics sub-cluster for stats.</x:t>
        </x:is>
      </x:c>
    </x:row>
    <x:row r="104">
      <x:c r="A104" s="42" t="inlineStr">
        <x:is>
          <x:t xml:space="preserve">Industry 1: Media &amp; Publishing</x:t>
        </x:is>
      </x:c>
      <x:c r="B104" s="42" t="inlineStr">
        <x:is>
          <x:t xml:space="preserve">1.2 B2B Media &amp; Information</x:t>
        </x:is>
      </x:c>
      <x:c r="C104" s="42" t="inlineStr">
        <x:is>
          <x:t xml:space="preserve">Equifax Inc.</x:t>
        </x:is>
      </x:c>
      <x:c r="D104" s="42" t="inlineStr">
        <x:is>
          <x:t xml:space="preserve">EFX</x:t>
        </x:is>
      </x:c>
      <x:c r="E104" s="42" t="inlineStr">
        <x:is>
          <x:t xml:space="preserve">NYSE</x:t>
        </x:is>
      </x:c>
      <x:c r="F104" s="42"/>
      <x:c r="G104" s="42" t="inlineStr">
        <x:is>
          <x:t xml:space="preserve">United States</x:t>
        </x:is>
      </x:c>
      <x:c r="H104" s="42" t="inlineStr">
        <x:is>
          <x:t xml:space="preserve">supplemental (data/analytics)</x:t>
        </x:is>
      </x:c>
      <x:c r="I104" s="42" t="inlineStr">
        <x:is>
          <x:t xml:space="preserve">Research and Consulting Services</x:t>
        </x:is>
      </x:c>
      <x:c r="J104" s="42" t="inlineStr">
        <x:is>
          <x:t xml:space="preserve">USD</x:t>
        </x:is>
      </x:c>
      <x:c r="K104" s="45" t="n">
        <x:v>168.09</x:v>
      </x:c>
      <x:c r="L104" s="42" t="inlineStr">
        <x:is>
          <x:t xml:space="preserve">2026-09-08</x:t>
        </x:is>
      </x:c>
      <x:c r="M104" s="48" t="n">
        <x:v>117.5</x:v>
      </x:c>
      <x:c r="N104" s="51" t="n">
        <x:v>19748</x:v>
      </x:c>
      <x:c r="O104" s="51" t="n">
        <x:v>5297</x:v>
      </x:c>
      <x:c r="P104" s="51" t="n">
        <x:v>0</x:v>
      </x:c>
      <x:c r="Q104" s="51" t="n">
        <x:v>139.7</x:v>
      </x:c>
      <x:c r="R104" s="51" t="n">
        <x:v>25184.7</x:v>
      </x:c>
      <x:c r="S104" s="42" t="inlineStr">
        <x:is>
          <x:t xml:space="preserve">2026-07-21</x:t>
        </x:is>
      </x:c>
      <x:c r="T104" s="42"/>
      <x:c r="U104" s="51" t="n">
        <x:v>6444.5</x:v>
      </x:c>
      <x:c r="V104" s="51" t="n">
        <x:v>1924.3</x:v>
      </x:c>
      <x:c r="W104" s="51" t="n">
        <x:v>1176.9</x:v>
      </x:c>
      <x:c r="X104" s="54" t="n">
        <x:v>0.2985957017611917</x:v>
      </x:c>
      <x:c r="Y104" s="54" t="n">
        <x:v>0.1826208394755218</x:v>
      </x:c>
      <x:c r="Z104" s="51" t="n">
        <x:v>7021.61</x:v>
      </x:c>
      <x:c r="AA104" s="51" t="n">
        <x:v>2254.47</x:v>
      </x:c>
      <x:c r="AB104" s="54" t="n">
        <x:v>0.0895507797346573</x:v>
      </x:c>
      <x:c r="AC104" s="57" t="n">
        <x:v>3.907937000543099</x:v>
      </x:c>
      <x:c r="AD104" s="57" t="n">
        <x:v>13.08772020994648</x:v>
      </x:c>
      <x:c r="AE104" s="57" t="n">
        <x:v>21.39918429773133</x:v>
      </x:c>
      <x:c r="AF104" s="57" t="n">
        <x:v>3.586741502305027</x:v>
      </x:c>
      <x:c r="AG104" s="57" t="n">
        <x:v>11.17100693289332</x:v>
      </x:c>
      <x:c r="AH104" s="57" t="n">
        <x:v>29.54130052724077</x:v>
      </x:c>
      <x:c r="AI104" s="57" t="n">
        <x:v>18.31045751633987</x:v>
      </x:c>
      <x:c r="AJ104" s="57" t="n">
        <x:v>3.9</x:v>
      </x:c>
      <x:c r="AK104" s="57" t="n">
        <x:v>12.7</x:v>
      </x:c>
      <x:c r="AL104" s="57" t="n">
        <x:v>21.4</x:v>
      </x:c>
      <x:c r="AM104" s="57" t="n">
        <x:v>29.6</x:v>
      </x:c>
      <x:c r="AN104" s="57" t="n">
        <x:v>3.59</x:v>
      </x:c>
      <x:c r="AO104" s="57" t="n">
        <x:v>11.17</x:v>
      </x:c>
      <x:c r="AP104" s="57" t="n">
        <x:v>18.32</x:v>
      </x:c>
      <x:c r="AQ104" s="42" t="inlineStr">
        <x:is>
          <x:t xml:space="preserve">reported (CIQ)</x:t>
        </x:is>
      </x:c>
      <x:c r="AR104" s="42" t="inlineStr">
        <x:is>
          <x:t xml:space="preserve">RELX Quick Comps</x:t>
        </x:is>
      </x:c>
      <x:c r="AS104" s="59" t="inlineStr">
        <x:is>
          <x:t xml:space="preserve">Credit bureau + workforce/identity data &amp; analytics; subscription/transactional. Pure data/analytics.</x:t>
        </x:is>
      </x:c>
      <x:c r="AT104" s="59"/>
      <x:c r="AU104" s="59" t="inlineStr">
        <x:is>
          <x:t xml:space="preserve">Credit bureau / data &amp; analytics. Distinct model - flag; data/analytics sub-cluster.</x:t>
        </x:is>
      </x:c>
    </x:row>
    <x:row r="105">
      <x:c r="A105" s="42" t="inlineStr">
        <x:is>
          <x:t xml:space="preserve">Industry 1: Media &amp; Publishing</x:t>
        </x:is>
      </x:c>
      <x:c r="B105" s="42" t="inlineStr">
        <x:is>
          <x:t xml:space="preserve">1.2 B2B Media &amp; Information</x:t>
        </x:is>
      </x:c>
      <x:c r="C105" s="42" t="inlineStr">
        <x:is>
          <x:t xml:space="preserve">Wolters Kluwer N.V.</x:t>
        </x:is>
      </x:c>
      <x:c r="D105" s="42" t="inlineStr">
        <x:is>
          <x:t xml:space="preserve">WKL</x:t>
        </x:is>
      </x:c>
      <x:c r="E105" s="42" t="inlineStr">
        <x:is>
          <x:t xml:space="preserve">ENXTAM</x:t>
        </x:is>
      </x:c>
      <x:c r="F105" s="42"/>
      <x:c r="G105" s="42" t="inlineStr">
        <x:is>
          <x:t xml:space="preserve">Netherlands</x:t>
        </x:is>
      </x:c>
      <x:c r="H105" s="42" t="inlineStr">
        <x:is>
          <x:t xml:space="preserve">core</x:t>
        </x:is>
      </x:c>
      <x:c r="I105" s="42" t="inlineStr">
        <x:is>
          <x:t xml:space="preserve">Research and Consulting Services</x:t>
        </x:is>
      </x:c>
      <x:c r="J105" s="42" t="inlineStr">
        <x:is>
          <x:t xml:space="preserve">USD (spot-converted; orig EUR)</x:t>
        </x:is>
      </x:c>
      <x:c r="K105" s="45" t="n">
        <x:v>77.63</x:v>
      </x:c>
      <x:c r="L105" s="42" t="inlineStr">
        <x:is>
          <x:t xml:space="preserve">2026-09-08</x:t>
        </x:is>
      </x:c>
      <x:c r="M105" s="48" t="n">
        <x:v>222.9</x:v>
      </x:c>
      <x:c r="N105" s="51" t="n">
        <x:v>17303.6</x:v>
      </x:c>
      <x:c r="O105" s="51" t="n">
        <x:v>4711.2</x:v>
      </x:c>
      <x:c r="P105" s="51" t="n">
        <x:v>0</x:v>
      </x:c>
      <x:c r="Q105" s="51" t="n">
        <x:v>0</x:v>
      </x:c>
      <x:c r="R105" s="51" t="n">
        <x:v>22014.8</x:v>
      </x:c>
      <x:c r="S105" s="42" t="inlineStr">
        <x:is>
          <x:t xml:space="preserve">2026-08-05</x:t>
        </x:is>
      </x:c>
      <x:c r="T105" s="42"/>
      <x:c r="U105" s="51" t="n">
        <x:v>7095.9</x:v>
      </x:c>
      <x:c r="V105" s="51" t="n">
        <x:v>2262.6</x:v>
      </x:c>
      <x:c r="W105" s="51" t="n">
        <x:v>1812.9</x:v>
      </x:c>
      <x:c r="X105" s="54" t="n">
        <x:v>0.3188601868684733</x:v>
      </x:c>
      <x:c r="Y105" s="54" t="n">
        <x:v>0.2554855620851478</x:v>
      </x:c>
      <x:c r="Z105" s="51" t="n">
        <x:v>7505.83</x:v>
      </x:c>
      <x:c r="AA105" s="51" t="n">
        <x:v>2513.06</x:v>
      </x:c>
      <x:c r="AB105" s="54" t="n">
        <x:v>0.05776997984751753</x:v>
      </x:c>
      <x:c r="AC105" s="57" t="n">
        <x:v>3.102467622148001</x:v>
      </x:c>
      <x:c r="AD105" s="57" t="n">
        <x:v>9.729868293114116</x:v>
      </x:c>
      <x:c r="AE105" s="57" t="n">
        <x:v>12.14341662529649</x:v>
      </x:c>
      <x:c r="AF105" s="57" t="n">
        <x:v>2.933026727224038</x:v>
      </x:c>
      <x:c r="AG105" s="57" t="n">
        <x:v>8.760156940144684</x:v>
      </x:c>
      <x:c r="AH105" s="57" t="n">
        <x:v>11.38269794721407</x:v>
      </x:c>
      <x:c r="AI105" s="57" t="n">
        <x:v>11.31632653061224</x:v>
      </x:c>
      <x:c r="AJ105" s="57" t="n">
        <x:v>3.1</x:v>
      </x:c>
      <x:c r="AK105" s="57" t="n">
        <x:v>9.5</x:v>
      </x:c>
      <x:c r="AL105" s="57" t="n">
        <x:v>12.1</x:v>
      </x:c>
      <x:c r="AM105" s="57" t="n">
        <x:v>11.4</x:v>
      </x:c>
      <x:c r="AN105" s="57" t="n">
        <x:v>2.93</x:v>
      </x:c>
      <x:c r="AO105" s="57" t="n">
        <x:v>8.76</x:v>
      </x:c>
      <x:c r="AP105" s="57" t="n">
        <x:v>11.32</x:v>
      </x:c>
      <x:c r="AQ105" s="42" t="inlineStr">
        <x:is>
          <x:t xml:space="preserve">reported (CIQ)</x:t>
        </x:is>
      </x:c>
      <x:c r="AR105" s="42" t="inlineStr">
        <x:is>
          <x:t xml:space="preserve">RELX Quick Comps</x:t>
        </x:is>
      </x:c>
      <x:c r="AS105" s="59" t="inlineStr">
        <x:is>
          <x:t xml:space="preserve">Professional information/software &amp; services: Health, Tax &amp; Accounting, Legal &amp; Regulatory, Corporate Performance &amp; ESG. Recurring digital subscription.</x:t>
        </x:is>
      </x:c>
      <x:c r="AT105" s="59"/>
      <x:c r="AU105" s="59" t="inlineStr">
        <x:is>
          <x:t xml:space="preserve">Core B2B info compounder, ~32% EBITDA margin. Clean comp.</x:t>
        </x:is>
      </x:c>
    </x:row>
    <x:row r="106">
      <x:c r="A106" s="42" t="inlineStr">
        <x:is>
          <x:t xml:space="preserve">Industry 1: Media &amp; Publishing</x:t>
        </x:is>
      </x:c>
      <x:c r="B106" s="42" t="inlineStr">
        <x:is>
          <x:t xml:space="preserve">1.2 B2B Media &amp; Information</x:t>
        </x:is>
      </x:c>
      <x:c r="C106" s="42" t="inlineStr">
        <x:is>
          <x:t xml:space="preserve">TransUnion</x:t>
        </x:is>
      </x:c>
      <x:c r="D106" s="42" t="inlineStr">
        <x:is>
          <x:t xml:space="preserve">TRU</x:t>
        </x:is>
      </x:c>
      <x:c r="E106" s="42" t="inlineStr">
        <x:is>
          <x:t xml:space="preserve">NYSE</x:t>
        </x:is>
      </x:c>
      <x:c r="F106" s="42"/>
      <x:c r="G106" s="42" t="inlineStr">
        <x:is>
          <x:t xml:space="preserve">United States</x:t>
        </x:is>
      </x:c>
      <x:c r="H106" s="42" t="inlineStr">
        <x:is>
          <x:t xml:space="preserve">supplemental (data/analytics)</x:t>
        </x:is>
      </x:c>
      <x:c r="I106" s="42" t="inlineStr">
        <x:is>
          <x:t xml:space="preserve">Research and Consulting Services</x:t>
        </x:is>
      </x:c>
      <x:c r="J106" s="42" t="inlineStr">
        <x:is>
          <x:t xml:space="preserve">USD</x:t>
        </x:is>
      </x:c>
      <x:c r="K106" s="45" t="n">
        <x:v>77.05</x:v>
      </x:c>
      <x:c r="L106" s="42" t="inlineStr">
        <x:is>
          <x:t xml:space="preserve">2026-09-08</x:t>
        </x:is>
      </x:c>
      <x:c r="M106" s="48" t="n">
        <x:v>191.6</x:v>
      </x:c>
      <x:c r="N106" s="51" t="n">
        <x:v>14762.8</x:v>
      </x:c>
      <x:c r="O106" s="51" t="n">
        <x:v>4819.5</x:v>
      </x:c>
      <x:c r="P106" s="51" t="n">
        <x:v>0</x:v>
      </x:c>
      <x:c r="Q106" s="51" t="n">
        <x:v>155.7</x:v>
      </x:c>
      <x:c r="R106" s="51" t="n">
        <x:v>19738</x:v>
      </x:c>
      <x:c r="S106" s="42" t="inlineStr">
        <x:is>
          <x:t xml:space="preserve">2026-07-28</x:t>
        </x:is>
      </x:c>
      <x:c r="T106" s="42"/>
      <x:c r="U106" s="51" t="n">
        <x:v>4896.1</x:v>
      </x:c>
      <x:c r="V106" s="51" t="n">
        <x:v>1526.9</x:v>
      </x:c>
      <x:c r="W106" s="51" t="n">
        <x:v>920.8</x:v>
      </x:c>
      <x:c r="X106" s="54" t="n">
        <x:v>0.3118604603664141</x:v>
      </x:c>
      <x:c r="Y106" s="54" t="n">
        <x:v>0.1880680541655603</x:v>
      </x:c>
      <x:c r="Z106" s="51" t="n">
        <x:v>5377.23</x:v>
      </x:c>
      <x:c r="AA106" s="51" t="n">
        <x:v>1918.96</x:v>
      </x:c>
      <x:c r="AB106" s="54" t="n">
        <x:v>0.09826800923183732</x:v>
      </x:c>
      <x:c r="AC106" s="57" t="n">
        <x:v>4.031371908253508</x:v>
      </x:c>
      <x:c r="AD106" s="57" t="n">
        <x:v>12.92684524199358</x:v>
      </x:c>
      <x:c r="AE106" s="57" t="n">
        <x:v>21.4357080799305</x:v>
      </x:c>
      <x:c r="AF106" s="57" t="n">
        <x:v>3.670663148126452</x:v>
      </x:c>
      <x:c r="AG106" s="57" t="n">
        <x:v>10.28577979739025</x:v>
      </x:c>
      <x:c r="AH106" s="57" t="n">
        <x:v>20.38359788359788</x:v>
      </x:c>
      <x:c r="AI106" s="57" t="n">
        <x:v>14.93217054263566</x:v>
      </x:c>
      <x:c r="AJ106" s="57" t="n">
        <x:v>4</x:v>
      </x:c>
      <x:c r="AK106" s="57" t="n">
        <x:v>12.4</x:v>
      </x:c>
      <x:c r="AL106" s="57" t="n">
        <x:v>21</x:v>
      </x:c>
      <x:c r="AM106" s="57" t="n">
        <x:v>20.4</x:v>
      </x:c>
      <x:c r="AN106" s="57" t="n">
        <x:v>3.67</x:v>
      </x:c>
      <x:c r="AO106" s="57" t="n">
        <x:v>10.29</x:v>
      </x:c>
      <x:c r="AP106" s="57" t="n">
        <x:v>14.94</x:v>
      </x:c>
      <x:c r="AQ106" s="42" t="inlineStr">
        <x:is>
          <x:t xml:space="preserve">reported (CIQ)</x:t>
        </x:is>
      </x:c>
      <x:c r="AR106" s="42" t="inlineStr">
        <x:is>
          <x:t xml:space="preserve">RELX Quick Comps</x:t>
        </x:is>
      </x:c>
      <x:c r="AS106" s="59" t="inlineStr">
        <x:is>
          <x:t xml:space="preserve">Credit bureau + consumer data &amp; analytics; subscription/transactional. Pure data/analytics.</x:t>
        </x:is>
      </x:c>
      <x:c r="AT106" s="59"/>
      <x:c r="AU106" s="59" t="inlineStr">
        <x:is>
          <x:t xml:space="preserve">Credit bureau / data &amp; analytics. Distinct model - flag; data/analytics sub-cluster.</x:t>
        </x:is>
      </x:c>
    </x:row>
    <x:row r="107">
      <x:c r="A107" s="42" t="inlineStr">
        <x:is>
          <x:t xml:space="preserve">Industry 1: Media &amp; Publishing</x:t>
        </x:is>
      </x:c>
      <x:c r="B107" s="42" t="inlineStr">
        <x:is>
          <x:t xml:space="preserve">1.2 B2B Media &amp; Information</x:t>
        </x:is>
      </x:c>
      <x:c r="C107" s="42" t="inlineStr">
        <x:is>
          <x:t xml:space="preserve">Gartner, Inc.</x:t>
        </x:is>
      </x:c>
      <x:c r="D107" s="42" t="inlineStr">
        <x:is>
          <x:t xml:space="preserve">IT</x:t>
        </x:is>
      </x:c>
      <x:c r="E107" s="42" t="inlineStr">
        <x:is>
          <x:t xml:space="preserve">NYSE</x:t>
        </x:is>
      </x:c>
      <x:c r="F107" s="42" t="n">
        <x:v>130705</x:v>
      </x:c>
      <x:c r="G107" s="42" t="inlineStr">
        <x:is>
          <x:t xml:space="preserve">United States</x:t>
        </x:is>
      </x:c>
      <x:c r="H107" s="42" t="inlineStr">
        <x:is>
          <x:t xml:space="preserve">core</x:t>
        </x:is>
      </x:c>
      <x:c r="I107" s="42" t="inlineStr">
        <x:is>
          <x:t xml:space="preserve">IT Consulting and Other Services</x:t>
        </x:is>
      </x:c>
      <x:c r="J107" s="42" t="inlineStr">
        <x:is>
          <x:t xml:space="preserve">USD</x:t>
        </x:is>
      </x:c>
      <x:c r="K107" s="45" t="n">
        <x:v>169.69</x:v>
      </x:c>
      <x:c r="L107" s="42" t="inlineStr">
        <x:is>
          <x:t xml:space="preserve">2026-09-08</x:t>
        </x:is>
      </x:c>
      <x:c r="M107" s="48" t="n">
        <x:v>63.1</x:v>
      </x:c>
      <x:c r="N107" s="51" t="n">
        <x:v>10715.7</x:v>
      </x:c>
      <x:c r="O107" s="51" t="n">
        <x:v>1840.8</x:v>
      </x:c>
      <x:c r="P107" s="51" t="n">
        <x:v>0</x:v>
      </x:c>
      <x:c r="Q107" s="51" t="n">
        <x:v>0</x:v>
      </x:c>
      <x:c r="R107" s="51" t="n">
        <x:v>12556.5</x:v>
      </x:c>
      <x:c r="S107" s="42" t="inlineStr">
        <x:is>
          <x:t xml:space="preserve">2026-08-04</x:t>
        </x:is>
      </x:c>
      <x:c r="T107" s="42"/>
      <x:c r="U107" s="51" t="n">
        <x:v>6463.6</x:v>
      </x:c>
      <x:c r="V107" s="51" t="n">
        <x:v>1383.9</x:v>
      </x:c>
      <x:c r="W107" s="51" t="n">
        <x:v>1262.9</x:v>
      </x:c>
      <x:c r="X107" s="54" t="n">
        <x:v>0.2141066897704066</x:v>
      </x:c>
      <x:c r="Y107" s="54" t="n">
        <x:v>0.1953864719351445</x:v>
      </x:c>
      <x:c r="Z107" s="51" t="n">
        <x:v>6530.27</x:v>
      </x:c>
      <x:c r="AA107" s="51" t="n">
        <x:v>1634.91</x:v>
      </x:c>
      <x:c r="AB107" s="54" t="n">
        <x:v>0.01031468531468538</x:v>
      </x:c>
      <x:c r="AC107" s="57" t="n">
        <x:v>1.942648059904697</x:v>
      </x:c>
      <x:c r="AD107" s="57" t="n">
        <x:v>9.073271190114893</x:v>
      </x:c>
      <x:c r="AE107" s="57" t="n">
        <x:v>9.942592445957716</x:v>
      </x:c>
      <x:c r="AF107" s="57" t="n">
        <x:v>1.922814830014685</x:v>
      </x:c>
      <x:c r="AG107" s="57" t="n">
        <x:v>7.680239279226379</x:v>
      </x:c>
      <x:c r="AH107" s="57" t="n">
        <x:v>15.52516010978957</x:v>
      </x:c>
      <x:c r="AI107" s="57" t="n">
        <x:v>10.95480955455132</x:v>
      </x:c>
      <x:c r="AJ107" s="57" t="n">
        <x:v>1.9</x:v>
      </x:c>
      <x:c r="AK107" s="57" t="n">
        <x:v>8.800000000000001</x:v>
      </x:c>
      <x:c r="AL107" s="57" t="n">
        <x:v>9.9</x:v>
      </x:c>
      <x:c r="AM107" s="57" t="n">
        <x:v>15.5</x:v>
      </x:c>
      <x:c r="AN107" s="57" t="n">
        <x:v>1.92</x:v>
      </x:c>
      <x:c r="AO107" s="57" t="n">
        <x:v>7.68</x:v>
      </x:c>
      <x:c r="AP107" s="57" t="n">
        <x:v>10.96</x:v>
      </x:c>
      <x:c r="AQ107" s="42" t="inlineStr">
        <x:is>
          <x:t xml:space="preserve">reported (CIQ)</x:t>
        </x:is>
      </x:c>
      <x:c r="AR107" s="42" t="inlineStr">
        <x:is>
          <x:t xml:space="preserve">Gartner Quick Comps</x:t>
        </x:is>
      </x:c>
      <x:c r="AS107" s="59" t="inlineStr">
        <x:is>
          <x:t xml:space="preserve">Syndicated research &amp; advisory (subscription), conferences, consulting. Recurring subscription research.</x:t>
        </x:is>
      </x:c>
      <x:c r="AT107" s="59"/>
      <x:c r="AU107" s="59" t="inlineStr">
        <x:is>
          <x:t xml:space="preserve">Core B2B subscription research/advisory. Conferences segment overlaps Industry 3. GICS=IT Consulting but business is research-info.</x:t>
        </x:is>
      </x:c>
    </x:row>
    <x:row r="108">
      <x:c r="A108" s="42" t="inlineStr">
        <x:is>
          <x:t xml:space="preserve">Industry 1: Media &amp; Publishing</x:t>
        </x:is>
      </x:c>
      <x:c r="B108" s="42" t="inlineStr">
        <x:is>
          <x:t xml:space="preserve">1.2 B2B Media &amp; Information</x:t>
        </x:is>
      </x:c>
      <x:c r="C108" s="42" t="inlineStr">
        <x:is>
          <x:t xml:space="preserve">Pearson plc</x:t>
        </x:is>
      </x:c>
      <x:c r="D108" s="42" t="inlineStr">
        <x:is>
          <x:t xml:space="preserve">PSON</x:t>
        </x:is>
      </x:c>
      <x:c r="E108" s="42" t="inlineStr">
        <x:is>
          <x:t xml:space="preserve">LSE</x:t>
        </x:is>
      </x:c>
      <x:c r="F108" s="42"/>
      <x:c r="G108" s="42" t="inlineStr">
        <x:is>
          <x:t xml:space="preserve">United Kingdom</x:t>
        </x:is>
      </x:c>
      <x:c r="H108" s="42" t="inlineStr">
        <x:is>
          <x:t xml:space="preserve">core</x:t>
        </x:is>
      </x:c>
      <x:c r="I108" s="42" t="inlineStr">
        <x:is>
          <x:t xml:space="preserve">Publishing/Education</x:t>
        </x:is>
      </x:c>
      <x:c r="J108" s="42" t="inlineStr">
        <x:is>
          <x:t xml:space="preserve">USD (orig GBP)</x:t>
        </x:is>
      </x:c>
      <x:c r="K108" s="45" t="n">
        <x:v>15.8</x:v>
      </x:c>
      <x:c r="L108" s="42" t="inlineStr">
        <x:is>
          <x:t xml:space="preserve">2026-09-08</x:t>
        </x:is>
      </x:c>
      <x:c r="M108" s="48" t="n">
        <x:v>601.1</x:v>
      </x:c>
      <x:c r="N108" s="51" t="n">
        <x:v>9498.4</x:v>
      </x:c>
      <x:c r="O108" s="51" t="n">
        <x:v>1926.2</x:v>
      </x:c>
      <x:c r="P108" s="51" t="n">
        <x:v>0</x:v>
      </x:c>
      <x:c r="Q108" s="51" t="n">
        <x:v>21.67</x:v>
      </x:c>
      <x:c r="R108" s="51" t="n">
        <x:v>11446.2</x:v>
      </x:c>
      <x:c r="S108" s="42" t="inlineStr">
        <x:is>
          <x:t xml:space="preserve">2026-07-31</x:t>
        </x:is>
      </x:c>
      <x:c r="T108" s="42"/>
      <x:c r="U108" s="51" t="n">
        <x:v>4922.4</x:v>
      </x:c>
      <x:c r="V108" s="51" t="n">
        <x:v>818.1</x:v>
      </x:c>
      <x:c r="W108" s="51" t="n">
        <x:v>694.9</x:v>
      </x:c>
      <x:c r="X108" s="54" t="n">
        <x:v>0.1661994149195515</x:v>
      </x:c>
      <x:c r="Y108" s="54" t="n">
        <x:v>0.1411709735088575</x:v>
      </x:c>
      <x:c r="Z108" s="42"/>
      <x:c r="AA108" s="42"/>
      <x:c r="AB108" s="42"/>
      <x:c r="AC108" s="57" t="n">
        <x:v>2.325329107752316</x:v>
      </x:c>
      <x:c r="AD108" s="57" t="n">
        <x:v>13.99119911991199</x:v>
      </x:c>
      <x:c r="AE108" s="57" t="n">
        <x:v>16.4717225500072</x:v>
      </x:c>
      <x:c r="AF108" s="42"/>
      <x:c r="AG108" s="42"/>
      <x:c r="AH108" s="57" t="n">
        <x:v>23.23529411764706</x:v>
      </x:c>
      <x:c r="AI108" s="42"/>
      <x:c r="AJ108" s="57" t="n">
        <x:v>2.3</x:v>
      </x:c>
      <x:c r="AK108" s="57" t="n">
        <x:v>13.2</x:v>
      </x:c>
      <x:c r="AL108" s="57" t="n">
        <x:v>16.4</x:v>
      </x:c>
      <x:c r="AM108" s="57" t="n">
        <x:v>23.3</x:v>
      </x:c>
      <x:c r="AN108" s="57" t="n">
        <x:v>2.22</x:v>
      </x:c>
      <x:c r="AO108" s="57" t="n">
        <x:v>9.67</x:v>
      </x:c>
      <x:c r="AP108" s="57" t="n">
        <x:v>15.58</x:v>
      </x:c>
      <x:c r="AQ108" s="42" t="inlineStr">
        <x:is>
          <x:t xml:space="preserve">reported (CIQ)</x:t>
        </x:is>
      </x:c>
      <x:c r="AR108" s="42" t="inlineStr">
        <x:is>
          <x:t xml:space="preserve">Informa Quick Comps</x:t>
        </x:is>
      </x:c>
      <x:c r="AS108" s="59" t="inlineStr">
        <x:is>
          <x:t xml:space="preserve">Education &amp; assessment: Higher Ed courseware, English Language Learning, Assessment &amp; Qualifications, Workforce Skills, Virtual Learning. Digital subscription + assessment.</x:t>
        </x:is>
      </x:c>
      <x:c r="AT108" s="59" t="inlineStr">
        <x:is>
          <x:t xml:space="preserve">Education content/assessment subscription + services</x:t>
        </x:is>
      </x:c>
      <x:c r="AU108" s="59" t="inlineStr">
        <x:is>
          <x:t xml:space="preserve">Core education/assessment (backfill). Digital-transition education. UK.</x:t>
        </x:is>
      </x:c>
    </x:row>
    <x:row r="109">
      <x:c r="A109" s="42" t="inlineStr">
        <x:is>
          <x:t xml:space="preserve">Industry 1: Media &amp; Publishing</x:t>
        </x:is>
      </x:c>
      <x:c r="B109" s="42" t="inlineStr">
        <x:is>
          <x:t xml:space="preserve">1.2 B2B Media &amp; Information</x:t>
        </x:is>
      </x:c>
      <x:c r="C109" s="42" t="inlineStr">
        <x:is>
          <x:t xml:space="preserve">Springer Nature AG &amp; Co. KGaA</x:t>
        </x:is>
      </x:c>
      <x:c r="D109" s="42" t="inlineStr">
        <x:is>
          <x:t xml:space="preserve">SPG</x:t>
        </x:is>
      </x:c>
      <x:c r="E109" s="42" t="inlineStr">
        <x:is>
          <x:t xml:space="preserve">XTRA</x:t>
        </x:is>
      </x:c>
      <x:c r="F109" s="42"/>
      <x:c r="G109" s="42" t="inlineStr">
        <x:is>
          <x:t xml:space="preserve">Germany</x:t>
        </x:is>
      </x:c>
      <x:c r="H109" s="42" t="inlineStr">
        <x:is>
          <x:t xml:space="preserve">core</x:t>
        </x:is>
      </x:c>
      <x:c r="I109" s="42" t="inlineStr">
        <x:is>
          <x:t xml:space="preserve">Publishing</x:t>
        </x:is>
      </x:c>
      <x:c r="J109" s="42" t="inlineStr">
        <x:is>
          <x:t xml:space="preserve">USD (orig EUR)</x:t>
        </x:is>
      </x:c>
      <x:c r="K109" s="45" t="n">
        <x:v>23.1</x:v>
      </x:c>
      <x:c r="L109" s="42" t="inlineStr">
        <x:is>
          <x:t xml:space="preserve">2026-09-08</x:t>
        </x:is>
      </x:c>
      <x:c r="M109" s="48" t="n">
        <x:v>198.9</x:v>
      </x:c>
      <x:c r="N109" s="51" t="n">
        <x:v>4594.9</x:v>
      </x:c>
      <x:c r="O109" s="51" t="n">
        <x:v>1351.2</x:v>
      </x:c>
      <x:c r="P109" s="51" t="n">
        <x:v>0</x:v>
      </x:c>
      <x:c r="Q109" s="51" t="n">
        <x:v>0.58</x:v>
      </x:c>
      <x:c r="R109" s="51" t="n">
        <x:v>5946.7</x:v>
      </x:c>
      <x:c r="S109" s="42" t="inlineStr">
        <x:is>
          <x:t xml:space="preserve">2026-08-05</x:t>
        </x:is>
      </x:c>
      <x:c r="T109" s="42"/>
      <x:c r="U109" s="51" t="n">
        <x:v>2272.4</x:v>
      </x:c>
      <x:c r="V109" s="51" t="n">
        <x:v>829.1</x:v>
      </x:c>
      <x:c r="W109" s="51" t="n">
        <x:v>547.7</x:v>
      </x:c>
      <x:c r="X109" s="54" t="n">
        <x:v>0.3648565393416652</x:v>
      </x:c>
      <x:c r="Y109" s="54" t="n">
        <x:v>0.2410227072698469</x:v>
      </x:c>
      <x:c r="Z109" s="51" t="n">
        <x:v>2357.74</x:v>
      </x:c>
      <x:c r="AA109" s="51" t="n">
        <x:v>886.36</x:v>
      </x:c>
      <x:c r="AB109" s="54" t="n">
        <x:v>0.03755500792114042</x:v>
      </x:c>
      <x:c r="AC109" s="57" t="n">
        <x:v>2.616924837176553</x:v>
      </x:c>
      <x:c r="AD109" s="57" t="n">
        <x:v>7.172476178989265</x:v>
      </x:c>
      <x:c r="AE109" s="57" t="n">
        <x:v>10.85758626985576</x:v>
      </x:c>
      <x:c r="AF109" s="57" t="n">
        <x:v>2.52220346603103</x:v>
      </x:c>
      <x:c r="AG109" s="57" t="n">
        <x:v>6.709124960512658</x:v>
      </x:c>
      <x:c r="AH109" s="57" t="n">
        <x:v>12.09424083769634</x:v>
      </x:c>
      <x:c r="AI109" s="57" t="n">
        <x:v>11.49253731343284</x:v>
      </x:c>
      <x:c r="AJ109" s="57" t="n">
        <x:v>2.6</x:v>
      </x:c>
      <x:c r="AK109" s="57" t="n">
        <x:v>7</x:v>
      </x:c>
      <x:c r="AL109" s="57" t="n">
        <x:v>10.8</x:v>
      </x:c>
      <x:c r="AM109" s="57" t="n">
        <x:v>12.1</x:v>
      </x:c>
      <x:c r="AN109" s="57" t="n">
        <x:v>2.52</x:v>
      </x:c>
      <x:c r="AO109" s="57" t="n">
        <x:v>6.71</x:v>
      </x:c>
      <x:c r="AP109" s="57" t="n">
        <x:v>11.49</x:v>
      </x:c>
      <x:c r="AQ109" s="42" t="inlineStr">
        <x:is>
          <x:t xml:space="preserve">reported (CIQ)</x:t>
        </x:is>
      </x:c>
      <x:c r="AR109" s="42" t="inlineStr">
        <x:is>
          <x:t xml:space="preserve">Wiley Quick Comps</x:t>
        </x:is>
      </x:c>
      <x:c r="AS109" s="59" t="inlineStr">
        <x:is>
          <x:t xml:space="preserve">Scientific/academic research publishing (Nature, journals), education, health content. Recurring subscription/open access.</x:t>
        </x:is>
      </x:c>
      <x:c r="AT109" s="59"/>
      <x:c r="AU109" s="59" t="inlineStr">
        <x:is>
          <x:t xml:space="preserve">Core academic/scientific publisher (IPO 2024). High-quality subscription/OA research. EU supplemental geo.</x:t>
        </x:is>
      </x:c>
    </x:row>
    <x:row r="110">
      <x:c r="A110" s="42" t="inlineStr">
        <x:is>
          <x:t xml:space="preserve">Industry 1: Media &amp; Publishing</x:t>
        </x:is>
      </x:c>
      <x:c r="B110" s="42" t="inlineStr">
        <x:is>
          <x:t xml:space="preserve">1.2 B2B Media &amp; Information</x:t>
        </x:is>
      </x:c>
      <x:c r="C110" s="42" t="inlineStr">
        <x:is>
          <x:t xml:space="preserve">Clarivate Plc</x:t>
        </x:is>
      </x:c>
      <x:c r="D110" s="42" t="inlineStr">
        <x:is>
          <x:t xml:space="preserve">CLVT</x:t>
        </x:is>
      </x:c>
      <x:c r="E110" s="42" t="inlineStr">
        <x:is>
          <x:t xml:space="preserve">NYSE</x:t>
        </x:is>
      </x:c>
      <x:c r="F110" s="42"/>
      <x:c r="G110" s="42" t="inlineStr">
        <x:is>
          <x:t xml:space="preserve">United Kingdom/US</x:t>
        </x:is>
      </x:c>
      <x:c r="H110" s="42" t="inlineStr">
        <x:is>
          <x:t xml:space="preserve">core</x:t>
        </x:is>
      </x:c>
      <x:c r="I110" s="42" t="inlineStr">
        <x:is>
          <x:t xml:space="preserve">Research and Consulting Services</x:t>
        </x:is>
      </x:c>
      <x:c r="J110" s="42" t="inlineStr">
        <x:is>
          <x:t xml:space="preserve">USD</x:t>
        </x:is>
      </x:c>
      <x:c r="K110" s="45" t="n">
        <x:v>1.91</x:v>
      </x:c>
      <x:c r="L110" s="42" t="inlineStr">
        <x:is>
          <x:t xml:space="preserve">2026-09-08</x:t>
        </x:is>
      </x:c>
      <x:c r="M110" s="48" t="n">
        <x:v>639.7</x:v>
      </x:c>
      <x:c r="N110" s="51" t="n">
        <x:v>1221.8</x:v>
      </x:c>
      <x:c r="O110" s="51" t="n">
        <x:v>4050.8</x:v>
      </x:c>
      <x:c r="P110" s="51" t="n">
        <x:v>0</x:v>
      </x:c>
      <x:c r="Q110" s="51" t="n">
        <x:v>0</x:v>
      </x:c>
      <x:c r="R110" s="51" t="n">
        <x:v>5272.6</x:v>
      </x:c>
      <x:c r="S110" s="42" t="inlineStr">
        <x:is>
          <x:t xml:space="preserve">2026-07-29</x:t>
        </x:is>
      </x:c>
      <x:c r="T110" s="42"/>
      <x:c r="U110" s="51" t="n">
        <x:v>2412.9</x:v>
      </x:c>
      <x:c r="V110" s="51" t="n">
        <x:v>914.8</x:v>
      </x:c>
      <x:c r="W110" s="51" t="n">
        <x:v>164.2</x:v>
      </x:c>
      <x:c r="X110" s="54" t="n">
        <x:v>0.3791288491027394</x:v>
      </x:c>
      <x:c r="Y110" s="54" t="n">
        <x:v>0.06805089311616726</x:v>
      </x:c>
      <x:c r="Z110" s="51" t="n">
        <x:v>1999.5</x:v>
      </x:c>
      <x:c r="AA110" s="51" t="n">
        <x:v>888.6</x:v>
      </x:c>
      <x:c r="AB110" s="54" t="n">
        <x:v>-0.1713291060549547</x:v>
      </x:c>
      <x:c r="AC110" s="57" t="n">
        <x:v>2.185171370549961</x:v>
      </x:c>
      <x:c r="AD110" s="57" t="n">
        <x:v>5.763664188893748</x:v>
      </x:c>
      <x:c r="AE110" s="57" t="n">
        <x:v>32.11084043848965</x:v>
      </x:c>
      <x:c r="AF110" s="57" t="n">
        <x:v>2.636959239809953</x:v>
      </x:c>
      <x:c r="AG110" s="57" t="n">
        <x:v>5.933603421111862</x:v>
      </x:c>
      <x:c r="AH110" s="42"/>
      <x:c r="AI110" s="57" t="n">
        <x:v>2.938461538461538</x:v>
      </x:c>
      <x:c r="AJ110" s="57" t="n">
        <x:v>2.2</x:v>
      </x:c>
      <x:c r="AK110" s="57" t="n">
        <x:v>5.6</x:v>
      </x:c>
      <x:c r="AL110" s="57" t="n">
        <x:v>32.1</x:v>
      </x:c>
      <x:c r="AM110" s="42"/>
      <x:c r="AN110" s="57" t="n">
        <x:v>2.64</x:v>
      </x:c>
      <x:c r="AO110" s="57" t="n">
        <x:v>5.93</x:v>
      </x:c>
      <x:c r="AP110" s="57" t="n">
        <x:v>2.93</x:v>
      </x:c>
      <x:c r="AQ110" s="42" t="inlineStr">
        <x:is>
          <x:t xml:space="preserve">reported (CIQ)</x:t>
        </x:is>
      </x:c>
      <x:c r="AR110" s="42" t="inlineStr">
        <x:is>
          <x:t xml:space="preserve">RELX Quick Comps</x:t>
        </x:is>
      </x:c>
      <x:c r="AS110" s="59" t="inlineStr">
        <x:is>
          <x:t xml:space="preserve">Scientific &amp; academic (Web of Science), IP (patents/trademarks), Life Sciences info &amp; analytics. Subscription + transactional.</x:t>
        </x:is>
      </x:c>
      <x:c r="AT110" s="59"/>
      <x:c r="AU110" s="59" t="inlineStr">
        <x:is>
          <x:t xml:space="preserve">Core scientific/IP info but HIGHLY LEVERED (net debt 4.1bn vs EBITDA 0.9bn = ~4.4x; TEV 5.3bn mostly debt, equity only 1.2bn). Depressed equity, negative EPS. Big gap LTM EBIT(164) vs EBITDA(915)=heavy D&amp;A/amort. Include core, flag leverage.</x:t>
        </x:is>
      </x:c>
    </x:row>
    <x:row r="111">
      <x:c r="A111" s="42" t="inlineStr">
        <x:is>
          <x:t xml:space="preserve">Industry 1: Media &amp; Publishing</x:t>
        </x:is>
      </x:c>
      <x:c r="B111" s="42" t="inlineStr">
        <x:is>
          <x:t xml:space="preserve">1.2 B2B Media &amp; Information</x:t>
        </x:is>
      </x:c>
      <x:c r="C111" s="42" t="inlineStr">
        <x:is>
          <x:t xml:space="preserve">McGraw Hill, Inc.</x:t>
        </x:is>
      </x:c>
      <x:c r="D111" s="42" t="inlineStr">
        <x:is>
          <x:t xml:space="preserve">MH</x:t>
        </x:is>
      </x:c>
      <x:c r="E111" s="42" t="inlineStr">
        <x:is>
          <x:t xml:space="preserve">NYSE</x:t>
        </x:is>
      </x:c>
      <x:c r="F111" s="42"/>
      <x:c r="G111" s="42" t="inlineStr">
        <x:is>
          <x:t xml:space="preserve">United States</x:t>
        </x:is>
      </x:c>
      <x:c r="H111" s="42" t="inlineStr">
        <x:is>
          <x:t xml:space="preserve">core</x:t>
        </x:is>
      </x:c>
      <x:c r="I111" s="42" t="inlineStr">
        <x:is>
          <x:t xml:space="preserve">Publishing</x:t>
        </x:is>
      </x:c>
      <x:c r="J111" s="42" t="inlineStr">
        <x:is>
          <x:t xml:space="preserve">USD</x:t>
        </x:is>
      </x:c>
      <x:c r="K111" s="45" t="n">
        <x:v>12.28</x:v>
      </x:c>
      <x:c r="L111" s="42" t="inlineStr">
        <x:is>
          <x:t xml:space="preserve">2026-09-08</x:t>
        </x:is>
      </x:c>
      <x:c r="M111" s="48" t="n">
        <x:v>191.3</x:v>
      </x:c>
      <x:c r="N111" s="51" t="n">
        <x:v>2349.3</x:v>
      </x:c>
      <x:c r="O111" s="51" t="n">
        <x:v>2460.2</x:v>
      </x:c>
      <x:c r="P111" s="51" t="n">
        <x:v>0</x:v>
      </x:c>
      <x:c r="Q111" s="51" t="n">
        <x:v>0</x:v>
      </x:c>
      <x:c r="R111" s="51" t="n">
        <x:v>4809.4</x:v>
      </x:c>
      <x:c r="S111" s="42" t="inlineStr">
        <x:is>
          <x:t xml:space="preserve">2026-08-13</x:t>
        </x:is>
      </x:c>
      <x:c r="T111" s="42"/>
      <x:c r="U111" s="51" t="n">
        <x:v>2117</x:v>
      </x:c>
      <x:c r="V111" s="51" t="n">
        <x:v>588.8</x:v>
      </x:c>
      <x:c r="W111" s="51" t="n">
        <x:v>344.1</x:v>
      </x:c>
      <x:c r="X111" s="54" t="n">
        <x:v>0.2781294284364667</x:v>
      </x:c>
      <x:c r="Y111" s="54" t="n">
        <x:v>0.1625413320736892</x:v>
      </x:c>
      <x:c r="Z111" s="51" t="n">
        <x:v>2173.95</x:v>
      </x:c>
      <x:c r="AA111" s="51" t="n">
        <x:v>776.41</x:v>
      </x:c>
      <x:c r="AB111" s="54" t="n">
        <x:v>0.02690127538970222</x:v>
      </x:c>
      <x:c r="AC111" s="57" t="n">
        <x:v>2.271799716580066</x:v>
      </x:c>
      <x:c r="AD111" s="57" t="n">
        <x:v>8.168138586956522</x:v>
      </x:c>
      <x:c r="AE111" s="57" t="n">
        <x:v>13.97675094449288</x:v>
      </x:c>
      <x:c r="AF111" s="57" t="n">
        <x:v>2.212286391131351</x:v>
      </x:c>
      <x:c r="AG111" s="57" t="n">
        <x:v>6.19440759392589</x:v>
      </x:c>
      <x:c r="AH111" s="57" t="n">
        <x:v>25.58333333333333</x:v>
      </x:c>
      <x:c r="AI111" s="57" t="n">
        <x:v>6.202020202020202</x:v>
      </x:c>
      <x:c r="AJ111" s="57" t="n">
        <x:v>2.3</x:v>
      </x:c>
      <x:c r="AK111" s="57" t="n">
        <x:v>8</x:v>
      </x:c>
      <x:c r="AL111" s="57" t="n">
        <x:v>14</x:v>
      </x:c>
      <x:c r="AM111" s="57" t="n">
        <x:v>25.4</x:v>
      </x:c>
      <x:c r="AN111" s="57" t="n">
        <x:v>2.21</x:v>
      </x:c>
      <x:c r="AO111" s="57" t="n">
        <x:v>6.19</x:v>
      </x:c>
      <x:c r="AP111" s="57" t="n">
        <x:v>6.21</x:v>
      </x:c>
      <x:c r="AQ111" s="42" t="inlineStr">
        <x:is>
          <x:t xml:space="preserve">reported (CIQ)</x:t>
        </x:is>
      </x:c>
      <x:c r="AR111" s="42" t="inlineStr">
        <x:is>
          <x:t xml:space="preserve">Wiley Quick Comps</x:t>
        </x:is>
      </x:c>
      <x:c r="AS111" s="59" t="inlineStr">
        <x:is>
          <x:t xml:space="preserve">Education publishing &amp; learning platforms (K-12, higher ed, professional). Digital subscription + courseware. Recent IPO.</x:t>
        </x:is>
      </x:c>
      <x:c r="AT111" s="59"/>
      <x:c r="AU111" s="59" t="inlineStr">
        <x:is>
          <x:t xml:space="preserve">Core education publishing (2025 IPO). Levered (net debt 2.46bn vs EBITDA 0.59bn ~4.2x). Include core, flag leverage.</x:t>
        </x:is>
      </x:c>
    </x:row>
    <x:row r="112">
      <x:c r="A112" s="42" t="inlineStr">
        <x:is>
          <x:t xml:space="preserve">Industry 1: Media &amp; Publishing</x:t>
        </x:is>
      </x:c>
      <x:c r="B112" s="42" t="inlineStr">
        <x:is>
          <x:t xml:space="preserve">1.2 B2B Media &amp; Information</x:t>
        </x:is>
      </x:c>
      <x:c r="C112" s="42" t="inlineStr">
        <x:is>
          <x:t xml:space="preserve">John Wiley &amp; Sons, Inc.</x:t>
        </x:is>
      </x:c>
      <x:c r="D112" s="42" t="inlineStr">
        <x:is>
          <x:t xml:space="preserve">WLY</x:t>
        </x:is>
      </x:c>
      <x:c r="E112" s="42" t="inlineStr">
        <x:is>
          <x:t xml:space="preserve">NYSE</x:t>
        </x:is>
      </x:c>
      <x:c r="F112" s="42" t="n">
        <x:v>314242</x:v>
      </x:c>
      <x:c r="G112" s="42" t="inlineStr">
        <x:is>
          <x:t xml:space="preserve">United States</x:t>
        </x:is>
      </x:c>
      <x:c r="H112" s="42" t="inlineStr">
        <x:is>
          <x:t xml:space="preserve">core</x:t>
        </x:is>
      </x:c>
      <x:c r="I112" s="42" t="inlineStr">
        <x:is>
          <x:t xml:space="preserve">Publishing</x:t>
        </x:is>
      </x:c>
      <x:c r="J112" s="42" t="inlineStr">
        <x:is>
          <x:t xml:space="preserve">USD</x:t>
        </x:is>
      </x:c>
      <x:c r="K112" s="45" t="n">
        <x:v>47.99</x:v>
      </x:c>
      <x:c r="L112" s="42" t="inlineStr">
        <x:is>
          <x:t xml:space="preserve">2026-09-08</x:t>
        </x:is>
      </x:c>
      <x:c r="M112" s="48" t="n">
        <x:v>50.7</x:v>
      </x:c>
      <x:c r="N112" s="51" t="n">
        <x:v>2435.7</x:v>
      </x:c>
      <x:c r="O112" s="51" t="n">
        <x:v>1268.5</x:v>
      </x:c>
      <x:c r="P112" s="51" t="n">
        <x:v>0</x:v>
      </x:c>
      <x:c r="Q112" s="51" t="n">
        <x:v>0</x:v>
      </x:c>
      <x:c r="R112" s="51" t="n">
        <x:v>3704.2</x:v>
      </x:c>
      <x:c r="S112" s="42" t="inlineStr">
        <x:is>
          <x:t xml:space="preserve">2026-09-04</x:t>
        </x:is>
      </x:c>
      <x:c r="T112" s="42"/>
      <x:c r="U112" s="51" t="n">
        <x:v>1666.1</x:v>
      </x:c>
      <x:c r="V112" s="51" t="n">
        <x:v>349.4</x:v>
      </x:c>
      <x:c r="W112" s="51" t="n">
        <x:v>282.7</x:v>
      </x:c>
      <x:c r="X112" s="54" t="n">
        <x:v>0.2097113018426265</x:v>
      </x:c>
      <x:c r="Y112" s="54" t="n">
        <x:v>0.169677690414741</x:v>
      </x:c>
      <x:c r="Z112" s="51" t="n">
        <x:v>1768.75</x:v>
      </x:c>
      <x:c r="AA112" s="51" t="n">
        <x:v>481.25</x:v>
      </x:c>
      <x:c r="AB112" s="54" t="n">
        <x:v>0.06161094772222553</x:v>
      </x:c>
      <x:c r="AC112" s="57" t="n">
        <x:v>2.223275913810696</x:v>
      </x:c>
      <x:c r="AD112" s="57" t="n">
        <x:v>10.60160274756726</x:v>
      </x:c>
      <x:c r="AE112" s="57" t="n">
        <x:v>13.10293597453131</x:v>
      </x:c>
      <x:c r="AF112" s="57" t="n">
        <x:v>2.094247349823322</x:v>
      </x:c>
      <x:c r="AG112" s="57" t="n">
        <x:v>7.69703896103896</x:v>
      </x:c>
      <x:c r="AH112" s="57" t="n">
        <x:v>12.72944297082228</x:v>
      </x:c>
      <x:c r="AI112" s="57" t="n">
        <x:v>9.734279918864098</x:v>
      </x:c>
      <x:c r="AJ112" s="57" t="n">
        <x:v>2.2</x:v>
      </x:c>
      <x:c r="AK112" s="57" t="n">
        <x:v>10.2</x:v>
      </x:c>
      <x:c r="AL112" s="57" t="n">
        <x:v>13.1</x:v>
      </x:c>
      <x:c r="AM112" s="57" t="n">
        <x:v>12.7</x:v>
      </x:c>
      <x:c r="AN112" s="57" t="n">
        <x:v>2.09</x:v>
      </x:c>
      <x:c r="AO112" s="57" t="n">
        <x:v>7.7</x:v>
      </x:c>
      <x:c r="AP112" s="57" t="n">
        <x:v>9.74</x:v>
      </x:c>
      <x:c r="AQ112" s="42" t="inlineStr">
        <x:is>
          <x:t xml:space="preserve">reported (CIQ)</x:t>
        </x:is>
      </x:c>
      <x:c r="AR112" s="42" t="inlineStr">
        <x:is>
          <x:t xml:space="preserve">Wiley Quick Comps</x:t>
        </x:is>
      </x:c>
      <x:c r="AS112" s="59" t="inlineStr">
        <x:is>
          <x:t xml:space="preserve">Academic &amp; professional publishing: research journals (open access), learning/education content, knowledge services. Subscription + transactional.</x:t>
        </x:is>
      </x:c>
      <x:c r="AT112" s="59"/>
      <x:c r="AU112" s="59" t="inlineStr">
        <x:is>
          <x:t xml:space="preserve">Core scholarly/professional publishing (Research + Learning). FY end Apr.</x:t>
        </x:is>
      </x:c>
    </x:row>
    <x:row r="113">
      <x:c r="A113" s="42" t="inlineStr">
        <x:is>
          <x:t xml:space="preserve">Industry 1: Media &amp; Publishing</x:t>
        </x:is>
      </x:c>
      <x:c r="B113" s="42" t="inlineStr">
        <x:is>
          <x:t xml:space="preserve">1.2 B2B Media &amp; Information</x:t>
        </x:is>
      </x:c>
      <x:c r="C113" s="42" t="inlineStr">
        <x:is>
          <x:t xml:space="preserve">Sanoma Oyj</x:t>
        </x:is>
      </x:c>
      <x:c r="D113" s="42" t="inlineStr">
        <x:is>
          <x:t xml:space="preserve">SANOMA</x:t>
        </x:is>
      </x:c>
      <x:c r="E113" s="42" t="inlineStr">
        <x:is>
          <x:t xml:space="preserve">HLSE</x:t>
        </x:is>
      </x:c>
      <x:c r="F113" s="42"/>
      <x:c r="G113" s="42" t="inlineStr">
        <x:is>
          <x:t xml:space="preserve">Finland</x:t>
        </x:is>
      </x:c>
      <x:c r="H113" s="42" t="inlineStr">
        <x:is>
          <x:t xml:space="preserve">supplemental (EU, diversified)</x:t>
        </x:is>
      </x:c>
      <x:c r="I113" s="42" t="inlineStr">
        <x:is>
          <x:t xml:space="preserve">Publishing</x:t>
        </x:is>
      </x:c>
      <x:c r="J113" s="42" t="inlineStr">
        <x:is>
          <x:t xml:space="preserve">USD (orig EUR)</x:t>
        </x:is>
      </x:c>
      <x:c r="K113" s="45" t="n">
        <x:v>11.07</x:v>
      </x:c>
      <x:c r="L113" s="42" t="inlineStr">
        <x:is>
          <x:t xml:space="preserve">2026-09-08</x:t>
        </x:is>
      </x:c>
      <x:c r="M113" s="48" t="n">
        <x:v>162.5</x:v>
      </x:c>
      <x:c r="N113" s="51" t="n">
        <x:v>1799.3</x:v>
      </x:c>
      <x:c r="O113" s="51" t="n">
        <x:v>901.7</x:v>
      </x:c>
      <x:c r="P113" s="51" t="n">
        <x:v>0</x:v>
      </x:c>
      <x:c r="Q113" s="51" t="n">
        <x:v>0.7</x:v>
      </x:c>
      <x:c r="R113" s="51" t="n">
        <x:v>2701.7</x:v>
      </x:c>
      <x:c r="S113" s="42" t="inlineStr">
        <x:is>
          <x:t xml:space="preserve">2026-07-29</x:t>
        </x:is>
      </x:c>
      <x:c r="T113" s="42"/>
      <x:c r="U113" s="51" t="n">
        <x:v>1507.7</x:v>
      </x:c>
      <x:c r="V113" s="51" t="n">
        <x:v>283.9</x:v>
      </x:c>
      <x:c r="W113" s="51" t="n">
        <x:v>144.8</x:v>
      </x:c>
      <x:c r="X113" s="54" t="n">
        <x:v>0.188300059693573</x:v>
      </x:c>
      <x:c r="Y113" s="54" t="n">
        <x:v>0.0960403263248657</x:v>
      </x:c>
      <x:c r="Z113" s="51" t="n">
        <x:v>1577.99</x:v>
      </x:c>
      <x:c r="AA113" s="51" t="n">
        <x:v>460.54</x:v>
      </x:c>
      <x:c r="AB113" s="54" t="n">
        <x:v>0.04662068050673218</x:v>
      </x:c>
      <x:c r="AC113" s="57" t="n">
        <x:v>1.791934735026862</x:v>
      </x:c>
      <x:c r="AD113" s="57" t="n">
        <x:v>9.516379006692498</x:v>
      </x:c>
      <x:c r="AE113" s="57" t="n">
        <x:v>18.65814917127071</x:v>
      </x:c>
      <x:c r="AF113" s="57" t="n">
        <x:v>1.712114778927623</x:v>
      </x:c>
      <x:c r="AG113" s="57" t="n">
        <x:v>5.866374256307812</x:v>
      </x:c>
      <x:c r="AH113" s="57" t="n">
        <x:v>92.25</x:v>
      </x:c>
      <x:c r="AI113" s="57" t="n">
        <x:v>11.41237113402062</x:v>
      </x:c>
      <x:c r="AJ113" s="57" t="n">
        <x:v>1.8</x:v>
      </x:c>
      <x:c r="AK113" s="57" t="n">
        <x:v>8.4</x:v>
      </x:c>
      <x:c r="AL113" s="57" t="n">
        <x:v>18.5</x:v>
      </x:c>
      <x:c r="AM113" s="57" t="n">
        <x:v>94.3</x:v>
      </x:c>
      <x:c r="AN113" s="57" t="n">
        <x:v>1.71</x:v>
      </x:c>
      <x:c r="AO113" s="57" t="n">
        <x:v>5.87</x:v>
      </x:c>
      <x:c r="AP113" s="57" t="n">
        <x:v>11.43</x:v>
      </x:c>
      <x:c r="AQ113" s="42" t="inlineStr">
        <x:is>
          <x:t xml:space="preserve">reported (CIQ)</x:t>
        </x:is>
      </x:c>
      <x:c r="AR113" s="42" t="inlineStr">
        <x:is>
          <x:t xml:space="preserve">Wiley Quick Comps</x:t>
        </x:is>
      </x:c>
      <x:c r="AS113" s="59" t="inlineStr">
        <x:is>
          <x:t xml:space="preserve">Learning (K-12 education content, ~half of business) + Media Finland (news/consumer). Subscription + advertising.</x:t>
        </x:is>
      </x:c>
      <x:c r="AT113" s="59"/>
      <x:c r="AU113" s="59" t="inlineStr">
        <x:is>
          <x:t xml:space="preserve">Diversified: Learning (education) + Media Finland (consumer). Flag diversified; EU supplemental.</x:t>
        </x:is>
      </x:c>
    </x:row>
    <x:row r="114">
      <x:c r="A114" s="42" t="inlineStr">
        <x:is>
          <x:t xml:space="preserve">Industry 1: Media &amp; Publishing</x:t>
        </x:is>
      </x:c>
      <x:c r="B114" s="42" t="inlineStr">
        <x:is>
          <x:t xml:space="preserve">1.2 B2B Media &amp; Information</x:t>
        </x:is>
      </x:c>
      <x:c r="C114" s="42" t="inlineStr">
        <x:is>
          <x:t xml:space="preserve">Promotora de Informaciones, S.A. (Prisa)</x:t>
        </x:is>
      </x:c>
      <x:c r="D114" s="42" t="inlineStr">
        <x:is>
          <x:t xml:space="preserve">PRS</x:t>
        </x:is>
      </x:c>
      <x:c r="E114" s="42" t="inlineStr">
        <x:is>
          <x:t xml:space="preserve">BME</x:t>
        </x:is>
      </x:c>
      <x:c r="F114" s="42"/>
      <x:c r="G114" s="42" t="inlineStr">
        <x:is>
          <x:t xml:space="preserve">Spain</x:t>
        </x:is>
      </x:c>
      <x:c r="H114" s="42" t="inlineStr">
        <x:is>
          <x:t xml:space="preserve">supplemental (EU, diversified)</x:t>
        </x:is>
      </x:c>
      <x:c r="I114" s="42" t="inlineStr">
        <x:is>
          <x:t xml:space="preserve">Publishing</x:t>
        </x:is>
      </x:c>
      <x:c r="J114" s="42" t="inlineStr">
        <x:is>
          <x:t xml:space="preserve">USD (orig EUR)</x:t>
        </x:is>
      </x:c>
      <x:c r="K114" s="45" t="n">
        <x:v>3.22</x:v>
      </x:c>
      <x:c r="L114" s="42" t="inlineStr">
        <x:is>
          <x:t xml:space="preserve">2026-09-08</x:t>
        </x:is>
      </x:c>
      <x:c r="M114" s="48" t="n">
        <x:v>134.8</x:v>
      </x:c>
      <x:c r="N114" s="51" t="n">
        <x:v>434.9</x:v>
      </x:c>
      <x:c r="O114" s="51" t="n">
        <x:v>864</x:v>
      </x:c>
      <x:c r="P114" s="51" t="n">
        <x:v>0</x:v>
      </x:c>
      <x:c r="Q114" s="51" t="n">
        <x:v>22.64</x:v>
      </x:c>
      <x:c r="R114" s="51" t="n">
        <x:v>1321.5</x:v>
      </x:c>
      <x:c r="S114" s="42" t="inlineStr">
        <x:is>
          <x:t xml:space="preserve">2026-07-28</x:t>
        </x:is>
      </x:c>
      <x:c r="T114" s="42"/>
      <x:c r="U114" s="51" t="n">
        <x:v>1169.8</x:v>
      </x:c>
      <x:c r="V114" s="51" t="n">
        <x:v>184.8</x:v>
      </x:c>
      <x:c r="W114" s="51" t="n">
        <x:v>142.9</x:v>
      </x:c>
      <x:c r="X114" s="54" t="n">
        <x:v>0.1579757223457001</x:v>
      </x:c>
      <x:c r="Y114" s="54" t="n">
        <x:v>0.1221576337835528</x:v>
      </x:c>
      <x:c r="Z114" s="51" t="n">
        <x:v>1132.48</x:v>
      </x:c>
      <x:c r="AA114" s="51" t="n">
        <x:v>221.05</x:v>
      </x:c>
      <x:c r="AB114" s="54" t="n">
        <x:v>-0.03190288938280039</x:v>
      </x:c>
      <x:c r="AC114" s="57" t="n">
        <x:v>1.129680287228586</x:v>
      </x:c>
      <x:c r="AD114" s="57" t="n">
        <x:v>7.150974025974025</x:v>
      </x:c>
      <x:c r="AE114" s="57" t="n">
        <x:v>9.247725682295311</x:v>
      </x:c>
      <x:c r="AF114" s="57" t="n">
        <x:v>1.166908024865781</x:v>
      </x:c>
      <x:c r="AG114" s="57" t="n">
        <x:v>5.978285455779235</x:v>
      </x:c>
      <x:c r="AH114" s="42"/>
      <x:c r="AI114" s="57" t="n">
        <x:v>80.5</x:v>
      </x:c>
      <x:c r="AJ114" s="57" t="n">
        <x:v>1.1</x:v>
      </x:c>
      <x:c r="AK114" s="57" t="n">
        <x:v>6.2</x:v>
      </x:c>
      <x:c r="AL114" s="57" t="n">
        <x:v>9.300000000000001</x:v>
      </x:c>
      <x:c r="AM114" s="42"/>
      <x:c r="AN114" s="57" t="n">
        <x:v>1.17</x:v>
      </x:c>
      <x:c r="AO114" s="57" t="n">
        <x:v>5.98</x:v>
      </x:c>
      <x:c r="AP114" s="57" t="n">
        <x:v>89.52</x:v>
      </x:c>
      <x:c r="AQ114" s="42" t="inlineStr">
        <x:is>
          <x:t xml:space="preserve">reported (CIQ)</x:t>
        </x:is>
      </x:c>
      <x:c r="AR114" s="42" t="inlineStr">
        <x:is>
          <x:t xml:space="preserve">Wiley Quick Comps</x:t>
        </x:is>
      </x:c>
      <x:c r="AS114" s="59" t="inlineStr">
        <x:is>
          <x:t xml:space="preserve">Santillana (education, Latin America) + Media (El Pais, radio). Subscription + advertising.</x:t>
        </x:is>
      </x:c>
      <x:c r="AT114" s="59"/>
      <x:c r="AU114" s="59" t="inlineStr">
        <x:is>
          <x:t xml:space="preserve">Diversified education (Santillana) + Spanish media. Levered. Flag diversified; EU supplemental.</x:t>
        </x:is>
      </x:c>
    </x:row>
    <x:row r="115">
      <x:c r="A115" s="36" t="inlineStr">
        <x:is>
          <x:t xml:space="preserve">1.3 Content Production &amp; Licensing  —  Industry 1: Media &amp; Publishing</x:t>
        </x:is>
      </x:c>
      <x:c r="B115" s="36"/>
      <x:c r="C115" s="36"/>
      <x:c r="D115" s="36"/>
      <x:c r="E115" s="36"/>
      <x:c r="F115" s="36"/>
      <x:c r="G115" s="36"/>
      <x:c r="H115" s="36"/>
      <x:c r="I115" s="36"/>
      <x:c r="J115" s="36"/>
      <x:c r="K115" s="36"/>
      <x:c r="L115" s="36"/>
      <x:c r="M115" s="36"/>
      <x:c r="N115" s="36"/>
      <x:c r="O115" s="36"/>
      <x:c r="P115" s="36"/>
      <x:c r="Q115" s="36"/>
      <x:c r="R115" s="36"/>
      <x:c r="S115" s="36"/>
      <x:c r="T115" s="36"/>
      <x:c r="U115" s="36"/>
      <x:c r="V115" s="36"/>
      <x:c r="W115" s="36"/>
      <x:c r="X115" s="36"/>
      <x:c r="Y115" s="36"/>
      <x:c r="Z115" s="36"/>
      <x:c r="AA115" s="36"/>
      <x:c r="AB115" s="36"/>
      <x:c r="AC115" s="36"/>
      <x:c r="AD115" s="36"/>
      <x:c r="AE115" s="36"/>
      <x:c r="AF115" s="36"/>
      <x:c r="AG115" s="36"/>
      <x:c r="AH115" s="36"/>
      <x:c r="AI115" s="36"/>
      <x:c r="AJ115" s="36"/>
      <x:c r="AK115" s="36"/>
      <x:c r="AL115" s="36"/>
      <x:c r="AM115" s="36"/>
      <x:c r="AN115" s="36"/>
      <x:c r="AO115" s="36"/>
      <x:c r="AP115" s="36"/>
      <x:c r="AQ115" s="36"/>
      <x:c r="AR115" s="36"/>
      <x:c r="AS115" s="36"/>
      <x:c r="AT115" s="36"/>
      <x:c r="AU115" s="36"/>
    </x:row>
    <x:row r="116">
      <x:c r="A116" s="42" t="inlineStr">
        <x:is>
          <x:t xml:space="preserve">Industry 1: Media &amp; Publishing</x:t>
        </x:is>
      </x:c>
      <x:c r="B116" s="42" t="inlineStr">
        <x:is>
          <x:t xml:space="preserve">1.3 Content Production &amp; Licensing</x:t>
        </x:is>
      </x:c>
      <x:c r="C116" s="42" t="inlineStr">
        <x:is>
          <x:t xml:space="preserve">Netflix, Inc.</x:t>
        </x:is>
      </x:c>
      <x:c r="D116" s="42" t="inlineStr">
        <x:is>
          <x:t xml:space="preserve">NFLX</x:t>
        </x:is>
      </x:c>
      <x:c r="E116" s="42" t="inlineStr">
        <x:is>
          <x:t xml:space="preserve">NasdaqGS</x:t>
        </x:is>
      </x:c>
      <x:c r="F116" s="42"/>
      <x:c r="G116" s="42" t="inlineStr">
        <x:is>
          <x:t xml:space="preserve">United States</x:t>
        </x:is>
      </x:c>
      <x:c r="H116" s="42" t="inlineStr">
        <x:is>
          <x:t xml:space="preserve">core (streaming platform - flag)</x:t>
        </x:is>
      </x:c>
      <x:c r="I116" s="42" t="inlineStr">
        <x:is>
          <x:t xml:space="preserve">Movies and Entertainment</x:t>
        </x:is>
      </x:c>
      <x:c r="J116" s="42" t="inlineStr">
        <x:is>
          <x:t xml:space="preserve">USD</x:t>
        </x:is>
      </x:c>
      <x:c r="K116" s="45" t="n">
        <x:v>76.03</x:v>
      </x:c>
      <x:c r="L116" s="42" t="inlineStr">
        <x:is>
          <x:t xml:space="preserve">2026-09-08</x:t>
        </x:is>
      </x:c>
      <x:c r="M116" s="48" t="n">
        <x:v>4163.9</x:v>
      </x:c>
      <x:c r="N116" s="51" t="n">
        <x:v>316584.3</x:v>
      </x:c>
      <x:c r="O116" s="51" t="n">
        <x:v>7526.8</x:v>
      </x:c>
      <x:c r="P116" s="51" t="n">
        <x:v>0</x:v>
      </x:c>
      <x:c r="Q116" s="51" t="n">
        <x:v>0</x:v>
      </x:c>
      <x:c r="R116" s="51" t="n">
        <x:v>324111.1</x:v>
      </x:c>
      <x:c r="S116" s="42" t="inlineStr">
        <x:is>
          <x:t xml:space="preserve">2026-07-17</x:t>
        </x:is>
      </x:c>
      <x:c r="T116" s="42"/>
      <x:c r="U116" s="51" t="n">
        <x:v>48370.8</x:v>
      </x:c>
      <x:c r="V116" s="51" t="n">
        <x:v>14726.9</x:v>
      </x:c>
      <x:c r="W116" s="51" t="n">
        <x:v>14354.5</x:v>
      </x:c>
      <x:c r="X116" s="54" t="n">
        <x:v>0.3044584749476957</x:v>
      </x:c>
      <x:c r="Y116" s="54" t="n">
        <x:v>0.2967596153051014</x:v>
      </x:c>
      <x:c r="Z116" s="51" t="n">
        <x:v>54110</x:v>
      </x:c>
      <x:c r="AA116" s="51" t="n">
        <x:v>18526.6</x:v>
      </x:c>
      <x:c r="AB116" s="54" t="n">
        <x:v>0.1186500946852231</x:v>
      </x:c>
      <x:c r="AC116" s="57" t="n">
        <x:v>6.700552812854035</x:v>
      </x:c>
      <x:c r="AD116" s="57" t="n">
        <x:v>22.00810082230476</x:v>
      </x:c>
      <x:c r="AE116" s="57" t="n">
        <x:v>22.57905883172524</x:v>
      </x:c>
      <x:c r="AF116" s="57" t="n">
        <x:v>5.989855849196082</x:v>
      </x:c>
      <x:c r="AG116" s="57" t="n">
        <x:v>17.49436485917546</x:v>
      </x:c>
      <x:c r="AH116" s="57" t="n">
        <x:v>23.98422712933754</x:v>
      </x:c>
      <x:c r="AI116" s="57" t="n">
        <x:v>21.91066282420749</x:v>
      </x:c>
      <x:c r="AJ116" s="57" t="n">
        <x:v>6.7</x:v>
      </x:c>
      <x:c r="AK116" s="57" t="n">
        <x:v>21</x:v>
      </x:c>
      <x:c r="AL116" s="57" t="n">
        <x:v>22.6</x:v>
      </x:c>
      <x:c r="AM116" s="57" t="n">
        <x:v>24</x:v>
      </x:c>
      <x:c r="AN116" s="57" t="n">
        <x:v>5.99</x:v>
      </x:c>
      <x:c r="AO116" s="57" t="n">
        <x:v>17.49</x:v>
      </x:c>
      <x:c r="AP116" s="57" t="n">
        <x:v>21.94</x:v>
      </x:c>
      <x:c r="AQ116" s="42" t="inlineStr">
        <x:is>
          <x:t xml:space="preserve">reported (CIQ)</x:t>
        </x:is>
      </x:c>
      <x:c r="AR116" s="42" t="inlineStr">
        <x:is>
          <x:t xml:space="preserve">WBD Quick Comps</x:t>
        </x:is>
      </x:c>
      <x:c r="AS116" s="59" t="inlineStr">
        <x:is>
          <x:t xml:space="preserve">Global subscription streaming; heavy original content production + licensing. Streaming distribution + content producer.</x:t>
        </x:is>
      </x:c>
      <x:c r="AT116" s="59"/>
      <x:c r="AU116" s="59" t="inlineStr">
        <x:is>
          <x:t xml:space="preserve">Premium streaming/content mega-cap (post ~10:1 split). Distribution-platform model - trades at big premium (~22x EV/EBITDA); flag distinct from traditional studios. Large-cap benchmark.</x:t>
        </x:is>
      </x:c>
    </x:row>
    <x:row r="117">
      <x:c r="A117" s="42" t="inlineStr">
        <x:is>
          <x:t xml:space="preserve">Industry 1: Media &amp; Publishing</x:t>
        </x:is>
      </x:c>
      <x:c r="B117" s="42" t="inlineStr">
        <x:is>
          <x:t xml:space="preserve">1.3 Content Production &amp; Licensing</x:t>
        </x:is>
      </x:c>
      <x:c r="C117" s="42" t="inlineStr">
        <x:is>
          <x:t xml:space="preserve">The Walt Disney Company</x:t>
        </x:is>
      </x:c>
      <x:c r="D117" s="42" t="inlineStr">
        <x:is>
          <x:t xml:space="preserve">DIS</x:t>
        </x:is>
      </x:c>
      <x:c r="E117" s="42" t="inlineStr">
        <x:is>
          <x:t xml:space="preserve">NYSE</x:t>
        </x:is>
      </x:c>
      <x:c r="F117" s="42"/>
      <x:c r="G117" s="42" t="inlineStr">
        <x:is>
          <x:t xml:space="preserve">United States</x:t>
        </x:is>
      </x:c>
      <x:c r="H117" s="42" t="inlineStr">
        <x:is>
          <x:t xml:space="preserve">core (diversified - flag)</x:t>
        </x:is>
      </x:c>
      <x:c r="I117" s="42" t="inlineStr">
        <x:is>
          <x:t xml:space="preserve">Movies and Entertainment</x:t>
        </x:is>
      </x:c>
      <x:c r="J117" s="42" t="inlineStr">
        <x:is>
          <x:t xml:space="preserve">USD</x:t>
        </x:is>
      </x:c>
      <x:c r="K117" s="45" t="n">
        <x:v>104.18</x:v>
      </x:c>
      <x:c r="L117" s="42" t="inlineStr">
        <x:is>
          <x:t xml:space="preserve">2026-09-08</x:t>
        </x:is>
      </x:c>
      <x:c r="M117" s="48" t="n">
        <x:v>1726.7</x:v>
      </x:c>
      <x:c r="N117" s="51" t="n">
        <x:v>179886.2</x:v>
      </x:c>
      <x:c r="O117" s="51" t="n">
        <x:v>40856</x:v>
      </x:c>
      <x:c r="P117" s="51" t="n">
        <x:v>0</x:v>
      </x:c>
      <x:c r="Q117" s="51" t="n">
        <x:v>6810</x:v>
      </x:c>
      <x:c r="R117" s="51" t="n">
        <x:v>227552.2</x:v>
      </x:c>
      <x:c r="S117" s="42" t="inlineStr">
        <x:is>
          <x:t xml:space="preserve">2026-08-05</x:t>
        </x:is>
      </x:c>
      <x:c r="T117" s="42"/>
      <x:c r="U117" s="51" t="n">
        <x:v>98861</x:v>
      </x:c>
      <x:c r="V117" s="51" t="n">
        <x:v>20963</x:v>
      </x:c>
      <x:c r="W117" s="51" t="n">
        <x:v>15434</x:v>
      </x:c>
      <x:c r="X117" s="54" t="n">
        <x:v>0.2120451947684122</x:v>
      </x:c>
      <x:c r="Y117" s="54" t="n">
        <x:v>0.1561181861401361</x:v>
      </x:c>
      <x:c r="Z117" s="51" t="n">
        <x:v>106055.11</x:v>
      </x:c>
      <x:c r="AA117" s="51" t="n">
        <x:v>24441.31</x:v>
      </x:c>
      <x:c r="AB117" s="54" t="n">
        <x:v>0.07276994972739503</x:v>
      </x:c>
      <x:c r="AC117" s="57" t="n">
        <x:v>2.301738804988823</x:v>
      </x:c>
      <x:c r="AD117" s="57" t="n">
        <x:v>10.85494442589324</x:v>
      </x:c>
      <x:c r="AE117" s="57" t="n">
        <x:v>14.74356615264999</x:v>
      </x:c>
      <x:c r="AF117" s="57" t="n">
        <x:v>2.14560335659451</x:v>
      </x:c>
      <x:c r="AG117" s="57" t="n">
        <x:v>9.31014745117999</x:v>
      </x:c>
      <x:c r="AH117" s="57" t="n">
        <x:v>21.52479338842975</x:v>
      </x:c>
      <x:c r="AI117" s="57" t="n">
        <x:v>13.87217043941412</x:v>
      </x:c>
      <x:c r="AJ117" s="57" t="n">
        <x:v>2.3</x:v>
      </x:c>
      <x:c r="AK117" s="57" t="n">
        <x:v>10.1</x:v>
      </x:c>
      <x:c r="AL117" s="57" t="n">
        <x:v>14.4</x:v>
      </x:c>
      <x:c r="AM117" s="57" t="n">
        <x:v>21.5</x:v>
      </x:c>
      <x:c r="AN117" s="57" t="n">
        <x:v>2.15</x:v>
      </x:c>
      <x:c r="AO117" s="57" t="n">
        <x:v>9.31</x:v>
      </x:c>
      <x:c r="AP117" s="57" t="n">
        <x:v>13.88</x:v>
      </x:c>
      <x:c r="AQ117" s="42" t="inlineStr">
        <x:is>
          <x:t xml:space="preserve">reported (CIQ)</x:t>
        </x:is>
      </x:c>
      <x:c r="AR117" s="42" t="inlineStr">
        <x:is>
          <x:t xml:space="preserve">Lionsgate Quick Comps</x:t>
        </x:is>
      </x:c>
      <x:c r="AS117" s="59" t="inlineStr">
        <x:is>
          <x:t xml:space="preserve">Diversified: Entertainment (studios/streaming/linear), Sports (ESPN), Experiences (parks). Content production + licensing is core but parks drive ~40% of value.</x:t>
        </x:is>
      </x:c>
      <x:c r="AT117" s="59"/>
      <x:c r="AU117" s="59" t="inlineStr">
        <x:is>
          <x:t xml:space="preserve">DIVERSIFIED mega-cap - Experiences/parks (~40% value) not content. Flag: blended multiple not a pure content read. Large-cap benchmark.</x:t>
        </x:is>
      </x:c>
    </x:row>
    <x:row r="118">
      <x:c r="A118" s="42" t="inlineStr">
        <x:is>
          <x:t xml:space="preserve">Industry 1: Media &amp; Publishing</x:t>
        </x:is>
      </x:c>
      <x:c r="B118" s="42" t="inlineStr">
        <x:is>
          <x:t xml:space="preserve">1.3 Content Production &amp; Licensing</x:t>
        </x:is>
      </x:c>
      <x:c r="C118" s="42" t="inlineStr">
        <x:is>
          <x:t xml:space="preserve">Warner Bros. Discovery, Inc.</x:t>
        </x:is>
      </x:c>
      <x:c r="D118" s="42" t="inlineStr">
        <x:is>
          <x:t xml:space="preserve">WBD</x:t>
        </x:is>
      </x:c>
      <x:c r="E118" s="42" t="inlineStr">
        <x:is>
          <x:t xml:space="preserve">NasdaqGS</x:t>
        </x:is>
      </x:c>
      <x:c r="F118" s="42" t="n">
        <x:v>22666093</x:v>
      </x:c>
      <x:c r="G118" s="42" t="inlineStr">
        <x:is>
          <x:t xml:space="preserve">United States</x:t>
        </x:is>
      </x:c>
      <x:c r="H118" s="42" t="inlineStr">
        <x:is>
          <x:t xml:space="preserve">core</x:t>
        </x:is>
      </x:c>
      <x:c r="I118" s="42" t="inlineStr">
        <x:is>
          <x:t xml:space="preserve">Movies and Entertainment</x:t>
        </x:is>
      </x:c>
      <x:c r="J118" s="42" t="inlineStr">
        <x:is>
          <x:t xml:space="preserve">USD</x:t>
        </x:is>
      </x:c>
      <x:c r="K118" s="45" t="n">
        <x:v>27.91</x:v>
      </x:c>
      <x:c r="L118" s="42" t="inlineStr">
        <x:is>
          <x:t xml:space="preserve">2026-09-08</x:t>
        </x:is>
      </x:c>
      <x:c r="M118" s="48" t="n">
        <x:v>2510.7</x:v>
      </x:c>
      <x:c r="N118" s="51" t="n">
        <x:v>70073.7</x:v>
      </x:c>
      <x:c r="O118" s="51" t="n">
        <x:v>28612</x:v>
      </x:c>
      <x:c r="P118" s="51" t="n">
        <x:v>0</x:v>
      </x:c>
      <x:c r="Q118" s="51" t="n">
        <x:v>1157</x:v>
      </x:c>
      <x:c r="R118" s="51" t="n">
        <x:v>99842.7</x:v>
      </x:c>
      <x:c r="S118" s="42" t="inlineStr">
        <x:is>
          <x:t xml:space="preserve">2026-08-06</x:t>
        </x:is>
      </x:c>
      <x:c r="T118" s="42"/>
      <x:c r="U118" s="51" t="n">
        <x:v>36115</x:v>
      </x:c>
      <x:c r="V118" s="51" t="n">
        <x:v>7793</x:v>
      </x:c>
      <x:c r="W118" s="51" t="n">
        <x:v>2718</x:v>
      </x:c>
      <x:c r="X118" s="54" t="n">
        <x:v>0.2157829156860031</x:v>
      </x:c>
      <x:c r="Y118" s="54" t="n">
        <x:v>0.07525958742904611</x:v>
      </x:c>
      <x:c r="Z118" s="51" t="n">
        <x:v>37248.48</x:v>
      </x:c>
      <x:c r="AA118" s="51" t="n">
        <x:v>8545.76</x:v>
      </x:c>
      <x:c r="AB118" s="54" t="n">
        <x:v>0.03138529696801884</x:v>
      </x:c>
      <x:c r="AC118" s="57" t="n">
        <x:v>2.764577045548941</x:v>
      </x:c>
      <x:c r="AD118" s="57" t="n">
        <x:v>12.81184396253048</x:v>
      </x:c>
      <x:c r="AE118" s="57" t="n">
        <x:v>36.73388520971302</x:v>
      </x:c>
      <x:c r="AF118" s="57" t="n">
        <x:v>2.680450316361902</x:v>
      </x:c>
      <x:c r="AG118" s="57" t="n">
        <x:v>11.68330259684335</x:v>
      </x:c>
      <x:c r="AH118" s="42"/>
      <x:c r="AI118" s="57" t="n">
        <x:v>155.0555555555556</x:v>
      </x:c>
      <x:c r="AJ118" s="57" t="n">
        <x:v>2.8</x:v>
      </x:c>
      <x:c r="AK118" s="57" t="n">
        <x:v>12.2</x:v>
      </x:c>
      <x:c r="AL118" s="57" t="n">
        <x:v>36.7</x:v>
      </x:c>
      <x:c r="AM118" s="42"/>
      <x:c r="AN118" s="57" t="n">
        <x:v>2.68</x:v>
      </x:c>
      <x:c r="AO118" s="57" t="n">
        <x:v>11.68</x:v>
      </x:c>
      <x:c r="AP118" s="57" t="n">
        <x:v>151.36</x:v>
      </x:c>
      <x:c r="AQ118" s="42" t="inlineStr">
        <x:is>
          <x:t xml:space="preserve">reported (CIQ)</x:t>
        </x:is>
      </x:c>
      <x:c r="AR118" s="42" t="inlineStr">
        <x:is>
          <x:t xml:space="preserve">WBD Quick Comps</x:t>
        </x:is>
      </x:c>
      <x:c r="AS118" s="59" t="inlineStr">
        <x:is>
          <x:t xml:space="preserve">Studios (Warner Bros film/TV), Global Networks (linear cable), Streaming (HBO Max). Content production + licensing + distribution. Splitting into Studios/Streaming vs Global Networks.</x:t>
        </x:is>
      </x:c>
      <x:c r="AT118" s="59"/>
      <x:c r="AU118" s="59" t="inlineStr">
        <x:is>
          <x:t xml:space="preserve">Core content major; highly levered (net debt 28.6bn). Company splitting - Studios/Streaming (content) vs Global Networks (linear). Flag: pending separation.</x:t>
        </x:is>
      </x:c>
    </x:row>
    <x:row r="119">
      <x:c r="A119" s="42" t="inlineStr">
        <x:is>
          <x:t xml:space="preserve">Industry 1: Media &amp; Publishing</x:t>
        </x:is>
      </x:c>
      <x:c r="B119" s="42" t="inlineStr">
        <x:is>
          <x:t xml:space="preserve">1.3 Content Production &amp; Licensing</x:t>
        </x:is>
      </x:c>
      <x:c r="C119" s="42" t="inlineStr">
        <x:is>
          <x:t xml:space="preserve">Fox Corporation</x:t>
        </x:is>
      </x:c>
      <x:c r="D119" s="42" t="inlineStr">
        <x:is>
          <x:t xml:space="preserve">FOXA</x:t>
        </x:is>
      </x:c>
      <x:c r="E119" s="42" t="inlineStr">
        <x:is>
          <x:t xml:space="preserve">NasdaqGS</x:t>
        </x:is>
      </x:c>
      <x:c r="F119" s="42"/>
      <x:c r="G119" s="42" t="inlineStr">
        <x:is>
          <x:t xml:space="preserve">United States</x:t>
        </x:is>
      </x:c>
      <x:c r="H119" s="42" t="inlineStr">
        <x:is>
          <x:t xml:space="preserve">core (broadcast+content - flag)</x:t>
        </x:is>
      </x:c>
      <x:c r="I119" s="42" t="inlineStr">
        <x:is>
          <x:t xml:space="preserve">Movies and Entertainment</x:t>
        </x:is>
      </x:c>
      <x:c r="J119" s="42" t="inlineStr">
        <x:is>
          <x:t xml:space="preserve">USD</x:t>
        </x:is>
      </x:c>
      <x:c r="K119" s="45" t="n">
        <x:v>63.86</x:v>
      </x:c>
      <x:c r="L119" s="42" t="inlineStr">
        <x:is>
          <x:t xml:space="preserve">2026-09-08</x:t>
        </x:is>
      </x:c>
      <x:c r="M119" s="48" t="n">
        <x:v>420.4</x:v>
      </x:c>
      <x:c r="N119" s="51" t="n">
        <x:v>25360.3</x:v>
      </x:c>
      <x:c r="O119" s="51" t="n">
        <x:v>3363</x:v>
      </x:c>
      <x:c r="P119" s="51" t="n">
        <x:v>0</x:v>
      </x:c>
      <x:c r="Q119" s="51" t="n">
        <x:v>186</x:v>
      </x:c>
      <x:c r="R119" s="51" t="n">
        <x:v>28909.3</x:v>
      </x:c>
      <x:c r="S119" s="42" t="inlineStr">
        <x:is>
          <x:t xml:space="preserve">2026-08-06</x:t>
        </x:is>
      </x:c>
      <x:c r="T119" s="42"/>
      <x:c r="U119" s="51" t="n">
        <x:v>17126</x:v>
      </x:c>
      <x:c r="V119" s="51" t="n">
        <x:v>3882</x:v>
      </x:c>
      <x:c r="W119" s="51" t="n">
        <x:v>3472</x:v>
      </x:c>
      <x:c r="X119" s="54" t="n">
        <x:v>0.2266728950134299</x:v>
      </x:c>
      <x:c r="Y119" s="54" t="n">
        <x:v>0.2027326871423566</x:v>
      </x:c>
      <x:c r="Z119" s="51" t="n">
        <x:v>17661.33</x:v>
      </x:c>
      <x:c r="AA119" s="51" t="n">
        <x:v>4100.15</x:v>
      </x:c>
      <x:c r="AB119" s="54" t="n">
        <x:v>0.03125832068200407</x:v>
      </x:c>
      <x:c r="AC119" s="57" t="n">
        <x:v>1.688035735139554</x:v>
      </x:c>
      <x:c r="AD119" s="57" t="n">
        <x:v>7.447011849562081</x:v>
      </x:c>
      <x:c r="AE119" s="57" t="n">
        <x:v>8.32641129032258</x:v>
      </x:c>
      <x:c r="AF119" s="57" t="n">
        <x:v>1.636869929954312</x:v>
      </x:c>
      <x:c r="AG119" s="57" t="n">
        <x:v>7.050790824725925</x:v>
      </x:c>
      <x:c r="AH119" s="57" t="n">
        <x:v>16.63020833333333</x:v>
      </x:c>
      <x:c r="AI119" s="57" t="n">
        <x:v>10.80541455160744</x:v>
      </x:c>
      <x:c r="AJ119" s="57" t="n">
        <x:v>1.7</x:v>
      </x:c>
      <x:c r="AK119" s="57" t="n">
        <x:v>7.2</x:v>
      </x:c>
      <x:c r="AL119" s="57" t="n">
        <x:v>8.4</x:v>
      </x:c>
      <x:c r="AM119" s="57" t="n">
        <x:v>16.6</x:v>
      </x:c>
      <x:c r="AN119" s="57" t="n">
        <x:v>1.64</x:v>
      </x:c>
      <x:c r="AO119" s="57" t="n">
        <x:v>7.05</x:v>
      </x:c>
      <x:c r="AP119" s="57" t="n">
        <x:v>10.81</x:v>
      </x:c>
      <x:c r="AQ119" s="42" t="inlineStr">
        <x:is>
          <x:t xml:space="preserve">reported (CIQ)</x:t>
        </x:is>
      </x:c>
      <x:c r="AR119" s="42" t="inlineStr">
        <x:is>
          <x:t xml:space="preserve">WBD Quick Comps</x:t>
        </x:is>
      </x:c>
      <x:c r="AS119" s="59" t="inlineStr">
        <x:is>
          <x:t xml:space="preserve">Fox News, Fox Sports, Fox Broadcasting, Tubi. News/sports broadcast + content. Murdoch-controlled.</x:t>
        </x:is>
      </x:c>
      <x:c r="AT119" s="59"/>
      <x:c r="AU119" s="59" t="inlineStr">
        <x:is>
          <x:t xml:space="preserve">News/sports broadcast-heavy (not pure content production/licensing). High margin, profitable. Flag broadcast tilt; include with note.</x:t>
        </x:is>
      </x:c>
    </x:row>
    <x:row r="120">
      <x:c r="A120" s="42" t="inlineStr">
        <x:is>
          <x:t xml:space="preserve">Industry 1: Media &amp; Publishing</x:t>
        </x:is>
      </x:c>
      <x:c r="B120" s="42" t="inlineStr">
        <x:is>
          <x:t xml:space="preserve">1.3 Content Production &amp; Licensing</x:t>
        </x:is>
      </x:c>
      <x:c r="C120" s="42" t="inlineStr">
        <x:is>
          <x:t xml:space="preserve">Paramount Skydance Corporation</x:t>
        </x:is>
      </x:c>
      <x:c r="D120" s="42" t="inlineStr">
        <x:is>
          <x:t xml:space="preserve">PSKY</x:t>
        </x:is>
      </x:c>
      <x:c r="E120" s="42" t="inlineStr">
        <x:is>
          <x:t xml:space="preserve">NasdaqGS</x:t>
        </x:is>
      </x:c>
      <x:c r="F120" s="42"/>
      <x:c r="G120" s="42" t="inlineStr">
        <x:is>
          <x:t xml:space="preserve">United States</x:t>
        </x:is>
      </x:c>
      <x:c r="H120" s="42" t="inlineStr">
        <x:is>
          <x:t xml:space="preserve">core</x:t>
        </x:is>
      </x:c>
      <x:c r="I120" s="42" t="inlineStr">
        <x:is>
          <x:t xml:space="preserve">Movies and Entertainment</x:t>
        </x:is>
      </x:c>
      <x:c r="J120" s="42" t="inlineStr">
        <x:is>
          <x:t xml:space="preserve">USD</x:t>
        </x:is>
      </x:c>
      <x:c r="K120" s="45" t="n">
        <x:v>10.22</x:v>
      </x:c>
      <x:c r="L120" s="42" t="inlineStr">
        <x:is>
          <x:t xml:space="preserve">2026-09-08</x:t>
        </x:is>
      </x:c>
      <x:c r="M120" s="48" t="n">
        <x:v>1121.9</x:v>
      </x:c>
      <x:c r="N120" s="51" t="n">
        <x:v>11466.3</x:v>
      </x:c>
      <x:c r="O120" s="51" t="n">
        <x:v>14575</x:v>
      </x:c>
      <x:c r="P120" s="51" t="n">
        <x:v>0</x:v>
      </x:c>
      <x:c r="Q120" s="51" t="n">
        <x:v>1039</x:v>
      </x:c>
      <x:c r="R120" s="51" t="n">
        <x:v>27080.3</x:v>
      </x:c>
      <x:c r="S120" s="42" t="inlineStr">
        <x:is>
          <x:t xml:space="preserve">2026-08-04</x:t>
        </x:is>
      </x:c>
      <x:c r="T120" s="42"/>
      <x:c r="U120" s="51" t="n">
        <x:v>29110</x:v>
      </x:c>
      <x:c r="V120" s="51" t="n">
        <x:v>3310</x:v>
      </x:c>
      <x:c r="W120" s="51" t="n">
        <x:v>1965</x:v>
      </x:c>
      <x:c r="X120" s="54" t="n">
        <x:v>0.1137066300240467</x:v>
      </x:c>
      <x:c r="Y120" s="54" t="n">
        <x:v>0.06750257643421505</x:v>
      </x:c>
      <x:c r="Z120" s="51" t="n">
        <x:v>30199.95</x:v>
      </x:c>
      <x:c r="AA120" s="51" t="n">
        <x:v>3822.03</x:v>
      </x:c>
      <x:c r="AB120" s="54" t="n">
        <x:v>0.03744245963586401</x:v>
      </x:c>
      <x:c r="AC120" s="57" t="n">
        <x:v>0.9302748196496049</x:v>
      </x:c>
      <x:c r="AD120" s="57" t="n">
        <x:v>8.181359516616315</x:v>
      </x:c>
      <x:c r="AE120" s="57" t="n">
        <x:v>13.78132315521628</x:v>
      </x:c>
      <x:c r="AF120" s="57" t="n">
        <x:v>0.8967001600996027</x:v>
      </x:c>
      <x:c r="AG120" s="57" t="n">
        <x:v>7.085318534914691</x:v>
      </x:c>
      <x:c r="AH120" s="42"/>
      <x:c r="AI120" s="57" t="n">
        <x:v>12.31325301204819</x:v>
      </x:c>
      <x:c r="AJ120" s="57" t="n">
        <x:v>0.9</x:v>
      </x:c>
      <x:c r="AK120" s="57" t="n">
        <x:v>8.9</x:v>
      </x:c>
      <x:c r="AL120" s="57" t="n">
        <x:v>15.8</x:v>
      </x:c>
      <x:c r="AM120" s="42"/>
      <x:c r="AN120" s="57" t="n">
        <x:v>0.9</x:v>
      </x:c>
      <x:c r="AO120" s="57" t="n">
        <x:v>7.09</x:v>
      </x:c>
      <x:c r="AP120" s="57" t="n">
        <x:v>12.38</x:v>
      </x:c>
      <x:c r="AQ120" s="42" t="inlineStr">
        <x:is>
          <x:t xml:space="preserve">reported (CIQ)</x:t>
        </x:is>
      </x:c>
      <x:c r="AR120" s="42" t="inlineStr">
        <x:is>
          <x:t xml:space="preserve">WBD Quick Comps</x:t>
        </x:is>
      </x:c>
      <x:c r="AS120" s="59" t="inlineStr">
        <x:is>
          <x:t xml:space="preserve">Film/TV studios (Paramount), streaming (Paramount+), CBS networks. Post Skydance merger (2025). Content production + licensing.</x:t>
        </x:is>
      </x:c>
      <x:c r="AT120" s="59"/>
      <x:c r="AU120" s="59" t="inlineStr">
        <x:is>
          <x:t xml:space="preserve">Core content major (Skydance-merged). Levered. In turnaround. Include core.</x:t>
        </x:is>
      </x:c>
    </x:row>
    <x:row r="121">
      <x:c r="A121" s="42" t="inlineStr">
        <x:is>
          <x:t xml:space="preserve">Industry 1: Media &amp; Publishing</x:t>
        </x:is>
      </x:c>
      <x:c r="B121" s="42" t="inlineStr">
        <x:is>
          <x:t xml:space="preserve">1.3 Content Production &amp; Licensing</x:t>
        </x:is>
      </x:c>
      <x:c r="C121" s="42" t="inlineStr">
        <x:is>
          <x:t xml:space="preserve">Warner Music Group Corp.</x:t>
        </x:is>
      </x:c>
      <x:c r="D121" s="42" t="inlineStr">
        <x:is>
          <x:t xml:space="preserve">WMG</x:t>
        </x:is>
      </x:c>
      <x:c r="E121" s="42" t="inlineStr">
        <x:is>
          <x:t xml:space="preserve">NasdaqGS</x:t>
        </x:is>
      </x:c>
      <x:c r="F121" s="42"/>
      <x:c r="G121" s="42" t="inlineStr">
        <x:is>
          <x:t xml:space="preserve">United States</x:t>
        </x:is>
      </x:c>
      <x:c r="H121" s="42" t="inlineStr">
        <x:is>
          <x:t xml:space="preserve">core</x:t>
        </x:is>
      </x:c>
      <x:c r="I121" s="42" t="inlineStr">
        <x:is>
          <x:t xml:space="preserve">Movies and Entertainment</x:t>
        </x:is>
      </x:c>
      <x:c r="J121" s="42" t="inlineStr">
        <x:is>
          <x:t xml:space="preserve">USD</x:t>
        </x:is>
      </x:c>
      <x:c r="K121" s="45" t="n">
        <x:v>28.16</x:v>
      </x:c>
      <x:c r="L121" s="42" t="inlineStr">
        <x:is>
          <x:t xml:space="preserve">2026-09-08</x:t>
        </x:is>
      </x:c>
      <x:c r="M121" s="48" t="n">
        <x:v>523.1</x:v>
      </x:c>
      <x:c r="N121" s="51" t="n">
        <x:v>14730.8</x:v>
      </x:c>
      <x:c r="O121" s="51" t="n">
        <x:v>4301</x:v>
      </x:c>
      <x:c r="P121" s="51" t="n">
        <x:v>0</x:v>
      </x:c>
      <x:c r="Q121" s="51" t="n">
        <x:v>232</x:v>
      </x:c>
      <x:c r="R121" s="51" t="n">
        <x:v>19263.8</x:v>
      </x:c>
      <x:c r="S121" s="42" t="inlineStr">
        <x:is>
          <x:t xml:space="preserve">2026-08-05</x:t>
        </x:is>
      </x:c>
      <x:c r="T121" s="42"/>
      <x:c r="U121" s="51" t="n">
        <x:v>7304</x:v>
      </x:c>
      <x:c r="V121" s="51" t="n">
        <x:v>1672</x:v>
      </x:c>
      <x:c r="W121" s="51" t="n">
        <x:v>1255</x:v>
      </x:c>
      <x:c r="X121" s="54" t="n">
        <x:v>0.2289156626506024</x:v>
      </x:c>
      <x:c r="Y121" s="54" t="n">
        <x:v>0.1718236582694414</x:v>
      </x:c>
      <x:c r="Z121" s="51" t="n">
        <x:v>7665.18</x:v>
      </x:c>
      <x:c r="AA121" s="51" t="n">
        <x:v>1815.48</x:v>
      </x:c>
      <x:c r="AB121" s="54" t="n">
        <x:v>0.04944961664841196</x:v>
      </x:c>
      <x:c r="AC121" s="57" t="n">
        <x:v>2.637431544359255</x:v>
      </x:c>
      <x:c r="AD121" s="57" t="n">
        <x:v>11.52141148325359</x:v>
      </x:c>
      <x:c r="AE121" s="57" t="n">
        <x:v>15.34964143426295</x:v>
      </x:c>
      <x:c r="AF121" s="57" t="n">
        <x:v>2.513156899120438</x:v>
      </x:c>
      <x:c r="AG121" s="57" t="n">
        <x:v>10.6108577345936</x:v>
      </x:c>
      <x:c r="AH121" s="57" t="n">
        <x:v>22.34920634920635</x:v>
      </x:c>
      <x:c r="AI121" s="57" t="n">
        <x:v>17.06666666666667</x:v>
      </x:c>
      <x:c r="AJ121" s="57" t="n">
        <x:v>2.6</x:v>
      </x:c>
      <x:c r="AK121" s="57" t="n">
        <x:v>11</x:v>
      </x:c>
      <x:c r="AL121" s="57" t="n">
        <x:v>15.3</x:v>
      </x:c>
      <x:c r="AM121" s="57" t="n">
        <x:v>22.3</x:v>
      </x:c>
      <x:c r="AN121" s="57" t="n">
        <x:v>2.51</x:v>
      </x:c>
      <x:c r="AO121" s="57" t="n">
        <x:v>10.61</x:v>
      </x:c>
      <x:c r="AP121" s="57" t="n">
        <x:v>17.06</x:v>
      </x:c>
      <x:c r="AQ121" s="42" t="inlineStr">
        <x:is>
          <x:t xml:space="preserve">reported (CIQ)</x:t>
        </x:is>
      </x:c>
      <x:c r="AR121" s="42" t="inlineStr">
        <x:is>
          <x:t xml:space="preserve">Lionsgate Quick Comps</x:t>
        </x:is>
      </x:c>
      <x:c r="AS121" s="59" t="inlineStr">
        <x:is>
          <x:t xml:space="preserve">Recorded music + music publishing; owns/licenses music IP catalog. Recurring streaming royalties + licensing.</x:t>
        </x:is>
      </x:c>
      <x:c r="AT121" s="59"/>
      <x:c r="AU121" s="59" t="inlineStr">
        <x:is>
          <x:t xml:space="preserve">Core music content/IP licensing - cleanest 'content &amp; licensing' pure-play (recurring streaming royalties). ~23% EBITDA margin.</x:t>
        </x:is>
      </x:c>
    </x:row>
    <x:row r="122">
      <x:c r="A122" s="42" t="inlineStr">
        <x:is>
          <x:t xml:space="preserve">Industry 1: Media &amp; Publishing</x:t>
        </x:is>
      </x:c>
      <x:c r="B122" s="42" t="inlineStr">
        <x:is>
          <x:t xml:space="preserve">1.3 Content Production &amp; Licensing</x:t>
        </x:is>
      </x:c>
      <x:c r="C122" s="42" t="inlineStr">
        <x:is>
          <x:t xml:space="preserve">Lionsgate Studios Corp.</x:t>
        </x:is>
      </x:c>
      <x:c r="D122" s="42" t="inlineStr">
        <x:is>
          <x:t xml:space="preserve">LION</x:t>
        </x:is>
      </x:c>
      <x:c r="E122" s="42" t="inlineStr">
        <x:is>
          <x:t xml:space="preserve">NYSE</x:t>
        </x:is>
      </x:c>
      <x:c r="F122" s="42" t="n">
        <x:v>30864</x:v>
      </x:c>
      <x:c r="G122" s="42" t="inlineStr">
        <x:is>
          <x:t xml:space="preserve">United States/Canada</x:t>
        </x:is>
      </x:c>
      <x:c r="H122" s="42" t="inlineStr">
        <x:is>
          <x:t xml:space="preserve">core</x:t>
        </x:is>
      </x:c>
      <x:c r="I122" s="42" t="inlineStr">
        <x:is>
          <x:t xml:space="preserve">Movies and Entertainment</x:t>
        </x:is>
      </x:c>
      <x:c r="J122" s="42" t="inlineStr">
        <x:is>
          <x:t xml:space="preserve">USD</x:t>
        </x:is>
      </x:c>
      <x:c r="K122" s="45" t="n">
        <x:v>11.06</x:v>
      </x:c>
      <x:c r="L122" s="42" t="inlineStr">
        <x:is>
          <x:t xml:space="preserve">2026-09-08</x:t>
        </x:is>
      </x:c>
      <x:c r="M122" s="48" t="n">
        <x:v>297.6</x:v>
      </x:c>
      <x:c r="N122" s="51" t="n">
        <x:v>3291</x:v>
      </x:c>
      <x:c r="O122" s="51" t="n">
        <x:v>3809.7</x:v>
      </x:c>
      <x:c r="P122" s="51" t="n">
        <x:v>0</x:v>
      </x:c>
      <x:c r="Q122" s="51" t="n">
        <x:v>142.1</x:v>
      </x:c>
      <x:c r="R122" s="51" t="n">
        <x:v>7242.8</x:v>
      </x:c>
      <x:c r="S122" s="42" t="inlineStr">
        <x:is>
          <x:t xml:space="preserve">2026-08-06</x:t>
        </x:is>
      </x:c>
      <x:c r="T122" s="42"/>
      <x:c r="U122" s="51" t="n">
        <x:v>2882.5</x:v>
      </x:c>
      <x:c r="V122" s="51" t="n">
        <x:v>242.9</x:v>
      </x:c>
      <x:c r="W122" s="51" t="n">
        <x:v>225.3</x:v>
      </x:c>
      <x:c r="X122" s="54" t="n">
        <x:v>0.0842671292281006</x:v>
      </x:c>
      <x:c r="Y122" s="54" t="n">
        <x:v>0.07816131830008674</x:v>
      </x:c>
      <x:c r="Z122" s="51" t="n">
        <x:v>3142.23</x:v>
      </x:c>
      <x:c r="AA122" s="51" t="n">
        <x:v>353.7</x:v>
      </x:c>
      <x:c r="AB122" s="54" t="n">
        <x:v>0.09010581092801395</x:v>
      </x:c>
      <x:c r="AC122" s="57" t="n">
        <x:v>2.512679965307893</x:v>
      </x:c>
      <x:c r="AD122" s="57" t="n">
        <x:v>29.81803211198024</x:v>
      </x:c>
      <x:c r="AE122" s="57" t="n">
        <x:v>32.14735907678651</x:v>
      </x:c>
      <x:c r="AF122" s="57" t="n">
        <x:v>2.304987222450298</x:v>
      </x:c>
      <x:c r="AG122" s="57" t="n">
        <x:v>20.47724059937801</x:v>
      </x:c>
      <x:c r="AH122" s="42"/>
      <x:c r="AI122" s="57" t="n">
        <x:v>42.53846153846154</x:v>
      </x:c>
      <x:c r="AJ122" s="57" t="n">
        <x:v>2.5</x:v>
      </x:c>
      <x:c r="AK122" s="57" t="n">
        <x:v>29.7</x:v>
      </x:c>
      <x:c r="AL122" s="57" t="n">
        <x:v>32.4</x:v>
      </x:c>
      <x:c r="AM122" s="42"/>
      <x:c r="AN122" s="57" t="n">
        <x:v>2.3</x:v>
      </x:c>
      <x:c r="AO122" s="57" t="n">
        <x:v>20.48</x:v>
      </x:c>
      <x:c r="AP122" s="57" t="n">
        <x:v>42.54</x:v>
      </x:c>
      <x:c r="AQ122" s="42" t="inlineStr">
        <x:is>
          <x:t xml:space="preserve">reported (CIQ)</x:t>
        </x:is>
      </x:c>
      <x:c r="AR122" s="42" t="inlineStr">
        <x:is>
          <x:t xml:space="preserve">Lionsgate Quick Comps</x:t>
        </x:is>
      </x:c>
      <x:c r="AS122" s="59" t="inlineStr">
        <x:is>
          <x:t xml:space="preserve">Film &amp; TV production/distribution studio + library licensing. Pure-play content studio (post Starz separation).</x:t>
        </x:is>
      </x:c>
      <x:c r="AT122" s="59"/>
      <x:c r="AU122" s="59" t="inlineStr">
        <x:is>
          <x:t xml:space="preserve">Core film/TV studio + IP library. Levered, low LTM margin (content spend cyclical). High EV/EBITDA (29.7x) on depressed LTM EBITDA.</x:t>
        </x:is>
      </x:c>
    </x:row>
    <x:row r="123">
      <x:c r="A123" s="42" t="inlineStr">
        <x:is>
          <x:t xml:space="preserve">Industry 1: Media &amp; Publishing</x:t>
        </x:is>
      </x:c>
      <x:c r="B123" s="42" t="inlineStr">
        <x:is>
          <x:t xml:space="preserve">1.3 Content Production &amp; Licensing</x:t>
        </x:is>
      </x:c>
      <x:c r="C123" s="42" t="inlineStr">
        <x:is>
          <x:t xml:space="preserve">AMC Networks Inc.</x:t>
        </x:is>
      </x:c>
      <x:c r="D123" s="42" t="inlineStr">
        <x:is>
          <x:t xml:space="preserve">AMCX</x:t>
        </x:is>
      </x:c>
      <x:c r="E123" s="42" t="inlineStr">
        <x:is>
          <x:t xml:space="preserve">NasdaqGS</x:t>
        </x:is>
      </x:c>
      <x:c r="F123" s="42"/>
      <x:c r="G123" s="42" t="inlineStr">
        <x:is>
          <x:t xml:space="preserve">United States</x:t>
        </x:is>
      </x:c>
      <x:c r="H123" s="42" t="inlineStr">
        <x:is>
          <x:t xml:space="preserve">core</x:t>
        </x:is>
      </x:c>
      <x:c r="I123" s="42" t="inlineStr">
        <x:is>
          <x:t xml:space="preserve">Movies and Entertainment</x:t>
        </x:is>
      </x:c>
      <x:c r="J123" s="42" t="inlineStr">
        <x:is>
          <x:t xml:space="preserve">USD</x:t>
        </x:is>
      </x:c>
      <x:c r="K123" s="45" t="n">
        <x:v>11.56</x:v>
      </x:c>
      <x:c r="L123" s="42" t="inlineStr">
        <x:is>
          <x:t xml:space="preserve">2026-09-08</x:t>
        </x:is>
      </x:c>
      <x:c r="M123" s="48" t="n">
        <x:v>41.2</x:v>
      </x:c>
      <x:c r="N123" s="51" t="n">
        <x:v>476.8</x:v>
      </x:c>
      <x:c r="O123" s="51" t="n">
        <x:v>1285.6</x:v>
      </x:c>
      <x:c r="P123" s="51" t="n">
        <x:v>0</x:v>
      </x:c>
      <x:c r="Q123" s="51" t="n">
        <x:v>35.15</x:v>
      </x:c>
      <x:c r="R123" s="51" t="n">
        <x:v>1797.6</x:v>
      </x:c>
      <x:c r="S123" s="42" t="inlineStr">
        <x:is>
          <x:t xml:space="preserve">2026-07-30</x:t>
        </x:is>
      </x:c>
      <x:c r="T123" s="42"/>
      <x:c r="U123" s="51" t="n">
        <x:v>2246.2</x:v>
      </x:c>
      <x:c r="V123" s="51" t="n">
        <x:v>258.7</x:v>
      </x:c>
      <x:c r="W123" s="51" t="n">
        <x:v>173.5</x:v>
      </x:c>
      <x:c r="X123" s="54" t="n">
        <x:v>0.1151722909803223</x:v>
      </x:c>
      <x:c r="Y123" s="54" t="n">
        <x:v>0.07724156352951653</x:v>
      </x:c>
      <x:c r="Z123" s="51" t="n">
        <x:v>2600.68</x:v>
      </x:c>
      <x:c r="AA123" s="51" t="n">
        <x:v>353.29</x:v>
      </x:c>
      <x:c r="AB123" s="54" t="n">
        <x:v>0.1578131956192681</x:v>
      </x:c>
      <x:c r="AC123" s="57" t="n">
        <x:v>0.8002849256522127</x:v>
      </x:c>
      <x:c r="AD123" s="57" t="n">
        <x:v>6.948589099342868</x:v>
      </x:c>
      <x:c r="AE123" s="57" t="n">
        <x:v>10.36080691642651</x:v>
      </x:c>
      <x:c r="AF123" s="57" t="n">
        <x:v>0.6912038389959549</x:v>
      </x:c>
      <x:c r="AG123" s="57" t="n">
        <x:v>5.088171190806419</x:v>
      </x:c>
      <x:c r="AH123" s="42"/>
      <x:c r="AI123" s="57" t="n">
        <x:v>2.882793017456359</x:v>
      </x:c>
      <x:c r="AJ123" s="57" t="n">
        <x:v>0.8</x:v>
      </x:c>
      <x:c r="AK123" s="57" t="n">
        <x:v>6.3</x:v>
      </x:c>
      <x:c r="AL123" s="57" t="n">
        <x:v>10.4</x:v>
      </x:c>
      <x:c r="AM123" s="42"/>
      <x:c r="AN123" s="57" t="n">
        <x:v>0.6899999999999999</x:v>
      </x:c>
      <x:c r="AO123" s="57" t="n">
        <x:v>5.09</x:v>
      </x:c>
      <x:c r="AP123" s="57" t="n">
        <x:v>2.88</x:v>
      </x:c>
      <x:c r="AQ123" s="42" t="inlineStr">
        <x:is>
          <x:t xml:space="preserve">reported (CIQ)</x:t>
        </x:is>
      </x:c>
      <x:c r="AR123" s="42" t="inlineStr">
        <x:is>
          <x:t xml:space="preserve">Lionsgate Quick Comps</x:t>
        </x:is>
      </x:c>
      <x:c r="AS123" s="59" t="inlineStr">
        <x:is>
          <x:t xml:space="preserve">Cable/streaming programming networks (AMC, IFC, Sundance, Shudder, AMC+); content production &amp; licensing.</x:t>
        </x:is>
      </x:c>
      <x:c r="AT123" s="59"/>
      <x:c r="AU123" s="59" t="inlineStr">
        <x:is>
          <x:t xml:space="preserve">TV content producer/programmer in secular decline (cord-cutting). Cheap 6.3x EV/EBITDA. Levered small-cap. Core content.</x:t>
        </x:is>
      </x:c>
    </x:row>
    <x:row r="124">
      <x:c r="A124" s="42" t="inlineStr">
        <x:is>
          <x:t xml:space="preserve">Industry 1: Media &amp; Publishing</x:t>
        </x:is>
      </x:c>
      <x:c r="B124" s="42" t="inlineStr">
        <x:is>
          <x:t xml:space="preserve">1.3 Content Production &amp; Licensing</x:t>
        </x:is>
      </x:c>
      <x:c r="C124" s="42" t="inlineStr">
        <x:is>
          <x:t xml:space="preserve">Starz Entertainment Corp.</x:t>
        </x:is>
      </x:c>
      <x:c r="D124" s="42" t="inlineStr">
        <x:is>
          <x:t xml:space="preserve">STRZ</x:t>
        </x:is>
      </x:c>
      <x:c r="E124" s="42" t="inlineStr">
        <x:is>
          <x:t xml:space="preserve">NasdaqGS</x:t>
        </x:is>
      </x:c>
      <x:c r="F124" s="42"/>
      <x:c r="G124" s="42" t="inlineStr">
        <x:is>
          <x:t xml:space="preserve">United States</x:t>
        </x:is>
      </x:c>
      <x:c r="H124" s="42" t="inlineStr">
        <x:is>
          <x:t xml:space="preserve">core</x:t>
        </x:is>
      </x:c>
      <x:c r="I124" s="42" t="inlineStr">
        <x:is>
          <x:t xml:space="preserve">Movies and Entertainment</x:t>
        </x:is>
      </x:c>
      <x:c r="J124" s="42" t="inlineStr">
        <x:is>
          <x:t xml:space="preserve">USD</x:t>
        </x:is>
      </x:c>
      <x:c r="K124" s="45" t="n">
        <x:v>25.3</x:v>
      </x:c>
      <x:c r="L124" s="42" t="inlineStr">
        <x:is>
          <x:t xml:space="preserve">2026-09-08</x:t>
        </x:is>
      </x:c>
      <x:c r="M124" s="48" t="n">
        <x:v>17.1</x:v>
      </x:c>
      <x:c r="N124" s="51" t="n">
        <x:v>433.2</x:v>
      </x:c>
      <x:c r="O124" s="51" t="n">
        <x:v>727.6</x:v>
      </x:c>
      <x:c r="P124" s="51" t="n">
        <x:v>0</x:v>
      </x:c>
      <x:c r="Q124" s="51" t="n">
        <x:v>0</x:v>
      </x:c>
      <x:c r="R124" s="51" t="n">
        <x:v>1160.8</x:v>
      </x:c>
      <x:c r="S124" s="42" t="inlineStr">
        <x:is>
          <x:t xml:space="preserve">2026-08-07</x:t>
        </x:is>
      </x:c>
      <x:c r="T124" s="42"/>
      <x:c r="U124" s="51" t="n">
        <x:v>1249</x:v>
      </x:c>
      <x:c r="V124" s="51" t="n">
        <x:v>122.9</x:v>
      </x:c>
      <x:c r="W124" s="51" t="n">
        <x:v>-117.1</x:v>
      </x:c>
      <x:c r="X124" s="54" t="n">
        <x:v>0.09839871897518015</x:v>
      </x:c>
      <x:c r="Y124" s="54" t="n">
        <x:v>-0.09375500400320255</x:v>
      </x:c>
      <x:c r="Z124" s="51" t="n">
        <x:v>1279.86</x:v>
      </x:c>
      <x:c r="AA124" s="51" t="n">
        <x:v>214.32</x:v>
      </x:c>
      <x:c r="AB124" s="54" t="n">
        <x:v>0.02470776621297022</x:v>
      </x:c>
      <x:c r="AC124" s="57" t="n">
        <x:v>0.9293835068054443</x:v>
      </x:c>
      <x:c r="AD124" s="57" t="n">
        <x:v>9.445077298616761</x:v>
      </x:c>
      <x:c r="AE124" s="42"/>
      <x:c r="AF124" s="57" t="n">
        <x:v>0.9069742003031582</x:v>
      </x:c>
      <x:c r="AG124" s="57" t="n">
        <x:v>5.416200074654722</x:v>
      </x:c>
      <x:c r="AH124" s="42"/>
      <x:c r="AI124" s="42"/>
      <x:c r="AJ124" s="57" t="n">
        <x:v>0.9</x:v>
      </x:c>
      <x:c r="AK124" s="57" t="n">
        <x:v>9.4</x:v>
      </x:c>
      <x:c r="AL124" s="42"/>
      <x:c r="AM124" s="42"/>
      <x:c r="AN124" s="57" t="n">
        <x:v>0.91</x:v>
      </x:c>
      <x:c r="AO124" s="57" t="n">
        <x:v>5.42</x:v>
      </x:c>
      <x:c r="AP124" s="42"/>
      <x:c r="AQ124" s="42" t="inlineStr">
        <x:is>
          <x:t xml:space="preserve">reported (CIQ)</x:t>
        </x:is>
      </x:c>
      <x:c r="AR124" s="42" t="inlineStr">
        <x:is>
          <x:t xml:space="preserve">WBD Quick Comps</x:t>
        </x:is>
      </x:c>
      <x:c r="AS124" s="59" t="inlineStr">
        <x:is>
          <x:t xml:space="preserve">Premium content networks + streaming (Starz/Starz app). Spun off from Lionsgate 2024. Content licensing + subscription.</x:t>
        </x:is>
      </x:c>
      <x:c r="AT124" s="59"/>
      <x:c r="AU124" s="59" t="inlineStr">
        <x:is>
          <x:t xml:space="preserve">Premium content/streaming (Lionsgate spinoff). Micro-cap, negative EBIT/EPS (content impairments). LTM EV/EBITDA meaningful on EBITDA 122.9. Include core, flag losses.</x:t>
        </x:is>
      </x:c>
    </x:row>
    <x:row r="125">
      <x:c r="A125" s="42" t="inlineStr">
        <x:is>
          <x:t xml:space="preserve">Industry 1: Media &amp; Publishing</x:t>
        </x:is>
      </x:c>
      <x:c r="B125" s="42" t="inlineStr">
        <x:is>
          <x:t xml:space="preserve">1.3 Content Production &amp; Licensing</x:t>
        </x:is>
      </x:c>
      <x:c r="C125" s="42" t="inlineStr">
        <x:is>
          <x:t xml:space="preserve">CuriosityStream Inc.</x:t>
        </x:is>
      </x:c>
      <x:c r="D125" s="42" t="inlineStr">
        <x:is>
          <x:t xml:space="preserve">CURI</x:t>
        </x:is>
      </x:c>
      <x:c r="E125" s="42" t="inlineStr">
        <x:is>
          <x:t xml:space="preserve">NasdaqCM</x:t>
        </x:is>
      </x:c>
      <x:c r="F125" s="42"/>
      <x:c r="G125" s="42" t="inlineStr">
        <x:is>
          <x:t xml:space="preserve">United States</x:t>
        </x:is>
      </x:c>
      <x:c r="H125" s="42" t="inlineStr">
        <x:is>
          <x:t xml:space="preserve">supplemental (micro-cap)</x:t>
        </x:is>
      </x:c>
      <x:c r="I125" s="42" t="inlineStr">
        <x:is>
          <x:t xml:space="preserve">Movies and Entertainment</x:t>
        </x:is>
      </x:c>
      <x:c r="J125" s="42" t="inlineStr">
        <x:is>
          <x:t xml:space="preserve">USD</x:t>
        </x:is>
      </x:c>
      <x:c r="K125" s="45" t="n">
        <x:v>2.6</x:v>
      </x:c>
      <x:c r="L125" s="42" t="inlineStr">
        <x:is>
          <x:t xml:space="preserve">2026-09-08</x:t>
        </x:is>
      </x:c>
      <x:c r="M125" s="48" t="n">
        <x:v>59.3</x:v>
      </x:c>
      <x:c r="N125" s="51" t="n">
        <x:v>154.3</x:v>
      </x:c>
      <x:c r="O125" s="51" t="n">
        <x:v>-3.2</x:v>
      </x:c>
      <x:c r="P125" s="51" t="n">
        <x:v>0</x:v>
      </x:c>
      <x:c r="Q125" s="51" t="n">
        <x:v>0</x:v>
      </x:c>
      <x:c r="R125" s="51" t="n">
        <x:v>151.1</x:v>
      </x:c>
      <x:c r="S125" s="42" t="inlineStr">
        <x:is>
          <x:t xml:space="preserve">2026-08-13</x:t>
        </x:is>
      </x:c>
      <x:c r="T125" s="42"/>
      <x:c r="U125" s="51" t="n">
        <x:v>76</x:v>
      </x:c>
      <x:c r="V125" s="51" t="n">
        <x:v>15.4</x:v>
      </x:c>
      <x:c r="W125" s="51" t="n">
        <x:v>-0.2</x:v>
      </x:c>
      <x:c r="X125" s="54" t="n">
        <x:v>0.2026315789473684</x:v>
      </x:c>
      <x:c r="Y125" s="54" t="n">
        <x:v>-0.002631578947368421</x:v>
      </x:c>
      <x:c r="Z125" s="51" t="n">
        <x:v>82.93000000000001</x:v>
      </x:c>
      <x:c r="AA125" s="51" t="n">
        <x:v>21.54</x:v>
      </x:c>
      <x:c r="AB125" s="54" t="n">
        <x:v>0.09118421052631587</x:v>
      </x:c>
      <x:c r="AC125" s="57" t="n">
        <x:v>1.988157894736842</x:v>
      </x:c>
      <x:c r="AD125" s="57" t="n">
        <x:v>9.811688311688311</x:v>
      </x:c>
      <x:c r="AE125" s="42"/>
      <x:c r="AF125" s="57" t="n">
        <x:v>1.82201856987821</x:v>
      </x:c>
      <x:c r="AG125" s="57" t="n">
        <x:v>7.01485608170845</x:v>
      </x:c>
      <x:c r="AH125" s="42"/>
      <x:c r="AI125" s="57" t="n">
        <x:v>10.83333333333333</x:v>
      </x:c>
      <x:c r="AJ125" s="57" t="n">
        <x:v>2</x:v>
      </x:c>
      <x:c r="AK125" s="57" t="n">
        <x:v>9.4</x:v>
      </x:c>
      <x:c r="AL125" s="42"/>
      <x:c r="AM125" s="42"/>
      <x:c r="AN125" s="57" t="n">
        <x:v>1.82</x:v>
      </x:c>
      <x:c r="AO125" s="57" t="n">
        <x:v>7.01</x:v>
      </x:c>
      <x:c r="AP125" s="57" t="n">
        <x:v>10.83</x:v>
      </x:c>
      <x:c r="AQ125" s="42" t="inlineStr">
        <x:is>
          <x:t xml:space="preserve">reported (CIQ)</x:t>
        </x:is>
      </x:c>
      <x:c r="AR125" s="42" t="inlineStr">
        <x:is>
          <x:t xml:space="preserve">WBD Quick Comps</x:t>
        </x:is>
      </x:c>
      <x:c r="AS125" s="59" t="inlineStr">
        <x:is>
          <x:t xml:space="preserve">Factual/documentary streaming + content licensing to platforms. Content library licensing.</x:t>
        </x:is>
      </x:c>
      <x:c r="AT125" s="59"/>
      <x:c r="AU125" s="59" t="inlineStr">
        <x:is>
          <x:t xml:space="preserve">Micro-cap factual content licensing. Net cash. Small but pure content-licensing model. Supplemental.</x:t>
        </x:is>
      </x:c>
    </x:row>
    <x:row r="126">
      <x:c r="A126" s="36" t="inlineStr">
        <x:is>
          <x:t xml:space="preserve">2.1 Advertising Agencies  —  Industry 2: Marketing &amp; Advertising</x:t>
        </x:is>
      </x:c>
      <x:c r="B126" s="36"/>
      <x:c r="C126" s="36"/>
      <x:c r="D126" s="36"/>
      <x:c r="E126" s="36"/>
      <x:c r="F126" s="36"/>
      <x:c r="G126" s="36"/>
      <x:c r="H126" s="36"/>
      <x:c r="I126" s="36"/>
      <x:c r="J126" s="36"/>
      <x:c r="K126" s="36"/>
      <x:c r="L126" s="36"/>
      <x:c r="M126" s="36"/>
      <x:c r="N126" s="36"/>
      <x:c r="O126" s="36"/>
      <x:c r="P126" s="36"/>
      <x:c r="Q126" s="36"/>
      <x:c r="R126" s="36"/>
      <x:c r="S126" s="36"/>
      <x:c r="T126" s="36"/>
      <x:c r="U126" s="36"/>
      <x:c r="V126" s="36"/>
      <x:c r="W126" s="36"/>
      <x:c r="X126" s="36"/>
      <x:c r="Y126" s="36"/>
      <x:c r="Z126" s="36"/>
      <x:c r="AA126" s="36"/>
      <x:c r="AB126" s="36"/>
      <x:c r="AC126" s="36"/>
      <x:c r="AD126" s="36"/>
      <x:c r="AE126" s="36"/>
      <x:c r="AF126" s="36"/>
      <x:c r="AG126" s="36"/>
      <x:c r="AH126" s="36"/>
      <x:c r="AI126" s="36"/>
      <x:c r="AJ126" s="36"/>
      <x:c r="AK126" s="36"/>
      <x:c r="AL126" s="36"/>
      <x:c r="AM126" s="36"/>
      <x:c r="AN126" s="36"/>
      <x:c r="AO126" s="36"/>
      <x:c r="AP126" s="36"/>
      <x:c r="AQ126" s="36"/>
      <x:c r="AR126" s="36"/>
      <x:c r="AS126" s="36"/>
      <x:c r="AT126" s="36"/>
      <x:c r="AU126" s="36"/>
    </x:row>
    <x:row r="127">
      <x:c r="A127" s="42" t="inlineStr">
        <x:is>
          <x:t xml:space="preserve">Industry 2: Marketing &amp; Advertising</x:t>
        </x:is>
      </x:c>
      <x:c r="B127" s="42" t="inlineStr">
        <x:is>
          <x:t xml:space="preserve">2.1 Advertising Agencies</x:t>
        </x:is>
      </x:c>
      <x:c r="C127" s="42" t="inlineStr">
        <x:is>
          <x:t xml:space="preserve">Publicis Groupe S.A.</x:t>
        </x:is>
      </x:c>
      <x:c r="D127" s="42" t="inlineStr">
        <x:is>
          <x:t xml:space="preserve">PUB</x:t>
        </x:is>
      </x:c>
      <x:c r="E127" s="42" t="inlineStr">
        <x:is>
          <x:t xml:space="preserve">ENXTPA</x:t>
        </x:is>
      </x:c>
      <x:c r="F127" s="42"/>
      <x:c r="G127" s="42" t="inlineStr">
        <x:is>
          <x:t xml:space="preserve">France</x:t>
        </x:is>
      </x:c>
      <x:c r="H127" s="42" t="inlineStr">
        <x:is>
          <x:t xml:space="preserve">core</x:t>
        </x:is>
      </x:c>
      <x:c r="I127" s="42" t="inlineStr">
        <x:is>
          <x:t xml:space="preserve">Advertising</x:t>
        </x:is>
      </x:c>
      <x:c r="J127" s="42" t="inlineStr">
        <x:is>
          <x:t xml:space="preserve">USD (orig EUR)</x:t>
        </x:is>
      </x:c>
      <x:c r="K127" s="45" t="n">
        <x:v>111.61</x:v>
      </x:c>
      <x:c r="L127" s="42" t="inlineStr">
        <x:is>
          <x:t xml:space="preserve">2026-09-08</x:t>
        </x:is>
      </x:c>
      <x:c r="M127" s="48" t="n">
        <x:v>249.7</x:v>
      </x:c>
      <x:c r="N127" s="51" t="n">
        <x:v>27871.3</x:v>
      </x:c>
      <x:c r="O127" s="51" t="n">
        <x:v>3860.5</x:v>
      </x:c>
      <x:c r="P127" s="51" t="n">
        <x:v>0</x:v>
      </x:c>
      <x:c r="Q127" s="51" t="n">
        <x:v>-26.73</x:v>
      </x:c>
      <x:c r="R127" s="51" t="n">
        <x:v>31705.1</x:v>
      </x:c>
      <x:c r="S127" s="42" t="inlineStr">
        <x:is>
          <x:t xml:space="preserve">2026-07-17</x:t>
        </x:is>
      </x:c>
      <x:c r="T127" s="42"/>
      <x:c r="U127" s="51" t="n">
        <x:v>20511.3</x:v>
      </x:c>
      <x:c r="V127" s="51" t="n">
        <x:v>3400.3</x:v>
      </x:c>
      <x:c r="W127" s="51" t="n">
        <x:v>3048.2</x:v>
      </x:c>
      <x:c r="X127" s="54" t="n">
        <x:v>0.165776913213692</x:v>
      </x:c>
      <x:c r="Y127" s="54" t="n">
        <x:v>0.1486107657730129</x:v>
      </x:c>
      <x:c r="Z127" s="51" t="n">
        <x:v>18196.96</x:v>
      </x:c>
      <x:c r="AA127" s="51" t="n">
        <x:v>4023.39</x:v>
      </x:c>
      <x:c r="AB127" s="54" t="n">
        <x:v>-0.112832438704519</x:v>
      </x:c>
      <x:c r="AC127" s="57" t="n">
        <x:v>1.545738202844286</x:v>
      </x:c>
      <x:c r="AD127" s="57" t="n">
        <x:v>9.324206687645207</x:v>
      </x:c>
      <x:c r="AE127" s="57" t="n">
        <x:v>10.40125319860902</x:v>
      </x:c>
      <x:c r="AF127" s="57" t="n">
        <x:v>1.742329488002392</x:v>
      </x:c>
      <x:c r="AG127" s="57" t="n">
        <x:v>7.880195556483462</x:v>
      </x:c>
      <x:c r="AH127" s="57" t="n">
        <x:v>14.96112600536193</x:v>
      </x:c>
      <x:c r="AI127" s="57" t="n">
        <x:v>11.62604166666667</x:v>
      </x:c>
      <x:c r="AJ127" s="57" t="n">
        <x:v>1.5</x:v>
      </x:c>
      <x:c r="AK127" s="57" t="n">
        <x:v>8.4</x:v>
      </x:c>
      <x:c r="AL127" s="57" t="n">
        <x:v>10.4</x:v>
      </x:c>
      <x:c r="AM127" s="57" t="n">
        <x:v>15</x:v>
      </x:c>
      <x:c r="AN127" s="57" t="n">
        <x:v>1.74</x:v>
      </x:c>
      <x:c r="AO127" s="57" t="n">
        <x:v>7.88</x:v>
      </x:c>
      <x:c r="AP127" s="57" t="n">
        <x:v>11.63</x:v>
      </x:c>
      <x:c r="AQ127" s="42" t="inlineStr">
        <x:is>
          <x:t xml:space="preserve">reported (CIQ)</x:t>
        </x:is>
      </x:c>
      <x:c r="AR127" s="42" t="inlineStr">
        <x:is>
          <x:t xml:space="preserve">Omnicom Quick Comps</x:t>
        </x:is>
      </x:c>
      <x:c r="AS127" s="59" t="inlineStr">
        <x:is>
          <x:t xml:space="preserve">Global agency holdco + Epsilon (data/CRM) + Sapient (digital). Ad + data-driven/precision marketing.</x:t>
        </x:is>
      </x:c>
      <x:c r="AT127" s="59" t="inlineStr">
        <x:is>
          <x:t xml:space="preserve">Net revenue (service fees) + data</x:t>
        </x:is>
      </x:c>
      <x:c r="AU127" s="59" t="inlineStr">
        <x:is>
          <x:t xml:space="preserve">Core agency, best-performing holdco (Epsilon data edge). NOTE NTM rev (18.2bn) &lt; LTM (20.5bn): net vs organic/FX basis - flag revenue definition. EU.</x:t>
        </x:is>
      </x:c>
    </x:row>
    <x:row r="128">
      <x:c r="A128" s="42" t="inlineStr">
        <x:is>
          <x:t xml:space="preserve">Industry 2: Marketing &amp; Advertising</x:t>
        </x:is>
      </x:c>
      <x:c r="B128" s="42" t="inlineStr">
        <x:is>
          <x:t xml:space="preserve">2.1 Advertising Agencies</x:t>
        </x:is>
      </x:c>
      <x:c r="C128" s="42" t="inlineStr">
        <x:is>
          <x:t xml:space="preserve">Omnicom Group Inc.</x:t>
        </x:is>
      </x:c>
      <x:c r="D128" s="42" t="inlineStr">
        <x:is>
          <x:t xml:space="preserve">OMC</x:t>
        </x:is>
      </x:c>
      <x:c r="E128" s="42" t="inlineStr">
        <x:is>
          <x:t xml:space="preserve">NYSE</x:t>
        </x:is>
      </x:c>
      <x:c r="F128" s="42" t="n">
        <x:v>96161</x:v>
      </x:c>
      <x:c r="G128" s="42" t="inlineStr">
        <x:is>
          <x:t xml:space="preserve">United States</x:t>
        </x:is>
      </x:c>
      <x:c r="H128" s="42" t="inlineStr">
        <x:is>
          <x:t xml:space="preserve">core</x:t>
        </x:is>
      </x:c>
      <x:c r="I128" s="42" t="inlineStr">
        <x:is>
          <x:t xml:space="preserve">Advertising</x:t>
        </x:is>
      </x:c>
      <x:c r="J128" s="42" t="inlineStr">
        <x:is>
          <x:t xml:space="preserve">USD</x:t>
        </x:is>
      </x:c>
      <x:c r="K128" s="45" t="n">
        <x:v>78.3</x:v>
      </x:c>
      <x:c r="L128" s="42" t="inlineStr">
        <x:is>
          <x:t xml:space="preserve">2026-09-08</x:t>
        </x:is>
      </x:c>
      <x:c r="M128" s="48" t="n">
        <x:v>274.3</x:v>
      </x:c>
      <x:c r="N128" s="51" t="n">
        <x:v>21481.3</x:v>
      </x:c>
      <x:c r="O128" s="51" t="n">
        <x:v>8075</x:v>
      </x:c>
      <x:c r="P128" s="51" t="n">
        <x:v>0</x:v>
      </x:c>
      <x:c r="Q128" s="51" t="n">
        <x:v>929.2</x:v>
      </x:c>
      <x:c r="R128" s="51" t="n">
        <x:v>30485.5</x:v>
      </x:c>
      <x:c r="S128" s="42" t="inlineStr">
        <x:is>
          <x:t xml:space="preserve">2026-07-29</x:t>
        </x:is>
      </x:c>
      <x:c r="T128" s="42"/>
      <x:c r="U128" s="51" t="n">
        <x:v>22371.3</x:v>
      </x:c>
      <x:c r="V128" s="51" t="n">
        <x:v>3676.5</x:v>
      </x:c>
      <x:c r="W128" s="51" t="n">
        <x:v>3205.6</x:v>
      </x:c>
      <x:c r="X128" s="54" t="n">
        <x:v>0.1643400249426721</x:v>
      </x:c>
      <x:c r="Y128" s="54" t="n">
        <x:v>0.1432907341102216</x:v>
      </x:c>
      <x:c r="Z128" s="51" t="n">
        <x:v>25162.7</x:v>
      </x:c>
      <x:c r="AA128" s="51" t="n">
        <x:v>4648.11</x:v>
      </x:c>
      <x:c r="AB128" s="54" t="n">
        <x:v>0.1247759406024684</x:v>
      </x:c>
      <x:c r="AC128" s="57" t="n">
        <x:v>1.362705788219728</x:v>
      </x:c>
      <x:c r="AD128" s="57" t="n">
        <x:v>8.291989664082687</x:v>
      </x:c>
      <x:c r="AE128" s="57" t="n">
        <x:v>9.510076116795608</x:v>
      </x:c>
      <x:c r="AF128" s="57" t="n">
        <x:v>1.211535328084824</x:v>
      </x:c>
      <x:c r="AG128" s="57" t="n">
        <x:v>6.558687294405684</x:v>
      </x:c>
      <x:c r="AH128" s="57" t="n">
        <x:v>50.84415584415584</x:v>
      </x:c>
      <x:c r="AI128" s="57" t="n">
        <x:v>7.601941747572814</x:v>
      </x:c>
      <x:c r="AJ128" s="57" t="n">
        <x:v>1.4</x:v>
      </x:c>
      <x:c r="AK128" s="57" t="n">
        <x:v>7</x:v>
      </x:c>
      <x:c r="AL128" s="57" t="n">
        <x:v>9.5</x:v>
      </x:c>
      <x:c r="AM128" s="57" t="n">
        <x:v>50.7</x:v>
      </x:c>
      <x:c r="AN128" s="57" t="n">
        <x:v>1.21</x:v>
      </x:c>
      <x:c r="AO128" s="57" t="n">
        <x:v>6.56</x:v>
      </x:c>
      <x:c r="AP128" s="57" t="n">
        <x:v>7.61</x:v>
      </x:c>
      <x:c r="AQ128" s="42" t="inlineStr">
        <x:is>
          <x:t xml:space="preserve">reported (CIQ)</x:t>
        </x:is>
      </x:c>
      <x:c r="AR128" s="42" t="inlineStr">
        <x:is>
          <x:t xml:space="preserve">Omnicom Quick Comps</x:t>
        </x:is>
      </x:c>
      <x:c r="AS128" s="59" t="inlineStr">
        <x:is>
          <x:t xml:space="preserve">Global advertising/marketing/comms holdco (BBDO, DDB, TBWA, OMD, precision marketing, PR, healthcare, experiential). Acquiring Interpublic (IPG).</x:t>
        </x:is>
      </x:c>
      <x:c r="AT128" s="59" t="inlineStr">
        <x:is>
          <x:t xml:space="preserve">Agency service fees (largely net revenue)</x:t>
        </x:is>
      </x:c>
      <x:c r="AU128" s="59" t="inlineStr">
        <x:is>
          <x:t xml:space="preserve">Core agency holdco. LTM EPS 1.54 depressed by IPG acquisition/integration costs (NTM 10.30 normalized). Acquiring IPG (~$13bn all-stock, pending/closing) -&gt; Precedent_MA. ~16% EBITDA margin.</x:t>
        </x:is>
      </x:c>
    </x:row>
    <x:row r="129">
      <x:c r="A129" s="42" t="inlineStr">
        <x:is>
          <x:t xml:space="preserve">Industry 2: Marketing &amp; Advertising</x:t>
        </x:is>
      </x:c>
      <x:c r="B129" s="42" t="inlineStr">
        <x:is>
          <x:t xml:space="preserve">2.1 Advertising Agencies</x:t>
        </x:is>
      </x:c>
      <x:c r="C129" s="42" t="inlineStr">
        <x:is>
          <x:t xml:space="preserve">WPP plc</x:t>
        </x:is>
      </x:c>
      <x:c r="D129" s="42" t="inlineStr">
        <x:is>
          <x:t xml:space="preserve">WPP</x:t>
        </x:is>
      </x:c>
      <x:c r="E129" s="42" t="inlineStr">
        <x:is>
          <x:t xml:space="preserve">LSE</x:t>
        </x:is>
      </x:c>
      <x:c r="F129" s="42"/>
      <x:c r="G129" s="42" t="inlineStr">
        <x:is>
          <x:t xml:space="preserve">United Kingdom</x:t>
        </x:is>
      </x:c>
      <x:c r="H129" s="42" t="inlineStr">
        <x:is>
          <x:t xml:space="preserve">core (distressed - flag)</x:t>
        </x:is>
      </x:c>
      <x:c r="I129" s="42" t="inlineStr">
        <x:is>
          <x:t xml:space="preserve">Advertising</x:t>
        </x:is>
      </x:c>
      <x:c r="J129" s="42" t="inlineStr">
        <x:is>
          <x:t xml:space="preserve">USD (orig GBP)</x:t>
        </x:is>
      </x:c>
      <x:c r="K129" s="45" t="n">
        <x:v>5.01</x:v>
      </x:c>
      <x:c r="L129" s="42" t="inlineStr">
        <x:is>
          <x:t xml:space="preserve">2026-09-08</x:t>
        </x:is>
      </x:c>
      <x:c r="M129" s="48" t="n">
        <x:v>1078.5</x:v>
      </x:c>
      <x:c r="N129" s="51" t="n">
        <x:v>5398</x:v>
      </x:c>
      <x:c r="O129" s="51" t="n">
        <x:v>6527.5</x:v>
      </x:c>
      <x:c r="P129" s="51" t="n">
        <x:v>0</x:v>
      </x:c>
      <x:c r="Q129" s="51" t="n">
        <x:v>251.94</x:v>
      </x:c>
      <x:c r="R129" s="51" t="n">
        <x:v>12177.5</x:v>
      </x:c>
      <x:c r="S129" s="42" t="inlineStr">
        <x:is>
          <x:t xml:space="preserve">2026-08-06</x:t>
        </x:is>
      </x:c>
      <x:c r="T129" s="42"/>
      <x:c r="U129" s="51" t="n">
        <x:v>17961.2</x:v>
      </x:c>
      <x:c r="V129" s="51" t="n">
        <x:v>785.6</x:v>
      </x:c>
      <x:c r="W129" s="51" t="n">
        <x:v>559.4</x:v>
      </x:c>
      <x:c r="X129" s="54" t="n">
        <x:v>0.04373872569761486</x:v>
      </x:c>
      <x:c r="Y129" s="54" t="n">
        <x:v>0.03114491236665701</x:v>
      </x:c>
      <x:c r="Z129" s="51" t="n">
        <x:v>13142.75</x:v>
      </x:c>
      <x:c r="AA129" s="51" t="n">
        <x:v>2217.08</x:v>
      </x:c>
      <x:c r="AB129" s="54" t="n">
        <x:v>-0.2682699374206623</x:v>
      </x:c>
      <x:c r="AC129" s="57" t="n">
        <x:v>0.6779892212101641</x:v>
      </x:c>
      <x:c r="AD129" s="57" t="n">
        <x:v>15.50089103869654</x:v>
      </x:c>
      <x:c r="AE129" s="57" t="n">
        <x:v>21.76885949231319</x:v>
      </x:c>
      <x:c r="AF129" s="57" t="n">
        <x:v>0.9265564664929333</x:v>
      </x:c>
      <x:c r="AG129" s="57" t="n">
        <x:v>5.492584841322821</x:v>
      </x:c>
      <x:c r="AH129" s="42"/>
      <x:c r="AI129" s="57" t="n">
        <x:v>6.863013698630136</x:v>
      </x:c>
      <x:c r="AJ129" s="57" t="n">
        <x:v>0.7</x:v>
      </x:c>
      <x:c r="AK129" s="57" t="n">
        <x:v>11</x:v>
      </x:c>
      <x:c r="AL129" s="57" t="n">
        <x:v>20</x:v>
      </x:c>
      <x:c r="AM129" s="42"/>
      <x:c r="AN129" s="57" t="n">
        <x:v>0.93</x:v>
      </x:c>
      <x:c r="AO129" s="57" t="n">
        <x:v>5.49</x:v>
      </x:c>
      <x:c r="AP129" s="57" t="n">
        <x:v>6.89</x:v>
      </x:c>
      <x:c r="AQ129" s="42" t="inlineStr">
        <x:is>
          <x:t xml:space="preserve">reported (CIQ)</x:t>
        </x:is>
      </x:c>
      <x:c r="AR129" s="42" t="inlineStr">
        <x:is>
          <x:t xml:space="preserve">Omnicom Quick Comps</x:t>
        </x:is>
      </x:c>
      <x:c r="AS129" s="59" t="inlineStr">
        <x:is>
          <x:t xml:space="preserve">Global agency holdco (GroupM media, Ogilvy, VML). In severe decline - client losses, writedowns.</x:t>
        </x:is>
      </x:c>
      <x:c r="AT129" s="59" t="inlineStr">
        <x:is>
          <x:t xml:space="preserve">Net revenue (service fees)</x:t>
        </x:is>
      </x:c>
      <x:c r="AU129" s="59" t="inlineStr">
        <x:is>
          <x:t xml:space="preserve">DISTRESSED - LTM EBITDA collapsed to 786 (impairments/goodwill writedowns), negative EPS. Levered (net debt 6.5bn). LTM EV/EBITDA (15.5x) DISTORTED by depressed EBITDA; use NTM (~5.5x). Flag; UK.</x:t>
        </x:is>
      </x:c>
    </x:row>
    <x:row r="130">
      <x:c r="A130" s="42" t="inlineStr">
        <x:is>
          <x:t xml:space="preserve">Industry 2: Marketing &amp; Advertising</x:t>
        </x:is>
      </x:c>
      <x:c r="B130" s="42" t="inlineStr">
        <x:is>
          <x:t xml:space="preserve">2.1 Advertising Agencies</x:t>
        </x:is>
      </x:c>
      <x:c r="C130" s="42" t="inlineStr">
        <x:is>
          <x:t xml:space="preserve">Stagwell Inc.</x:t>
        </x:is>
      </x:c>
      <x:c r="D130" s="42" t="inlineStr">
        <x:is>
          <x:t xml:space="preserve">STGW</x:t>
        </x:is>
      </x:c>
      <x:c r="E130" s="42" t="inlineStr">
        <x:is>
          <x:t xml:space="preserve">NasdaqGS</x:t>
        </x:is>
      </x:c>
      <x:c r="F130" s="42"/>
      <x:c r="G130" s="42" t="inlineStr">
        <x:is>
          <x:t xml:space="preserve">United States</x:t>
        </x:is>
      </x:c>
      <x:c r="H130" s="42" t="inlineStr">
        <x:is>
          <x:t xml:space="preserve">core</x:t>
        </x:is>
      </x:c>
      <x:c r="I130" s="42" t="inlineStr">
        <x:is>
          <x:t xml:space="preserve">Advertising</x:t>
        </x:is>
      </x:c>
      <x:c r="J130" s="42" t="inlineStr">
        <x:is>
          <x:t xml:space="preserve">USD</x:t>
        </x:is>
      </x:c>
      <x:c r="K130" s="45" t="n">
        <x:v>8.52</x:v>
      </x:c>
      <x:c r="L130" s="42" t="inlineStr">
        <x:is>
          <x:t xml:space="preserve">2026-09-08</x:t>
        </x:is>
      </x:c>
      <x:c r="M130" s="48" t="n">
        <x:v>244.5</x:v>
      </x:c>
      <x:c r="N130" s="51" t="n">
        <x:v>2082.9</x:v>
      </x:c>
      <x:c r="O130" s="51" t="n">
        <x:v>1596.2</x:v>
      </x:c>
      <x:c r="P130" s="51" t="n">
        <x:v>0</x:v>
      </x:c>
      <x:c r="Q130" s="51" t="n">
        <x:v>37.37</x:v>
      </x:c>
      <x:c r="R130" s="51" t="n">
        <x:v>3716.5</x:v>
      </x:c>
      <x:c r="S130" s="42" t="inlineStr">
        <x:is>
          <x:t xml:space="preserve">2026-07-31</x:t>
        </x:is>
      </x:c>
      <x:c r="T130" s="42"/>
      <x:c r="U130" s="51" t="n">
        <x:v>3040.9</x:v>
      </x:c>
      <x:c r="V130" s="51" t="n">
        <x:v>323.5</x:v>
      </x:c>
      <x:c r="W130" s="51" t="n">
        <x:v>147.4</x:v>
      </x:c>
      <x:c r="X130" s="54" t="n">
        <x:v>0.1063829787234043</x:v>
      </x:c>
      <x:c r="Y130" s="54" t="n">
        <x:v>0.04847249169653721</x:v>
      </x:c>
      <x:c r="Z130" s="51" t="n">
        <x:v>3315.56</x:v>
      </x:c>
      <x:c r="AA130" s="51" t="n">
        <x:v>524.27</x:v>
      </x:c>
      <x:c r="AB130" s="54" t="n">
        <x:v>0.09032194416126793</x:v>
      </x:c>
      <x:c r="AC130" s="57" t="n">
        <x:v>1.222171067775987</x:v>
      </x:c>
      <x:c r="AD130" s="57" t="n">
        <x:v>11.48840803709428</x:v>
      </x:c>
      <x:c r="AE130" s="57" t="n">
        <x:v>25.21370420624152</x:v>
      </x:c>
      <x:c r="AF130" s="57" t="n">
        <x:v>1.120926781599489</x:v>
      </x:c>
      <x:c r="AG130" s="57" t="n">
        <x:v>7.088904572071643</x:v>
      </x:c>
      <x:c r="AH130" s="57" t="n">
        <x:v>142</x:v>
      </x:c>
      <x:c r="AI130" s="57" t="n">
        <x:v>7.220338983050848</x:v>
      </x:c>
      <x:c r="AJ130" s="57" t="n">
        <x:v>1.2</x:v>
      </x:c>
      <x:c r="AK130" s="57" t="n">
        <x:v>9.199999999999999</x:v>
      </x:c>
      <x:c r="AL130" s="57" t="n">
        <x:v>25.2</x:v>
      </x:c>
      <x:c r="AM130" s="57" t="n">
        <x:v>132.3</x:v>
      </x:c>
      <x:c r="AN130" s="57" t="n">
        <x:v>1.12</x:v>
      </x:c>
      <x:c r="AO130" s="57" t="n">
        <x:v>7.09</x:v>
      </x:c>
      <x:c r="AP130" s="57" t="n">
        <x:v>7.23</x:v>
      </x:c>
      <x:c r="AQ130" s="42" t="inlineStr">
        <x:is>
          <x:t xml:space="preserve">reported (CIQ)</x:t>
        </x:is>
      </x:c>
      <x:c r="AR130" s="42" t="inlineStr">
        <x:is>
          <x:t xml:space="preserve">Omnicom Quick Comps</x:t>
        </x:is>
      </x:c>
      <x:c r="AS130" s="59" t="inlineStr">
        <x:is>
          <x:t xml:space="preserve">Digital-first marketing/agency network (Mark Penn). Digital transformation, performance media, PR, research.</x:t>
        </x:is>
      </x:c>
      <x:c r="AT130" s="59" t="inlineStr">
        <x:is>
          <x:t xml:space="preserve">Net revenue (service fees) + digital</x:t>
        </x:is>
      </x:c>
      <x:c r="AU130" s="59" t="inlineStr">
        <x:is>
          <x:t xml:space="preserve">Core mid-cap digital-first agency. Growing vs legacy holdco declines. Levered small-cap.</x:t>
        </x:is>
      </x:c>
    </x:row>
    <x:row r="131">
      <x:c r="A131" s="42" t="inlineStr">
        <x:is>
          <x:t xml:space="preserve">Industry 2: Marketing &amp; Advertising</x:t>
        </x:is>
      </x:c>
      <x:c r="B131" s="42" t="inlineStr">
        <x:is>
          <x:t xml:space="preserve">2.1 Advertising Agencies</x:t>
        </x:is>
      </x:c>
      <x:c r="C131" s="42" t="inlineStr">
        <x:is>
          <x:t xml:space="preserve">Havas N.V.</x:t>
        </x:is>
      </x:c>
      <x:c r="D131" s="42" t="inlineStr">
        <x:is>
          <x:t xml:space="preserve">HAVAS</x:t>
        </x:is>
      </x:c>
      <x:c r="E131" s="42" t="inlineStr">
        <x:is>
          <x:t xml:space="preserve">ENXTAM</x:t>
        </x:is>
      </x:c>
      <x:c r="F131" s="42"/>
      <x:c r="G131" s="42" t="inlineStr">
        <x:is>
          <x:t xml:space="preserve">France/Netherlands</x:t>
        </x:is>
      </x:c>
      <x:c r="H131" s="42" t="inlineStr">
        <x:is>
          <x:t xml:space="preserve">core</x:t>
        </x:is>
      </x:c>
      <x:c r="I131" s="42" t="inlineStr">
        <x:is>
          <x:t xml:space="preserve">Advertising</x:t>
        </x:is>
      </x:c>
      <x:c r="J131" s="42" t="inlineStr">
        <x:is>
          <x:t xml:space="preserve">USD (orig EUR)</x:t>
        </x:is>
      </x:c>
      <x:c r="K131" s="45" t="n">
        <x:v>20.92</x:v>
      </x:c>
      <x:c r="L131" s="42" t="inlineStr">
        <x:is>
          <x:t xml:space="preserve">2026-09-08</x:t>
        </x:is>
      </x:c>
      <x:c r="M131" s="48" t="n">
        <x:v>97.59999999999999</x:v>
      </x:c>
      <x:c r="N131" s="51" t="n">
        <x:v>2041.5</x:v>
      </x:c>
      <x:c r="O131" s="51" t="n">
        <x:v>419.5</x:v>
      </x:c>
      <x:c r="P131" s="51" t="n">
        <x:v>0</x:v>
      </x:c>
      <x:c r="Q131" s="51" t="n">
        <x:v>31.38</x:v>
      </x:c>
      <x:c r="R131" s="51" t="n">
        <x:v>2492.4</x:v>
      </x:c>
      <x:c r="S131" s="42" t="inlineStr">
        <x:is>
          <x:t xml:space="preserve">2026-07-24</x:t>
        </x:is>
      </x:c>
      <x:c r="T131" s="42"/>
      <x:c r="U131" s="51" t="n">
        <x:v>3394.5</x:v>
      </x:c>
      <x:c r="V131" s="51" t="n">
        <x:v>460.2</x:v>
      </x:c>
      <x:c r="W131" s="51" t="n">
        <x:v>413.7</x:v>
      </x:c>
      <x:c r="X131" s="54" t="n">
        <x:v>0.1355722492266902</x:v>
      </x:c>
      <x:c r="Y131" s="54" t="n">
        <x:v>0.1218736190897039</x:v>
      </x:c>
      <x:c r="Z131" s="51" t="n">
        <x:v>3355.92</x:v>
      </x:c>
      <x:c r="AA131" s="51" t="n">
        <x:v>571.08</x:v>
      </x:c>
      <x:c r="AB131" s="54" t="n">
        <x:v>-0.01136544410075124</x:v>
      </x:c>
      <x:c r="AC131" s="57" t="n">
        <x:v>0.7342465753424657</x:v>
      </x:c>
      <x:c r="AD131" s="57" t="n">
        <x:v>5.415906127770535</x:v>
      </x:c>
      <x:c r="AE131" s="57" t="n">
        <x:v>6.024655547498187</x:v>
      </x:c>
      <x:c r="AF131" s="57" t="n">
        <x:v>0.7426875491668454</x:v>
      </x:c>
      <x:c r="AG131" s="57" t="n">
        <x:v>4.364362260979197</x:v>
      </x:c>
      <x:c r="AH131" s="57" t="n">
        <x:v>8.940170940170942</x:v>
      </x:c>
      <x:c r="AI131" s="57" t="n">
        <x:v>8.015325670498086</x:v>
      </x:c>
      <x:c r="AJ131" s="57" t="n">
        <x:v>0.7</x:v>
      </x:c>
      <x:c r="AK131" s="57" t="n">
        <x:v>4.6</x:v>
      </x:c>
      <x:c r="AL131" s="57" t="n">
        <x:v>6</x:v>
      </x:c>
      <x:c r="AM131" s="57" t="n">
        <x:v>8.9</x:v>
      </x:c>
      <x:c r="AN131" s="57" t="n">
        <x:v>0.74</x:v>
      </x:c>
      <x:c r="AO131" s="57" t="n">
        <x:v>4.36</x:v>
      </x:c>
      <x:c r="AP131" s="57" t="n">
        <x:v>8.029999999999999</x:v>
      </x:c>
      <x:c r="AQ131" s="42" t="inlineStr">
        <x:is>
          <x:t xml:space="preserve">reported (CIQ)</x:t>
        </x:is>
      </x:c>
      <x:c r="AR131" s="42" t="inlineStr">
        <x:is>
          <x:t xml:space="preserve">Informa Quick Comps</x:t>
        </x:is>
      </x:c>
      <x:c r="AS131" s="59" t="inlineStr">
        <x:is>
          <x:t xml:space="preserve">Global advertising/comms agency network (Havas Creative, Havas Media, Havas Health). Spun off from Vivendi Dec-2024.</x:t>
        </x:is>
      </x:c>
      <x:c r="AT131" s="59" t="inlineStr">
        <x:is>
          <x:t xml:space="preserve">Agency service fees (net revenue)</x:t>
        </x:is>
      </x:c>
      <x:c r="AU131" s="59" t="inlineStr">
        <x:is>
          <x:t xml:space="preserve">Core agency (Vivendi spinoff 2024). Resilient mid-size holdco. EU.</x:t>
        </x:is>
      </x:c>
    </x:row>
    <x:row r="132">
      <x:c r="A132" s="42" t="inlineStr">
        <x:is>
          <x:t xml:space="preserve">Industry 2: Marketing &amp; Advertising</x:t>
        </x:is>
      </x:c>
      <x:c r="B132" s="42" t="inlineStr">
        <x:is>
          <x:t xml:space="preserve">2.1 Advertising Agencies</x:t>
        </x:is>
      </x:c>
      <x:c r="C132" s="42" t="inlineStr">
        <x:is>
          <x:t xml:space="preserve">Stroer SE &amp; Co. KGaA</x:t>
        </x:is>
      </x:c>
      <x:c r="D132" s="42" t="inlineStr">
        <x:is>
          <x:t xml:space="preserve">SAX</x:t>
        </x:is>
      </x:c>
      <x:c r="E132" s="42" t="inlineStr">
        <x:is>
          <x:t xml:space="preserve">XTRA</x:t>
        </x:is>
      </x:c>
      <x:c r="F132" s="42"/>
      <x:c r="G132" s="42" t="inlineStr">
        <x:is>
          <x:t xml:space="preserve">Germany</x:t>
        </x:is>
      </x:c>
      <x:c r="H132" s="42" t="inlineStr">
        <x:is>
          <x:t xml:space="preserve">core (OOH - flag)</x:t>
        </x:is>
      </x:c>
      <x:c r="I132" s="42" t="inlineStr">
        <x:is>
          <x:t xml:space="preserve">Advertising</x:t>
        </x:is>
      </x:c>
      <x:c r="J132" s="42" t="inlineStr">
        <x:is>
          <x:t xml:space="preserve">USD (orig EUR)</x:t>
        </x:is>
      </x:c>
      <x:c r="K132" s="45" t="n">
        <x:v>43.42</x:v>
      </x:c>
      <x:c r="L132" s="42" t="inlineStr">
        <x:is>
          <x:t xml:space="preserve">2026-09-08</x:t>
        </x:is>
      </x:c>
      <x:c r="M132" s="48" t="n">
        <x:v>55.8</x:v>
      </x:c>
      <x:c r="N132" s="51" t="n">
        <x:v>2424.7</x:v>
      </x:c>
      <x:c r="O132" s="51" t="n">
        <x:v>2087.1</x:v>
      </x:c>
      <x:c r="P132" s="51" t="n">
        <x:v>0</x:v>
      </x:c>
      <x:c r="Q132" s="51" t="n">
        <x:v>18.07</x:v>
      </x:c>
      <x:c r="R132" s="51" t="n">
        <x:v>4530</x:v>
      </x:c>
      <x:c r="S132" s="42" t="inlineStr">
        <x:is>
          <x:t xml:space="preserve">2026-08-13</x:t>
        </x:is>
      </x:c>
      <x:c r="T132" s="42"/>
      <x:c r="U132" s="51" t="n">
        <x:v>2477.9</x:v>
      </x:c>
      <x:c r="V132" s="51" t="n">
        <x:v>666.6</x:v>
      </x:c>
      <x:c r="W132" s="51" t="n">
        <x:v>315</x:v>
      </x:c>
      <x:c r="X132" s="54" t="n">
        <x:v>0.2690181201824125</x:v>
      </x:c>
      <x:c r="Y132" s="54" t="n">
        <x:v>0.1271237741636063</x:v>
      </x:c>
      <x:c r="Z132" s="51" t="n">
        <x:v>2568.75</x:v>
      </x:c>
      <x:c r="AA132" s="51" t="n">
        <x:v>768.8099999999999</x:v>
      </x:c>
      <x:c r="AB132" s="54" t="n">
        <x:v>0.03666411073893205</x:v>
      </x:c>
      <x:c r="AC132" s="57" t="n">
        <x:v>1.828160942733766</x:v>
      </x:c>
      <x:c r="AD132" s="57" t="n">
        <x:v>6.795679567956795</x:v>
      </x:c>
      <x:c r="AE132" s="57" t="n">
        <x:v>14.38095238095238</x:v>
      </x:c>
      <x:c r="AF132" s="57" t="n">
        <x:v>1.763503649635036</x:v>
      </x:c>
      <x:c r="AG132" s="57" t="n">
        <x:v>5.892223046006166</x:v>
      </x:c>
      <x:c r="AH132" s="57" t="n">
        <x:v>16.9609375</x:v>
      </x:c>
      <x:c r="AI132" s="57" t="n">
        <x:v>11.70350404312669</x:v>
      </x:c>
      <x:c r="AJ132" s="57" t="n">
        <x:v>1.8</x:v>
      </x:c>
      <x:c r="AK132" s="57" t="n">
        <x:v>6.7</x:v>
      </x:c>
      <x:c r="AL132" s="57" t="n">
        <x:v>13.8</x:v>
      </x:c>
      <x:c r="AM132" s="57" t="n">
        <x:v>17</x:v>
      </x:c>
      <x:c r="AN132" s="57" t="n">
        <x:v>1.76</x:v>
      </x:c>
      <x:c r="AO132" s="57" t="n">
        <x:v>5.89</x:v>
      </x:c>
      <x:c r="AP132" s="57" t="n">
        <x:v>11.71</x:v>
      </x:c>
      <x:c r="AQ132" s="42" t="inlineStr">
        <x:is>
          <x:t xml:space="preserve">reported (CIQ)</x:t>
        </x:is>
      </x:c>
      <x:c r="AR132" s="42" t="inlineStr">
        <x:is>
          <x:t xml:space="preserve">Informa Quick Comps</x:t>
        </x:is>
      </x:c>
      <x:c r="AS132" s="59" t="inlineStr">
        <x:is>
          <x:t xml:space="preserve">Out-of-home (OOH) advertising (Germany #1) + digital OOH + dialog/direct marketing. Media owner (venue-based ad inventory).</x:t>
        </x:is>
      </x:c>
      <x:c r="AT132" s="59" t="inlineStr">
        <x:is>
          <x:t xml:space="preserve">OOH ad sales (media owner) + digital + services</x:t>
        </x:is>
      </x:c>
      <x:c r="AU132" s="59" t="inlineStr">
        <x:is>
          <x:t xml:space="preserve">OOH media owner (distinct from agency service model - owns ad inventory/venues). ~27% EBITDA margin. Flag: OOH media-owner vs agency. Germany.</x:t>
        </x:is>
      </x:c>
    </x:row>
    <x:row r="133">
      <x:c r="A133" s="36" t="inlineStr">
        <x:is>
          <x:t xml:space="preserve">2.2 Performance Marketing / AdTech  —  Industry 2: Marketing &amp; Advertising</x:t>
        </x:is>
      </x:c>
      <x:c r="B133" s="36"/>
      <x:c r="C133" s="36"/>
      <x:c r="D133" s="36"/>
      <x:c r="E133" s="36"/>
      <x:c r="F133" s="36"/>
      <x:c r="G133" s="36"/>
      <x:c r="H133" s="36"/>
      <x:c r="I133" s="36"/>
      <x:c r="J133" s="36"/>
      <x:c r="K133" s="36"/>
      <x:c r="L133" s="36"/>
      <x:c r="M133" s="36"/>
      <x:c r="N133" s="36"/>
      <x:c r="O133" s="36"/>
      <x:c r="P133" s="36"/>
      <x:c r="Q133" s="36"/>
      <x:c r="R133" s="36"/>
      <x:c r="S133" s="36"/>
      <x:c r="T133" s="36"/>
      <x:c r="U133" s="36"/>
      <x:c r="V133" s="36"/>
      <x:c r="W133" s="36"/>
      <x:c r="X133" s="36"/>
      <x:c r="Y133" s="36"/>
      <x:c r="Z133" s="36"/>
      <x:c r="AA133" s="36"/>
      <x:c r="AB133" s="36"/>
      <x:c r="AC133" s="36"/>
      <x:c r="AD133" s="36"/>
      <x:c r="AE133" s="36"/>
      <x:c r="AF133" s="36"/>
      <x:c r="AG133" s="36"/>
      <x:c r="AH133" s="36"/>
      <x:c r="AI133" s="36"/>
      <x:c r="AJ133" s="36"/>
      <x:c r="AK133" s="36"/>
      <x:c r="AL133" s="36"/>
      <x:c r="AM133" s="36"/>
      <x:c r="AN133" s="36"/>
      <x:c r="AO133" s="36"/>
      <x:c r="AP133" s="36"/>
      <x:c r="AQ133" s="36"/>
      <x:c r="AR133" s="36"/>
      <x:c r="AS133" s="36"/>
      <x:c r="AT133" s="36"/>
      <x:c r="AU133" s="36"/>
    </x:row>
    <x:row r="134">
      <x:c r="A134" s="42" t="inlineStr">
        <x:is>
          <x:t xml:space="preserve">Industry 2: Marketing &amp; Advertising</x:t>
        </x:is>
      </x:c>
      <x:c r="B134" s="42" t="inlineStr">
        <x:is>
          <x:t xml:space="preserve">2.2 Performance Marketing / AdTech</x:t>
        </x:is>
      </x:c>
      <x:c r="C134" s="42" t="inlineStr">
        <x:is>
          <x:t xml:space="preserve">AppLovin Corporation</x:t>
        </x:is>
      </x:c>
      <x:c r="D134" s="42" t="inlineStr">
        <x:is>
          <x:t xml:space="preserve">APP</x:t>
        </x:is>
      </x:c>
      <x:c r="E134" s="42" t="inlineStr">
        <x:is>
          <x:t xml:space="preserve">NasdaqGS</x:t>
        </x:is>
      </x:c>
      <x:c r="F134" s="42"/>
      <x:c r="G134" s="42" t="inlineStr">
        <x:is>
          <x:t xml:space="preserve">United States</x:t>
        </x:is>
      </x:c>
      <x:c r="H134" s="42" t="inlineStr">
        <x:is>
          <x:t xml:space="preserve">core</x:t>
        </x:is>
      </x:c>
      <x:c r="I134" s="42" t="inlineStr">
        <x:is>
          <x:t xml:space="preserve">Advertising/AdTech</x:t>
        </x:is>
      </x:c>
      <x:c r="J134" s="42" t="inlineStr">
        <x:is>
          <x:t xml:space="preserve">USD</x:t>
        </x:is>
      </x:c>
      <x:c r="K134" s="45" t="n">
        <x:v>305.06</x:v>
      </x:c>
      <x:c r="L134" s="42" t="inlineStr">
        <x:is>
          <x:t xml:space="preserve">2026-09-08</x:t>
        </x:is>
      </x:c>
      <x:c r="M134" s="48" t="n">
        <x:v>334.7</x:v>
      </x:c>
      <x:c r="N134" s="51" t="n">
        <x:v>102088.5</x:v>
      </x:c>
      <x:c r="O134" s="51" t="n">
        <x:v>461.8</x:v>
      </x:c>
      <x:c r="P134" s="51" t="n">
        <x:v>0</x:v>
      </x:c>
      <x:c r="Q134" s="51" t="n">
        <x:v>0</x:v>
      </x:c>
      <x:c r="R134" s="51" t="n">
        <x:v>102550.3</x:v>
      </x:c>
      <x:c r="S134" s="42" t="inlineStr">
        <x:is>
          <x:t xml:space="preserve">2026-08-05</x:t>
        </x:is>
      </x:c>
      <x:c r="T134" s="42"/>
      <x:c r="U134" s="51" t="n">
        <x:v>6829.1</x:v>
      </x:c>
      <x:c r="V134" s="51" t="n">
        <x:v>5414.9</x:v>
      </x:c>
      <x:c r="W134" s="51" t="n">
        <x:v>5288.5</x:v>
      </x:c>
      <x:c r="X134" s="54" t="n">
        <x:v>0.7929156111347029</x:v>
      </x:c>
      <x:c r="Y134" s="54" t="n">
        <x:v>0.7744065835908098</x:v>
      </x:c>
      <x:c r="Z134" s="51" t="n">
        <x:v>9214.67</x:v>
      </x:c>
      <x:c r="AA134" s="51" t="n">
        <x:v>7701.43</x:v>
      </x:c>
      <x:c r="AB134" s="54" t="n">
        <x:v>0.3493242154895959</x:v>
      </x:c>
      <x:c r="AC134" s="57" t="n">
        <x:v>15.0166639820767</x:v>
      </x:c>
      <x:c r="AD134" s="57" t="n">
        <x:v>18.9385399545698</x:v>
      </x:c>
      <x:c r="AE134" s="57" t="n">
        <x:v>19.39118842772053</x:v>
      </x:c>
      <x:c r="AF134" s="57" t="n">
        <x:v>11.12902578171546</x:v>
      </x:c>
      <x:c r="AG134" s="57" t="n">
        <x:v>13.31574785461921</x:v>
      </x:c>
      <x:c r="AH134" s="57" t="n">
        <x:v>23.44811683320523</x:v>
      </x:c>
      <x:c r="AI134" s="57" t="n">
        <x:v>16.88212506917543</x:v>
      </x:c>
      <x:c r="AJ134" s="57" t="n">
        <x:v>15</x:v>
      </x:c>
      <x:c r="AK134" s="57" t="n">
        <x:v>18.9</x:v>
      </x:c>
      <x:c r="AL134" s="57" t="n">
        <x:v>19.4</x:v>
      </x:c>
      <x:c r="AM134" s="57" t="n">
        <x:v>23.5</x:v>
      </x:c>
      <x:c r="AN134" s="57" t="n">
        <x:v>11.13</x:v>
      </x:c>
      <x:c r="AO134" s="57" t="n">
        <x:v>13.32</x:v>
      </x:c>
      <x:c r="AP134" s="57" t="n">
        <x:v>16.88</x:v>
      </x:c>
      <x:c r="AQ134" s="42" t="inlineStr">
        <x:is>
          <x:t xml:space="preserve">reported (CIQ)</x:t>
        </x:is>
      </x:c>
      <x:c r="AR134" s="42" t="inlineStr">
        <x:is>
          <x:t xml:space="preserve">Omnicom Quick Comps</x:t>
        </x:is>
      </x:c>
      <x:c r="AS134" s="59" t="inlineStr">
        <x:is>
          <x:t xml:space="preserve">Mobile app advertising/monetization platform (AXON AI engine); performance advertising marketplace.</x:t>
        </x:is>
      </x:c>
      <x:c r="AT134" s="59" t="inlineStr">
        <x:is>
          <x:t xml:space="preserve">AdTech platform (performance advertising) - gross platform revenue</x:t>
        </x:is>
      </x:c>
      <x:c r="AU134" s="59" t="inlineStr">
        <x:is>
          <x:t xml:space="preserve">AdTech platform - extraordinary ~79% EBITDA margin, premium valuation. NOT agency (platform revenue, distinct model). Core 2.2 adtech.</x:t>
        </x:is>
      </x:c>
    </x:row>
    <x:row r="135">
      <x:c r="A135" s="42" t="inlineStr">
        <x:is>
          <x:t xml:space="preserve">Industry 2: Marketing &amp; Advertising</x:t>
        </x:is>
      </x:c>
      <x:c r="B135" s="42" t="inlineStr">
        <x:is>
          <x:t xml:space="preserve">2.2 Performance Marketing / AdTech</x:t>
        </x:is>
      </x:c>
      <x:c r="C135" s="42" t="inlineStr">
        <x:is>
          <x:t xml:space="preserve">The Trade Desk, Inc.</x:t>
        </x:is>
      </x:c>
      <x:c r="D135" s="42" t="inlineStr">
        <x:is>
          <x:t xml:space="preserve">TTD</x:t>
        </x:is>
      </x:c>
      <x:c r="E135" s="42" t="inlineStr">
        <x:is>
          <x:t xml:space="preserve">NasdaqGM</x:t>
        </x:is>
      </x:c>
      <x:c r="F135" s="42"/>
      <x:c r="G135" s="42" t="inlineStr">
        <x:is>
          <x:t xml:space="preserve">United States</x:t>
        </x:is>
      </x:c>
      <x:c r="H135" s="42" t="inlineStr">
        <x:is>
          <x:t xml:space="preserve">core</x:t>
        </x:is>
      </x:c>
      <x:c r="I135" s="42" t="inlineStr">
        <x:is>
          <x:t xml:space="preserve">Advertising/AdTech</x:t>
        </x:is>
      </x:c>
      <x:c r="J135" s="42" t="inlineStr">
        <x:is>
          <x:t xml:space="preserve">USD</x:t>
        </x:is>
      </x:c>
      <x:c r="K135" s="45" t="n">
        <x:v>13.88</x:v>
      </x:c>
      <x:c r="L135" s="42" t="inlineStr">
        <x:is>
          <x:t xml:space="preserve">2026-09-08</x:t>
        </x:is>
      </x:c>
      <x:c r="M135" s="48" t="n">
        <x:v>469.9</x:v>
      </x:c>
      <x:c r="N135" s="51" t="n">
        <x:v>6521.9</x:v>
      </x:c>
      <x:c r="O135" s="51" t="n">
        <x:v>-1051.2</x:v>
      </x:c>
      <x:c r="P135" s="51" t="n">
        <x:v>0</x:v>
      </x:c>
      <x:c r="Q135" s="51" t="n">
        <x:v>0</x:v>
      </x:c>
      <x:c r="R135" s="51" t="n">
        <x:v>5470.7</x:v>
      </x:c>
      <x:c r="S135" s="42" t="inlineStr">
        <x:is>
          <x:t xml:space="preserve">2026-08-06</x:t>
        </x:is>
      </x:c>
      <x:c r="T135" s="42"/>
      <x:c r="U135" s="51" t="n">
        <x:v>2990.1</x:v>
      </x:c>
      <x:c r="V135" s="51" t="n">
        <x:v>698</x:v>
      </x:c>
      <x:c r="W135" s="51" t="n">
        <x:v>586.3</x:v>
      </x:c>
      <x:c r="X135" s="54" t="n">
        <x:v>0.2334370087956925</x:v>
      </x:c>
      <x:c r="Y135" s="54" t="n">
        <x:v>0.1960803986488746</x:v>
      </x:c>
      <x:c r="Z135" s="51" t="n">
        <x:v>2548.75</x:v>
      </x:c>
      <x:c r="AA135" s="51" t="n">
        <x:v>610.6</x:v>
      </x:c>
      <x:c r="AB135" s="54" t="n">
        <x:v>-0.1476037590716029</x:v>
      </x:c>
      <x:c r="AC135" s="57" t="n">
        <x:v>1.829604361058158</x:v>
      </x:c>
      <x:c r="AD135" s="57" t="n">
        <x:v>7.837679083094556</x:v>
      </x:c>
      <x:c r="AE135" s="57" t="n">
        <x:v>9.330888623571552</x:v>
      </x:c>
      <x:c r="AF135" s="57" t="n">
        <x:v>2.146424717999019</x:v>
      </x:c>
      <x:c r="AG135" s="57" t="n">
        <x:v>8.959547985587946</x:v>
      </x:c>
      <x:c r="AH135" s="57" t="n">
        <x:v>16.32941176470588</x:v>
      </x:c>
      <x:c r="AI135" s="57" t="n">
        <x:v>15.25274725274725</x:v>
      </x:c>
      <x:c r="AJ135" s="57" t="n">
        <x:v>1.8</x:v>
      </x:c>
      <x:c r="AK135" s="57" t="n">
        <x:v>6.8</x:v>
      </x:c>
      <x:c r="AL135" s="57" t="n">
        <x:v>9.300000000000001</x:v>
      </x:c>
      <x:c r="AM135" s="57" t="n">
        <x:v>16.3</x:v>
      </x:c>
      <x:c r="AN135" s="57" t="n">
        <x:v>2.15</x:v>
      </x:c>
      <x:c r="AO135" s="57" t="n">
        <x:v>8.960000000000001</x:v>
      </x:c>
      <x:c r="AP135" s="57" t="n">
        <x:v>15.19</x:v>
      </x:c>
      <x:c r="AQ135" s="42" t="inlineStr">
        <x:is>
          <x:t xml:space="preserve">reported (CIQ)</x:t>
        </x:is>
      </x:c>
      <x:c r="AR135" s="42" t="inlineStr">
        <x:is>
          <x:t xml:space="preserve">Omnicom Quick Comps</x:t>
        </x:is>
      </x:c>
      <x:c r="AS135" s="59" t="inlineStr">
        <x:is>
          <x:t xml:space="preserve">Independent demand-side platform (DSP) for programmatic advertising (buy-side). Take-rate on ad spend.</x:t>
        </x:is>
      </x:c>
      <x:c r="AT135" s="59" t="inlineStr">
        <x:is>
          <x:t xml:space="preserve">AdTech platform (net take-rate on media spend, NOT gross media)</x:t>
        </x:is>
      </x:c>
      <x:c r="AU135" s="59" t="inlineStr">
        <x:is>
          <x:t xml:space="preserve">Core buy-side adtech (DSP). Net-take-rate revenue (~20% of media). Net cash. Stock de-rated sharply. NTM rev &lt; LTM (est cuts) - flag.</x:t>
        </x:is>
      </x:c>
    </x:row>
    <x:row r="136">
      <x:c r="A136" s="42" t="inlineStr">
        <x:is>
          <x:t xml:space="preserve">Industry 2: Marketing &amp; Advertising</x:t>
        </x:is>
      </x:c>
      <x:c r="B136" s="42" t="inlineStr">
        <x:is>
          <x:t xml:space="preserve">2.2 Performance Marketing / AdTech</x:t>
        </x:is>
      </x:c>
      <x:c r="C136" s="42" t="inlineStr">
        <x:is>
          <x:t xml:space="preserve">Criteo S.A.</x:t>
        </x:is>
      </x:c>
      <x:c r="D136" s="42" t="inlineStr">
        <x:is>
          <x:t xml:space="preserve">CRTO</x:t>
        </x:is>
      </x:c>
      <x:c r="E136" s="42" t="inlineStr">
        <x:is>
          <x:t xml:space="preserve">NasdaqGS</x:t>
        </x:is>
      </x:c>
      <x:c r="F136" s="42" t="n">
        <x:v>111853347</x:v>
      </x:c>
      <x:c r="G136" s="42" t="inlineStr">
        <x:is>
          <x:t xml:space="preserve">France/US</x:t>
        </x:is>
      </x:c>
      <x:c r="H136" s="42" t="inlineStr">
        <x:is>
          <x:t xml:space="preserve">core</x:t>
        </x:is>
      </x:c>
      <x:c r="I136" s="42" t="inlineStr">
        <x:is>
          <x:t xml:space="preserve">Advertising/AdTech</x:t>
        </x:is>
      </x:c>
      <x:c r="J136" s="42" t="inlineStr">
        <x:is>
          <x:t xml:space="preserve">USD</x:t>
        </x:is>
      </x:c>
      <x:c r="K136" s="45" t="n">
        <x:v>17.44</x:v>
      </x:c>
      <x:c r="L136" s="42" t="inlineStr">
        <x:is>
          <x:t xml:space="preserve">2026-09-08</x:t>
        </x:is>
      </x:c>
      <x:c r="M136" s="48" t="n">
        <x:v>49</x:v>
      </x:c>
      <x:c r="N136" s="51" t="n">
        <x:v>854.5</x:v>
      </x:c>
      <x:c r="O136" s="51" t="n">
        <x:v>-154.9</x:v>
      </x:c>
      <x:c r="P136" s="51" t="n">
        <x:v>0</x:v>
      </x:c>
      <x:c r="Q136" s="51" t="n">
        <x:v>36.62</x:v>
      </x:c>
      <x:c r="R136" s="51" t="n">
        <x:v>736.2</x:v>
      </x:c>
      <x:c r="S136" s="42" t="inlineStr">
        <x:is>
          <x:t xml:space="preserve">2026-08-05</x:t>
        </x:is>
      </x:c>
      <x:c r="T136" s="42"/>
      <x:c r="U136" s="51" t="n">
        <x:v>1863.5</x:v>
      </x:c>
      <x:c r="V136" s="51" t="n">
        <x:v>285.6</x:v>
      </x:c>
      <x:c r="W136" s="51" t="n">
        <x:v>172.7</x:v>
      </x:c>
      <x:c r="X136" s="54" t="n">
        <x:v>0.1532599946337537</x:v>
      </x:c>
      <x:c r="Y136" s="54" t="n">
        <x:v>0.09267507378588677</x:v>
      </x:c>
      <x:c r="Z136" s="51" t="n">
        <x:v>1047</x:v>
      </x:c>
      <x:c r="AA136" s="51" t="n">
        <x:v>310.43</x:v>
      </x:c>
      <x:c r="AB136" s="54" t="n">
        <x:v>-0.4381540112691172</x:v>
      </x:c>
      <x:c r="AC136" s="57" t="n">
        <x:v>0.3950630533941508</x:v>
      </x:c>
      <x:c r="AD136" s="57" t="n">
        <x:v>2.577731092436975</x:v>
      </x:c>
      <x:c r="AE136" s="57" t="n">
        <x:v>4.262883613202085</x:v>
      </x:c>
      <x:c r="AF136" s="57" t="n">
        <x:v>0.7031518624641834</x:v>
      </x:c>
      <x:c r="AG136" s="57" t="n">
        <x:v>2.371549141513385</x:v>
      </x:c>
      <x:c r="AH136" s="57" t="n">
        <x:v>8.676616915422887</x:v>
      </x:c>
      <x:c r="AI136" s="57" t="n">
        <x:v>4.752043596730245</x:v>
      </x:c>
      <x:c r="AJ136" s="42"/>
      <x:c r="AK136" s="42"/>
      <x:c r="AL136" s="42"/>
      <x:c r="AM136" s="42"/>
      <x:c r="AN136" s="42"/>
      <x:c r="AO136" s="42"/>
      <x:c r="AP136" s="42"/>
      <x:c r="AQ136" s="42" t="inlineStr">
        <x:is>
          <x:t xml:space="preserve">reported (CIQ)</x:t>
        </x:is>
      </x:c>
      <x:c r="AR136" s="42" t="inlineStr">
        <x:is>
          <x:t xml:space="preserve">Criteo Quick Comps</x:t>
        </x:is>
      </x:c>
      <x:c r="AS136" s="59" t="inlineStr">
        <x:is>
          <x:t xml:space="preserve">Commerce media / retargeting adtech platform; Retail Media + performance display. </x:t>
        </x:is>
      </x:c>
      <x:c r="AT136" s="59" t="inlineStr">
        <x:is>
          <x:t xml:space="preserve">AdTech - reports gross revenue AND Contribution ex-TAC (net); media cost pass-through</x:t>
        </x:is>
      </x:c>
      <x:c r="AU136" s="59" t="inlineStr">
        <x:is>
          <x:t xml:space="preserve">Core adtech (commerce/retail media). NTM rev 1,047 &lt;&lt; LTM 1,863 = gross vs ex-TAC(net) revenue basis change -&gt; FLAG revenue definition; EV/Rev not comparable to net-basis peers. Cheap (2.2x EV/EBITDA), net cash, de-rated.</x:t>
        </x:is>
      </x:c>
    </x:row>
    <x:row r="137">
      <x:c r="A137" s="36" t="inlineStr">
        <x:is>
          <x:t xml:space="preserve">2.3 Marketing Services / Research  —  Industry 2: Marketing &amp; Advertising</x:t>
        </x:is>
      </x:c>
      <x:c r="B137" s="36"/>
      <x:c r="C137" s="36"/>
      <x:c r="D137" s="36"/>
      <x:c r="E137" s="36"/>
      <x:c r="F137" s="36"/>
      <x:c r="G137" s="36"/>
      <x:c r="H137" s="36"/>
      <x:c r="I137" s="36"/>
      <x:c r="J137" s="36"/>
      <x:c r="K137" s="36"/>
      <x:c r="L137" s="36"/>
      <x:c r="M137" s="36"/>
      <x:c r="N137" s="36"/>
      <x:c r="O137" s="36"/>
      <x:c r="P137" s="36"/>
      <x:c r="Q137" s="36"/>
      <x:c r="R137" s="36"/>
      <x:c r="S137" s="36"/>
      <x:c r="T137" s="36"/>
      <x:c r="U137" s="36"/>
      <x:c r="V137" s="36"/>
      <x:c r="W137" s="36"/>
      <x:c r="X137" s="36"/>
      <x:c r="Y137" s="36"/>
      <x:c r="Z137" s="36"/>
      <x:c r="AA137" s="36"/>
      <x:c r="AB137" s="36"/>
      <x:c r="AC137" s="36"/>
      <x:c r="AD137" s="36"/>
      <x:c r="AE137" s="36"/>
      <x:c r="AF137" s="36"/>
      <x:c r="AG137" s="36"/>
      <x:c r="AH137" s="36"/>
      <x:c r="AI137" s="36"/>
      <x:c r="AJ137" s="36"/>
      <x:c r="AK137" s="36"/>
      <x:c r="AL137" s="36"/>
      <x:c r="AM137" s="36"/>
      <x:c r="AN137" s="36"/>
      <x:c r="AO137" s="36"/>
      <x:c r="AP137" s="36"/>
      <x:c r="AQ137" s="36"/>
      <x:c r="AR137" s="36"/>
      <x:c r="AS137" s="36"/>
      <x:c r="AT137" s="36"/>
      <x:c r="AU137" s="36"/>
    </x:row>
    <x:row r="138">
      <x:c r="A138" s="42" t="inlineStr">
        <x:is>
          <x:t xml:space="preserve">Industry 2: Marketing &amp; Advertising</x:t>
        </x:is>
      </x:c>
      <x:c r="B138" s="42" t="inlineStr">
        <x:is>
          <x:t xml:space="preserve">2.3 Marketing Services / Research</x:t>
        </x:is>
      </x:c>
      <x:c r="C138" s="42" t="inlineStr">
        <x:is>
          <x:t xml:space="preserve">Ipsos SA</x:t>
        </x:is>
      </x:c>
      <x:c r="D138" s="42" t="inlineStr">
        <x:is>
          <x:t xml:space="preserve">IPS</x:t>
        </x:is>
      </x:c>
      <x:c r="E138" s="42" t="inlineStr">
        <x:is>
          <x:t xml:space="preserve">ENXTPA</x:t>
        </x:is>
      </x:c>
      <x:c r="F138" s="42"/>
      <x:c r="G138" s="42" t="inlineStr">
        <x:is>
          <x:t xml:space="preserve">France</x:t>
        </x:is>
      </x:c>
      <x:c r="H138" s="42" t="inlineStr">
        <x:is>
          <x:t xml:space="preserve">core (research)</x:t>
        </x:is>
      </x:c>
      <x:c r="I138" s="42" t="inlineStr">
        <x:is>
          <x:t xml:space="preserve">Advertising/Research</x:t>
        </x:is>
      </x:c>
      <x:c r="J138" s="42" t="inlineStr">
        <x:is>
          <x:t xml:space="preserve">USD (orig EUR)</x:t>
        </x:is>
      </x:c>
      <x:c r="K138" s="45" t="n">
        <x:v>41.07</x:v>
      </x:c>
      <x:c r="L138" s="42" t="inlineStr">
        <x:is>
          <x:t xml:space="preserve">2026-09-08</x:t>
        </x:is>
      </x:c>
      <x:c r="M138" s="48" t="n">
        <x:v>42</x:v>
      </x:c>
      <x:c r="N138" s="51" t="n">
        <x:v>1723.6</x:v>
      </x:c>
      <x:c r="O138" s="51" t="n">
        <x:v>406</x:v>
      </x:c>
      <x:c r="P138" s="51" t="n">
        <x:v>0</x:v>
      </x:c>
      <x:c r="Q138" s="51" t="n">
        <x:v>0.42</x:v>
      </x:c>
      <x:c r="R138" s="51" t="n">
        <x:v>2130</x:v>
      </x:c>
      <x:c r="S138" s="42" t="inlineStr">
        <x:is>
          <x:t xml:space="preserve">2026-07-31</x:t>
        </x:is>
      </x:c>
      <x:c r="T138" s="42"/>
      <x:c r="U138" s="51" t="n">
        <x:v>2951.5</x:v>
      </x:c>
      <x:c r="V138" s="51" t="n">
        <x:v>367.3</x:v>
      </x:c>
      <x:c r="W138" s="51" t="n">
        <x:v>351.3</x:v>
      </x:c>
      <x:c r="X138" s="54" t="n">
        <x:v>0.124445197357276</x:v>
      </x:c>
      <x:c r="Y138" s="54" t="n">
        <x:v>0.1190242249703541</x:v>
      </x:c>
      <x:c r="Z138" s="51" t="n">
        <x:v>3025.81</x:v>
      </x:c>
      <x:c r="AA138" s="51" t="n">
        <x:v>478.68</x:v>
      </x:c>
      <x:c r="AB138" s="54" t="n">
        <x:v>0.02517702862951032</x:v>
      </x:c>
      <x:c r="AC138" s="57" t="n">
        <x:v>0.7216669490089784</x:v>
      </x:c>
      <x:c r="AD138" s="57" t="n">
        <x:v>5.799074326163899</x:v>
      </x:c>
      <x:c r="AE138" s="57" t="n">
        <x:v>6.063193851409052</x:v>
      </x:c>
      <x:c r="AF138" s="57" t="n">
        <x:v>0.7039437373794125</x:v>
      </x:c>
      <x:c r="AG138" s="57" t="n">
        <x:v>4.44973677613437</x:v>
      </x:c>
      <x:c r="AH138" s="57" t="n">
        <x:v>8.813304721030043</x:v>
      </x:c>
      <x:c r="AI138" s="57" t="n">
        <x:v>6.498417721518987</x:v>
      </x:c>
      <x:c r="AJ138" s="57" t="n">
        <x:v>0.7</x:v>
      </x:c>
      <x:c r="AK138" s="57" t="n">
        <x:v>5.2</x:v>
      </x:c>
      <x:c r="AL138" s="57" t="n">
        <x:v>6.1</x:v>
      </x:c>
      <x:c r="AM138" s="57" t="n">
        <x:v>8.800000000000001</x:v>
      </x:c>
      <x:c r="AN138" s="57" t="n">
        <x:v>0.7</x:v>
      </x:c>
      <x:c r="AO138" s="57" t="n">
        <x:v>4.45</x:v>
      </x:c>
      <x:c r="AP138" s="57" t="n">
        <x:v>6.49</x:v>
      </x:c>
      <x:c r="AQ138" s="42" t="inlineStr">
        <x:is>
          <x:t xml:space="preserve">reported (CIQ)</x:t>
        </x:is>
      </x:c>
      <x:c r="AR138" s="42" t="inlineStr">
        <x:is>
          <x:t xml:space="preserve">Omnicom Quick Comps</x:t>
        </x:is>
      </x:c>
      <x:c r="AS138" s="59" t="inlineStr">
        <x:is>
          <x:t xml:space="preserve">Market research &amp; public opinion (surveys, brand tracking, consumer insights).</x:t>
        </x:is>
      </x:c>
      <x:c r="AT138" s="59" t="inlineStr">
        <x:is>
          <x:t xml:space="preserve">Research project fees + syndicated</x:t>
        </x:is>
      </x:c>
      <x:c r="AU138" s="59" t="inlineStr">
        <x:is>
          <x:t xml:space="preserve">Market research (marketing services). Distinct from agencies/adtech. EU. Cheap ~5.8x EV/EBITDA.</x:t>
        </x:is>
      </x:c>
    </x:row>
    <x:row r="139">
      <x:c r="A139" s="36" t="inlineStr">
        <x:is>
          <x:t xml:space="preserve">3.1 Trade Shows &amp; Exhibitions  —  Industry 3: Events &amp; Exhibitions</x:t>
        </x:is>
      </x:c>
      <x:c r="B139" s="36"/>
      <x:c r="C139" s="36"/>
      <x:c r="D139" s="36"/>
      <x:c r="E139" s="36"/>
      <x:c r="F139" s="36"/>
      <x:c r="G139" s="36"/>
      <x:c r="H139" s="36"/>
      <x:c r="I139" s="36"/>
      <x:c r="J139" s="36"/>
      <x:c r="K139" s="36"/>
      <x:c r="L139" s="36"/>
      <x:c r="M139" s="36"/>
      <x:c r="N139" s="36"/>
      <x:c r="O139" s="36"/>
      <x:c r="P139" s="36"/>
      <x:c r="Q139" s="36"/>
      <x:c r="R139" s="36"/>
      <x:c r="S139" s="36"/>
      <x:c r="T139" s="36"/>
      <x:c r="U139" s="36"/>
      <x:c r="V139" s="36"/>
      <x:c r="W139" s="36"/>
      <x:c r="X139" s="36"/>
      <x:c r="Y139" s="36"/>
      <x:c r="Z139" s="36"/>
      <x:c r="AA139" s="36"/>
      <x:c r="AB139" s="36"/>
      <x:c r="AC139" s="36"/>
      <x:c r="AD139" s="36"/>
      <x:c r="AE139" s="36"/>
      <x:c r="AF139" s="36"/>
      <x:c r="AG139" s="36"/>
      <x:c r="AH139" s="36"/>
      <x:c r="AI139" s="36"/>
      <x:c r="AJ139" s="36"/>
      <x:c r="AK139" s="36"/>
      <x:c r="AL139" s="36"/>
      <x:c r="AM139" s="36"/>
      <x:c r="AN139" s="36"/>
      <x:c r="AO139" s="36"/>
      <x:c r="AP139" s="36"/>
      <x:c r="AQ139" s="36"/>
      <x:c r="AR139" s="36"/>
      <x:c r="AS139" s="36"/>
      <x:c r="AT139" s="36"/>
      <x:c r="AU139" s="36"/>
    </x:row>
    <x:row r="140">
      <x:c r="A140" s="42" t="inlineStr">
        <x:is>
          <x:t xml:space="preserve">Industry 3: Events &amp; Exhibitions</x:t>
        </x:is>
      </x:c>
      <x:c r="B140" s="42" t="inlineStr">
        <x:is>
          <x:t xml:space="preserve">3.1 Trade Shows &amp; Exhibitions</x:t>
        </x:is>
      </x:c>
      <x:c r="C140" s="42" t="inlineStr">
        <x:is>
          <x:t xml:space="preserve">Informa plc</x:t>
        </x:is>
      </x:c>
      <x:c r="D140" s="42" t="inlineStr">
        <x:is>
          <x:t xml:space="preserve">INF</x:t>
        </x:is>
      </x:c>
      <x:c r="E140" s="42" t="inlineStr">
        <x:is>
          <x:t xml:space="preserve">LSE</x:t>
        </x:is>
      </x:c>
      <x:c r="F140" s="42" t="n">
        <x:v>689585</x:v>
      </x:c>
      <x:c r="G140" s="42" t="inlineStr">
        <x:is>
          <x:t xml:space="preserve">United Kingdom</x:t>
        </x:is>
      </x:c>
      <x:c r="H140" s="42" t="inlineStr">
        <x:is>
          <x:t xml:space="preserve">core</x:t>
        </x:is>
      </x:c>
      <x:c r="I140" s="42" t="inlineStr">
        <x:is>
          <x:t xml:space="preserve">Advertising/Events</x:t>
        </x:is>
      </x:c>
      <x:c r="J140" s="42" t="inlineStr">
        <x:is>
          <x:t xml:space="preserve">USD (orig GBP)</x:t>
        </x:is>
      </x:c>
      <x:c r="K140" s="45" t="n">
        <x:v>12.01</x:v>
      </x:c>
      <x:c r="L140" s="42" t="inlineStr">
        <x:is>
          <x:t xml:space="preserve">2026-09-08</x:t>
        </x:is>
      </x:c>
      <x:c r="M140" s="48" t="n">
        <x:v>1254.5</x:v>
      </x:c>
      <x:c r="N140" s="51" t="n">
        <x:v>15061.8</x:v>
      </x:c>
      <x:c r="O140" s="51" t="n">
        <x:v>4204.8</x:v>
      </x:c>
      <x:c r="P140" s="51" t="n">
        <x:v>0</x:v>
      </x:c>
      <x:c r="Q140" s="51" t="n">
        <x:v>1554.6</x:v>
      </x:c>
      <x:c r="R140" s="51" t="n">
        <x:v>20821.1</x:v>
      </x:c>
      <x:c r="S140" s="42" t="inlineStr">
        <x:is>
          <x:t xml:space="preserve">2026-07-30</x:t>
        </x:is>
      </x:c>
      <x:c r="T140" s="42"/>
      <x:c r="U140" s="51" t="n">
        <x:v>5512</x:v>
      </x:c>
      <x:c r="V140" s="51" t="n">
        <x:v>1503.7</x:v>
      </x:c>
      <x:c r="W140" s="51" t="n">
        <x:v>1025</x:v>
      </x:c>
      <x:c r="X140" s="54" t="n">
        <x:v>0.2728047895500726</x:v>
      </x:c>
      <x:c r="Y140" s="54" t="n">
        <x:v>0.1859579100145138</x:v>
      </x:c>
      <x:c r="Z140" s="51" t="n">
        <x:v>6095.4</x:v>
      </x:c>
      <x:c r="AA140" s="51" t="n">
        <x:v>1907.93</x:v>
      </x:c>
      <x:c r="AB140" s="54" t="n">
        <x:v>0.1058417997097241</x:v>
      </x:c>
      <x:c r="AC140" s="57" t="n">
        <x:v>3.777412917271408</x:v>
      </x:c>
      <x:c r="AD140" s="57" t="n">
        <x:v>13.84657843984837</x:v>
      </x:c>
      <x:c r="AE140" s="57" t="n">
        <x:v>20.31326829268292</x:v>
      </x:c>
      <x:c r="AF140" s="57" t="n">
        <x:v>3.41587098467697</x:v>
      </x:c>
      <x:c r="AG140" s="57" t="n">
        <x:v>10.91292657487434</x:v>
      </x:c>
      <x:c r="AH140" s="57" t="n">
        <x:v>52.21739130434782</x:v>
      </x:c>
      <x:c r="AI140" s="57" t="n">
        <x:v>14.46987951807229</x:v>
      </x:c>
      <x:c r="AJ140" s="57" t="n">
        <x:v>3.8</x:v>
      </x:c>
      <x:c r="AK140" s="57" t="n">
        <x:v>13.3</x:v>
      </x:c>
      <x:c r="AL140" s="57" t="n">
        <x:v>20.2</x:v>
      </x:c>
      <x:c r="AM140" s="57" t="n">
        <x:v>51.9</x:v>
      </x:c>
      <x:c r="AN140" s="57" t="n">
        <x:v>3.42</x:v>
      </x:c>
      <x:c r="AO140" s="57" t="n">
        <x:v>10.91</x:v>
      </x:c>
      <x:c r="AP140" s="57" t="n">
        <x:v>14.42</x:v>
      </x:c>
      <x:c r="AQ140" s="42" t="inlineStr">
        <x:is>
          <x:t xml:space="preserve">reported (CIQ)</x:t>
        </x:is>
      </x:c>
      <x:c r="AR140" s="42" t="inlineStr">
        <x:is>
          <x:t xml:space="preserve">Informa Quick Comps</x:t>
        </x:is>
      </x:c>
      <x:c r="AS140" s="59" t="inlineStr">
        <x:is>
          <x:t xml:space="preserve">B2B events/exhibitions (Informa Markets - trade shows) + Informa Connect (conferences) + Taylor &amp; Francis (academic publishing) + Informa TechTarget (intelligence). Largest listed exhibitions organizer.</x:t>
        </x:is>
      </x:c>
      <x:c r="AT140" s="59" t="inlineStr">
        <x:is>
          <x:t xml:space="preserve">Exhibition/event fees + academic subscription</x:t>
        </x:is>
      </x:c>
      <x:c r="AU140" s="59" t="inlineStr">
        <x:is>
          <x:t xml:space="preserve">Core trade-show organizer (largest listed). Also academic (Taylor &amp; Francis -&gt; 1.2 overlap) + data/intelligence. Flag diversified but events is primary/growth. Large minority interest (1,554).</x:t>
        </x:is>
      </x:c>
    </x:row>
    <x:row r="141">
      <x:c r="A141" s="42" t="inlineStr">
        <x:is>
          <x:t xml:space="preserve">Industry 3: Events &amp; Exhibitions</x:t>
        </x:is>
      </x:c>
      <x:c r="B141" s="42" t="inlineStr">
        <x:is>
          <x:t xml:space="preserve">3.1 Trade Shows &amp; Exhibitions</x:t>
        </x:is>
      </x:c>
      <x:c r="C141" s="42" t="inlineStr">
        <x:is>
          <x:t xml:space="preserve">MCH Group AG</x:t>
        </x:is>
      </x:c>
      <x:c r="D141" s="42" t="inlineStr">
        <x:is>
          <x:t xml:space="preserve">MCHN</x:t>
        </x:is>
      </x:c>
      <x:c r="E141" s="42" t="inlineStr">
        <x:is>
          <x:t xml:space="preserve">SWX</x:t>
        </x:is>
      </x:c>
      <x:c r="F141" s="42"/>
      <x:c r="G141" s="42" t="inlineStr">
        <x:is>
          <x:t xml:space="preserve">Switzerland</x:t>
        </x:is>
      </x:c>
      <x:c r="H141" s="42" t="inlineStr">
        <x:is>
          <x:t xml:space="preserve">core (small)</x:t>
        </x:is>
      </x:c>
      <x:c r="I141" s="42" t="inlineStr">
        <x:is>
          <x:t xml:space="preserve">Advertising/Events</x:t>
        </x:is>
      </x:c>
      <x:c r="J141" s="42" t="inlineStr">
        <x:is>
          <x:t xml:space="preserve">USD (orig CHF)</x:t>
        </x:is>
      </x:c>
      <x:c r="K141" s="45" t="n">
        <x:v>7.68</x:v>
      </x:c>
      <x:c r="L141" s="42" t="inlineStr">
        <x:is>
          <x:t xml:space="preserve">2026-09-08</x:t>
        </x:is>
      </x:c>
      <x:c r="M141" s="48" t="n">
        <x:v>30.9</x:v>
      </x:c>
      <x:c r="N141" s="51" t="n">
        <x:v>237.5</x:v>
      </x:c>
      <x:c r="O141" s="51" t="n">
        <x:v>45</x:v>
      </x:c>
      <x:c r="P141" s="51" t="n">
        <x:v>0</x:v>
      </x:c>
      <x:c r="Q141" s="51" t="n">
        <x:v>1.36</x:v>
      </x:c>
      <x:c r="R141" s="51" t="n">
        <x:v>283.8</x:v>
      </x:c>
      <x:c r="S141" s="42" t="inlineStr">
        <x:is>
          <x:t xml:space="preserve">2026-03-24</x:t>
        </x:is>
      </x:c>
      <x:c r="T141" s="42"/>
      <x:c r="U141" s="51" t="n">
        <x:v>479.9</x:v>
      </x:c>
      <x:c r="V141" s="51" t="n">
        <x:v>48.2</x:v>
      </x:c>
      <x:c r="W141" s="51" t="n">
        <x:v>18.6</x:v>
      </x:c>
      <x:c r="X141" s="54" t="n">
        <x:v>0.100437591164826</x:v>
      </x:c>
      <x:c r="Y141" s="54" t="n">
        <x:v>0.03875807459887477</x:v>
      </x:c>
      <x:c r="Z141" s="51" t="n">
        <x:v>536.66</x:v>
      </x:c>
      <x:c r="AA141" s="51" t="n">
        <x:v>63.86</x:v>
      </x:c>
      <x:c r="AB141" s="54" t="n">
        <x:v>0.1182746405501145</x:v>
      </x:c>
      <x:c r="AC141" s="57" t="n">
        <x:v>0.591373202750573</x:v>
      </x:c>
      <x:c r="AD141" s="57" t="n">
        <x:v>5.887966804979253</x:v>
      </x:c>
      <x:c r="AE141" s="57" t="n">
        <x:v>15.25806451612903</x:v>
      </x:c>
      <x:c r="AF141" s="57" t="n">
        <x:v>0.5288264450490069</x:v>
      </x:c>
      <x:c r="AG141" s="57" t="n">
        <x:v>4.444096461008456</x:v>
      </x:c>
      <x:c r="AH141" s="57" t="n">
        <x:v>10.37837837837838</x:v>
      </x:c>
      <x:c r="AI141" s="57" t="n">
        <x:v>7.757575757575758</x:v>
      </x:c>
      <x:c r="AJ141" s="57" t="n">
        <x:v>0.6</x:v>
      </x:c>
      <x:c r="AK141" s="57" t="n">
        <x:v>6.1</x:v>
      </x:c>
      <x:c r="AL141" s="57" t="n">
        <x:v>16.5</x:v>
      </x:c>
      <x:c r="AM141" s="57" t="n">
        <x:v>10.4</x:v>
      </x:c>
      <x:c r="AN141" s="57" t="n">
        <x:v>0.53</x:v>
      </x:c>
      <x:c r="AO141" s="57" t="n">
        <x:v>4.44</x:v>
      </x:c>
      <x:c r="AP141" s="57" t="n">
        <x:v>7.78</x:v>
      </x:c>
      <x:c r="AQ141" s="42" t="inlineStr">
        <x:is>
          <x:t xml:space="preserve">reported (CIQ)</x:t>
        </x:is>
      </x:c>
      <x:c r="AR141" s="42" t="inlineStr">
        <x:is>
          <x:t xml:space="preserve">Informa Quick Comps</x:t>
        </x:is>
      </x:c>
      <x:c r="AS141" s="59" t="inlineStr">
        <x:is>
          <x:t xml:space="preserve">Exhibitions &amp; live marketing - Art Basel, Baselworld legacy, event services. Swiss.</x:t>
        </x:is>
      </x:c>
      <x:c r="AT141" s="59" t="inlineStr">
        <x:is>
          <x:t xml:space="preserve">Exhibition/event + live-marketing services</x:t>
        </x:is>
      </x:c>
      <x:c r="AU141" s="59" t="inlineStr">
        <x:is>
          <x:t xml:space="preserve">Small exhibitions organizer (Art Basel) + live marketing. LTM filing Mar-2026 (older). Low margin (~10% EBITDA) - live-marketing services drag. Include core-small; EU.</x:t>
        </x:is>
      </x:c>
    </x:row>
    <x:row r="142">
      <x:c r="A142" s="36" t="inlineStr">
        <x:is>
          <x:t xml:space="preserve">3.2 Live Entertainment  —  Industry 3: Events &amp; Exhibitions</x:t>
        </x:is>
      </x:c>
      <x:c r="B142" s="36"/>
      <x:c r="C142" s="36"/>
      <x:c r="D142" s="36"/>
      <x:c r="E142" s="36"/>
      <x:c r="F142" s="36"/>
      <x:c r="G142" s="36"/>
      <x:c r="H142" s="36"/>
      <x:c r="I142" s="36"/>
      <x:c r="J142" s="36"/>
      <x:c r="K142" s="36"/>
      <x:c r="L142" s="36"/>
      <x:c r="M142" s="36"/>
      <x:c r="N142" s="36"/>
      <x:c r="O142" s="36"/>
      <x:c r="P142" s="36"/>
      <x:c r="Q142" s="36"/>
      <x:c r="R142" s="36"/>
      <x:c r="S142" s="36"/>
      <x:c r="T142" s="36"/>
      <x:c r="U142" s="36"/>
      <x:c r="V142" s="36"/>
      <x:c r="W142" s="36"/>
      <x:c r="X142" s="36"/>
      <x:c r="Y142" s="36"/>
      <x:c r="Z142" s="36"/>
      <x:c r="AA142" s="36"/>
      <x:c r="AB142" s="36"/>
      <x:c r="AC142" s="36"/>
      <x:c r="AD142" s="36"/>
      <x:c r="AE142" s="36"/>
      <x:c r="AF142" s="36"/>
      <x:c r="AG142" s="36"/>
      <x:c r="AH142" s="36"/>
      <x:c r="AI142" s="36"/>
      <x:c r="AJ142" s="36"/>
      <x:c r="AK142" s="36"/>
      <x:c r="AL142" s="36"/>
      <x:c r="AM142" s="36"/>
      <x:c r="AN142" s="36"/>
      <x:c r="AO142" s="36"/>
      <x:c r="AP142" s="36"/>
      <x:c r="AQ142" s="36"/>
      <x:c r="AR142" s="36"/>
      <x:c r="AS142" s="36"/>
      <x:c r="AT142" s="36"/>
      <x:c r="AU142" s="36"/>
    </x:row>
    <x:row r="143">
      <x:c r="A143" s="42" t="inlineStr">
        <x:is>
          <x:t xml:space="preserve">Industry 3: Events &amp; Exhibitions</x:t>
        </x:is>
      </x:c>
      <x:c r="B143" s="42" t="inlineStr">
        <x:is>
          <x:t xml:space="preserve">3.2 Live Entertainment</x:t>
        </x:is>
      </x:c>
      <x:c r="C143" s="42" t="inlineStr">
        <x:is>
          <x:t xml:space="preserve">Live Nation Entertainment, Inc.</x:t>
        </x:is>
      </x:c>
      <x:c r="D143" s="42" t="inlineStr">
        <x:is>
          <x:t xml:space="preserve">LYV</x:t>
        </x:is>
      </x:c>
      <x:c r="E143" s="42" t="inlineStr">
        <x:is>
          <x:t xml:space="preserve">NYSE</x:t>
        </x:is>
      </x:c>
      <x:c r="F143" s="42"/>
      <x:c r="G143" s="42" t="inlineStr">
        <x:is>
          <x:t xml:space="preserve">United States</x:t>
        </x:is>
      </x:c>
      <x:c r="H143" s="42" t="inlineStr">
        <x:is>
          <x:t xml:space="preserve">core (live entertainment/ticketing)</x:t>
        </x:is>
      </x:c>
      <x:c r="I143" s="42" t="inlineStr">
        <x:is>
          <x:t xml:space="preserve">Movies and Entertainment</x:t>
        </x:is>
      </x:c>
      <x:c r="J143" s="42" t="inlineStr">
        <x:is>
          <x:t xml:space="preserve">USD</x:t>
        </x:is>
      </x:c>
      <x:c r="K143" s="45" t="n">
        <x:v>169.99</x:v>
      </x:c>
      <x:c r="L143" s="42" t="inlineStr">
        <x:is>
          <x:t xml:space="preserve">2026-09-08</x:t>
        </x:is>
      </x:c>
      <x:c r="M143" s="48" t="n">
        <x:v>233</x:v>
      </x:c>
      <x:c r="N143" s="51" t="n">
        <x:v>39600.8</x:v>
      </x:c>
      <x:c r="O143" s="51" t="n">
        <x:v>2210.8</x:v>
      </x:c>
      <x:c r="P143" s="51" t="n">
        <x:v>0</x:v>
      </x:c>
      <x:c r="Q143" s="51" t="n">
        <x:v>1736.84</x:v>
      </x:c>
      <x:c r="R143" s="51" t="n">
        <x:v>43548.4</x:v>
      </x:c>
      <x:c r="S143" s="42" t="inlineStr">
        <x:is>
          <x:t xml:space="preserve">2026-07-30</x:t>
        </x:is>
      </x:c>
      <x:c r="T143" s="42"/>
      <x:c r="U143" s="51" t="n">
        <x:v>26272.5</x:v>
      </x:c>
      <x:c r="V143" s="51" t="n">
        <x:v>1550.8</x:v>
      </x:c>
      <x:c r="W143" s="51" t="n">
        <x:v>862.6</x:v>
      </x:c>
      <x:c r="X143" s="54" t="n">
        <x:v>0.05902750023789133</x:v>
      </x:c>
      <x:c r="Y143" s="54" t="n">
        <x:v>0.03283280997240461</x:v>
      </x:c>
      <x:c r="Z143" s="51" t="n">
        <x:v>29026.5</x:v>
      </x:c>
      <x:c r="AA143" s="51" t="n">
        <x:v>2805.83</x:v>
      </x:c>
      <x:c r="AB143" s="54" t="n">
        <x:v>0.104824436197545</x:v>
      </x:c>
      <x:c r="AC143" s="57" t="n">
        <x:v>1.657565895898754</x:v>
      </x:c>
      <x:c r="AD143" s="57" t="n">
        <x:v>28.08124838792881</x:v>
      </x:c>
      <x:c r="AE143" s="57" t="n">
        <x:v>50.48504521214932</x:v>
      </x:c>
      <x:c r="AF143" s="57" t="n">
        <x:v>1.500298003548482</x:v>
      </x:c>
      <x:c r="AG143" s="57" t="n">
        <x:v>15.52068371925598</x:v>
      </x:c>
      <x:c r="AH143" s="42"/>
      <x:c r="AI143" s="57" t="n">
        <x:v>128.780303030303</x:v>
      </x:c>
      <x:c r="AJ143" s="57" t="n">
        <x:v>1.7</x:v>
      </x:c>
      <x:c r="AK143" s="57" t="n">
        <x:v>21</x:v>
      </x:c>
      <x:c r="AL143" s="57" t="n">
        <x:v>51</x:v>
      </x:c>
      <x:c r="AM143" s="42"/>
      <x:c r="AN143" s="57" t="n">
        <x:v>1.5</x:v>
      </x:c>
      <x:c r="AO143" s="57" t="n">
        <x:v>15.52</x:v>
      </x:c>
      <x:c r="AP143" s="57" t="n">
        <x:v>129.19</x:v>
      </x:c>
      <x:c r="AQ143" s="42" t="inlineStr">
        <x:is>
          <x:t xml:space="preserve">reported (CIQ)</x:t>
        </x:is>
      </x:c>
      <x:c r="AR143" s="42" t="inlineStr">
        <x:is>
          <x:t xml:space="preserve">Lionsgate Quick Comps</x:t>
        </x:is>
      </x:c>
      <x:c r="AS143" s="59" t="inlineStr">
        <x:is>
          <x:t xml:space="preserve">Live concert promotion + venues + Ticketmaster ticketing + sponsorship. Live events + event services + ticketing platform.</x:t>
        </x:is>
      </x:c>
      <x:c r="AT143" s="59"/>
      <x:c r="AU143" s="59" t="inlineStr">
        <x:is>
          <x:t xml:space="preserve">GROSS revenue reporting (26bn incl. concert pass-through) -&gt; ~6% EBITDA margin; EV/Rev (1.7x) NOT comparable to net-revenue models. Use EV/EBITDA. Live entertainment + ticketing (Ticketmaster). Industry 3.</x:t>
        </x:is>
      </x:c>
    </x:row>
    <x:row r="144">
      <x:c r="A144" s="42" t="inlineStr">
        <x:is>
          <x:t xml:space="preserve">Industry 3: Events &amp; Exhibitions</x:t>
        </x:is>
      </x:c>
      <x:c r="B144" s="42" t="inlineStr">
        <x:is>
          <x:t xml:space="preserve">3.2 Live Entertainment</x:t>
        </x:is>
      </x:c>
      <x:c r="C144" s="42" t="inlineStr">
        <x:is>
          <x:t xml:space="preserve">Formula One Group</x:t>
        </x:is>
      </x:c>
      <x:c r="D144" s="42" t="inlineStr">
        <x:is>
          <x:t xml:space="preserve">FWONK</x:t>
        </x:is>
      </x:c>
      <x:c r="E144" s="42" t="inlineStr">
        <x:is>
          <x:t xml:space="preserve">NasdaqGS</x:t>
        </x:is>
      </x:c>
      <x:c r="F144" s="42"/>
      <x:c r="G144" s="42" t="inlineStr">
        <x:is>
          <x:t xml:space="preserve">United States/UK</x:t>
        </x:is>
      </x:c>
      <x:c r="H144" s="42" t="inlineStr">
        <x:is>
          <x:t xml:space="preserve">core (live entertainment/sports)</x:t>
        </x:is>
      </x:c>
      <x:c r="I144" s="42" t="inlineStr">
        <x:is>
          <x:t xml:space="preserve">Movies and Entertainment</x:t>
        </x:is>
      </x:c>
      <x:c r="J144" s="42" t="inlineStr">
        <x:is>
          <x:t xml:space="preserve">USD</x:t>
        </x:is>
      </x:c>
      <x:c r="K144" s="45" t="n">
        <x:v>96.8</x:v>
      </x:c>
      <x:c r="L144" s="42" t="inlineStr">
        <x:is>
          <x:t xml:space="preserve">2026-09-08</x:t>
        </x:is>
      </x:c>
      <x:c r="M144" s="48" t="n">
        <x:v>250.6</x:v>
      </x:c>
      <x:c r="N144" s="51" t="n">
        <x:v>24046.9</x:v>
      </x:c>
      <x:c r="O144" s="51" t="n">
        <x:v>3873</x:v>
      </x:c>
      <x:c r="P144" s="51" t="n">
        <x:v>0</x:v>
      </x:c>
      <x:c r="Q144" s="51" t="n">
        <x:v>692</x:v>
      </x:c>
      <x:c r="R144" s="51" t="n">
        <x:v>28611.9</x:v>
      </x:c>
      <x:c r="S144" s="42" t="inlineStr">
        <x:is>
          <x:t xml:space="preserve">2025-11-05</x:t>
        </x:is>
      </x:c>
      <x:c r="T144" s="42"/>
      <x:c r="U144" s="51" t="n">
        <x:v>4021</x:v>
      </x:c>
      <x:c r="V144" s="51" t="n">
        <x:v>857</x:v>
      </x:c>
      <x:c r="W144" s="51" t="n">
        <x:v>504</x:v>
      </x:c>
      <x:c r="X144" s="54" t="n">
        <x:v>0.2131310619248943</x:v>
      </x:c>
      <x:c r="Y144" s="54" t="n">
        <x:v>0.1253419547376275</x:v>
      </x:c>
      <x:c r="Z144" s="51" t="n">
        <x:v>5259.36</x:v>
      </x:c>
      <x:c r="AA144" s="51" t="n">
        <x:v>1394.79</x:v>
      </x:c>
      <x:c r="AB144" s="54" t="n">
        <x:v>0.3079731410096991</x:v>
      </x:c>
      <x:c r="AC144" s="57" t="n">
        <x:v>7.115618005471276</x:v>
      </x:c>
      <x:c r="AD144" s="57" t="n">
        <x:v>33.38611435239207</x:v>
      </x:c>
      <x:c r="AE144" s="57" t="n">
        <x:v>56.76964285714286</x:v>
      </x:c>
      <x:c r="AF144" s="57" t="n">
        <x:v>5.440186638678471</x:v>
      </x:c>
      <x:c r="AG144" s="57" t="n">
        <x:v>20.51341062095369</x:v>
      </x:c>
      <x:c r="AH144" s="42"/>
      <x:c r="AI144" s="57" t="n">
        <x:v>45.02325581395349</x:v>
      </x:c>
      <x:c r="AJ144" s="57" t="n">
        <x:v>7.1</x:v>
      </x:c>
      <x:c r="AK144" s="57" t="n">
        <x:v>33.9</x:v>
      </x:c>
      <x:c r="AL144" s="57" t="n">
        <x:v>58.2</x:v>
      </x:c>
      <x:c r="AM144" s="42"/>
      <x:c r="AN144" s="57" t="n">
        <x:v>5.44</x:v>
      </x:c>
      <x:c r="AO144" s="57" t="n">
        <x:v>20.51</x:v>
      </x:c>
      <x:c r="AP144" s="57" t="n">
        <x:v>45.07</x:v>
      </x:c>
      <x:c r="AQ144" s="42" t="inlineStr">
        <x:is>
          <x:t xml:space="preserve">reported (CIQ)</x:t>
        </x:is>
      </x:c>
      <x:c r="AR144" s="42" t="inlineStr">
        <x:is>
          <x:t xml:space="preserve">Lionsgate Quick Comps</x:t>
        </x:is>
      </x:c>
      <x:c r="AS144" s="59" t="inlineStr">
        <x:is>
          <x:t xml:space="preserve">Formula 1 motorsport - live events, media/broadcast rights, sponsorship, licensing. Liberty Media tracking stock.</x:t>
        </x:is>
      </x:c>
      <x:c r="AT144" s="59"/>
      <x:c r="AU144" s="59" t="inlineStr">
        <x:is>
          <x:t xml:space="preserve">Live sports/entertainment (F1). LTM filing Nov-2025 (stale vs peers) - flag older financials. Premium multiple. Industry 3 live entertainment.</x:t>
        </x:is>
      </x:c>
    </x:row>
    <x:row r="145">
      <x:c r="A145" s="42" t="inlineStr">
        <x:is>
          <x:t xml:space="preserve">Industry 3: Events &amp; Exhibitions</x:t>
        </x:is>
      </x:c>
      <x:c r="B145" s="42" t="inlineStr">
        <x:is>
          <x:t xml:space="preserve">3.2 Live Entertainment</x:t>
        </x:is>
      </x:c>
      <x:c r="C145" s="42" t="inlineStr">
        <x:is>
          <x:t xml:space="preserve">TKO Group Holdings, Inc.</x:t>
        </x:is>
      </x:c>
      <x:c r="D145" s="42" t="inlineStr">
        <x:is>
          <x:t xml:space="preserve">TKO</x:t>
        </x:is>
      </x:c>
      <x:c r="E145" s="42" t="inlineStr">
        <x:is>
          <x:t xml:space="preserve">NYSE</x:t>
        </x:is>
      </x:c>
      <x:c r="F145" s="42"/>
      <x:c r="G145" s="42" t="inlineStr">
        <x:is>
          <x:t xml:space="preserve">United States</x:t>
        </x:is>
      </x:c>
      <x:c r="H145" s="42" t="inlineStr">
        <x:is>
          <x:t xml:space="preserve">core (live entertainment/sports IP)</x:t>
        </x:is>
      </x:c>
      <x:c r="I145" s="42" t="inlineStr">
        <x:is>
          <x:t xml:space="preserve">Movies and Entertainment</x:t>
        </x:is>
      </x:c>
      <x:c r="J145" s="42" t="inlineStr">
        <x:is>
          <x:t xml:space="preserve">USD</x:t>
        </x:is>
      </x:c>
      <x:c r="K145" s="45" t="n">
        <x:v>191.08</x:v>
      </x:c>
      <x:c r="L145" s="42" t="inlineStr">
        <x:is>
          <x:t xml:space="preserve">2026-09-08</x:t>
        </x:is>
      </x:c>
      <x:c r="M145" s="48" t="n">
        <x:v>73.09999999999999</x:v>
      </x:c>
      <x:c r="N145" s="51" t="n">
        <x:v>13970.1</x:v>
      </x:c>
      <x:c r="O145" s="51" t="n">
        <x:v>4361.1</x:v>
      </x:c>
      <x:c r="P145" s="51" t="n">
        <x:v>0</x:v>
      </x:c>
      <x:c r="Q145" s="51" t="n">
        <x:v>4969.38</x:v>
      </x:c>
      <x:c r="R145" s="51" t="n">
        <x:v>23300.5</x:v>
      </x:c>
      <x:c r="S145" s="42" t="inlineStr">
        <x:is>
          <x:t xml:space="preserve">2026-08-03</x:t>
        </x:is>
      </x:c>
      <x:c r="T145" s="42"/>
      <x:c r="U145" s="51" t="n">
        <x:v>5301.9</x:v>
      </x:c>
      <x:c r="V145" s="51" t="n">
        <x:v>1620.1</x:v>
      </x:c>
      <x:c r="W145" s="51" t="n">
        <x:v>1136.9</x:v>
      </x:c>
      <x:c r="X145" s="54" t="n">
        <x:v>0.3055697014277901</x:v>
      </x:c>
      <x:c r="Y145" s="54" t="n">
        <x:v>0.2144325619117675</x:v>
      </x:c>
      <x:c r="Z145" s="51" t="n">
        <x:v>5803.56</x:v>
      </x:c>
      <x:c r="AA145" s="51" t="n">
        <x:v>2366.03</x:v>
      </x:c>
      <x:c r="AB145" s="54" t="n">
        <x:v>0.09461891020200319</x:v>
      </x:c>
      <x:c r="AC145" s="57" t="n">
        <x:v>4.394745279993964</x:v>
      </x:c>
      <x:c r="AD145" s="57" t="n">
        <x:v>14.38213690512931</x:v>
      </x:c>
      <x:c r="AE145" s="57" t="n">
        <x:v>20.49476647022605</x:v>
      </x:c>
      <x:c r="AF145" s="57" t="n">
        <x:v>4.01486329080771</x:v>
      </x:c>
      <x:c r="AG145" s="57" t="n">
        <x:v>9.847930922262185</x:v>
      </x:c>
      <x:c r="AH145" s="57" t="n">
        <x:v>67.04561403508772</x:v>
      </x:c>
      <x:c r="AI145" s="57" t="n">
        <x:v>36.32699619771864</x:v>
      </x:c>
      <x:c r="AJ145" s="57" t="n">
        <x:v>4.4</x:v>
      </x:c>
      <x:c r="AK145" s="57" t="n">
        <x:v>14.2</x:v>
      </x:c>
      <x:c r="AL145" s="57" t="n">
        <x:v>20.5</x:v>
      </x:c>
      <x:c r="AM145" s="57" t="n">
        <x:v>67</x:v>
      </x:c>
      <x:c r="AN145" s="57" t="n">
        <x:v>4.01</x:v>
      </x:c>
      <x:c r="AO145" s="57" t="n">
        <x:v>9.85</x:v>
      </x:c>
      <x:c r="AP145" s="57" t="n">
        <x:v>36.3</x:v>
      </x:c>
      <x:c r="AQ145" s="42" t="inlineStr">
        <x:is>
          <x:t xml:space="preserve">reported (CIQ)</x:t>
        </x:is>
      </x:c>
      <x:c r="AR145" s="42" t="inlineStr">
        <x:is>
          <x:t xml:space="preserve">Lionsgate Quick Comps</x:t>
        </x:is>
      </x:c>
      <x:c r="AS145" s="59" t="inlineStr">
        <x:is>
          <x:t xml:space="preserve">WWE + UFC (+ PBR/IMG) - live sports/entertainment events, media rights, IP licensing. Endeavor-controlled.</x:t>
        </x:is>
      </x:c>
      <x:c r="AT145" s="59"/>
      <x:c r="AU145" s="59" t="inlineStr">
        <x:is>
          <x:t xml:space="preserve">Sports/live entertainment IP - straddles content (1.3) and live events (Industry 3). Large minority (4,969) in EV. Premium multiple. Filed under Industry 3 live entertainment; note content overlap.</x:t>
        </x:is>
      </x:c>
    </x:row>
    <x:row r="146">
      <x:c r="A146" s="42" t="inlineStr">
        <x:is>
          <x:t xml:space="preserve">Industry 3: Events &amp; Exhibitions</x:t>
        </x:is>
      </x:c>
      <x:c r="B146" s="42" t="inlineStr">
        <x:is>
          <x:t xml:space="preserve">3.2 Live Entertainment</x:t>
        </x:is>
      </x:c>
      <x:c r="C146" s="42" t="inlineStr">
        <x:is>
          <x:t xml:space="preserve">HYBE Co., Ltd.</x:t>
        </x:is>
      </x:c>
      <x:c r="D146" s="42" t="inlineStr">
        <x:is>
          <x:t xml:space="preserve">A352820</x:t>
        </x:is>
      </x:c>
      <x:c r="E146" s="42" t="inlineStr">
        <x:is>
          <x:t xml:space="preserve">KOSE</x:t>
        </x:is>
      </x:c>
      <x:c r="F146" s="42"/>
      <x:c r="G146" s="42" t="inlineStr">
        <x:is>
          <x:t xml:space="preserve">South Korea</x:t>
        </x:is>
      </x:c>
      <x:c r="H146" s="42" t="inlineStr">
        <x:is>
          <x:t xml:space="preserve">supplemental (music/IP, Korea)</x:t>
        </x:is>
      </x:c>
      <x:c r="I146" s="42" t="inlineStr">
        <x:is>
          <x:t xml:space="preserve">Movies and Entertainment</x:t>
        </x:is>
      </x:c>
      <x:c r="J146" s="42" t="inlineStr">
        <x:is>
          <x:t xml:space="preserve">USD (orig KRW)</x:t>
        </x:is>
      </x:c>
      <x:c r="K146" s="45" t="n">
        <x:v>129.99</x:v>
      </x:c>
      <x:c r="L146" s="42" t="inlineStr">
        <x:is>
          <x:t xml:space="preserve">2026-09-08</x:t>
        </x:is>
      </x:c>
      <x:c r="M146" s="48" t="n">
        <x:v>42.4</x:v>
      </x:c>
      <x:c r="N146" s="51" t="n">
        <x:v>5510.9</x:v>
      </x:c>
      <x:c r="O146" s="51" t="n">
        <x:v>-558</x:v>
      </x:c>
      <x:c r="P146" s="51" t="n">
        <x:v>0</x:v>
      </x:c>
      <x:c r="Q146" s="51" t="n">
        <x:v>218.26</x:v>
      </x:c>
      <x:c r="R146" s="51" t="n">
        <x:v>5171.2</x:v>
      </x:c>
      <x:c r="S146" s="42" t="inlineStr">
        <x:is>
          <x:t xml:space="preserve">2026-08-14</x:t>
        </x:is>
      </x:c>
      <x:c r="T146" s="42"/>
      <x:c r="U146" s="51" t="n">
        <x:v>2680.4</x:v>
      </x:c>
      <x:c r="V146" s="51" t="n">
        <x:v>59.1</x:v>
      </x:c>
      <x:c r="W146" s="51" t="n">
        <x:v>-49.9</x:v>
      </x:c>
      <x:c r="X146" s="54" t="n">
        <x:v>0.02204894791822116</x:v>
      </x:c>
      <x:c r="Y146" s="54" t="n">
        <x:v>-0.01861662438442023</x:v>
      </x:c>
      <x:c r="Z146" s="51" t="n">
        <x:v>3419.29</x:v>
      </x:c>
      <x:c r="AA146" s="51" t="n">
        <x:v>395.16</x:v>
      </x:c>
      <x:c r="AB146" s="54" t="n">
        <x:v>0.2756640799880614</x:v>
      </x:c>
      <x:c r="AC146" s="57" t="n">
        <x:v>1.929264288912103</x:v>
      </x:c>
      <x:c r="AD146" s="57" t="n">
        <x:v>87.49915397631133</x:v>
      </x:c>
      <x:c r="AE146" s="42"/>
      <x:c r="AF146" s="57" t="n">
        <x:v>1.512360753255793</x:v>
      </x:c>
      <x:c r="AG146" s="57" t="n">
        <x:v>13.08634477173803</x:v>
      </x:c>
      <x:c r="AH146" s="42"/>
      <x:c r="AI146" s="57" t="n">
        <x:v>14.73809523809524</x:v>
      </x:c>
      <x:c r="AJ146" s="57" t="n">
        <x:v>1.9</x:v>
      </x:c>
      <x:c r="AK146" s="42"/>
      <x:c r="AL146" s="42"/>
      <x:c r="AM146" s="42"/>
      <x:c r="AN146" s="57" t="n">
        <x:v>1.51</x:v>
      </x:c>
      <x:c r="AO146" s="57" t="n">
        <x:v>13.09</x:v>
      </x:c>
      <x:c r="AP146" s="57" t="n">
        <x:v>14.74</x:v>
      </x:c>
      <x:c r="AQ146" s="42" t="inlineStr">
        <x:is>
          <x:t xml:space="preserve">reported (CIQ)</x:t>
        </x:is>
      </x:c>
      <x:c r="AR146" s="42" t="inlineStr">
        <x:is>
          <x:t xml:space="preserve">Lionsgate Quick Comps</x:t>
        </x:is>
      </x:c>
      <x:c r="AS146" s="59" t="inlineStr">
        <x:is>
          <x:t xml:space="preserve">K-pop label/artist management (BTS etc.), music IP, concerts, platform (Weverse). Content + live + platform.</x:t>
        </x:is>
      </x:c>
      <x:c r="AT146" s="59"/>
      <x:c r="AU146" s="59" t="inlineStr">
        <x:is>
          <x:t xml:space="preserve">Music/entertainment IP + live + platform, Korea. LTM EBITDA depressed (59)/negative EBIT -&gt; LTM EV/EBITDA NM; NTM normalizes. Flag; Korea supplemental geo.</x:t>
        </x:is>
      </x:c>
    </x:row>
    <x:row r="147">
      <x:c r="A147" s="36" t="inlineStr">
        <x:is>
          <x:t xml:space="preserve">4.1 Vertical Software  —  Industry 4: Software &amp; SaaS</x:t>
        </x:is>
      </x:c>
      <x:c r="B147" s="36"/>
      <x:c r="C147" s="36"/>
      <x:c r="D147" s="36"/>
      <x:c r="E147" s="36"/>
      <x:c r="F147" s="36"/>
      <x:c r="G147" s="36"/>
      <x:c r="H147" s="36"/>
      <x:c r="I147" s="36"/>
      <x:c r="J147" s="36"/>
      <x:c r="K147" s="36"/>
      <x:c r="L147" s="36"/>
      <x:c r="M147" s="36"/>
      <x:c r="N147" s="36"/>
      <x:c r="O147" s="36"/>
      <x:c r="P147" s="36"/>
      <x:c r="Q147" s="36"/>
      <x:c r="R147" s="36"/>
      <x:c r="S147" s="36"/>
      <x:c r="T147" s="36"/>
      <x:c r="U147" s="36"/>
      <x:c r="V147" s="36"/>
      <x:c r="W147" s="36"/>
      <x:c r="X147" s="36"/>
      <x:c r="Y147" s="36"/>
      <x:c r="Z147" s="36"/>
      <x:c r="AA147" s="36"/>
      <x:c r="AB147" s="36"/>
      <x:c r="AC147" s="36"/>
      <x:c r="AD147" s="36"/>
      <x:c r="AE147" s="36"/>
      <x:c r="AF147" s="36"/>
      <x:c r="AG147" s="36"/>
      <x:c r="AH147" s="36"/>
      <x:c r="AI147" s="36"/>
      <x:c r="AJ147" s="36"/>
      <x:c r="AK147" s="36"/>
      <x:c r="AL147" s="36"/>
      <x:c r="AM147" s="36"/>
      <x:c r="AN147" s="36"/>
      <x:c r="AO147" s="36"/>
      <x:c r="AP147" s="36"/>
      <x:c r="AQ147" s="36"/>
      <x:c r="AR147" s="36"/>
      <x:c r="AS147" s="36"/>
      <x:c r="AT147" s="36"/>
      <x:c r="AU147" s="36"/>
    </x:row>
    <x:row r="148">
      <x:c r="A148" s="42" t="inlineStr">
        <x:is>
          <x:t xml:space="preserve">Industry 4: Software &amp; SaaS</x:t>
        </x:is>
      </x:c>
      <x:c r="B148" s="42" t="inlineStr">
        <x:is>
          <x:t xml:space="preserve">4.1 Vertical Software</x:t>
        </x:is>
      </x:c>
      <x:c r="C148" s="42" t="inlineStr">
        <x:is>
          <x:t xml:space="preserve">Samsara Inc.</x:t>
        </x:is>
      </x:c>
      <x:c r="D148" s="42" t="inlineStr">
        <x:is>
          <x:t xml:space="preserve">IOT</x:t>
        </x:is>
      </x:c>
      <x:c r="E148" s="42" t="inlineStr">
        <x:is>
          <x:t xml:space="preserve">NYSE</x:t>
        </x:is>
      </x:c>
      <x:c r="F148" s="42"/>
      <x:c r="G148" s="42" t="inlineStr">
        <x:is>
          <x:t xml:space="preserve">United States</x:t>
        </x:is>
      </x:c>
      <x:c r="H148" s="42" t="inlineStr">
        <x:is>
          <x:t xml:space="preserve">core</x:t>
        </x:is>
      </x:c>
      <x:c r="I148" s="42" t="inlineStr">
        <x:is>
          <x:t xml:space="preserve">Application Software</x:t>
        </x:is>
      </x:c>
      <x:c r="J148" s="42" t="inlineStr">
        <x:is>
          <x:t xml:space="preserve">USD</x:t>
        </x:is>
      </x:c>
      <x:c r="K148" s="45" t="n">
        <x:v>38.65</x:v>
      </x:c>
      <x:c r="L148" s="42" t="inlineStr">
        <x:is>
          <x:t xml:space="preserve">2026-09-08</x:t>
        </x:is>
      </x:c>
      <x:c r="M148" s="48" t="n">
        <x:v>585.6</x:v>
      </x:c>
      <x:c r="N148" s="51" t="n">
        <x:v>22633.6</x:v>
      </x:c>
      <x:c r="O148" s="51" t="n">
        <x:v>-1256.2</x:v>
      </x:c>
      <x:c r="P148" s="51" t="n">
        <x:v>0</x:v>
      </x:c>
      <x:c r="Q148" s="51" t="n">
        <x:v>0</x:v>
      </x:c>
      <x:c r="R148" s="51" t="n">
        <x:v>21377.4</x:v>
      </x:c>
      <x:c r="S148" s="42" t="inlineStr">
        <x:is>
          <x:t xml:space="preserve">2026-09-08</x:t>
        </x:is>
      </x:c>
      <x:c r="T148" s="42"/>
      <x:c r="U148" s="51" t="n">
        <x:v>1847.6</x:v>
      </x:c>
      <x:c r="V148" s="51" t="n">
        <x:v>31.4</x:v>
      </x:c>
      <x:c r="W148" s="51" t="n">
        <x:v>19.4</x:v>
      </x:c>
      <x:c r="X148" s="54" t="n">
        <x:v>0.01699502056722234</x:v>
      </x:c>
      <x:c r="Y148" s="54" t="n">
        <x:v>0.01050010824853864</x:v>
      </x:c>
      <x:c r="Z148" s="51" t="n">
        <x:v>2240.18</x:v>
      </x:c>
      <x:c r="AA148" s="51" t="n">
        <x:v>519.76</x:v>
      </x:c>
      <x:c r="AB148" s="54" t="n">
        <x:v>0.2124810565057371</x:v>
      </x:c>
      <x:c r="AC148" s="57" t="n">
        <x:v>11.57036155011907</x:v>
      </x:c>
      <x:c r="AD148" s="57" t="n">
        <x:v>680.8089171974523</x:v>
      </x:c>
      <x:c r="AE148" s="57" t="n">
        <x:v>1101.927835051546</x:v>
      </x:c>
      <x:c r="AF148" s="57" t="n">
        <x:v>9.542715317519129</x:v>
      </x:c>
      <x:c r="AG148" s="57" t="n">
        <x:v>41.12936740033862</x:v>
      </x:c>
      <x:c r="AH148" s="57" t="n">
        <x:v>257.6666666666667</x:v>
      </x:c>
      <x:c r="AI148" s="57" t="n">
        <x:v>46.01190476190476</x:v>
      </x:c>
      <x:c r="AJ148" s="42"/>
      <x:c r="AK148" s="42"/>
      <x:c r="AL148" s="42"/>
      <x:c r="AM148" s="42"/>
      <x:c r="AN148" s="42"/>
      <x:c r="AO148" s="42"/>
      <x:c r="AP148" s="42"/>
      <x:c r="AQ148" s="42" t="inlineStr">
        <x:is>
          <x:t xml:space="preserve">reported (CIQ)</x:t>
        </x:is>
      </x:c>
      <x:c r="AR148" s="42" t="inlineStr">
        <x:is>
          <x:t xml:space="preserve">Tyler Quick Comps</x:t>
        </x:is>
      </x:c>
      <x:c r="AS148" s="59" t="inlineStr">
        <x:is>
          <x:t xml:space="preserve">Connected operations / IoT platform for physical operations (fleet, equipment).</x:t>
        </x:is>
      </x:c>
      <x:c r="AT148" s="59"/>
      <x:c r="AU148" s="59" t="inlineStr">
        <x:is>
          <x:t xml:space="preserve">Vertical IoT/fleet SaaS. High growth, low GAAP EBITDA (SBC); NTM normalizes. Premium EV/Rev.</x:t>
        </x:is>
      </x:c>
    </x:row>
    <x:row r="149">
      <x:c r="A149" s="42" t="inlineStr">
        <x:is>
          <x:t xml:space="preserve">Industry 4: Software &amp; SaaS</x:t>
        </x:is>
      </x:c>
      <x:c r="B149" s="42" t="inlineStr">
        <x:is>
          <x:t xml:space="preserve">4.1 Vertical Software</x:t>
        </x:is>
      </x:c>
      <x:c r="C149" s="42" t="inlineStr">
        <x:is>
          <x:t xml:space="preserve">Tyler Technologies, Inc.</x:t>
        </x:is>
      </x:c>
      <x:c r="D149" s="42" t="inlineStr">
        <x:is>
          <x:t xml:space="preserve">TYL</x:t>
        </x:is>
      </x:c>
      <x:c r="E149" s="42" t="inlineStr">
        <x:is>
          <x:t xml:space="preserve">NYSE</x:t>
        </x:is>
      </x:c>
      <x:c r="F149" s="42" t="n">
        <x:v>309821</x:v>
      </x:c>
      <x:c r="G149" s="42" t="inlineStr">
        <x:is>
          <x:t xml:space="preserve">United States</x:t>
        </x:is>
      </x:c>
      <x:c r="H149" s="42" t="inlineStr">
        <x:is>
          <x:t xml:space="preserve">core</x:t>
        </x:is>
      </x:c>
      <x:c r="I149" s="42" t="inlineStr">
        <x:is>
          <x:t xml:space="preserve">Application Software</x:t>
        </x:is>
      </x:c>
      <x:c r="J149" s="42" t="inlineStr">
        <x:is>
          <x:t xml:space="preserve">USD</x:t>
        </x:is>
      </x:c>
      <x:c r="K149" s="45" t="n">
        <x:v>342.68</x:v>
      </x:c>
      <x:c r="L149" s="42" t="inlineStr">
        <x:is>
          <x:t xml:space="preserve">2026-09-08</x:t>
        </x:is>
      </x:c>
      <x:c r="M149" s="48" t="n">
        <x:v>41</x:v>
      </x:c>
      <x:c r="N149" s="51" t="n">
        <x:v>14244</x:v>
      </x:c>
      <x:c r="O149" s="51" t="n">
        <x:v>485</x:v>
      </x:c>
      <x:c r="P149" s="51" t="n">
        <x:v>0</x:v>
      </x:c>
      <x:c r="Q149" s="51" t="n">
        <x:v>0</x:v>
      </x:c>
      <x:c r="R149" s="51" t="n">
        <x:v>14729</x:v>
      </x:c>
      <x:c r="S149" s="42" t="inlineStr">
        <x:is>
          <x:t xml:space="preserve">2026-06-30</x:t>
        </x:is>
      </x:c>
      <x:c r="T149" s="42"/>
      <x:c r="U149" s="51" t="n">
        <x:v>2429.7</x:v>
      </x:c>
      <x:c r="V149" s="51" t="n">
        <x:v>458.5</x:v>
      </x:c>
      <x:c r="W149" s="51" t="n">
        <x:v>375.5</x:v>
      </x:c>
      <x:c r="X149" s="54" t="n">
        <x:v>0.1887064246614809</x:v>
      </x:c>
      <x:c r="Y149" s="54" t="n">
        <x:v>0.1545458287031321</x:v>
      </x:c>
      <x:c r="Z149" s="42"/>
      <x:c r="AA149" s="42"/>
      <x:c r="AB149" s="42"/>
      <x:c r="AC149" s="57" t="n">
        <x:v>6.062065275548422</x:v>
      </x:c>
      <x:c r="AD149" s="57" t="n">
        <x:v>32.12431842966194</x:v>
      </x:c>
      <x:c r="AE149" s="57" t="n">
        <x:v>39.22503328894807</x:v>
      </x:c>
      <x:c r="AF149" s="42"/>
      <x:c r="AG149" s="42"/>
      <x:c r="AH149" s="57" t="n">
        <x:v>45.14888010540184</x:v>
      </x:c>
      <x:c r="AI149" s="42"/>
      <x:c r="AJ149" s="57" t="n">
        <x:v>6.1</x:v>
      </x:c>
      <x:c r="AK149" s="57" t="n">
        <x:v>29.5</x:v>
      </x:c>
      <x:c r="AL149" s="42"/>
      <x:c r="AM149" s="57" t="n">
        <x:v>45.8</x:v>
      </x:c>
      <x:c r="AN149" s="42"/>
      <x:c r="AO149" s="42"/>
      <x:c r="AP149" s="42"/>
      <x:c r="AQ149" s="42" t="inlineStr">
        <x:is>
          <x:t xml:space="preserve">reported (CIQ)</x:t>
        </x:is>
      </x:c>
      <x:c r="AR149" s="42" t="inlineStr">
        <x:is>
          <x:t xml:space="preserve">profile</x:t>
        </x:is>
      </x:c>
      <x:c r="AS149" s="59" t="inlineStr">
        <x:is>
          <x:t xml:space="preserve">Vertical SaaS for US public sector (courts, public safety, ERP, property/recording, payments). Recurring subscription + transaction.</x:t>
        </x:is>
      </x:c>
      <x:c r="AT149" s="59" t="inlineStr">
        <x:is>
          <x:t xml:space="preserve">SaaS subscription + transaction-based payments</x:t>
        </x:is>
      </x:c>
      <x:c r="AU149" s="59" t="inlineStr">
        <x:is>
          <x:t xml:space="preserve">Core vertical/gov SaaS. Premium multiple (29.5x). Sticky public-sector recurring revenue.</x:t>
        </x:is>
      </x:c>
    </x:row>
    <x:row r="150">
      <x:c r="A150" s="42" t="inlineStr">
        <x:is>
          <x:t xml:space="preserve">Industry 4: Software &amp; SaaS</x:t>
        </x:is>
      </x:c>
      <x:c r="B150" s="42" t="inlineStr">
        <x:is>
          <x:t xml:space="preserve">4.1 Vertical Software</x:t>
        </x:is>
      </x:c>
      <x:c r="C150" s="42" t="inlineStr">
        <x:is>
          <x:t xml:space="preserve">Guidewire Software, Inc.</x:t>
        </x:is>
      </x:c>
      <x:c r="D150" s="42" t="inlineStr">
        <x:is>
          <x:t xml:space="preserve">GWRE</x:t>
        </x:is>
      </x:c>
      <x:c r="E150" s="42" t="inlineStr">
        <x:is>
          <x:t xml:space="preserve">NYSE</x:t>
        </x:is>
      </x:c>
      <x:c r="F150" s="42"/>
      <x:c r="G150" s="42" t="inlineStr">
        <x:is>
          <x:t xml:space="preserve">United States</x:t>
        </x:is>
      </x:c>
      <x:c r="H150" s="42" t="inlineStr">
        <x:is>
          <x:t xml:space="preserve">core</x:t>
        </x:is>
      </x:c>
      <x:c r="I150" s="42" t="inlineStr">
        <x:is>
          <x:t xml:space="preserve">Application Software</x:t>
        </x:is>
      </x:c>
      <x:c r="J150" s="42" t="inlineStr">
        <x:is>
          <x:t xml:space="preserve">USD</x:t>
        </x:is>
      </x:c>
      <x:c r="K150" s="45" t="n">
        <x:v>142.24</x:v>
      </x:c>
      <x:c r="L150" s="42" t="inlineStr">
        <x:is>
          <x:t xml:space="preserve">2026-09-08</x:t>
        </x:is>
      </x:c>
      <x:c r="M150" s="48" t="n">
        <x:v>83.3</x:v>
      </x:c>
      <x:c r="N150" s="51" t="n">
        <x:v>11842.4</x:v>
      </x:c>
      <x:c r="O150" s="51" t="n">
        <x:v>-49.8</x:v>
      </x:c>
      <x:c r="P150" s="51" t="n">
        <x:v>0</x:v>
      </x:c>
      <x:c r="Q150" s="51" t="n">
        <x:v>0</x:v>
      </x:c>
      <x:c r="R150" s="51" t="n">
        <x:v>11792.6</x:v>
      </x:c>
      <x:c r="S150" s="42" t="inlineStr">
        <x:is>
          <x:t xml:space="preserve">2026-09-03</x:t>
        </x:is>
      </x:c>
      <x:c r="T150" s="42"/>
      <x:c r="U150" s="51" t="n">
        <x:v>1475.4</x:v>
      </x:c>
      <x:c r="V150" s="51" t="n">
        <x:v>177.8</x:v>
      </x:c>
      <x:c r="W150" s="51" t="n">
        <x:v>149.9</x:v>
      </x:c>
      <x:c r="X150" s="54" t="n">
        <x:v>0.1205096922868375</x:v>
      </x:c>
      <x:c r="Y150" s="54" t="n">
        <x:v>0.1015995662193303</x:v>
      </x:c>
      <x:c r="Z150" s="51" t="n">
        <x:v>1718.45</x:v>
      </x:c>
      <x:c r="AA150" s="51" t="n">
        <x:v>438.52</x:v>
      </x:c>
      <x:c r="AB150" s="54" t="n">
        <x:v>0.1647349871221364</x:v>
      </x:c>
      <x:c r="AC150" s="57" t="n">
        <x:v>7.99281550765894</x:v>
      </x:c>
      <x:c r="AD150" s="57" t="n">
        <x:v>66.32508436445444</x:v>
      </x:c>
      <x:c r="AE150" s="57" t="n">
        <x:v>78.6697798532355</x:v>
      </x:c>
      <x:c r="AF150" s="57" t="n">
        <x:v>6.862346882364922</x:v>
      </x:c>
      <x:c r="AG150" s="57" t="n">
        <x:v>26.89181793304753</x:v>
      </x:c>
      <x:c r="AH150" s="57" t="n">
        <x:v>87.26380368098161</x:v>
      </x:c>
      <x:c r="AI150" s="57" t="n">
        <x:v>33.94749403341289</x:v>
      </x:c>
      <x:c r="AJ150" s="42"/>
      <x:c r="AK150" s="42"/>
      <x:c r="AL150" s="42"/>
      <x:c r="AM150" s="42"/>
      <x:c r="AN150" s="42"/>
      <x:c r="AO150" s="42"/>
      <x:c r="AP150" s="42"/>
      <x:c r="AQ150" s="42" t="inlineStr">
        <x:is>
          <x:t xml:space="preserve">reported (CIQ)</x:t>
        </x:is>
      </x:c>
      <x:c r="AR150" s="42" t="inlineStr">
        <x:is>
          <x:t xml:space="preserve">Tyler Quick Comps</x:t>
        </x:is>
      </x:c>
      <x:c r="AS150" s="59" t="inlineStr">
        <x:is>
          <x:t xml:space="preserve">P&amp;C insurance core-systems SaaS (policy/billing/claims).</x:t>
        </x:is>
      </x:c>
      <x:c r="AT150" s="59"/>
      <x:c r="AU150" s="59" t="inlineStr">
        <x:is>
          <x:t xml:space="preserve">Vertical insurance SaaS. High multiple.</x:t>
        </x:is>
      </x:c>
    </x:row>
    <x:row r="151">
      <x:c r="A151" s="36" t="inlineStr">
        <x:is>
          <x:t xml:space="preserve">4.2 Horizontal Business Software  —  Industry 4: Software &amp; SaaS</x:t>
        </x:is>
      </x:c>
      <x:c r="B151" s="36"/>
      <x:c r="C151" s="36"/>
      <x:c r="D151" s="36"/>
      <x:c r="E151" s="36"/>
      <x:c r="F151" s="36"/>
      <x:c r="G151" s="36"/>
      <x:c r="H151" s="36"/>
      <x:c r="I151" s="36"/>
      <x:c r="J151" s="36"/>
      <x:c r="K151" s="36"/>
      <x:c r="L151" s="36"/>
      <x:c r="M151" s="36"/>
      <x:c r="N151" s="36"/>
      <x:c r="O151" s="36"/>
      <x:c r="P151" s="36"/>
      <x:c r="Q151" s="36"/>
      <x:c r="R151" s="36"/>
      <x:c r="S151" s="36"/>
      <x:c r="T151" s="36"/>
      <x:c r="U151" s="36"/>
      <x:c r="V151" s="36"/>
      <x:c r="W151" s="36"/>
      <x:c r="X151" s="36"/>
      <x:c r="Y151" s="36"/>
      <x:c r="Z151" s="36"/>
      <x:c r="AA151" s="36"/>
      <x:c r="AB151" s="36"/>
      <x:c r="AC151" s="36"/>
      <x:c r="AD151" s="36"/>
      <x:c r="AE151" s="36"/>
      <x:c r="AF151" s="36"/>
      <x:c r="AG151" s="36"/>
      <x:c r="AH151" s="36"/>
      <x:c r="AI151" s="36"/>
      <x:c r="AJ151" s="36"/>
      <x:c r="AK151" s="36"/>
      <x:c r="AL151" s="36"/>
      <x:c r="AM151" s="36"/>
      <x:c r="AN151" s="36"/>
      <x:c r="AO151" s="36"/>
      <x:c r="AP151" s="36"/>
      <x:c r="AQ151" s="36"/>
      <x:c r="AR151" s="36"/>
      <x:c r="AS151" s="36"/>
      <x:c r="AT151" s="36"/>
      <x:c r="AU151" s="36"/>
    </x:row>
    <x:row r="152">
      <x:c r="A152" s="42" t="inlineStr">
        <x:is>
          <x:t xml:space="preserve">Industry 4: Software &amp; SaaS</x:t>
        </x:is>
      </x:c>
      <x:c r="B152" s="42" t="inlineStr">
        <x:is>
          <x:t xml:space="preserve">4.2 Horizontal Business Software</x:t>
        </x:is>
      </x:c>
      <x:c r="C152" s="42" t="inlineStr">
        <x:is>
          <x:t xml:space="preserve">Salesforce, Inc.</x:t>
        </x:is>
      </x:c>
      <x:c r="D152" s="42" t="inlineStr">
        <x:is>
          <x:t xml:space="preserve">CRM</x:t>
        </x:is>
      </x:c>
      <x:c r="E152" s="42" t="inlineStr">
        <x:is>
          <x:t xml:space="preserve">NYSE</x:t>
        </x:is>
      </x:c>
      <x:c r="F152" s="42"/>
      <x:c r="G152" s="42" t="inlineStr">
        <x:is>
          <x:t xml:space="preserve">United States</x:t>
        </x:is>
      </x:c>
      <x:c r="H152" s="42" t="inlineStr">
        <x:is>
          <x:t xml:space="preserve">core</x:t>
        </x:is>
      </x:c>
      <x:c r="I152" s="42" t="inlineStr">
        <x:is>
          <x:t xml:space="preserve">Application Software</x:t>
        </x:is>
      </x:c>
      <x:c r="J152" s="42" t="inlineStr">
        <x:is>
          <x:t xml:space="preserve">USD</x:t>
        </x:is>
      </x:c>
      <x:c r="K152" s="45" t="n">
        <x:v>244.16</x:v>
      </x:c>
      <x:c r="L152" s="42" t="inlineStr">
        <x:is>
          <x:t xml:space="preserve">2026-09-08</x:t>
        </x:is>
      </x:c>
      <x:c r="M152" s="48" t="n">
        <x:v>823</x:v>
      </x:c>
      <x:c r="N152" s="51" t="n">
        <x:v>200943.7</x:v>
      </x:c>
      <x:c r="O152" s="51" t="n">
        <x:v>30973</x:v>
      </x:c>
      <x:c r="P152" s="51" t="n">
        <x:v>0</x:v>
      </x:c>
      <x:c r="Q152" s="51" t="n">
        <x:v>0</x:v>
      </x:c>
      <x:c r="R152" s="51" t="n">
        <x:v>231916.7</x:v>
      </x:c>
      <x:c r="S152" s="42" t="inlineStr">
        <x:is>
          <x:t xml:space="preserve">2026-08-27</x:t>
        </x:is>
      </x:c>
      <x:c r="T152" s="42"/>
      <x:c r="U152" s="51" t="n">
        <x:v>43938</x:v>
      </x:c>
      <x:c r="V152" s="51" t="n">
        <x:v>12899</x:v>
      </x:c>
      <x:c r="W152" s="51" t="n">
        <x:v>9455</x:v>
      </x:c>
      <x:c r="X152" s="54" t="n">
        <x:v>0.2935727616186444</x:v>
      </x:c>
      <x:c r="Y152" s="54" t="n">
        <x:v>0.2151895853247758</x:v>
      </x:c>
      <x:c r="Z152" s="51" t="n">
        <x:v>48458.63</x:v>
      </x:c>
      <x:c r="AA152" s="51" t="n">
        <x:v>18922.3</x:v>
      </x:c>
      <x:c r="AB152" s="54" t="n">
        <x:v>0.1028865674359325</x:v>
      </x:c>
      <x:c r="AC152" s="57" t="n">
        <x:v>5.278271655514589</x:v>
      </x:c>
      <x:c r="AD152" s="57" t="n">
        <x:v>17.97943251414839</x:v>
      </x:c>
      <x:c r="AE152" s="57" t="n">
        <x:v>24.52847170809096</x:v>
      </x:c>
      <x:c r="AF152" s="57" t="n">
        <x:v>4.785869926574483</x:v>
      </x:c>
      <x:c r="AG152" s="57" t="n">
        <x:v>12.25626377343135</x:v>
      </x:c>
      <x:c r="AH152" s="57" t="n">
        <x:v>22.62835959221502</x:v>
      </x:c>
      <x:c r="AI152" s="57" t="n">
        <x:v>16.66621160409556</x:v>
      </x:c>
      <x:c r="AJ152" s="42"/>
      <x:c r="AK152" s="42"/>
      <x:c r="AL152" s="42"/>
      <x:c r="AM152" s="42"/>
      <x:c r="AN152" s="42"/>
      <x:c r="AO152" s="42"/>
      <x:c r="AP152" s="42"/>
      <x:c r="AQ152" s="42" t="inlineStr">
        <x:is>
          <x:t xml:space="preserve">reported (CIQ)</x:t>
        </x:is>
      </x:c>
      <x:c r="AR152" s="42" t="inlineStr">
        <x:is>
          <x:t xml:space="preserve">Tyler Quick Comps</x:t>
        </x:is>
      </x:c>
      <x:c r="AS152" s="59" t="inlineStr">
        <x:is>
          <x:t xml:space="preserve">CRM + cloud business apps (Sales/Service/Marketing/Data/Slack/Agentforce). Horizontal SaaS mega-cap.</x:t>
        </x:is>
      </x:c>
      <x:c r="AT152" s="59"/>
      <x:c r="AU152" s="59" t="inlineStr">
        <x:is>
          <x:t xml:space="preserve">Horizontal SaaS benchmark (mega-cap).</x:t>
        </x:is>
      </x:c>
    </x:row>
    <x:row r="153">
      <x:c r="A153" s="42" t="inlineStr">
        <x:is>
          <x:t xml:space="preserve">Industry 4: Software &amp; SaaS</x:t>
        </x:is>
      </x:c>
      <x:c r="B153" s="42" t="inlineStr">
        <x:is>
          <x:t xml:space="preserve">4.2 Horizontal Business Software</x:t>
        </x:is>
      </x:c>
      <x:c r="C153" s="42" t="inlineStr">
        <x:is>
          <x:t xml:space="preserve">DocuSign, Inc.</x:t>
        </x:is>
      </x:c>
      <x:c r="D153" s="42" t="inlineStr">
        <x:is>
          <x:t xml:space="preserve">DOCU</x:t>
        </x:is>
      </x:c>
      <x:c r="E153" s="42" t="inlineStr">
        <x:is>
          <x:t xml:space="preserve">NasdaqGS</x:t>
        </x:is>
      </x:c>
      <x:c r="F153" s="42"/>
      <x:c r="G153" s="42" t="inlineStr">
        <x:is>
          <x:t xml:space="preserve">United States</x:t>
        </x:is>
      </x:c>
      <x:c r="H153" s="42" t="inlineStr">
        <x:is>
          <x:t xml:space="preserve">core</x:t>
        </x:is>
      </x:c>
      <x:c r="I153" s="42" t="inlineStr">
        <x:is>
          <x:t xml:space="preserve">Application Software</x:t>
        </x:is>
      </x:c>
      <x:c r="J153" s="42" t="inlineStr">
        <x:is>
          <x:t xml:space="preserve">USD</x:t>
        </x:is>
      </x:c>
      <x:c r="K153" s="45" t="n">
        <x:v>64.45</x:v>
      </x:c>
      <x:c r="L153" s="42" t="inlineStr">
        <x:is>
          <x:t xml:space="preserve">2026-09-08</x:t>
        </x:is>
      </x:c>
      <x:c r="M153" s="48" t="n">
        <x:v>186.9</x:v>
      </x:c>
      <x:c r="N153" s="51" t="n">
        <x:v>12045.9</x:v>
      </x:c>
      <x:c r="O153" s="51" t="n">
        <x:v>-594.6</x:v>
      </x:c>
      <x:c r="P153" s="51" t="n">
        <x:v>0</x:v>
      </x:c>
      <x:c r="Q153" s="51" t="n">
        <x:v>0</x:v>
      </x:c>
      <x:c r="R153" s="51" t="n">
        <x:v>11451.3</x:v>
      </x:c>
      <x:c r="S153" s="42" t="inlineStr">
        <x:is>
          <x:t xml:space="preserve">2026-09-04</x:t>
        </x:is>
      </x:c>
      <x:c r="T153" s="42"/>
      <x:c r="U153" s="51" t="n">
        <x:v>3361.2</x:v>
      </x:c>
      <x:c r="V153" s="51" t="n">
        <x:v>441.7</x:v>
      </x:c>
      <x:c r="W153" s="51" t="n">
        <x:v>402</x:v>
      </x:c>
      <x:c r="X153" s="54" t="n">
        <x:v>0.1314114006902297</x:v>
      </x:c>
      <x:c r="Y153" s="54" t="n">
        <x:v>0.1196001428061407</x:v>
      </x:c>
      <x:c r="Z153" s="51" t="n">
        <x:v>3636.62</x:v>
      </x:c>
      <x:c r="AA153" s="51" t="n">
        <x:v>1308.78</x:v>
      </x:c>
      <x:c r="AB153" s="54" t="n">
        <x:v>0.0819409734618588</x:v>
      </x:c>
      <x:c r="AC153" s="57" t="n">
        <x:v>3.406908247054623</x:v>
      </x:c>
      <x:c r="AD153" s="57" t="n">
        <x:v>25.92551505546751</x:v>
      </x:c>
      <x:c r="AE153" s="57" t="n">
        <x:v>28.48582089552239</x:v>
      </x:c>
      <x:c r="AF153" s="57" t="n">
        <x:v>3.148885503571998</x:v>
      </x:c>
      <x:c r="AG153" s="57" t="n">
        <x:v>8.74959886306331</x:v>
      </x:c>
      <x:c r="AH153" s="57" t="n">
        <x:v>39.29878048780488</x:v>
      </x:c>
      <x:c r="AI153" s="57" t="n">
        <x:v>13.20696721311475</x:v>
      </x:c>
      <x:c r="AJ153" s="42"/>
      <x:c r="AK153" s="42"/>
      <x:c r="AL153" s="42"/>
      <x:c r="AM153" s="42"/>
      <x:c r="AN153" s="42"/>
      <x:c r="AO153" s="42"/>
      <x:c r="AP153" s="42"/>
      <x:c r="AQ153" s="42" t="inlineStr">
        <x:is>
          <x:t xml:space="preserve">reported (CIQ)</x:t>
        </x:is>
      </x:c>
      <x:c r="AR153" s="42" t="inlineStr">
        <x:is>
          <x:t xml:space="preserve">Tyler Quick Comps</x:t>
        </x:is>
      </x:c>
      <x:c r="AS153" s="59" t="inlineStr">
        <x:is>
          <x:t xml:space="preserve">E-signature + agreement management SaaS.</x:t>
        </x:is>
      </x:c>
      <x:c r="AT153" s="59"/>
      <x:c r="AU153" s="59" t="inlineStr">
        <x:is>
          <x:t xml:space="preserve">Horizontal SaaS.</x:t>
        </x:is>
      </x:c>
    </x:row>
    <x:row r="154">
      <x:c r="A154" s="42" t="inlineStr">
        <x:is>
          <x:t xml:space="preserve">Industry 4: Software &amp; SaaS</x:t>
        </x:is>
      </x:c>
      <x:c r="B154" s="42" t="inlineStr">
        <x:is>
          <x:t xml:space="preserve">4.2 Horizontal Business Software</x:t>
        </x:is>
      </x:c>
      <x:c r="C154" s="42" t="inlineStr">
        <x:is>
          <x:t xml:space="preserve">HubSpot, Inc.</x:t>
        </x:is>
      </x:c>
      <x:c r="D154" s="42" t="inlineStr">
        <x:is>
          <x:t xml:space="preserve">HUBS</x:t>
        </x:is>
      </x:c>
      <x:c r="E154" s="42" t="inlineStr">
        <x:is>
          <x:t xml:space="preserve">NYSE</x:t>
        </x:is>
      </x:c>
      <x:c r="F154" s="42"/>
      <x:c r="G154" s="42" t="inlineStr">
        <x:is>
          <x:t xml:space="preserve">United States</x:t>
        </x:is>
      </x:c>
      <x:c r="H154" s="42" t="inlineStr">
        <x:is>
          <x:t xml:space="preserve">core</x:t>
        </x:is>
      </x:c>
      <x:c r="I154" s="42" t="inlineStr">
        <x:is>
          <x:t xml:space="preserve">Application Software</x:t>
        </x:is>
      </x:c>
      <x:c r="J154" s="42" t="inlineStr">
        <x:is>
          <x:t xml:space="preserve">USD</x:t>
        </x:is>
      </x:c>
      <x:c r="K154" s="45" t="n">
        <x:v>230.19</x:v>
      </x:c>
      <x:c r="L154" s="42" t="inlineStr">
        <x:is>
          <x:t xml:space="preserve">2026-09-08</x:t>
        </x:is>
      </x:c>
      <x:c r="M154" s="48" t="n">
        <x:v>49.9</x:v>
      </x:c>
      <x:c r="N154" s="51" t="n">
        <x:v>11478.7</x:v>
      </x:c>
      <x:c r="O154" s="51" t="n">
        <x:v>-1101</x:v>
      </x:c>
      <x:c r="P154" s="51" t="n">
        <x:v>0</x:v>
      </x:c>
      <x:c r="Q154" s="51" t="n">
        <x:v>0</x:v>
      </x:c>
      <x:c r="R154" s="51" t="n">
        <x:v>10377.7</x:v>
      </x:c>
      <x:c r="S154" s="42" t="inlineStr">
        <x:is>
          <x:t xml:space="preserve">2026-08-05</x:t>
        </x:is>
      </x:c>
      <x:c r="T154" s="42"/>
      <x:c r="U154" s="51" t="n">
        <x:v>3449</x:v>
      </x:c>
      <x:c r="V154" s="51" t="n">
        <x:v>156.7</x:v>
      </x:c>
      <x:c r="W154" s="51" t="n">
        <x:v>135.8</x:v>
      </x:c>
      <x:c r="X154" s="54" t="n">
        <x:v>0.04543345897361554</x:v>
      </x:c>
      <x:c r="Y154" s="54" t="n">
        <x:v>0.03937373151638156</x:v>
      </x:c>
      <x:c r="Z154" s="51" t="n">
        <x:v>3927.97</x:v>
      </x:c>
      <x:c r="AA154" s="51" t="n">
        <x:v>1005.86</x:v>
      </x:c>
      <x:c r="AB154" s="54" t="n">
        <x:v>0.1388721368512611</x:v>
      </x:c>
      <x:c r="AC154" s="57" t="n">
        <x:v>3.00890113076254</x:v>
      </x:c>
      <x:c r="AD154" s="57" t="n">
        <x:v>66.22654754307595</x:v>
      </x:c>
      <x:c r="AE154" s="57" t="n">
        <x:v>76.41899852724595</x:v>
      </x:c>
      <x:c r="AF154" s="57" t="n">
        <x:v>2.642000829945239</x:v>
      </x:c>
      <x:c r="AG154" s="57" t="n">
        <x:v>10.31724096792794</x:v>
      </x:c>
      <x:c r="AH154" s="57" t="n">
        <x:v>82.80215827338129</x:v>
      </x:c>
      <x:c r="AI154" s="57" t="n">
        <x:v>15.35623749166111</x:v>
      </x:c>
      <x:c r="AJ154" s="42"/>
      <x:c r="AK154" s="42"/>
      <x:c r="AL154" s="42"/>
      <x:c r="AM154" s="42"/>
      <x:c r="AN154" s="42"/>
      <x:c r="AO154" s="42"/>
      <x:c r="AP154" s="42"/>
      <x:c r="AQ154" s="42" t="inlineStr">
        <x:is>
          <x:t xml:space="preserve">reported (CIQ)</x:t>
        </x:is>
      </x:c>
      <x:c r="AR154" s="42" t="inlineStr">
        <x:is>
          <x:t xml:space="preserve">Tyler Quick Comps</x:t>
        </x:is>
      </x:c>
      <x:c r="AS154" s="59" t="inlineStr">
        <x:is>
          <x:t xml:space="preserve">CRM/marketing/sales SaaS for SMB/mid-market.</x:t>
        </x:is>
      </x:c>
      <x:c r="AT154" s="59"/>
      <x:c r="AU154" s="59" t="inlineStr">
        <x:is>
          <x:t xml:space="preserve">Horizontal CRM SaaS. Low GAAP EBITDA (SBC); NTM normalizes.</x:t>
        </x:is>
      </x:c>
    </x:row>
    <x:row r="155">
      <x:c r="A155" s="42" t="inlineStr">
        <x:is>
          <x:t xml:space="preserve">Industry 4: Software &amp; SaaS</x:t>
        </x:is>
      </x:c>
      <x:c r="B155" s="42" t="inlineStr">
        <x:is>
          <x:t xml:space="preserve">4.2 Horizontal Business Software</x:t>
        </x:is>
      </x:c>
      <x:c r="C155" s="42" t="inlineStr">
        <x:is>
          <x:t xml:space="preserve">Figma, Inc.</x:t>
        </x:is>
      </x:c>
      <x:c r="D155" s="42" t="inlineStr">
        <x:is>
          <x:t xml:space="preserve">FIG</x:t>
        </x:is>
      </x:c>
      <x:c r="E155" s="42" t="inlineStr">
        <x:is>
          <x:t xml:space="preserve">NYSE</x:t>
        </x:is>
      </x:c>
      <x:c r="F155" s="42"/>
      <x:c r="G155" s="42" t="inlineStr">
        <x:is>
          <x:t xml:space="preserve">United States</x:t>
        </x:is>
      </x:c>
      <x:c r="H155" s="42" t="inlineStr">
        <x:is>
          <x:t xml:space="preserve">core</x:t>
        </x:is>
      </x:c>
      <x:c r="I155" s="42" t="inlineStr">
        <x:is>
          <x:t xml:space="preserve">Application Software</x:t>
        </x:is>
      </x:c>
      <x:c r="J155" s="42" t="inlineStr">
        <x:is>
          <x:t xml:space="preserve">USD</x:t>
        </x:is>
      </x:c>
      <x:c r="K155" s="45" t="n">
        <x:v>22.01</x:v>
      </x:c>
      <x:c r="L155" s="42" t="inlineStr">
        <x:is>
          <x:t xml:space="preserve">2026-09-08</x:t>
        </x:is>
      </x:c>
      <x:c r="M155" s="48" t="n">
        <x:v>533</x:v>
      </x:c>
      <x:c r="N155" s="51" t="n">
        <x:v>11731.5</x:v>
      </x:c>
      <x:c r="O155" s="51" t="n">
        <x:v>-1599.4</x:v>
      </x:c>
      <x:c r="P155" s="51" t="n">
        <x:v>0</x:v>
      </x:c>
      <x:c r="Q155" s="51" t="n">
        <x:v>0</x:v>
      </x:c>
      <x:c r="R155" s="51" t="n">
        <x:v>10132.2</x:v>
      </x:c>
      <x:c r="S155" s="42" t="inlineStr">
        <x:is>
          <x:t xml:space="preserve">2026-08-05</x:t>
        </x:is>
      </x:c>
      <x:c r="T155" s="42"/>
      <x:c r="U155" s="51" t="n">
        <x:v>1281.5</x:v>
      </x:c>
      <x:c r="V155" s="51" t="n">
        <x:v>-1563.8</x:v>
      </x:c>
      <x:c r="W155" s="51" t="n">
        <x:v>-1584.6</x:v>
      </x:c>
      <x:c r="X155" s="54" t="n">
        <x:v>-1.220288724151385</x:v>
      </x:c>
      <x:c r="Y155" s="54" t="n">
        <x:v>-1.236519703472493</x:v>
      </x:c>
      <x:c r="Z155" s="51" t="n">
        <x:v>1635.5</x:v>
      </x:c>
      <x:c r="AA155" s="51" t="n">
        <x:v>154.89</x:v>
      </x:c>
      <x:c r="AB155" s="54" t="n">
        <x:v>0.2762387826765509</x:v>
      </x:c>
      <x:c r="AC155" s="57" t="n">
        <x:v>7.906515801794773</x:v>
      </x:c>
      <x:c r="AD155" s="42"/>
      <x:c r="AE155" s="42"/>
      <x:c r="AF155" s="57" t="n">
        <x:v>6.195169672882911</x:v>
      </x:c>
      <x:c r="AG155" s="57" t="n">
        <x:v>65.4154561301569</x:v>
      </x:c>
      <x:c r="AH155" s="42"/>
      <x:c r="AI155" s="57" t="n">
        <x:v>81.51851851851852</x:v>
      </x:c>
      <x:c r="AJ155" s="42"/>
      <x:c r="AK155" s="42"/>
      <x:c r="AL155" s="42"/>
      <x:c r="AM155" s="42"/>
      <x:c r="AN155" s="42"/>
      <x:c r="AO155" s="42"/>
      <x:c r="AP155" s="42"/>
      <x:c r="AQ155" s="42" t="inlineStr">
        <x:is>
          <x:t xml:space="preserve">reported (CIQ)</x:t>
        </x:is>
      </x:c>
      <x:c r="AR155" s="42" t="inlineStr">
        <x:is>
          <x:t xml:space="preserve">Tyler Quick Comps</x:t>
        </x:is>
      </x:c>
      <x:c r="AS155" s="59" t="inlineStr">
        <x:is>
          <x:t xml:space="preserve">Collaborative design SaaS. Recent IPO.</x:t>
        </x:is>
      </x:c>
      <x:c r="AT155" s="59"/>
      <x:c r="AU155" s="59" t="inlineStr">
        <x:is>
          <x:t xml:space="preserve">Horizontal design SaaS (2025 IPO). LTM EBITDA NEGATIVE (IPO stock-comp) -&gt; LTM EV/EBITDA NM; use NTM. Net cash.</x:t>
        </x:is>
      </x:c>
    </x:row>
    <x:row r="156">
      <x:c r="A156" s="42" t="inlineStr">
        <x:is>
          <x:t xml:space="preserve">Industry 4: Software &amp; SaaS</x:t>
        </x:is>
      </x:c>
      <x:c r="B156" s="42" t="inlineStr">
        <x:is>
          <x:t xml:space="preserve">4.2 Horizontal Business Software</x:t>
        </x:is>
      </x:c>
      <x:c r="C156" s="42" t="inlineStr">
        <x:is>
          <x:t xml:space="preserve">RingCentral, Inc.</x:t>
        </x:is>
      </x:c>
      <x:c r="D156" s="42" t="inlineStr">
        <x:is>
          <x:t xml:space="preserve">RNG</x:t>
        </x:is>
      </x:c>
      <x:c r="E156" s="42" t="inlineStr">
        <x:is>
          <x:t xml:space="preserve">NYSE</x:t>
        </x:is>
      </x:c>
      <x:c r="F156" s="42"/>
      <x:c r="G156" s="42" t="inlineStr">
        <x:is>
          <x:t xml:space="preserve">United States</x:t>
        </x:is>
      </x:c>
      <x:c r="H156" s="42" t="inlineStr">
        <x:is>
          <x:t xml:space="preserve">core</x:t>
        </x:is>
      </x:c>
      <x:c r="I156" s="42" t="inlineStr">
        <x:is>
          <x:t xml:space="preserve">Application Software</x:t>
        </x:is>
      </x:c>
      <x:c r="J156" s="42" t="inlineStr">
        <x:is>
          <x:t xml:space="preserve">USD</x:t>
        </x:is>
      </x:c>
      <x:c r="K156" s="45" t="n">
        <x:v>69.64</x:v>
      </x:c>
      <x:c r="L156" s="42" t="inlineStr">
        <x:is>
          <x:t xml:space="preserve">2026-09-08</x:t>
        </x:is>
      </x:c>
      <x:c r="M156" s="48" t="n">
        <x:v>83.5</x:v>
      </x:c>
      <x:c r="N156" s="51" t="n">
        <x:v>5815.4</x:v>
      </x:c>
      <x:c r="O156" s="51" t="n">
        <x:v>1053.2</x:v>
      </x:c>
      <x:c r="P156" s="51" t="n">
        <x:v>199.45</x:v>
      </x:c>
      <x:c r="Q156" s="51" t="n">
        <x:v>0</x:v>
      </x:c>
      <x:c r="R156" s="51" t="n">
        <x:v>7068</x:v>
      </x:c>
      <x:c r="S156" s="42" t="inlineStr">
        <x:is>
          <x:t xml:space="preserve">2026-07-23</x:t>
        </x:is>
      </x:c>
      <x:c r="T156" s="42"/>
      <x:c r="U156" s="51" t="n">
        <x:v>2583.9</x:v>
      </x:c>
      <x:c r="V156" s="51" t="n">
        <x:v>414.6</x:v>
      </x:c>
      <x:c r="W156" s="51" t="n">
        <x:v>187.9</x:v>
      </x:c>
      <x:c r="X156" s="54" t="n">
        <x:v>0.1604551259723674</x:v>
      </x:c>
      <x:c r="Y156" s="54" t="n">
        <x:v>0.07271953248964744</x:v>
      </x:c>
      <x:c r="Z156" s="51" t="n">
        <x:v>2698.85</x:v>
      </x:c>
      <x:c r="AA156" s="51" t="n">
        <x:v>737.04</x:v>
      </x:c>
      <x:c r="AB156" s="54" t="n">
        <x:v>0.04448701575138347</x:v>
      </x:c>
      <x:c r="AC156" s="57" t="n">
        <x:v>2.735399976779287</x:v>
      </x:c>
      <x:c r="AD156" s="57" t="n">
        <x:v>17.04775687409551</x:v>
      </x:c>
      <x:c r="AE156" s="57" t="n">
        <x:v>37.61575306013837</x:v>
      </x:c>
      <x:c r="AF156" s="57" t="n">
        <x:v>2.618893232302648</x:v>
      </x:c>
      <x:c r="AG156" s="57" t="n">
        <x:v>9.589710192119831</x:v>
      </x:c>
      <x:c r="AH156" s="57" t="n">
        <x:v>55.712</x:v>
      </x:c>
      <x:c r="AI156" s="57" t="n">
        <x:v>13.16446124763705</x:v>
      </x:c>
      <x:c r="AJ156" s="42"/>
      <x:c r="AK156" s="42"/>
      <x:c r="AL156" s="42"/>
      <x:c r="AM156" s="42"/>
      <x:c r="AN156" s="42"/>
      <x:c r="AO156" s="42"/>
      <x:c r="AP156" s="42"/>
      <x:c r="AQ156" s="42" t="inlineStr">
        <x:is>
          <x:t xml:space="preserve">reported (CIQ)</x:t>
        </x:is>
      </x:c>
      <x:c r="AR156" s="42" t="inlineStr">
        <x:is>
          <x:t xml:space="preserve">Tyler Quick Comps</x:t>
        </x:is>
      </x:c>
      <x:c r="AS156" s="59" t="inlineStr">
        <x:is>
          <x:t xml:space="preserve">Cloud communications (UCaaS/CCaaS).</x:t>
        </x:is>
      </x:c>
      <x:c r="AT156" s="59"/>
      <x:c r="AU156" s="59" t="inlineStr">
        <x:is>
          <x:t xml:space="preserve">Horizontal UCaaS. Levered; has preferred (199).</x:t>
        </x:is>
      </x:c>
    </x:row>
    <x:row r="157">
      <x:c r="A157" s="42" t="inlineStr">
        <x:is>
          <x:t xml:space="preserve">Industry 4: Software &amp; SaaS</x:t>
        </x:is>
      </x:c>
      <x:c r="B157" s="42" t="inlineStr">
        <x:is>
          <x:t xml:space="preserve">4.2 Horizontal Business Software</x:t>
        </x:is>
      </x:c>
      <x:c r="C157" s="42" t="inlineStr">
        <x:is>
          <x:t xml:space="preserve">Octave Intelligence plc</x:t>
        </x:is>
      </x:c>
      <x:c r="D157" s="42" t="inlineStr">
        <x:is>
          <x:t xml:space="preserve">OCTV</x:t>
        </x:is>
      </x:c>
      <x:c r="E157" s="42" t="inlineStr">
        <x:is>
          <x:t xml:space="preserve">NasdaqGS</x:t>
        </x:is>
      </x:c>
      <x:c r="F157" s="42"/>
      <x:c r="G157" s="42" t="inlineStr">
        <x:is>
          <x:t xml:space="preserve">United States</x:t>
        </x:is>
      </x:c>
      <x:c r="H157" s="42" t="inlineStr">
        <x:is>
          <x:t xml:space="preserve">supplemental (verify)</x:t>
        </x:is>
      </x:c>
      <x:c r="I157" s="42" t="inlineStr">
        <x:is>
          <x:t xml:space="preserve">Application Software</x:t>
        </x:is>
      </x:c>
      <x:c r="J157" s="42" t="inlineStr">
        <x:is>
          <x:t xml:space="preserve">USD</x:t>
        </x:is>
      </x:c>
      <x:c r="K157" s="45" t="n">
        <x:v>17.93</x:v>
      </x:c>
      <x:c r="L157" s="42" t="inlineStr">
        <x:is>
          <x:t xml:space="preserve">2026-09-08</x:t>
        </x:is>
      </x:c>
      <x:c r="M157" s="48" t="n">
        <x:v>268.4</x:v>
      </x:c>
      <x:c r="N157" s="51" t="n">
        <x:v>4813.1</x:v>
      </x:c>
      <x:c r="O157" s="51" t="n">
        <x:v>393.6</x:v>
      </x:c>
      <x:c r="P157" s="51" t="n">
        <x:v>0</x:v>
      </x:c>
      <x:c r="Q157" s="51" t="n">
        <x:v>0</x:v>
      </x:c>
      <x:c r="R157" s="51" t="n">
        <x:v>5206.7</x:v>
      </x:c>
      <x:c r="S157" s="42" t="inlineStr">
        <x:is>
          <x:t xml:space="preserve">2026-08-12</x:t>
        </x:is>
      </x:c>
      <x:c r="T157" s="42"/>
      <x:c r="U157" s="51" t="n">
        <x:v>1626.7</x:v>
      </x:c>
      <x:c r="V157" s="51" t="n">
        <x:v>479.6</x:v>
      </x:c>
      <x:c r="W157" s="51" t="n">
        <x:v>300.3</x:v>
      </x:c>
      <x:c r="X157" s="54" t="n">
        <x:v>0.2948300239749185</x:v>
      </x:c>
      <x:c r="Y157" s="54" t="n">
        <x:v>0.1846068728099834</x:v>
      </x:c>
      <x:c r="Z157" s="51" t="n">
        <x:v>1691.97</x:v>
      </x:c>
      <x:c r="AA157" s="51" t="n">
        <x:v>609.97</x:v>
      </x:c>
      <x:c r="AB157" s="54" t="n">
        <x:v>0.04012417778324218</x:v>
      </x:c>
      <x:c r="AC157" s="57" t="n">
        <x:v>3.20077457429151</x:v>
      </x:c>
      <x:c r="AD157" s="57" t="n">
        <x:v>10.85633861551293</x:v>
      </x:c>
      <x:c r="AE157" s="57" t="n">
        <x:v>17.33832833832834</x:v>
      </x:c>
      <x:c r="AF157" s="57" t="n">
        <x:v>3.077300424948433</x:v>
      </x:c>
      <x:c r="AG157" s="57" t="n">
        <x:v>8.535993573454432</x:v>
      </x:c>
      <x:c r="AH157" s="42"/>
      <x:c r="AI157" s="57" t="n">
        <x:v>12.89928057553957</x:v>
      </x:c>
      <x:c r="AJ157" s="42"/>
      <x:c r="AK157" s="42"/>
      <x:c r="AL157" s="42"/>
      <x:c r="AM157" s="42"/>
      <x:c r="AN157" s="42"/>
      <x:c r="AO157" s="42"/>
      <x:c r="AP157" s="42"/>
      <x:c r="AQ157" s="42" t="inlineStr">
        <x:is>
          <x:t xml:space="preserve">reported (CIQ)</x:t>
        </x:is>
      </x:c>
      <x:c r="AR157" s="42" t="inlineStr">
        <x:is>
          <x:t xml:space="preserve">Tyler Quick Comps</x:t>
        </x:is>
      </x:c>
      <x:c r="AS157" s="59" t="inlineStr">
        <x:is>
          <x:t xml:space="preserve">Software/analytics (business unverified this session; ~$1.6bn rev). Likely renamed entity.</x:t>
        </x:is>
      </x:c>
      <x:c r="AT157" s="59"/>
      <x:c r="AU157" s="59" t="inlineStr">
        <x:is>
          <x:t xml:space="preserve">Business unverified (name likely rebranded); flag for validation before use.</x:t>
        </x:is>
      </x:c>
    </x:row>
    <x:row r="158">
      <x:c r="A158" s="36" t="inlineStr">
        <x:is>
          <x:t xml:space="preserve">4.3 Infra &amp; Security / AI-analytics  —  Industry 4: Software &amp; SaaS</x:t>
        </x:is>
      </x:c>
      <x:c r="B158" s="36"/>
      <x:c r="C158" s="36"/>
      <x:c r="D158" s="36"/>
      <x:c r="E158" s="36"/>
      <x:c r="F158" s="36"/>
      <x:c r="G158" s="36"/>
      <x:c r="H158" s="36"/>
      <x:c r="I158" s="36"/>
      <x:c r="J158" s="36"/>
      <x:c r="K158" s="36"/>
      <x:c r="L158" s="36"/>
      <x:c r="M158" s="36"/>
      <x:c r="N158" s="36"/>
      <x:c r="O158" s="36"/>
      <x:c r="P158" s="36"/>
      <x:c r="Q158" s="36"/>
      <x:c r="R158" s="36"/>
      <x:c r="S158" s="36"/>
      <x:c r="T158" s="36"/>
      <x:c r="U158" s="36"/>
      <x:c r="V158" s="36"/>
      <x:c r="W158" s="36"/>
      <x:c r="X158" s="36"/>
      <x:c r="Y158" s="36"/>
      <x:c r="Z158" s="36"/>
      <x:c r="AA158" s="36"/>
      <x:c r="AB158" s="36"/>
      <x:c r="AC158" s="36"/>
      <x:c r="AD158" s="36"/>
      <x:c r="AE158" s="36"/>
      <x:c r="AF158" s="36"/>
      <x:c r="AG158" s="36"/>
      <x:c r="AH158" s="36"/>
      <x:c r="AI158" s="36"/>
      <x:c r="AJ158" s="36"/>
      <x:c r="AK158" s="36"/>
      <x:c r="AL158" s="36"/>
      <x:c r="AM158" s="36"/>
      <x:c r="AN158" s="36"/>
      <x:c r="AO158" s="36"/>
      <x:c r="AP158" s="36"/>
      <x:c r="AQ158" s="36"/>
      <x:c r="AR158" s="36"/>
      <x:c r="AS158" s="36"/>
      <x:c r="AT158" s="36"/>
      <x:c r="AU158" s="36"/>
    </x:row>
    <x:row r="159">
      <x:c r="A159" s="42" t="inlineStr">
        <x:is>
          <x:t xml:space="preserve">Industry 4: Software &amp; SaaS</x:t>
        </x:is>
      </x:c>
      <x:c r="B159" s="42" t="inlineStr">
        <x:is>
          <x:t xml:space="preserve">4.3 Infra &amp; Security / AI-analytics</x:t>
        </x:is>
      </x:c>
      <x:c r="C159" s="42" t="inlineStr">
        <x:is>
          <x:t xml:space="preserve">Palantir Technologies Inc.</x:t>
        </x:is>
      </x:c>
      <x:c r="D159" s="42" t="inlineStr">
        <x:is>
          <x:t xml:space="preserve">PLTR</x:t>
        </x:is>
      </x:c>
      <x:c r="E159" s="42" t="inlineStr">
        <x:is>
          <x:t xml:space="preserve">NasdaqGS</x:t>
        </x:is>
      </x:c>
      <x:c r="F159" s="42"/>
      <x:c r="G159" s="42" t="inlineStr">
        <x:is>
          <x:t xml:space="preserve">United States</x:t>
        </x:is>
      </x:c>
      <x:c r="H159" s="42" t="inlineStr">
        <x:is>
          <x:t xml:space="preserve">supplemental (data/AI - flag)</x:t>
        </x:is>
      </x:c>
      <x:c r="I159" s="42" t="inlineStr">
        <x:is>
          <x:t xml:space="preserve">Systems Software</x:t>
        </x:is>
      </x:c>
      <x:c r="J159" s="42" t="inlineStr">
        <x:is>
          <x:t xml:space="preserve">USD</x:t>
        </x:is>
      </x:c>
      <x:c r="K159" s="45" t="n">
        <x:v>169.53</x:v>
      </x:c>
      <x:c r="L159" s="42" t="inlineStr">
        <x:is>
          <x:t xml:space="preserve">2026-09-08</x:t>
        </x:is>
      </x:c>
      <x:c r="M159" s="48" t="n">
        <x:v>2403.1</x:v>
      </x:c>
      <x:c r="N159" s="51" t="n">
        <x:v>407390.5</x:v>
      </x:c>
      <x:c r="O159" s="51" t="n">
        <x:v>-9197.700000000001</x:v>
      </x:c>
      <x:c r="P159" s="51" t="n">
        <x:v>0</x:v>
      </x:c>
      <x:c r="Q159" s="51" t="n">
        <x:v>110.69</x:v>
      </x:c>
      <x:c r="R159" s="51" t="n">
        <x:v>398303.5</x:v>
      </x:c>
      <x:c r="S159" s="42" t="inlineStr">
        <x:is>
          <x:t xml:space="preserve">2026-08-04</x:t>
        </x:is>
      </x:c>
      <x:c r="T159" s="42"/>
      <x:c r="U159" s="51" t="n">
        <x:v>6155.9</x:v>
      </x:c>
      <x:c r="V159" s="51" t="n">
        <x:v>2662.6</x:v>
      </x:c>
      <x:c r="W159" s="51" t="n">
        <x:v>2634.7</x:v>
      </x:c>
      <x:c r="X159" s="54" t="n">
        <x:v>0.4325281437320295</x:v>
      </x:c>
      <x:c r="Y159" s="54" t="n">
        <x:v>0.4279959063662502</x:v>
      </x:c>
      <x:c r="Z159" s="51" t="n">
        <x:v>10138.88</x:v>
      </x:c>
      <x:c r="AA159" s="51" t="n">
        <x:v>6348.52</x:v>
      </x:c>
      <x:c r="AB159" s="54" t="n">
        <x:v>0.6470183076398253</x:v>
      </x:c>
      <x:c r="AC159" s="57" t="n">
        <x:v>64.70272421579298</x:v>
      </x:c>
      <x:c r="AD159" s="57" t="n">
        <x:v>149.5919402088184</x:v>
      </x:c>
      <x:c r="AE159" s="57" t="n">
        <x:v>151.1760352222265</x:v>
      </x:c>
      <x:c r="AF159" s="57" t="n">
        <x:v>39.28476320855953</x:v>
      </x:c>
      <x:c r="AG159" s="57" t="n">
        <x:v>62.73958339896542</x:v>
      </x:c>
      <x:c r="AH159" s="57" t="n">
        <x:v>144.8974358974359</x:v>
      </x:c>
      <x:c r="AI159" s="57" t="n">
        <x:v>89.22631578947369</x:v>
      </x:c>
      <x:c r="AJ159" s="42"/>
      <x:c r="AK159" s="42"/>
      <x:c r="AL159" s="42"/>
      <x:c r="AM159" s="42"/>
      <x:c r="AN159" s="42"/>
      <x:c r="AO159" s="42"/>
      <x:c r="AP159" s="42"/>
      <x:c r="AQ159" s="42" t="inlineStr">
        <x:is>
          <x:t xml:space="preserve">reported (CIQ)</x:t>
        </x:is>
      </x:c>
      <x:c r="AR159" s="42" t="inlineStr">
        <x:is>
          <x:t xml:space="preserve">CrowdStrike Quick Comps</x:t>
        </x:is>
      </x:c>
      <x:c r="AS159" s="59" t="inlineStr">
        <x:is>
          <x:t xml:space="preserve">AI/data analytics platforms (Gotham/Foundry/AIP) for gov + commercial.</x:t>
        </x:is>
      </x:c>
      <x:c r="AT159" s="59"/>
      <x:c r="AU159" s="59" t="inlineStr">
        <x:is>
          <x:t xml:space="preserve">Data/AI analytics; EXTREME valuation (~65x EV/Rev). Distinct model - flag; exclude from software-median or treat as outlier.</x:t>
        </x:is>
      </x:c>
    </x:row>
    <x:row r="160">
      <x:c r="A160" s="36" t="inlineStr">
        <x:is>
          <x:t xml:space="preserve">4.3 Infrastructure &amp; Security Software  —  Industry 4: Software &amp; SaaS</x:t>
        </x:is>
      </x:c>
      <x:c r="B160" s="36"/>
      <x:c r="C160" s="36"/>
      <x:c r="D160" s="36"/>
      <x:c r="E160" s="36"/>
      <x:c r="F160" s="36"/>
      <x:c r="G160" s="36"/>
      <x:c r="H160" s="36"/>
      <x:c r="I160" s="36"/>
      <x:c r="J160" s="36"/>
      <x:c r="K160" s="36"/>
      <x:c r="L160" s="36"/>
      <x:c r="M160" s="36"/>
      <x:c r="N160" s="36"/>
      <x:c r="O160" s="36"/>
      <x:c r="P160" s="36"/>
      <x:c r="Q160" s="36"/>
      <x:c r="R160" s="36"/>
      <x:c r="S160" s="36"/>
      <x:c r="T160" s="36"/>
      <x:c r="U160" s="36"/>
      <x:c r="V160" s="36"/>
      <x:c r="W160" s="36"/>
      <x:c r="X160" s="36"/>
      <x:c r="Y160" s="36"/>
      <x:c r="Z160" s="36"/>
      <x:c r="AA160" s="36"/>
      <x:c r="AB160" s="36"/>
      <x:c r="AC160" s="36"/>
      <x:c r="AD160" s="36"/>
      <x:c r="AE160" s="36"/>
      <x:c r="AF160" s="36"/>
      <x:c r="AG160" s="36"/>
      <x:c r="AH160" s="36"/>
      <x:c r="AI160" s="36"/>
      <x:c r="AJ160" s="36"/>
      <x:c r="AK160" s="36"/>
      <x:c r="AL160" s="36"/>
      <x:c r="AM160" s="36"/>
      <x:c r="AN160" s="36"/>
      <x:c r="AO160" s="36"/>
      <x:c r="AP160" s="36"/>
      <x:c r="AQ160" s="36"/>
      <x:c r="AR160" s="36"/>
      <x:c r="AS160" s="36"/>
      <x:c r="AT160" s="36"/>
      <x:c r="AU160" s="36"/>
    </x:row>
    <x:row r="161">
      <x:c r="A161" s="42" t="inlineStr">
        <x:is>
          <x:t xml:space="preserve">Industry 4: Software &amp; SaaS</x:t>
        </x:is>
      </x:c>
      <x:c r="B161" s="42" t="inlineStr">
        <x:is>
          <x:t xml:space="preserve">4.3 Infrastructure &amp; Security Software</x:t>
        </x:is>
      </x:c>
      <x:c r="C161" s="42" t="inlineStr">
        <x:is>
          <x:t xml:space="preserve">Palo Alto Networks, Inc.</x:t>
        </x:is>
      </x:c>
      <x:c r="D161" s="42" t="inlineStr">
        <x:is>
          <x:t xml:space="preserve">PANW</x:t>
        </x:is>
      </x:c>
      <x:c r="E161" s="42" t="inlineStr">
        <x:is>
          <x:t xml:space="preserve">NasdaqGS</x:t>
        </x:is>
      </x:c>
      <x:c r="F161" s="42"/>
      <x:c r="G161" s="42" t="inlineStr">
        <x:is>
          <x:t xml:space="preserve">United States</x:t>
        </x:is>
      </x:c>
      <x:c r="H161" s="42" t="inlineStr">
        <x:is>
          <x:t xml:space="preserve">core</x:t>
        </x:is>
      </x:c>
      <x:c r="I161" s="42" t="inlineStr">
        <x:is>
          <x:t xml:space="preserve">Systems Software</x:t>
        </x:is>
      </x:c>
      <x:c r="J161" s="42" t="inlineStr">
        <x:is>
          <x:t xml:space="preserve">USD</x:t>
        </x:is>
      </x:c>
      <x:c r="K161" s="45" t="n">
        <x:v>335.1</x:v>
      </x:c>
      <x:c r="L161" s="42" t="inlineStr">
        <x:is>
          <x:t xml:space="preserve">2026-09-08</x:t>
        </x:is>
      </x:c>
      <x:c r="M161" s="48" t="n">
        <x:v>815</x:v>
      </x:c>
      <x:c r="N161" s="51" t="n">
        <x:v>273106.5</x:v>
      </x:c>
      <x:c r="O161" s="51" t="n">
        <x:v>-571</x:v>
      </x:c>
      <x:c r="P161" s="51" t="n">
        <x:v>0</x:v>
      </x:c>
      <x:c r="Q161" s="51" t="n">
        <x:v>0</x:v>
      </x:c>
      <x:c r="R161" s="51" t="n">
        <x:v>272535.5</x:v>
      </x:c>
      <x:c r="S161" s="42" t="inlineStr">
        <x:is>
          <x:t xml:space="preserve">2026-09-01</x:t>
        </x:is>
      </x:c>
      <x:c r="T161" s="42"/>
      <x:c r="U161" s="51" t="n">
        <x:v>11480</x:v>
      </x:c>
      <x:c r="V161" s="51" t="n">
        <x:v>1861</x:v>
      </x:c>
      <x:c r="W161" s="51" t="n">
        <x:v>1006</x:v>
      </x:c>
      <x:c r="X161" s="54" t="n">
        <x:v>0.1621080139372822</x:v>
      </x:c>
      <x:c r="Y161" s="54" t="n">
        <x:v>0.08763066202090593</x:v>
      </x:c>
      <x:c r="Z161" s="51" t="n">
        <x:v>14172.95</x:v>
      </x:c>
      <x:c r="AA161" s="51" t="n">
        <x:v>4841.05</x:v>
      </x:c>
      <x:c r="AB161" s="54" t="n">
        <x:v>0.2345775261324043</x:v>
      </x:c>
      <x:c r="AC161" s="57" t="n">
        <x:v>23.74002613240418</x:v>
      </x:c>
      <x:c r="AD161" s="57" t="n">
        <x:v>146.4457281031703</x:v>
      </x:c>
      <x:c r="AE161" s="57" t="n">
        <x:v>270.9100397614314</x:v>
      </x:c>
      <x:c r="AF161" s="57" t="n">
        <x:v>19.22927125263265</x:v>
      </x:c>
      <x:c r="AG161" s="57" t="n">
        <x:v>56.29677446008613</x:v>
      </x:c>
      <x:c r="AH161" s="57" t="n">
        <x:v>837.75</x:v>
      </x:c>
      <x:c r="AI161" s="57" t="n">
        <x:v>79.97613365155131</x:v>
      </x:c>
      <x:c r="AJ161" s="42"/>
      <x:c r="AK161" s="42"/>
      <x:c r="AL161" s="42"/>
      <x:c r="AM161" s="42"/>
      <x:c r="AN161" s="42"/>
      <x:c r="AO161" s="42"/>
      <x:c r="AP161" s="42"/>
      <x:c r="AQ161" s="42" t="inlineStr">
        <x:is>
          <x:t xml:space="preserve">reported (CIQ)</x:t>
        </x:is>
      </x:c>
      <x:c r="AR161" s="42" t="inlineStr">
        <x:is>
          <x:t xml:space="preserve">CrowdStrike Quick Comps</x:t>
        </x:is>
      </x:c>
      <x:c r="AS161" s="59" t="inlineStr">
        <x:is>
          <x:t xml:space="preserve">Enterprise cybersecurity platform (network/cloud/SecOps).</x:t>
        </x:is>
      </x:c>
      <x:c r="AT161" s="59"/>
      <x:c r="AU161" s="59" t="inlineStr">
        <x:is>
          <x:t xml:space="preserve">Core security platform mega-cap.</x:t>
        </x:is>
      </x:c>
    </x:row>
    <x:row r="162">
      <x:c r="A162" s="42" t="inlineStr">
        <x:is>
          <x:t xml:space="preserve">Industry 4: Software &amp; SaaS</x:t>
        </x:is>
      </x:c>
      <x:c r="B162" s="42" t="inlineStr">
        <x:is>
          <x:t xml:space="preserve">4.3 Infrastructure &amp; Security Software</x:t>
        </x:is>
      </x:c>
      <x:c r="C162" s="42" t="inlineStr">
        <x:is>
          <x:t xml:space="preserve">CrowdStrike Holdings, Inc.</x:t>
        </x:is>
      </x:c>
      <x:c r="D162" s="42" t="inlineStr">
        <x:is>
          <x:t xml:space="preserve">CRWD</x:t>
        </x:is>
      </x:c>
      <x:c r="E162" s="42" t="inlineStr">
        <x:is>
          <x:t xml:space="preserve">NasdaqGS</x:t>
        </x:is>
      </x:c>
      <x:c r="F162" s="42" t="n">
        <x:v>420347413</x:v>
      </x:c>
      <x:c r="G162" s="42" t="inlineStr">
        <x:is>
          <x:t xml:space="preserve">United States</x:t>
        </x:is>
      </x:c>
      <x:c r="H162" s="42" t="inlineStr">
        <x:is>
          <x:t xml:space="preserve">core</x:t>
        </x:is>
      </x:c>
      <x:c r="I162" s="42" t="inlineStr">
        <x:is>
          <x:t xml:space="preserve">Systems Software</x:t>
        </x:is>
      </x:c>
      <x:c r="J162" s="42" t="inlineStr">
        <x:is>
          <x:t xml:space="preserve">USD</x:t>
        </x:is>
      </x:c>
      <x:c r="K162" s="45" t="n">
        <x:v>207.8</x:v>
      </x:c>
      <x:c r="L162" s="42" t="inlineStr">
        <x:is>
          <x:t xml:space="preserve">2026-09-08</x:t>
        </x:is>
      </x:c>
      <x:c r="M162" s="48" t="n">
        <x:v>1023.9</x:v>
      </x:c>
      <x:c r="N162" s="51" t="n">
        <x:v>215046.8</x:v>
      </x:c>
      <x:c r="O162" s="51" t="n">
        <x:v>-4193.6</x:v>
      </x:c>
      <x:c r="P162" s="51" t="n">
        <x:v>0</x:v>
      </x:c>
      <x:c r="Q162" s="51" t="n">
        <x:v>0</x:v>
      </x:c>
      <x:c r="R162" s="51" t="n">
        <x:v>210890.9</x:v>
      </x:c>
      <x:c r="S162" s="42" t="inlineStr">
        <x:is>
          <x:t xml:space="preserve">2026-07-31</x:t>
        </x:is>
      </x:c>
      <x:c r="T162" s="42"/>
      <x:c r="U162" s="51" t="n">
        <x:v>5396.1</x:v>
      </x:c>
      <x:c r="V162" s="51" t="n">
        <x:v>106.9</x:v>
      </x:c>
      <x:c r="W162" s="51" t="n">
        <x:v>-133.2</x:v>
      </x:c>
      <x:c r="X162" s="54" t="n">
        <x:v>0.01981060395470803</x:v>
      </x:c>
      <x:c r="Y162" s="54" t="n">
        <x:v>-0.02468449435703563</x:v>
      </x:c>
      <x:c r="Z162" s="42"/>
      <x:c r="AA162" s="42"/>
      <x:c r="AB162" s="42"/>
      <x:c r="AC162" s="57" t="n">
        <x:v>39.08209632883008</x:v>
      </x:c>
      <x:c r="AD162" s="57" t="n">
        <x:v>1972.78671655753</x:v>
      </x:c>
      <x:c r="AE162" s="42"/>
      <x:c r="AF162" s="42"/>
      <x:c r="AG162" s="42"/>
      <x:c r="AH162" s="57" t="n">
        <x:v>5195</x:v>
      </x:c>
      <x:c r="AI162" s="42"/>
      <x:c r="AJ162" s="57" t="n">
        <x:v>39.1</x:v>
      </x:c>
      <x:c r="AK162" s="42"/>
      <x:c r="AL162" s="42"/>
      <x:c r="AM162" s="42"/>
      <x:c r="AN162" s="42"/>
      <x:c r="AO162" s="42"/>
      <x:c r="AP162" s="42"/>
      <x:c r="AQ162" s="42" t="inlineStr">
        <x:is>
          <x:t xml:space="preserve">reported (CIQ)</x:t>
        </x:is>
      </x:c>
      <x:c r="AR162" s="42" t="inlineStr">
        <x:is>
          <x:t xml:space="preserve">profile</x:t>
        </x:is>
      </x:c>
      <x:c r="AS162" s="59" t="inlineStr">
        <x:is>
          <x:t xml:space="preserve">Cloud-native cybersecurity (Falcon platform) - endpoint, cloud, identity, SIEM/log. SaaS subscription.</x:t>
        </x:is>
      </x:c>
      <x:c r="AT162" s="59"/>
      <x:c r="AU162" s="59" t="inlineStr">
        <x:is>
          <x:t xml:space="preserve">Core cybersecurity SaaS. LTM GAAP EBITDA tiny (heavy SBC) -&gt; LTM EV/EBITDA NM; premium ~39x EV/Rev. Net cash.</x:t>
        </x:is>
      </x:c>
    </x:row>
    <x:row r="163">
      <x:c r="A163" s="42" t="inlineStr">
        <x:is>
          <x:t xml:space="preserve">Industry 4: Software &amp; SaaS</x:t>
        </x:is>
      </x:c>
      <x:c r="B163" s="42" t="inlineStr">
        <x:is>
          <x:t xml:space="preserve">4.3 Infrastructure &amp; Security Software</x:t>
        </x:is>
      </x:c>
      <x:c r="C163" s="42" t="inlineStr">
        <x:is>
          <x:t xml:space="preserve">Snowflake Inc.</x:t>
        </x:is>
      </x:c>
      <x:c r="D163" s="42" t="inlineStr">
        <x:is>
          <x:t xml:space="preserve">SNOW</x:t>
        </x:is>
      </x:c>
      <x:c r="E163" s="42" t="inlineStr">
        <x:is>
          <x:t xml:space="preserve">NYSE</x:t>
        </x:is>
      </x:c>
      <x:c r="F163" s="42"/>
      <x:c r="G163" s="42" t="inlineStr">
        <x:is>
          <x:t xml:space="preserve">United States</x:t>
        </x:is>
      </x:c>
      <x:c r="H163" s="42" t="inlineStr">
        <x:is>
          <x:t xml:space="preserve">core</x:t>
        </x:is>
      </x:c>
      <x:c r="I163" s="42" t="inlineStr">
        <x:is>
          <x:t xml:space="preserve">Systems Software</x:t>
        </x:is>
      </x:c>
      <x:c r="J163" s="42" t="inlineStr">
        <x:is>
          <x:t xml:space="preserve">USD</x:t>
        </x:is>
      </x:c>
      <x:c r="K163" s="45" t="n">
        <x:v>331.48</x:v>
      </x:c>
      <x:c r="L163" s="42" t="inlineStr">
        <x:is>
          <x:t xml:space="preserve">2026-09-08</x:t>
        </x:is>
      </x:c>
      <x:c r="M163" s="48" t="n">
        <x:v>352.5</x:v>
      </x:c>
      <x:c r="N163" s="51" t="n">
        <x:v>116831.8</x:v>
      </x:c>
      <x:c r="O163" s="51" t="n">
        <x:v>-1572.9</x:v>
      </x:c>
      <x:c r="P163" s="51" t="n">
        <x:v>0</x:v>
      </x:c>
      <x:c r="Q163" s="51" t="n">
        <x:v>0</x:v>
      </x:c>
      <x:c r="R163" s="51" t="n">
        <x:v>115258.9</x:v>
      </x:c>
      <x:c r="S163" s="42" t="inlineStr">
        <x:is>
          <x:t xml:space="preserve">2026-09-04</x:t>
        </x:is>
      </x:c>
      <x:c r="T163" s="42"/>
      <x:c r="U163" s="51" t="n">
        <x:v>5434.6</x:v>
      </x:c>
      <x:c r="V163" s="51" t="n">
        <x:v>-1036.3</x:v>
      </x:c>
      <x:c r="W163" s="51" t="n">
        <x:v>-1218.8</x:v>
      </x:c>
      <x:c r="X163" s="54" t="n">
        <x:v>-0.1906856070363964</x:v>
      </x:c>
      <x:c r="Y163" s="54" t="n">
        <x:v>-0.2242667353623082</x:v>
      </x:c>
      <x:c r="Z163" s="51" t="n">
        <x:v>7162.18</x:v>
      </x:c>
      <x:c r="AA163" s="51" t="n">
        <x:v>1336.77</x:v>
      </x:c>
      <x:c r="AB163" s="54" t="n">
        <x:v>0.3178854009494718</x:v>
      </x:c>
      <x:c r="AC163" s="57" t="n">
        <x:v>21.20835020056674</x:v>
      </x:c>
      <x:c r="AD163" s="42"/>
      <x:c r="AE163" s="42"/>
      <x:c r="AF163" s="57" t="n">
        <x:v>16.09271199550975</x:v>
      </x:c>
      <x:c r="AG163" s="57" t="n">
        <x:v>86.22193795492119</x:v>
      </x:c>
      <x:c r="AH163" s="42"/>
      <x:c r="AI163" s="57" t="n">
        <x:v>132.0637450199203</x:v>
      </x:c>
      <x:c r="AJ163" s="42"/>
      <x:c r="AK163" s="42"/>
      <x:c r="AL163" s="42"/>
      <x:c r="AM163" s="42"/>
      <x:c r="AN163" s="42"/>
      <x:c r="AO163" s="42"/>
      <x:c r="AP163" s="42"/>
      <x:c r="AQ163" s="42" t="inlineStr">
        <x:is>
          <x:t xml:space="preserve">reported (CIQ)</x:t>
        </x:is>
      </x:c>
      <x:c r="AR163" s="42" t="inlineStr">
        <x:is>
          <x:t xml:space="preserve">CrowdStrike Quick Comps</x:t>
        </x:is>
      </x:c>
      <x:c r="AS163" s="59" t="inlineStr">
        <x:is>
          <x:t xml:space="preserve">Cloud data platform (data warehouse/AI). Consumption-based.</x:t>
        </x:is>
      </x:c>
      <x:c r="AT163" s="59"/>
      <x:c r="AU163" s="59" t="inlineStr">
        <x:is>
          <x:t xml:space="preserve">Data cloud (infra). LTM EBITDA NEGATIVE (SBC) -&gt; NM; use NTM. Premium ~21x EV/Rev.</x:t>
        </x:is>
      </x:c>
    </x:row>
    <x:row r="164">
      <x:c r="A164" s="42" t="inlineStr">
        <x:is>
          <x:t xml:space="preserve">Industry 4: Software &amp; SaaS</x:t>
        </x:is>
      </x:c>
      <x:c r="B164" s="42" t="inlineStr">
        <x:is>
          <x:t xml:space="preserve">4.3 Infrastructure &amp; Security Software</x:t>
        </x:is>
      </x:c>
      <x:c r="C164" s="42" t="inlineStr">
        <x:is>
          <x:t xml:space="preserve">Fortinet, Inc.</x:t>
        </x:is>
      </x:c>
      <x:c r="D164" s="42" t="inlineStr">
        <x:is>
          <x:t xml:space="preserve">FTNT</x:t>
        </x:is>
      </x:c>
      <x:c r="E164" s="42" t="inlineStr">
        <x:is>
          <x:t xml:space="preserve">NasdaqGS</x:t>
        </x:is>
      </x:c>
      <x:c r="F164" s="42"/>
      <x:c r="G164" s="42" t="inlineStr">
        <x:is>
          <x:t xml:space="preserve">United States</x:t>
        </x:is>
      </x:c>
      <x:c r="H164" s="42" t="inlineStr">
        <x:is>
          <x:t xml:space="preserve">core</x:t>
        </x:is>
      </x:c>
      <x:c r="I164" s="42" t="inlineStr">
        <x:is>
          <x:t xml:space="preserve">Systems Software</x:t>
        </x:is>
      </x:c>
      <x:c r="J164" s="42" t="inlineStr">
        <x:is>
          <x:t xml:space="preserve">USD</x:t>
        </x:is>
      </x:c>
      <x:c r="K164" s="45" t="n">
        <x:v>157.22</x:v>
      </x:c>
      <x:c r="L164" s="42" t="inlineStr">
        <x:is>
          <x:t xml:space="preserve">2026-09-08</x:t>
        </x:is>
      </x:c>
      <x:c r="M164" s="48" t="n">
        <x:v>733.7</x:v>
      </x:c>
      <x:c r="N164" s="51" t="n">
        <x:v>115354.5</x:v>
      </x:c>
      <x:c r="O164" s="51" t="n">
        <x:v>-3508.2</x:v>
      </x:c>
      <x:c r="P164" s="51" t="n">
        <x:v>0</x:v>
      </x:c>
      <x:c r="Q164" s="51" t="n">
        <x:v>0</x:v>
      </x:c>
      <x:c r="R164" s="51" t="n">
        <x:v>111846.3</x:v>
      </x:c>
      <x:c r="S164" s="42" t="inlineStr">
        <x:is>
          <x:t xml:space="preserve">2026-07-30</x:t>
        </x:is>
      </x:c>
      <x:c r="T164" s="42"/>
      <x:c r="U164" s="51" t="n">
        <x:v>7527.4</x:v>
      </x:c>
      <x:c r="V164" s="51" t="n">
        <x:v>2595.8</x:v>
      </x:c>
      <x:c r="W164" s="51" t="n">
        <x:v>2436.7</x:v>
      </x:c>
      <x:c r="X164" s="54" t="n">
        <x:v>0.3448468262613917</x:v>
      </x:c>
      <x:c r="Y164" s="54" t="n">
        <x:v>0.323710710205383</x:v>
      </x:c>
      <x:c r="Z164" s="51" t="n">
        <x:v>8517.92</x:v>
      </x:c>
      <x:c r="AA164" s="51" t="n">
        <x:v>3214.52</x:v>
      </x:c>
      <x:c r="AB164" s="54" t="n">
        <x:v>0.1315885963280814</x:v>
      </x:c>
      <x:c r="AC164" s="57" t="n">
        <x:v>14.8585567393788</x:v>
      </x:c>
      <x:c r="AD164" s="57" t="n">
        <x:v>43.08741043223669</x:v>
      </x:c>
      <x:c r="AE164" s="57" t="n">
        <x:v>45.90072639225182</x:v>
      </x:c>
      <x:c r="AF164" s="57" t="n">
        <x:v>13.13070561827301</x:v>
      </x:c>
      <x:c r="AG164" s="57" t="n">
        <x:v>34.79409056406556</x:v>
      </x:c>
      <x:c r="AH164" s="57" t="n">
        <x:v>55.5547703180212</x:v>
      </x:c>
      <x:c r="AI164" s="57" t="n">
        <x:v>44.92</x:v>
      </x:c>
      <x:c r="AJ164" s="42"/>
      <x:c r="AK164" s="42"/>
      <x:c r="AL164" s="42"/>
      <x:c r="AM164" s="42"/>
      <x:c r="AN164" s="42"/>
      <x:c r="AO164" s="42"/>
      <x:c r="AP164" s="42"/>
      <x:c r="AQ164" s="42" t="inlineStr">
        <x:is>
          <x:t xml:space="preserve">reported (CIQ)</x:t>
        </x:is>
      </x:c>
      <x:c r="AR164" s="42" t="inlineStr">
        <x:is>
          <x:t xml:space="preserve">CrowdStrike Quick Comps</x:t>
        </x:is>
      </x:c>
      <x:c r="AS164" s="59" t="inlineStr">
        <x:is>
          <x:t xml:space="preserve">Network security (firewall/FortiGate) + SASE + SecOps.</x:t>
        </x:is>
      </x:c>
      <x:c r="AT164" s="59"/>
      <x:c r="AU164" s="59" t="inlineStr">
        <x:is>
          <x:t xml:space="preserve">Core security; high margin (~34% EBITDA), profitable.</x:t>
        </x:is>
      </x:c>
    </x:row>
    <x:row r="165">
      <x:c r="A165" s="42" t="inlineStr">
        <x:is>
          <x:t xml:space="preserve">Industry 4: Software &amp; SaaS</x:t>
        </x:is>
      </x:c>
      <x:c r="B165" s="42" t="inlineStr">
        <x:is>
          <x:t xml:space="preserve">4.3 Infrastructure &amp; Security Software</x:t>
        </x:is>
      </x:c>
      <x:c r="C165" s="42" t="inlineStr">
        <x:is>
          <x:t xml:space="preserve">Datadog, Inc.</x:t>
        </x:is>
      </x:c>
      <x:c r="D165" s="42" t="inlineStr">
        <x:is>
          <x:t xml:space="preserve">DDOG</x:t>
        </x:is>
      </x:c>
      <x:c r="E165" s="42" t="inlineStr">
        <x:is>
          <x:t xml:space="preserve">NasdaqGS</x:t>
        </x:is>
      </x:c>
      <x:c r="F165" s="42"/>
      <x:c r="G165" s="42" t="inlineStr">
        <x:is>
          <x:t xml:space="preserve">United States</x:t>
        </x:is>
      </x:c>
      <x:c r="H165" s="42" t="inlineStr">
        <x:is>
          <x:t xml:space="preserve">core</x:t>
        </x:is>
      </x:c>
      <x:c r="I165" s="42" t="inlineStr">
        <x:is>
          <x:t xml:space="preserve">Application Software</x:t>
        </x:is>
      </x:c>
      <x:c r="J165" s="42" t="inlineStr">
        <x:is>
          <x:t xml:space="preserve">USD</x:t>
        </x:is>
      </x:c>
      <x:c r="K165" s="45" t="n">
        <x:v>225.27</x:v>
      </x:c>
      <x:c r="L165" s="42" t="inlineStr">
        <x:is>
          <x:t xml:space="preserve">2026-09-08</x:t>
        </x:is>
      </x:c>
      <x:c r="M165" s="48" t="n">
        <x:v>359.1</x:v>
      </x:c>
      <x:c r="N165" s="51" t="n">
        <x:v>80888.8</x:v>
      </x:c>
      <x:c r="O165" s="51" t="n">
        <x:v>-3707.6</x:v>
      </x:c>
      <x:c r="P165" s="51" t="n">
        <x:v>0</x:v>
      </x:c>
      <x:c r="Q165" s="51" t="n">
        <x:v>0</x:v>
      </x:c>
      <x:c r="R165" s="51" t="n">
        <x:v>77181.2</x:v>
      </x:c>
      <x:c r="S165" s="42" t="inlineStr">
        <x:is>
          <x:t xml:space="preserve">2026-08-06</x:t>
        </x:is>
      </x:c>
      <x:c r="T165" s="42"/>
      <x:c r="U165" s="51" t="n">
        <x:v>3966.7</x:v>
      </x:c>
      <x:c r="V165" s="51" t="n">
        <x:v>82.90000000000001</x:v>
      </x:c>
      <x:c r="W165" s="51" t="n">
        <x:v>19.2</x:v>
      </x:c>
      <x:c r="X165" s="54" t="n">
        <x:v>0.02089898404215091</x:v>
      </x:c>
      <x:c r="Y165" s="54" t="n">
        <x:v>0.004840295459702019</x:v>
      </x:c>
      <x:c r="Z165" s="51" t="n">
        <x:v>4935.38</x:v>
      </x:c>
      <x:c r="AA165" s="51" t="n">
        <x:v>1265.54</x:v>
      </x:c>
      <x:c r="AB165" s="54" t="n">
        <x:v>0.2442029898908413</x:v>
      </x:c>
      <x:c r="AC165" s="57" t="n">
        <x:v>19.45728187158091</x:v>
      </x:c>
      <x:c r="AD165" s="57" t="n">
        <x:v>931.0156815440289</x:v>
      </x:c>
      <x:c r="AE165" s="57" t="n">
        <x:v>4019.854166666667</x:v>
      </x:c>
      <x:c r="AF165" s="57" t="n">
        <x:v>15.6383500358635</x:v>
      </x:c>
      <x:c r="AG165" s="57" t="n">
        <x:v>60.9867724449642</x:v>
      </x:c>
      <x:c r="AH165" s="57" t="n">
        <x:v>459.734693877551</x:v>
      </x:c>
      <x:c r="AI165" s="57" t="n">
        <x:v>85.00754716981133</x:v>
      </x:c>
      <x:c r="AJ165" s="42"/>
      <x:c r="AK165" s="42"/>
      <x:c r="AL165" s="42"/>
      <x:c r="AM165" s="42"/>
      <x:c r="AN165" s="42"/>
      <x:c r="AO165" s="42"/>
      <x:c r="AP165" s="42"/>
      <x:c r="AQ165" s="42" t="inlineStr">
        <x:is>
          <x:t xml:space="preserve">reported (CIQ)</x:t>
        </x:is>
      </x:c>
      <x:c r="AR165" s="42" t="inlineStr">
        <x:is>
          <x:t xml:space="preserve">Tyler Quick Comps</x:t>
        </x:is>
      </x:c>
      <x:c r="AS165" s="59" t="inlineStr">
        <x:is>
          <x:t xml:space="preserve">Cloud observability/monitoring + security platform.</x:t>
        </x:is>
      </x:c>
      <x:c r="AT165" s="59"/>
      <x:c r="AU165" s="59" t="inlineStr">
        <x:is>
          <x:t xml:space="preserve">Infra/observability. Low GAAP EBITDA (SBC); NTM normalizes. Premium ~19x EV/Rev.</x:t>
        </x:is>
      </x:c>
    </x:row>
    <x:row r="166">
      <x:c r="A166" s="42" t="inlineStr">
        <x:is>
          <x:t xml:space="preserve">Industry 4: Software &amp; SaaS</x:t>
        </x:is>
      </x:c>
      <x:c r="B166" s="42" t="inlineStr">
        <x:is>
          <x:t xml:space="preserve">4.3 Infrastructure &amp; Security Software</x:t>
        </x:is>
      </x:c>
      <x:c r="C166" s="42" t="inlineStr">
        <x:is>
          <x:t xml:space="preserve">Okta, Inc.</x:t>
        </x:is>
      </x:c>
      <x:c r="D166" s="42" t="inlineStr">
        <x:is>
          <x:t xml:space="preserve">OKTA</x:t>
        </x:is>
      </x:c>
      <x:c r="E166" s="42" t="inlineStr">
        <x:is>
          <x:t xml:space="preserve">NasdaqGS</x:t>
        </x:is>
      </x:c>
      <x:c r="F166" s="42"/>
      <x:c r="G166" s="42" t="inlineStr">
        <x:is>
          <x:t xml:space="preserve">United States</x:t>
        </x:is>
      </x:c>
      <x:c r="H166" s="42" t="inlineStr">
        <x:is>
          <x:t xml:space="preserve">core</x:t>
        </x:is>
      </x:c>
      <x:c r="I166" s="42" t="inlineStr">
        <x:is>
          <x:t xml:space="preserve">Systems Software</x:t>
        </x:is>
      </x:c>
      <x:c r="J166" s="42" t="inlineStr">
        <x:is>
          <x:t xml:space="preserve">USD</x:t>
        </x:is>
      </x:c>
      <x:c r="K166" s="45" t="n">
        <x:v>172.74</x:v>
      </x:c>
      <x:c r="L166" s="42" t="inlineStr">
        <x:is>
          <x:t xml:space="preserve">2026-09-08</x:t>
        </x:is>
      </x:c>
      <x:c r="M166" s="48" t="n">
        <x:v>174.8</x:v>
      </x:c>
      <x:c r="N166" s="51" t="n">
        <x:v>30198.6</x:v>
      </x:c>
      <x:c r="O166" s="51" t="n">
        <x:v>-2246</x:v>
      </x:c>
      <x:c r="P166" s="51" t="n">
        <x:v>0</x:v>
      </x:c>
      <x:c r="Q166" s="51" t="n">
        <x:v>0</x:v>
      </x:c>
      <x:c r="R166" s="51" t="n">
        <x:v>27952.6</x:v>
      </x:c>
      <x:c r="S166" s="42" t="inlineStr">
        <x:is>
          <x:t xml:space="preserve">2026-08-27</x:t>
        </x:is>
      </x:c>
      <x:c r="T166" s="42"/>
      <x:c r="U166" s="51" t="n">
        <x:v>3073</x:v>
      </x:c>
      <x:c r="V166" s="51" t="n">
        <x:v>321</x:v>
      </x:c>
      <x:c r="W166" s="51" t="n">
        <x:v>236</x:v>
      </x:c>
      <x:c r="X166" s="54" t="n">
        <x:v>0.1044581841848357</x:v>
      </x:c>
      <x:c r="Y166" s="54" t="n">
        <x:v>0.07679791734461439</x:v>
      </x:c>
      <x:c r="Z166" s="51" t="n">
        <x:v>3377.67</x:v>
      </x:c>
      <x:c r="AA166" s="51" t="n">
        <x:v>899.64</x:v>
      </x:c>
      <x:c r="AB166" s="54" t="n">
        <x:v>0.09914415880247307</x:v>
      </x:c>
      <x:c r="AC166" s="57" t="n">
        <x:v>9.096192645623169</x:v>
      </x:c>
      <x:c r="AD166" s="57" t="n">
        <x:v>87.07975077881619</x:v>
      </x:c>
      <x:c r="AE166" s="57" t="n">
        <x:v>118.443220338983</x:v>
      </x:c>
      <x:c r="AF166" s="57" t="n">
        <x:v>8.275704849792904</x:v>
      </x:c>
      <x:c r="AG166" s="57" t="n">
        <x:v>31.07087279356187</x:v>
      </x:c>
      <x:c r="AH166" s="57" t="n">
        <x:v>105.3292682926829</x:v>
      </x:c>
      <x:c r="AI166" s="57" t="n">
        <x:v>42.33823529411765</x:v>
      </x:c>
      <x:c r="AJ166" s="42"/>
      <x:c r="AK166" s="42"/>
      <x:c r="AL166" s="42"/>
      <x:c r="AM166" s="42"/>
      <x:c r="AN166" s="42"/>
      <x:c r="AO166" s="42"/>
      <x:c r="AP166" s="42"/>
      <x:c r="AQ166" s="42" t="inlineStr">
        <x:is>
          <x:t xml:space="preserve">reported (CIQ)</x:t>
        </x:is>
      </x:c>
      <x:c r="AR166" s="42" t="inlineStr">
        <x:is>
          <x:t xml:space="preserve">CrowdStrike Quick Comps</x:t>
        </x:is>
      </x:c>
      <x:c r="AS166" s="59" t="inlineStr">
        <x:is>
          <x:t xml:space="preserve">Identity &amp; access management (workforce + customer identity).</x:t>
        </x:is>
      </x:c>
      <x:c r="AT166" s="59"/>
      <x:c r="AU166" s="59" t="inlineStr">
        <x:is>
          <x:t xml:space="preserve">Core identity security.</x:t>
        </x:is>
      </x:c>
    </x:row>
    <x:row r="167">
      <x:c r="A167" s="42" t="inlineStr">
        <x:is>
          <x:t xml:space="preserve">Industry 4: Software &amp; SaaS</x:t>
        </x:is>
      </x:c>
      <x:c r="B167" s="42" t="inlineStr">
        <x:is>
          <x:t xml:space="preserve">4.3 Infrastructure &amp; Security Software</x:t>
        </x:is>
      </x:c>
      <x:c r="C167" s="42" t="inlineStr">
        <x:is>
          <x:t xml:space="preserve">Zscaler, Inc.</x:t>
        </x:is>
      </x:c>
      <x:c r="D167" s="42" t="inlineStr">
        <x:is>
          <x:t xml:space="preserve">ZS</x:t>
        </x:is>
      </x:c>
      <x:c r="E167" s="42" t="inlineStr">
        <x:is>
          <x:t xml:space="preserve">NasdaqGS</x:t>
        </x:is>
      </x:c>
      <x:c r="F167" s="42"/>
      <x:c r="G167" s="42" t="inlineStr">
        <x:is>
          <x:t xml:space="preserve">United States</x:t>
        </x:is>
      </x:c>
      <x:c r="H167" s="42" t="inlineStr">
        <x:is>
          <x:t xml:space="preserve">core</x:t>
        </x:is>
      </x:c>
      <x:c r="I167" s="42" t="inlineStr">
        <x:is>
          <x:t xml:space="preserve">Systems Software</x:t>
        </x:is>
      </x:c>
      <x:c r="J167" s="42" t="inlineStr">
        <x:is>
          <x:t xml:space="preserve">USD</x:t>
        </x:is>
      </x:c>
      <x:c r="K167" s="45" t="n">
        <x:v>166.1</x:v>
      </x:c>
      <x:c r="L167" s="42" t="inlineStr">
        <x:is>
          <x:t xml:space="preserve">2026-09-08</x:t>
        </x:is>
      </x:c>
      <x:c r="M167" s="48" t="n">
        <x:v>163.1</x:v>
      </x:c>
      <x:c r="N167" s="51" t="n">
        <x:v>27083.4</x:v>
      </x:c>
      <x:c r="O167" s="51" t="n">
        <x:v>-1606.2</x:v>
      </x:c>
      <x:c r="P167" s="51" t="n">
        <x:v>0</x:v>
      </x:c>
      <x:c r="Q167" s="51" t="n">
        <x:v>0</x:v>
      </x:c>
      <x:c r="R167" s="51" t="n">
        <x:v>25477.2</x:v>
      </x:c>
      <x:c r="S167" s="42" t="inlineStr">
        <x:is>
          <x:t xml:space="preserve">2026-09-03</x:t>
        </x:is>
      </x:c>
      <x:c r="T167" s="42"/>
      <x:c r="U167" s="51" t="n">
        <x:v>3352.5</x:v>
      </x:c>
      <x:c r="V167" s="51" t="n">
        <x:v>43.9</x:v>
      </x:c>
      <x:c r="W167" s="51" t="n">
        <x:v>-118</x:v>
      </x:c>
      <x:c r="X167" s="54" t="n">
        <x:v>0.01309470544369873</x:v>
      </x:c>
      <x:c r="Y167" s="54" t="n">
        <x:v>-0.03519761372110365</x:v>
      </x:c>
      <x:c r="Z167" s="51" t="n">
        <x:v>3931.73</x:v>
      </x:c>
      <x:c r="AA167" s="51" t="n">
        <x:v>1111.09</x:v>
      </x:c>
      <x:c r="AB167" s="54" t="n">
        <x:v>0.1727755406413125</x:v>
      </x:c>
      <x:c r="AC167" s="57" t="n">
        <x:v>7.599463087248322</x:v>
      </x:c>
      <x:c r="AD167" s="57" t="n">
        <x:v>580.3462414578588</x:v>
      </x:c>
      <x:c r="AE167" s="42"/>
      <x:c r="AF167" s="57" t="n">
        <x:v>6.479895618468206</x:v>
      </x:c>
      <x:c r="AG167" s="57" t="n">
        <x:v>22.9299156683977</x:v>
      </x:c>
      <x:c r="AH167" s="42"/>
      <x:c r="AI167" s="57" t="n">
        <x:v>33.82892057026476</x:v>
      </x:c>
      <x:c r="AJ167" s="42"/>
      <x:c r="AK167" s="42"/>
      <x:c r="AL167" s="42"/>
      <x:c r="AM167" s="42"/>
      <x:c r="AN167" s="42"/>
      <x:c r="AO167" s="42"/>
      <x:c r="AP167" s="42"/>
      <x:c r="AQ167" s="42" t="inlineStr">
        <x:is>
          <x:t xml:space="preserve">reported (CIQ)</x:t>
        </x:is>
      </x:c>
      <x:c r="AR167" s="42" t="inlineStr">
        <x:is>
          <x:t xml:space="preserve">CrowdStrike Quick Comps</x:t>
        </x:is>
      </x:c>
      <x:c r="AS167" s="59" t="inlineStr">
        <x:is>
          <x:t xml:space="preserve">Cloud security (Zero Trust Exchange / SASE).</x:t>
        </x:is>
      </x:c>
      <x:c r="AT167" s="59"/>
      <x:c r="AU167" s="59" t="inlineStr">
        <x:is>
          <x:t xml:space="preserve">Core cloud security. LTM EBITDA tiny (SBC) -&gt; NM; NTM normalizes.</x:t>
        </x:is>
      </x:c>
    </x:row>
    <x:row r="168">
      <x:c r="A168" s="42" t="inlineStr">
        <x:is>
          <x:t xml:space="preserve">Industry 4: Software &amp; SaaS</x:t>
        </x:is>
      </x:c>
      <x:c r="B168" s="42" t="inlineStr">
        <x:is>
          <x:t xml:space="preserve">4.3 Infrastructure &amp; Security Software</x:t>
        </x:is>
      </x:c>
      <x:c r="C168" s="42" t="inlineStr">
        <x:is>
          <x:t xml:space="preserve">Gen Digital Inc.</x:t>
        </x:is>
      </x:c>
      <x:c r="D168" s="42" t="inlineStr">
        <x:is>
          <x:t xml:space="preserve">GEN</x:t>
        </x:is>
      </x:c>
      <x:c r="E168" s="42" t="inlineStr">
        <x:is>
          <x:t xml:space="preserve">NasdaqGS</x:t>
        </x:is>
      </x:c>
      <x:c r="F168" s="42"/>
      <x:c r="G168" s="42" t="inlineStr">
        <x:is>
          <x:t xml:space="preserve">United States</x:t>
        </x:is>
      </x:c>
      <x:c r="H168" s="42" t="inlineStr">
        <x:is>
          <x:t xml:space="preserve">core (consumer cyber - flag)</x:t>
        </x:is>
      </x:c>
      <x:c r="I168" s="42" t="inlineStr">
        <x:is>
          <x:t xml:space="preserve">Systems Software</x:t>
        </x:is>
      </x:c>
      <x:c r="J168" s="42" t="inlineStr">
        <x:is>
          <x:t xml:space="preserve">USD</x:t>
        </x:is>
      </x:c>
      <x:c r="K168" s="45" t="n">
        <x:v>29.76</x:v>
      </x:c>
      <x:c r="L168" s="42" t="inlineStr">
        <x:is>
          <x:t xml:space="preserve">2026-09-08</x:t>
        </x:is>
      </x:c>
      <x:c r="M168" s="48" t="n">
        <x:v>598.6</x:v>
      </x:c>
      <x:c r="N168" s="51" t="n">
        <x:v>17814</x:v>
      </x:c>
      <x:c r="O168" s="51" t="n">
        <x:v>7643</x:v>
      </x:c>
      <x:c r="P168" s="51" t="n">
        <x:v>0</x:v>
      </x:c>
      <x:c r="Q168" s="51" t="n">
        <x:v>0</x:v>
      </x:c>
      <x:c r="R168" s="51" t="n">
        <x:v>25457</x:v>
      </x:c>
      <x:c r="S168" s="42" t="inlineStr">
        <x:is>
          <x:t xml:space="preserve">2026-08-07</x:t>
        </x:is>
      </x:c>
      <x:c r="T168" s="42"/>
      <x:c r="U168" s="51" t="n">
        <x:v>5079</x:v>
      </x:c>
      <x:c r="V168" s="51" t="n">
        <x:v>2410</x:v>
      </x:c>
      <x:c r="W168" s="51" t="n">
        <x:v>2174</x:v>
      </x:c>
      <x:c r="X168" s="54" t="n">
        <x:v>0.4745028548926954</x:v>
      </x:c>
      <x:c r="Y168" s="54" t="n">
        <x:v>0.4280370151604647</x:v>
      </x:c>
      <x:c r="Z168" s="51" t="n">
        <x:v>5519.28</x:v>
      </x:c>
      <x:c r="AA168" s="51" t="n">
        <x:v>2758.77</x:v>
      </x:c>
      <x:c r="AB168" s="54" t="n">
        <x:v>0.08668635558180737</x:v>
      </x:c>
      <x:c r="AC168" s="57" t="n">
        <x:v>5.012207127387281</x:v>
      </x:c>
      <x:c r="AD168" s="57" t="n">
        <x:v>10.56307053941909</x:v>
      </x:c>
      <x:c r="AE168" s="57" t="n">
        <x:v>11.7097516099356</x:v>
      </x:c>
      <x:c r="AF168" s="57" t="n">
        <x:v>4.612376976707107</x:v>
      </x:c>
      <x:c r="AG168" s="57" t="n">
        <x:v>9.22766305273727</x:v>
      </x:c>
      <x:c r="AH168" s="57" t="n">
        <x:v>17.40350877192983</x:v>
      </x:c>
      <x:c r="AI168" s="57" t="n">
        <x:v>9.887043189368772</x:v>
      </x:c>
      <x:c r="AJ168" s="42"/>
      <x:c r="AK168" s="42"/>
      <x:c r="AL168" s="42"/>
      <x:c r="AM168" s="42"/>
      <x:c r="AN168" s="42"/>
      <x:c r="AO168" s="42"/>
      <x:c r="AP168" s="42"/>
      <x:c r="AQ168" s="42" t="inlineStr">
        <x:is>
          <x:t xml:space="preserve">reported (CIQ)</x:t>
        </x:is>
      </x:c>
      <x:c r="AR168" s="42" t="inlineStr">
        <x:is>
          <x:t xml:space="preserve">CrowdStrike Quick Comps</x:t>
        </x:is>
      </x:c>
      <x:c r="AS168" s="59" t="inlineStr">
        <x:is>
          <x:t xml:space="preserve">Consumer cybersecurity/identity (Norton, Avast, LifeLock, MoneyLion). Subscription.</x:t>
        </x:is>
      </x:c>
      <x:c r="AT168" s="59"/>
      <x:c r="AU168" s="59" t="inlineStr">
        <x:is>
          <x:t xml:space="preserve">Consumer cyber (vs enterprise); high-margin, LEVERED (net debt 7.6bn). Flag: consumer model + leverage.</x:t>
        </x:is>
      </x:c>
    </x:row>
    <x:row r="169">
      <x:c r="A169" s="42" t="inlineStr">
        <x:is>
          <x:t xml:space="preserve">Industry 4: Software &amp; SaaS</x:t>
        </x:is>
      </x:c>
      <x:c r="B169" s="42" t="inlineStr">
        <x:is>
          <x:t xml:space="preserve">4.3 Infrastructure &amp; Security Software</x:t>
        </x:is>
      </x:c>
      <x:c r="C169" s="42" t="inlineStr">
        <x:is>
          <x:t xml:space="preserve">Nutanix, Inc.</x:t>
        </x:is>
      </x:c>
      <x:c r="D169" s="42" t="inlineStr">
        <x:is>
          <x:t xml:space="preserve">NTNX</x:t>
        </x:is>
      </x:c>
      <x:c r="E169" s="42" t="inlineStr">
        <x:is>
          <x:t xml:space="preserve">NasdaqGS</x:t>
        </x:is>
      </x:c>
      <x:c r="F169" s="42"/>
      <x:c r="G169" s="42" t="inlineStr">
        <x:is>
          <x:t xml:space="preserve">United States</x:t>
        </x:is>
      </x:c>
      <x:c r="H169" s="42" t="inlineStr">
        <x:is>
          <x:t xml:space="preserve">core</x:t>
        </x:is>
      </x:c>
      <x:c r="I169" s="42" t="inlineStr">
        <x:is>
          <x:t xml:space="preserve">Systems Software</x:t>
        </x:is>
      </x:c>
      <x:c r="J169" s="42" t="inlineStr">
        <x:is>
          <x:t xml:space="preserve">USD</x:t>
        </x:is>
      </x:c>
      <x:c r="K169" s="45" t="n">
        <x:v>66.94</x:v>
      </x:c>
      <x:c r="L169" s="42" t="inlineStr">
        <x:is>
          <x:t xml:space="preserve">2026-09-08</x:t>
        </x:is>
      </x:c>
      <x:c r="M169" s="48" t="n">
        <x:v>270.3</x:v>
      </x:c>
      <x:c r="N169" s="51" t="n">
        <x:v>18095.3</x:v>
      </x:c>
      <x:c r="O169" s="51" t="n">
        <x:v>-842.7</x:v>
      </x:c>
      <x:c r="P169" s="51" t="n">
        <x:v>0</x:v>
      </x:c>
      <x:c r="Q169" s="51" t="n">
        <x:v>0</x:v>
      </x:c>
      <x:c r="R169" s="51" t="n">
        <x:v>17252.5</x:v>
      </x:c>
      <x:c r="S169" s="42" t="inlineStr">
        <x:is>
          <x:t xml:space="preserve">2026-08-26</x:t>
        </x:is>
      </x:c>
      <x:c r="T169" s="42"/>
      <x:c r="U169" s="51" t="n">
        <x:v>2853.5</x:v>
      </x:c>
      <x:c r="V169" s="51" t="n">
        <x:v>387.1</x:v>
      </x:c>
      <x:c r="W169" s="51" t="n">
        <x:v>316.5</x:v>
      </x:c>
      <x:c r="X169" s="54" t="n">
        <x:v>0.1356579639039776</x:v>
      </x:c>
      <x:c r="Y169" s="54" t="n">
        <x:v>0.1109164184335027</x:v>
      </x:c>
      <x:c r="Z169" s="51" t="n">
        <x:v>3215.74</x:v>
      </x:c>
      <x:c r="AA169" s="51" t="n">
        <x:v>859.62</x:v>
      </x:c>
      <x:c r="AB169" s="54" t="n">
        <x:v>0.126945855966357</x:v>
      </x:c>
      <x:c r="AC169" s="57" t="n">
        <x:v>6.046083756789908</x:v>
      </x:c>
      <x:c r="AD169" s="57" t="n">
        <x:v>44.56858692844226</x:v>
      </x:c>
      <x:c r="AE169" s="57" t="n">
        <x:v>54.51026856240127</x:v>
      </x:c>
      <x:c r="AF169" s="57" t="n">
        <x:v>5.365017072275744</x:v>
      </x:c>
      <x:c r="AG169" s="57" t="n">
        <x:v>20.06991461343384</x:v>
      </x:c>
      <x:c r="AH169" s="57" t="n">
        <x:v>12.94777562862669</x:v>
      </x:c>
      <x:c r="AI169" s="57" t="n">
        <x:v>28.97835497835498</x:v>
      </x:c>
      <x:c r="AJ169" s="42"/>
      <x:c r="AK169" s="42"/>
      <x:c r="AL169" s="42"/>
      <x:c r="AM169" s="42"/>
      <x:c r="AN169" s="42"/>
      <x:c r="AO169" s="42"/>
      <x:c r="AP169" s="42"/>
      <x:c r="AQ169" s="42" t="inlineStr">
        <x:is>
          <x:t xml:space="preserve">reported (CIQ)</x:t>
        </x:is>
      </x:c>
      <x:c r="AR169" s="42" t="inlineStr">
        <x:is>
          <x:t xml:space="preserve">Tyler Quick Comps</x:t>
        </x:is>
      </x:c>
      <x:c r="AS169" s="59" t="inlineStr">
        <x:is>
          <x:t xml:space="preserve">Hybrid multicloud infrastructure software (HCI).</x:t>
        </x:is>
      </x:c>
      <x:c r="AT169" s="59"/>
      <x:c r="AU169" s="59" t="inlineStr">
        <x:is>
          <x:t xml:space="preserve">Infrastructure software. Net cash.</x:t>
        </x:is>
      </x:c>
    </x:row>
    <x:row r="170">
      <x:c r="A170" s="42" t="inlineStr">
        <x:is>
          <x:t xml:space="preserve">Industry 4: Software &amp; SaaS</x:t>
        </x:is>
      </x:c>
      <x:c r="B170" s="42" t="inlineStr">
        <x:is>
          <x:t xml:space="preserve">4.3 Infrastructure &amp; Security Software</x:t>
        </x:is>
      </x:c>
      <x:c r="C170" s="42" t="inlineStr">
        <x:is>
          <x:t xml:space="preserve">SentinelOne, Inc.</x:t>
        </x:is>
      </x:c>
      <x:c r="D170" s="42" t="inlineStr">
        <x:is>
          <x:t xml:space="preserve">S</x:t>
        </x:is>
      </x:c>
      <x:c r="E170" s="42" t="inlineStr">
        <x:is>
          <x:t xml:space="preserve">NYSE</x:t>
        </x:is>
      </x:c>
      <x:c r="F170" s="42"/>
      <x:c r="G170" s="42" t="inlineStr">
        <x:is>
          <x:t xml:space="preserve">United States</x:t>
        </x:is>
      </x:c>
      <x:c r="H170" s="42" t="inlineStr">
        <x:is>
          <x:t xml:space="preserve">core</x:t>
        </x:is>
      </x:c>
      <x:c r="I170" s="42" t="inlineStr">
        <x:is>
          <x:t xml:space="preserve">Systems Software</x:t>
        </x:is>
      </x:c>
      <x:c r="J170" s="42" t="inlineStr">
        <x:is>
          <x:t xml:space="preserve">USD</x:t>
        </x:is>
      </x:c>
      <x:c r="K170" s="45" t="n">
        <x:v>19.44</x:v>
      </x:c>
      <x:c r="L170" s="42" t="inlineStr">
        <x:is>
          <x:t xml:space="preserve">2026-09-08</x:t>
        </x:is>
      </x:c>
      <x:c r="M170" s="48" t="n">
        <x:v>348</x:v>
      </x:c>
      <x:c r="N170" s="51" t="n">
        <x:v>6766.1</x:v>
      </x:c>
      <x:c r="O170" s="51" t="n">
        <x:v>-655.2</x:v>
      </x:c>
      <x:c r="P170" s="51" t="n">
        <x:v>0</x:v>
      </x:c>
      <x:c r="Q170" s="51" t="n">
        <x:v>0</x:v>
      </x:c>
      <x:c r="R170" s="51" t="n">
        <x:v>6110.8</x:v>
      </x:c>
      <x:c r="S170" s="42" t="inlineStr">
        <x:is>
          <x:t xml:space="preserve">2026-08-28</x:t>
        </x:is>
      </x:c>
      <x:c r="T170" s="42"/>
      <x:c r="U170" s="51" t="n">
        <x:v>1098.7</x:v>
      </x:c>
      <x:c r="V170" s="51" t="n">
        <x:v>-237.8</x:v>
      </x:c>
      <x:c r="W170" s="51" t="n">
        <x:v>-286.2</x:v>
      </x:c>
      <x:c r="X170" s="54" t="n">
        <x:v>-0.216437608082279</x:v>
      </x:c>
      <x:c r="Y170" s="54" t="n">
        <x:v>-0.2604896696095385</x:v>
      </x:c>
      <x:c r="Z170" s="51" t="n">
        <x:v>1309.62</x:v>
      </x:c>
      <x:c r="AA170" s="51" t="n">
        <x:v>187.97</x:v>
      </x:c>
      <x:c r="AB170" s="54" t="n">
        <x:v>0.1919723309365613</x:v>
      </x:c>
      <x:c r="AC170" s="57" t="n">
        <x:v>5.561845817784654</x:v>
      </x:c>
      <x:c r="AD170" s="42"/>
      <x:c r="AE170" s="42"/>
      <x:c r="AF170" s="57" t="n">
        <x:v>4.666086345657519</x:v>
      </x:c>
      <x:c r="AG170" s="57" t="n">
        <x:v>32.5094429962228</x:v>
      </x:c>
      <x:c r="AH170" s="42"/>
      <x:c r="AI170" s="57" t="n">
        <x:v>48.6</x:v>
      </x:c>
      <x:c r="AJ170" s="42"/>
      <x:c r="AK170" s="42"/>
      <x:c r="AL170" s="42"/>
      <x:c r="AM170" s="42"/>
      <x:c r="AN170" s="42"/>
      <x:c r="AO170" s="42"/>
      <x:c r="AP170" s="42"/>
      <x:c r="AQ170" s="42" t="inlineStr">
        <x:is>
          <x:t xml:space="preserve">reported (CIQ)</x:t>
        </x:is>
      </x:c>
      <x:c r="AR170" s="42" t="inlineStr">
        <x:is>
          <x:t xml:space="preserve">CrowdStrike Quick Comps</x:t>
        </x:is>
      </x:c>
      <x:c r="AS170" s="59" t="inlineStr">
        <x:is>
          <x:t xml:space="preserve">AI-native endpoint/XDR security platform.</x:t>
        </x:is>
      </x:c>
      <x:c r="AT170" s="59"/>
      <x:c r="AU170" s="59" t="inlineStr">
        <x:is>
          <x:t xml:space="preserve">Endpoint security. LTM EBITDA negative -&gt; NM; NTM normalizes.</x:t>
        </x:is>
      </x:c>
    </x:row>
    <x:row r="171">
      <x:c r="A171" s="42" t="inlineStr">
        <x:is>
          <x:t xml:space="preserve">Industry 4: Software &amp; SaaS</x:t>
        </x:is>
      </x:c>
      <x:c r="B171" s="42" t="inlineStr">
        <x:is>
          <x:t xml:space="preserve">4.3 Infrastructure &amp; Security Software</x:t>
        </x:is>
      </x:c>
      <x:c r="C171" s="42" t="inlineStr">
        <x:is>
          <x:t xml:space="preserve">Rapid7, Inc.</x:t>
        </x:is>
      </x:c>
      <x:c r="D171" s="42" t="inlineStr">
        <x:is>
          <x:t xml:space="preserve">RPD</x:t>
        </x:is>
      </x:c>
      <x:c r="E171" s="42" t="inlineStr">
        <x:is>
          <x:t xml:space="preserve">NasdaqGM</x:t>
        </x:is>
      </x:c>
      <x:c r="F171" s="42"/>
      <x:c r="G171" s="42" t="inlineStr">
        <x:is>
          <x:t xml:space="preserve">United States</x:t>
        </x:is>
      </x:c>
      <x:c r="H171" s="42" t="inlineStr">
        <x:is>
          <x:t xml:space="preserve">core (small)</x:t>
        </x:is>
      </x:c>
      <x:c r="I171" s="42" t="inlineStr">
        <x:is>
          <x:t xml:space="preserve">Systems Software</x:t>
        </x:is>
      </x:c>
      <x:c r="J171" s="42" t="inlineStr">
        <x:is>
          <x:t xml:space="preserve">USD</x:t>
        </x:is>
      </x:c>
      <x:c r="K171" s="45" t="n">
        <x:v>10.56</x:v>
      </x:c>
      <x:c r="L171" s="42" t="inlineStr">
        <x:is>
          <x:t xml:space="preserve">2026-09-08</x:t>
        </x:is>
      </x:c>
      <x:c r="M171" s="48" t="n">
        <x:v>67.40000000000001</x:v>
      </x:c>
      <x:c r="N171" s="51" t="n">
        <x:v>711.8</x:v>
      </x:c>
      <x:c r="O171" s="51" t="n">
        <x:v>259.1</x:v>
      </x:c>
      <x:c r="P171" s="51" t="n">
        <x:v>0</x:v>
      </x:c>
      <x:c r="Q171" s="51" t="n">
        <x:v>0</x:v>
      </x:c>
      <x:c r="R171" s="51" t="n">
        <x:v>970.8</x:v>
      </x:c>
      <x:c r="S171" s="42" t="inlineStr">
        <x:is>
          <x:t xml:space="preserve">2026-08-10</x:t>
        </x:is>
      </x:c>
      <x:c r="T171" s="42"/>
      <x:c r="U171" s="51" t="n">
        <x:v>855.9</x:v>
      </x:c>
      <x:c r="V171" s="51" t="n">
        <x:v>58.2</x:v>
      </x:c>
      <x:c r="W171" s="51" t="n">
        <x:v>13.3</x:v>
      </x:c>
      <x:c r="X171" s="54" t="n">
        <x:v>0.06799859796705222</x:v>
      </x:c>
      <x:c r="Y171" s="54" t="n">
        <x:v>0.01553919850449819</x:v>
      </x:c>
      <x:c r="Z171" s="51" t="n">
        <x:v>831.22</x:v>
      </x:c>
      <x:c r="AA171" s="51" t="n">
        <x:v>170.33</x:v>
      </x:c>
      <x:c r="AB171" s="54" t="n">
        <x:v>-0.02883514429255751</x:v>
      </x:c>
      <x:c r="AC171" s="57" t="n">
        <x:v>1.134244654749387</x:v>
      </x:c>
      <x:c r="AD171" s="57" t="n">
        <x:v>16.68041237113402</x:v>
      </x:c>
      <x:c r="AE171" s="57" t="n">
        <x:v>72.99248120300751</x:v>
      </x:c>
      <x:c r="AF171" s="57" t="n">
        <x:v>1.167921849811121</x:v>
      </x:c>
      <x:c r="AG171" s="57" t="n">
        <x:v>5.699524452533317</x:v>
      </x:c>
      <x:c r="AH171" s="57" t="n">
        <x:v>34.06451612903226</x:v>
      </x:c>
      <x:c r="AI171" s="57" t="n">
        <x:v>5.67741935483871</x:v>
      </x:c>
      <x:c r="AJ171" s="42"/>
      <x:c r="AK171" s="42"/>
      <x:c r="AL171" s="42"/>
      <x:c r="AM171" s="42"/>
      <x:c r="AN171" s="42"/>
      <x:c r="AO171" s="42"/>
      <x:c r="AP171" s="42"/>
      <x:c r="AQ171" s="42" t="inlineStr">
        <x:is>
          <x:t xml:space="preserve">reported (CIQ)</x:t>
        </x:is>
      </x:c>
      <x:c r="AR171" s="42" t="inlineStr">
        <x:is>
          <x:t xml:space="preserve">CrowdStrike Quick Comps</x:t>
        </x:is>
      </x:c>
      <x:c r="AS171" s="59" t="inlineStr">
        <x:is>
          <x:t xml:space="preserve">Vulnerability management / SecOps (InsightVM/IDR).</x:t>
        </x:is>
      </x:c>
      <x:c r="AT171" s="59"/>
      <x:c r="AU171" s="59" t="inlineStr">
        <x:is>
          <x:t xml:space="preserve">Small-cap security; de-rated. NTM rev &lt; LTM (est cuts).</x:t>
        </x:is>
      </x:c>
    </x:row>
    <x:row r="172">
      <x:c r="A172" s="36" t="inlineStr">
        <x:is>
          <x:t xml:space="preserve">5A. IT Consulting &amp; Digital Engineering  —  Industry 5: IT Services &amp; Managed Services</x:t>
        </x:is>
      </x:c>
      <x:c r="B172" s="36"/>
      <x:c r="C172" s="36"/>
      <x:c r="D172" s="36"/>
      <x:c r="E172" s="36"/>
      <x:c r="F172" s="36"/>
      <x:c r="G172" s="36"/>
      <x:c r="H172" s="36"/>
      <x:c r="I172" s="36"/>
      <x:c r="J172" s="36"/>
      <x:c r="K172" s="36"/>
      <x:c r="L172" s="36"/>
      <x:c r="M172" s="36"/>
      <x:c r="N172" s="36"/>
      <x:c r="O172" s="36"/>
      <x:c r="P172" s="36"/>
      <x:c r="Q172" s="36"/>
      <x:c r="R172" s="36"/>
      <x:c r="S172" s="36"/>
      <x:c r="T172" s="36"/>
      <x:c r="U172" s="36"/>
      <x:c r="V172" s="36"/>
      <x:c r="W172" s="36"/>
      <x:c r="X172" s="36"/>
      <x:c r="Y172" s="36"/>
      <x:c r="Z172" s="36"/>
      <x:c r="AA172" s="36"/>
      <x:c r="AB172" s="36"/>
      <x:c r="AC172" s="36"/>
      <x:c r="AD172" s="36"/>
      <x:c r="AE172" s="36"/>
      <x:c r="AF172" s="36"/>
      <x:c r="AG172" s="36"/>
      <x:c r="AH172" s="36"/>
      <x:c r="AI172" s="36"/>
      <x:c r="AJ172" s="36"/>
      <x:c r="AK172" s="36"/>
      <x:c r="AL172" s="36"/>
      <x:c r="AM172" s="36"/>
      <x:c r="AN172" s="36"/>
      <x:c r="AO172" s="36"/>
      <x:c r="AP172" s="36"/>
      <x:c r="AQ172" s="36"/>
      <x:c r="AR172" s="36"/>
      <x:c r="AS172" s="36"/>
      <x:c r="AT172" s="36"/>
      <x:c r="AU172" s="36"/>
    </x:row>
    <x:row r="173">
      <x:c r="A173" s="42" t="inlineStr">
        <x:is>
          <x:t xml:space="preserve">Industry 5: IT Services &amp; Managed Services</x:t>
        </x:is>
      </x:c>
      <x:c r="B173" s="42" t="inlineStr">
        <x:is>
          <x:t xml:space="preserve">5A. IT Consulting &amp; Digital Engineering</x:t>
        </x:is>
      </x:c>
      <x:c r="C173" s="42" t="inlineStr">
        <x:is>
          <x:t xml:space="preserve">Accenture plc</x:t>
        </x:is>
      </x:c>
      <x:c r="D173" s="42" t="inlineStr">
        <x:is>
          <x:t xml:space="preserve">ACN</x:t>
        </x:is>
      </x:c>
      <x:c r="E173" s="42" t="inlineStr">
        <x:is>
          <x:t xml:space="preserve">NYSE</x:t>
        </x:is>
      </x:c>
      <x:c r="F173" s="42"/>
      <x:c r="G173" s="42" t="inlineStr">
        <x:is>
          <x:t xml:space="preserve">Ireland</x:t>
        </x:is>
      </x:c>
      <x:c r="H173" s="42" t="inlineStr">
        <x:is>
          <x:t xml:space="preserve">Global IT consulting &amp; systems integration</x:t>
        </x:is>
      </x:c>
      <x:c r="I173" s="42" t="inlineStr">
        <x:is>
          <x:t xml:space="preserve">IT Consulting and Other Services</x:t>
        </x:is>
      </x:c>
      <x:c r="J173" s="42" t="inlineStr">
        <x:is>
          <x:t xml:space="preserve">USD</x:t>
        </x:is>
      </x:c>
      <x:c r="K173" s="45" t="n">
        <x:v>175.8</x:v>
      </x:c>
      <x:c r="L173" s="42" t="inlineStr">
        <x:is>
          <x:t xml:space="preserve">2026-09-08</x:t>
        </x:is>
      </x:c>
      <x:c r="M173" s="48" t="n">
        <x:v>611.9</x:v>
      </x:c>
      <x:c r="N173" s="51" t="n">
        <x:v>107579.4</x:v>
      </x:c>
      <x:c r="O173" s="51" t="n">
        <x:v>-1782.8</x:v>
      </x:c>
      <x:c r="P173" s="51" t="n">
        <x:v>0</x:v>
      </x:c>
      <x:c r="Q173" s="51" t="n">
        <x:v>1617.15</x:v>
      </x:c>
      <x:c r="R173" s="51" t="n">
        <x:v>107413.8</x:v>
      </x:c>
      <x:c r="S173" s="42" t="inlineStr">
        <x:is>
          <x:t xml:space="preserve">2026-06-18</x:t>
        </x:is>
      </x:c>
      <x:c r="T173" s="42"/>
      <x:c r="U173" s="51" t="n">
        <x:v>73100.60000000001</x:v>
      </x:c>
      <x:c r="V173" s="51" t="n">
        <x:v>12943.8</x:v>
      </x:c>
      <x:c r="W173" s="51" t="n">
        <x:v>11528.3</x:v>
      </x:c>
      <x:c r="X173" s="54" t="n">
        <x:v>0.1770683140767654</x:v>
      </x:c>
      <x:c r="Y173" s="54" t="n">
        <x:v>0.1577045879240389</x:v>
      </x:c>
      <x:c r="Z173" s="42"/>
      <x:c r="AA173" s="51" t="n">
        <x:v>14826.28</x:v>
      </x:c>
      <x:c r="AB173" s="42"/>
      <x:c r="AC173" s="57" t="n">
        <x:v>1.469396968013942</x:v>
      </x:c>
      <x:c r="AD173" s="57" t="n">
        <x:v>8.298474945533769</x:v>
      </x:c>
      <x:c r="AE173" s="57" t="n">
        <x:v>9.317401524942968</x:v>
      </x:c>
      <x:c r="AF173" s="42"/>
      <x:c r="AG173" s="57" t="n">
        <x:v>7.244824730141343</x:v>
      </x:c>
      <x:c r="AH173" s="57" t="n">
        <x:v>14.064</x:v>
      </x:c>
      <x:c r="AI173" s="42"/>
      <x:c r="AJ173" s="42"/>
      <x:c r="AK173" s="42"/>
      <x:c r="AL173" s="42"/>
      <x:c r="AM173" s="42"/>
      <x:c r="AN173" s="42"/>
      <x:c r="AO173" s="42"/>
      <x:c r="AP173" s="42"/>
      <x:c r="AQ173" s="42" t="inlineStr">
        <x:is>
          <x:t xml:space="preserve">reported (CIQ)</x:t>
        </x:is>
      </x:c>
      <x:c r="AR173" s="42" t="inlineStr">
        <x:is>
          <x:t xml:space="preserve">CapIQ Quick Comps (Accenture set), data 2026-09-09, px prior close</x:t>
        </x:is>
      </x:c>
      <x:c r="AS173" s="59" t="inlineStr">
        <x:is>
          <x:t xml:space="preserve">Global professional services: strategy/consulting, technology, operations, digital engineering</x:t>
        </x:is>
      </x:c>
      <x:c r="AT173" s="59" t="inlineStr">
        <x:is>
          <x:t xml:space="preserve">Consulting + managed services fees</x:t>
        </x:is>
      </x:c>
      <x:c r="AU173" s="59" t="inlineStr">
        <x:is>
          <x:t xml:space="preserve">Anchor / bellwether. NTM rev &amp; EPS not shown in this pull.</x:t>
        </x:is>
      </x:c>
    </x:row>
    <x:row r="174">
      <x:c r="A174" s="42" t="inlineStr">
        <x:is>
          <x:t xml:space="preserve">Industry 5: IT Services &amp; Managed Services</x:t>
        </x:is>
      </x:c>
      <x:c r="B174" s="42" t="inlineStr">
        <x:is>
          <x:t xml:space="preserve">5A. IT Consulting &amp; Digital Engineering</x:t>
        </x:is>
      </x:c>
      <x:c r="C174" s="42" t="inlineStr">
        <x:is>
          <x:t xml:space="preserve">Tata Consultancy Services Limited</x:t>
        </x:is>
      </x:c>
      <x:c r="D174" s="42" t="inlineStr">
        <x:is>
          <x:t xml:space="preserve">TCS</x:t>
        </x:is>
      </x:c>
      <x:c r="E174" s="42" t="inlineStr">
        <x:is>
          <x:t xml:space="preserve">NSEI</x:t>
        </x:is>
      </x:c>
      <x:c r="F174" s="42"/>
      <x:c r="G174" s="42" t="inlineStr">
        <x:is>
          <x:t xml:space="preserve">India</x:t>
        </x:is>
      </x:c>
      <x:c r="H174" s="42" t="inlineStr">
        <x:is>
          <x:t xml:space="preserve">IT services (India)</x:t>
        </x:is>
      </x:c>
      <x:c r="I174" s="42" t="inlineStr">
        <x:is>
          <x:t xml:space="preserve">IT Consulting and Other Services</x:t>
        </x:is>
      </x:c>
      <x:c r="J174" s="42" t="inlineStr">
        <x:is>
          <x:t xml:space="preserve">USD</x:t>
        </x:is>
      </x:c>
      <x:c r="K174" s="45" t="n">
        <x:v>23.2</x:v>
      </x:c>
      <x:c r="L174" s="42" t="inlineStr">
        <x:is>
          <x:t xml:space="preserve">2026-09-08</x:t>
        </x:is>
      </x:c>
      <x:c r="M174" s="48" t="n">
        <x:v>3618.1</x:v>
      </x:c>
      <x:c r="N174" s="51" t="n">
        <x:v>83954.39999999999</x:v>
      </x:c>
      <x:c r="O174" s="51" t="n">
        <x:v>-3543.9</x:v>
      </x:c>
      <x:c r="P174" s="51" t="n">
        <x:v>13.24</x:v>
      </x:c>
      <x:c r="Q174" s="51" t="n">
        <x:v>104.57</x:v>
      </x:c>
      <x:c r="R174" s="51" t="n">
        <x:v>80528.3</x:v>
      </x:c>
      <x:c r="S174" s="42" t="inlineStr">
        <x:is>
          <x:t xml:space="preserve">2026-07-09</x:t>
        </x:is>
      </x:c>
      <x:c r="T174" s="42"/>
      <x:c r="U174" s="51" t="n">
        <x:v>28990.3</x:v>
      </x:c>
      <x:c r="V174" s="51" t="n">
        <x:v>7573.8</x:v>
      </x:c>
      <x:c r="W174" s="51" t="n">
        <x:v>7215.6</x:v>
      </x:c>
      <x:c r="X174" s="54" t="n">
        <x:v>0.261252901832682</x:v>
      </x:c>
      <x:c r="Y174" s="54" t="n">
        <x:v>0.2488970448736302</x:v>
      </x:c>
      <x:c r="Z174" s="51" t="n">
        <x:v>30777.42</x:v>
      </x:c>
      <x:c r="AA174" s="51" t="n">
        <x:v>8065.48</x:v>
      </x:c>
      <x:c r="AB174" s="54" t="n">
        <x:v>0.0616454469253509</x:v>
      </x:c>
      <x:c r="AC174" s="57" t="n">
        <x:v>2.777767046218908</x:v>
      </x:c>
      <x:c r="AD174" s="57" t="n">
        <x:v>10.63248303361589</x:v>
      </x:c>
      <x:c r="AE174" s="57" t="n">
        <x:v>11.16030544930429</x:v>
      </x:c>
      <x:c r="AF174" s="57" t="n">
        <x:v>2.616473375611081</x:v>
      </x:c>
      <x:c r="AG174" s="57" t="n">
        <x:v>9.984315874566672</x:v>
      </x:c>
      <x:c r="AH174" s="57" t="n">
        <x:v>16</x:v>
      </x:c>
      <x:c r="AI174" s="57" t="n">
        <x:v>14.32098765432099</x:v>
      </x:c>
      <x:c r="AJ174" s="42"/>
      <x:c r="AK174" s="42"/>
      <x:c r="AL174" s="42"/>
      <x:c r="AM174" s="42"/>
      <x:c r="AN174" s="42"/>
      <x:c r="AO174" s="42"/>
      <x:c r="AP174" s="42"/>
      <x:c r="AQ174" s="42" t="inlineStr">
        <x:is>
          <x:t xml:space="preserve">reported (CIQ)</x:t>
        </x:is>
      </x:c>
      <x:c r="AR174" s="42" t="inlineStr">
        <x:is>
          <x:t xml:space="preserve">CapIQ Quick Comps (Accenture set); INR converted to USD spot</x:t>
        </x:is>
      </x:c>
      <x:c r="AS174" s="59" t="inlineStr">
        <x:is>
          <x:t xml:space="preserve">Global IT services, consulting, and business solutions</x:t>
        </x:is>
      </x:c>
      <x:c r="AT174" s="59" t="inlineStr">
        <x:is>
          <x:t xml:space="preserve">Consulting + managed services fees</x:t>
        </x:is>
      </x:c>
      <x:c r="AU174" s="59" t="inlineStr">
        <x:is>
          <x:t xml:space="preserve">India-listed; USD-converted. Supplemental (non-US/Canada).</x:t>
        </x:is>
      </x:c>
    </x:row>
    <x:row r="175">
      <x:c r="A175" s="42" t="inlineStr">
        <x:is>
          <x:t xml:space="preserve">Industry 5: IT Services &amp; Managed Services</x:t>
        </x:is>
      </x:c>
      <x:c r="B175" s="42" t="inlineStr">
        <x:is>
          <x:t xml:space="preserve">5A. IT Consulting &amp; Digital Engineering</x:t>
        </x:is>
      </x:c>
      <x:c r="C175" s="42" t="inlineStr">
        <x:is>
          <x:t xml:space="preserve">Infosys Limited</x:t>
        </x:is>
      </x:c>
      <x:c r="D175" s="42" t="inlineStr">
        <x:is>
          <x:t xml:space="preserve">INFY</x:t>
        </x:is>
      </x:c>
      <x:c r="E175" s="42" t="inlineStr">
        <x:is>
          <x:t xml:space="preserve">NSEI</x:t>
        </x:is>
      </x:c>
      <x:c r="F175" s="42"/>
      <x:c r="G175" s="42" t="inlineStr">
        <x:is>
          <x:t xml:space="preserve">India</x:t>
        </x:is>
      </x:c>
      <x:c r="H175" s="42" t="inlineStr">
        <x:is>
          <x:t xml:space="preserve">IT services (India)</x:t>
        </x:is>
      </x:c>
      <x:c r="I175" s="42" t="inlineStr">
        <x:is>
          <x:t xml:space="preserve">IT Consulting and Other Services</x:t>
        </x:is>
      </x:c>
      <x:c r="J175" s="42" t="inlineStr">
        <x:is>
          <x:t xml:space="preserve">USD</x:t>
        </x:is>
      </x:c>
      <x:c r="K175" s="45" t="n">
        <x:v>10.88</x:v>
      </x:c>
      <x:c r="L175" s="42" t="inlineStr">
        <x:is>
          <x:t xml:space="preserve">2026-09-08</x:t>
        </x:is>
      </x:c>
      <x:c r="M175" s="48" t="n">
        <x:v>4049.6</x:v>
      </x:c>
      <x:c r="N175" s="51" t="n">
        <x:v>44047.6</x:v>
      </x:c>
      <x:c r="O175" s="51" t="n">
        <x:v>-2201</x:v>
      </x:c>
      <x:c r="P175" s="51" t="n">
        <x:v>0</x:v>
      </x:c>
      <x:c r="Q175" s="51" t="n">
        <x:v>55</x:v>
      </x:c>
      <x:c r="R175" s="51" t="n">
        <x:v>41915.3</x:v>
      </x:c>
      <x:c r="S175" s="42" t="inlineStr">
        <x:is>
          <x:t xml:space="preserve">2026-07-23</x:t>
        </x:is>
      </x:c>
      <x:c r="T175" s="42"/>
      <x:c r="U175" s="51" t="n">
        <x:v>20299</x:v>
      </x:c>
      <x:c r="V175" s="51" t="n">
        <x:v>4482</x:v>
      </x:c>
      <x:c r="W175" s="51" t="n">
        <x:v>4137</x:v>
      </x:c>
      <x:c r="X175" s="54" t="n">
        <x:v>0.2207990541405981</x:v>
      </x:c>
      <x:c r="Y175" s="54" t="n">
        <x:v>0.203803143011971</x:v>
      </x:c>
      <x:c r="Z175" s="51" t="n">
        <x:v>20733.54</x:v>
      </x:c>
      <x:c r="AA175" s="51" t="n">
        <x:v>4876.41</x:v>
      </x:c>
      <x:c r="AB175" s="54" t="n">
        <x:v>0.02140696586038726</x:v>
      </x:c>
      <x:c r="AC175" s="57" t="n">
        <x:v>2.064894822405045</x:v>
      </x:c>
      <x:c r="AD175" s="57" t="n">
        <x:v>9.351918786256137</x:v>
      </x:c>
      <x:c r="AE175" s="57" t="n">
        <x:v>10.13181049069374</x:v>
      </x:c>
      <x:c r="AF175" s="57" t="n">
        <x:v>2.021618112488268</x:v>
      </x:c>
      <x:c r="AG175" s="57" t="n">
        <x:v>8.595524166343685</x:v>
      </x:c>
      <x:c r="AH175" s="57" t="n">
        <x:v>13.4320987654321</x:v>
      </x:c>
      <x:c r="AI175" s="57" t="n">
        <x:v>13.4320987654321</x:v>
      </x:c>
      <x:c r="AJ175" s="42"/>
      <x:c r="AK175" s="42"/>
      <x:c r="AL175" s="42"/>
      <x:c r="AM175" s="42"/>
      <x:c r="AN175" s="42"/>
      <x:c r="AO175" s="42"/>
      <x:c r="AP175" s="42"/>
      <x:c r="AQ175" s="42" t="inlineStr">
        <x:is>
          <x:t xml:space="preserve">reported (CIQ)</x:t>
        </x:is>
      </x:c>
      <x:c r="AR175" s="42" t="inlineStr">
        <x:is>
          <x:t xml:space="preserve">CapIQ Quick Comps (Accenture set); INR converted to USD spot</x:t>
        </x:is>
      </x:c>
      <x:c r="AS175" s="59" t="inlineStr">
        <x:is>
          <x:t xml:space="preserve">Global IT consulting and services</x:t>
        </x:is>
      </x:c>
      <x:c r="AT175" s="59" t="inlineStr">
        <x:is>
          <x:t xml:space="preserve">Consulting + managed services fees</x:t>
        </x:is>
      </x:c>
      <x:c r="AU175" s="59" t="inlineStr">
        <x:is>
          <x:t xml:space="preserve">India-listed; USD-converted. Supplemental (non-US/Canada).</x:t>
        </x:is>
      </x:c>
    </x:row>
    <x:row r="176">
      <x:c r="A176" s="42" t="inlineStr">
        <x:is>
          <x:t xml:space="preserve">Industry 5: IT Services &amp; Managed Services</x:t>
        </x:is>
      </x:c>
      <x:c r="B176" s="42" t="inlineStr">
        <x:is>
          <x:t xml:space="preserve">5A. IT Consulting &amp; Digital Engineering</x:t>
        </x:is>
      </x:c>
      <x:c r="C176" s="42" t="inlineStr">
        <x:is>
          <x:t xml:space="preserve">HCL Technologies Limited</x:t>
        </x:is>
      </x:c>
      <x:c r="D176" s="42" t="inlineStr">
        <x:is>
          <x:t xml:space="preserve">HCLTECH</x:t>
        </x:is>
      </x:c>
      <x:c r="E176" s="42" t="inlineStr">
        <x:is>
          <x:t xml:space="preserve">NSEI</x:t>
        </x:is>
      </x:c>
      <x:c r="F176" s="42"/>
      <x:c r="G176" s="42" t="inlineStr">
        <x:is>
          <x:t xml:space="preserve">India</x:t>
        </x:is>
      </x:c>
      <x:c r="H176" s="42" t="inlineStr">
        <x:is>
          <x:t xml:space="preserve">IT services (India)</x:t>
        </x:is>
      </x:c>
      <x:c r="I176" s="42" t="inlineStr">
        <x:is>
          <x:t xml:space="preserve">IT Consulting and Other Services</x:t>
        </x:is>
      </x:c>
      <x:c r="J176" s="42" t="inlineStr">
        <x:is>
          <x:t xml:space="preserve">USD</x:t>
        </x:is>
      </x:c>
      <x:c r="K176" s="45" t="n">
        <x:v>12.92</x:v>
      </x:c>
      <x:c r="L176" s="42" t="inlineStr">
        <x:is>
          <x:t xml:space="preserve">2026-09-08</x:t>
        </x:is>
      </x:c>
      <x:c r="M176" s="48" t="n">
        <x:v>2705.8</x:v>
      </x:c>
      <x:c r="N176" s="51" t="n">
        <x:v>34970.5</x:v>
      </x:c>
      <x:c r="O176" s="51" t="n">
        <x:v>-2042</x:v>
      </x:c>
      <x:c r="P176" s="51" t="n">
        <x:v>0</x:v>
      </x:c>
      <x:c r="Q176" s="51" t="n">
        <x:v>3</x:v>
      </x:c>
      <x:c r="R176" s="51" t="n">
        <x:v>32944.5</x:v>
      </x:c>
      <x:c r="S176" s="42" t="inlineStr">
        <x:is>
          <x:t xml:space="preserve">2026-07-13</x:t>
        </x:is>
      </x:c>
      <x:c r="T176" s="42"/>
      <x:c r="U176" s="51" t="n">
        <x:v>14769</x:v>
      </x:c>
      <x:c r="V176" s="51" t="n">
        <x:v>2794</x:v>
      </x:c>
      <x:c r="W176" s="51" t="n">
        <x:v>2564</x:v>
      </x:c>
      <x:c r="X176" s="54" t="n">
        <x:v>0.1891800392714469</x:v>
      </x:c>
      <x:c r="Y176" s="54" t="n">
        <x:v>0.1736068792741553</x:v>
      </x:c>
      <x:c r="Z176" s="51" t="n">
        <x:v>15124.19</x:v>
      </x:c>
      <x:c r="AA176" s="51" t="n">
        <x:v>3220.32</x:v>
      </x:c>
      <x:c r="AB176" s="54" t="n">
        <x:v>0.02404969869320883</x:v>
      </x:c>
      <x:c r="AC176" s="57" t="n">
        <x:v>2.230652041438148</x:v>
      </x:c>
      <x:c r="AD176" s="57" t="n">
        <x:v>11.7911596277738</x:v>
      </x:c>
      <x:c r="AE176" s="57" t="n">
        <x:v>12.84886895475819</x:v>
      </x:c>
      <x:c r="AF176" s="57" t="n">
        <x:v>2.178265414544514</x:v>
      </x:c>
      <x:c r="AG176" s="57" t="n">
        <x:v>10.23019451483082</x:v>
      </x:c>
      <x:c r="AH176" s="57" t="n">
        <x:v>18.45714285714286</x:v>
      </x:c>
      <x:c r="AI176" s="57" t="n">
        <x:v>16.56410256410256</x:v>
      </x:c>
      <x:c r="AJ176" s="42"/>
      <x:c r="AK176" s="42"/>
      <x:c r="AL176" s="42"/>
      <x:c r="AM176" s="42"/>
      <x:c r="AN176" s="42"/>
      <x:c r="AO176" s="42"/>
      <x:c r="AP176" s="42"/>
      <x:c r="AQ176" s="42" t="inlineStr">
        <x:is>
          <x:t xml:space="preserve">reported (CIQ)</x:t>
        </x:is>
      </x:c>
      <x:c r="AR176" s="42" t="inlineStr">
        <x:is>
          <x:t xml:space="preserve">CapIQ Quick Comps (Kyndryl set); INR converted</x:t>
        </x:is>
      </x:c>
      <x:c r="AS176" s="59" t="inlineStr">
        <x:is>
          <x:t xml:space="preserve">IT and business services, engineering, and R&amp;D services</x:t>
        </x:is>
      </x:c>
      <x:c r="AT176" s="59" t="inlineStr">
        <x:is>
          <x:t xml:space="preserve">Consulting + managed services fees</x:t>
        </x:is>
      </x:c>
      <x:c r="AU176" s="59" t="inlineStr">
        <x:is>
          <x:t xml:space="preserve">India-listed; USD-converted. Supplemental.</x:t>
        </x:is>
      </x:c>
    </x:row>
    <x:row r="177">
      <x:c r="A177" s="42" t="inlineStr">
        <x:is>
          <x:t xml:space="preserve">Industry 5: IT Services &amp; Managed Services</x:t>
        </x:is>
      </x:c>
      <x:c r="B177" s="42" t="inlineStr">
        <x:is>
          <x:t xml:space="preserve">5A. IT Consulting &amp; Digital Engineering</x:t>
        </x:is>
      </x:c>
      <x:c r="C177" s="42" t="inlineStr">
        <x:is>
          <x:t xml:space="preserve">Cognizant Technology Solutions Corporation</x:t>
        </x:is>
      </x:c>
      <x:c r="D177" s="42" t="inlineStr">
        <x:is>
          <x:t xml:space="preserve">CTSH</x:t>
        </x:is>
      </x:c>
      <x:c r="E177" s="42" t="inlineStr">
        <x:is>
          <x:t xml:space="preserve">NasdaqGS</x:t>
        </x:is>
      </x:c>
      <x:c r="F177" s="42"/>
      <x:c r="G177" s="42" t="inlineStr">
        <x:is>
          <x:t xml:space="preserve">United States</x:t>
        </x:is>
      </x:c>
      <x:c r="H177" s="42" t="inlineStr">
        <x:is>
          <x:t xml:space="preserve">IT services &amp; digital engineering</x:t>
        </x:is>
      </x:c>
      <x:c r="I177" s="42" t="inlineStr">
        <x:is>
          <x:t xml:space="preserve">IT Consulting and Other Services</x:t>
        </x:is>
      </x:c>
      <x:c r="J177" s="42" t="inlineStr">
        <x:is>
          <x:t xml:space="preserve">USD</x:t>
        </x:is>
      </x:c>
      <x:c r="K177" s="45" t="n">
        <x:v>58.2</x:v>
      </x:c>
      <x:c r="L177" s="42" t="inlineStr">
        <x:is>
          <x:t xml:space="preserve">2026-09-08</x:t>
        </x:is>
      </x:c>
      <x:c r="M177" s="48" t="n">
        <x:v>450.4</x:v>
      </x:c>
      <x:c r="N177" s="51" t="n">
        <x:v>26215.9</x:v>
      </x:c>
      <x:c r="O177" s="51" t="n">
        <x:v>1043</x:v>
      </x:c>
      <x:c r="P177" s="51" t="n">
        <x:v>0</x:v>
      </x:c>
      <x:c r="Q177" s="51" t="n">
        <x:v>0</x:v>
      </x:c>
      <x:c r="R177" s="51" t="n">
        <x:v>27258.9</x:v>
      </x:c>
      <x:c r="S177" s="42" t="inlineStr">
        <x:is>
          <x:t xml:space="preserve">2026-07-29</x:t>
        </x:is>
      </x:c>
      <x:c r="T177" s="42"/>
      <x:c r="U177" s="51" t="n">
        <x:v>21642</x:v>
      </x:c>
      <x:c r="V177" s="51" t="n">
        <x:v>4036</x:v>
      </x:c>
      <x:c r="W177" s="51" t="n">
        <x:v>3520</x:v>
      </x:c>
      <x:c r="X177" s="54" t="n">
        <x:v>0.186489233897052</x:v>
      </x:c>
      <x:c r="Y177" s="54" t="n">
        <x:v>0.162646705480085</x:v>
      </x:c>
      <x:c r="Z177" s="51" t="n">
        <x:v>22737.67</x:v>
      </x:c>
      <x:c r="AA177" s="51" t="n">
        <x:v>4324.86</x:v>
      </x:c>
      <x:c r="AB177" s="54" t="n">
        <x:v>0.05062702153220577</x:v>
      </x:c>
      <x:c r="AC177" s="57" t="n">
        <x:v>1.259537011366787</x:v>
      </x:c>
      <x:c r="AD177" s="57" t="n">
        <x:v>6.753939544103073</x:v>
      </x:c>
      <x:c r="AE177" s="57" t="n">
        <x:v>7.744005681818182</x:v>
      </x:c>
      <x:c r="AF177" s="57" t="n">
        <x:v>1.198843153234258</x:v>
      </x:c>
      <x:c r="AG177" s="57" t="n">
        <x:v>6.302839860712255</x:v>
      </x:c>
      <x:c r="AH177" s="57" t="n">
        <x:v>12.54310344827586</x:v>
      </x:c>
      <x:c r="AI177" s="57" t="n">
        <x:v>9.603960396039605</x:v>
      </x:c>
      <x:c r="AJ177" s="42"/>
      <x:c r="AK177" s="42"/>
      <x:c r="AL177" s="42"/>
      <x:c r="AM177" s="42"/>
      <x:c r="AN177" s="42"/>
      <x:c r="AO177" s="42"/>
      <x:c r="AP177" s="42"/>
      <x:c r="AQ177" s="42" t="inlineStr">
        <x:is>
          <x:t xml:space="preserve">reported (CIQ)</x:t>
        </x:is>
      </x:c>
      <x:c r="AR177" s="42" t="inlineStr">
        <x:is>
          <x:t xml:space="preserve">CapIQ Quick Comps (Accenture set), data 2026-09-09</x:t>
        </x:is>
      </x:c>
      <x:c r="AS177" s="59" t="inlineStr">
        <x:is>
          <x:t xml:space="preserve">IT consulting, digital, and outsourcing services</x:t>
        </x:is>
      </x:c>
      <x:c r="AT177" s="59" t="inlineStr">
        <x:is>
          <x:t xml:space="preserve">Consulting + managed services fees</x:t>
        </x:is>
      </x:c>
      <x:c r="AU177" s="59"/>
    </x:row>
    <x:row r="178">
      <x:c r="A178" s="42" t="inlineStr">
        <x:is>
          <x:t xml:space="preserve">Industry 5: IT Services &amp; Managed Services</x:t>
        </x:is>
      </x:c>
      <x:c r="B178" s="42" t="inlineStr">
        <x:is>
          <x:t xml:space="preserve">5A. IT Consulting &amp; Digital Engineering</x:t>
        </x:is>
      </x:c>
      <x:c r="C178" s="42" t="inlineStr">
        <x:is>
          <x:t xml:space="preserve">EPAM Systems, Inc.</x:t>
        </x:is>
      </x:c>
      <x:c r="D178" s="42" t="inlineStr">
        <x:is>
          <x:t xml:space="preserve">EPAM</x:t>
        </x:is>
      </x:c>
      <x:c r="E178" s="42" t="inlineStr">
        <x:is>
          <x:t xml:space="preserve">NYSE</x:t>
        </x:is>
      </x:c>
      <x:c r="F178" s="42"/>
      <x:c r="G178" s="42" t="inlineStr">
        <x:is>
          <x:t xml:space="preserve">United States</x:t>
        </x:is>
      </x:c>
      <x:c r="H178" s="42" t="inlineStr">
        <x:is>
          <x:t xml:space="preserve">Digital engineering / software services</x:t>
        </x:is>
      </x:c>
      <x:c r="I178" s="42" t="inlineStr">
        <x:is>
          <x:t xml:space="preserve">IT Consulting and Other Services</x:t>
        </x:is>
      </x:c>
      <x:c r="J178" s="42" t="inlineStr">
        <x:is>
          <x:t xml:space="preserve">USD</x:t>
        </x:is>
      </x:c>
      <x:c r="K178" s="45" t="n">
        <x:v>114.68</x:v>
      </x:c>
      <x:c r="L178" s="42" t="inlineStr">
        <x:is>
          <x:t xml:space="preserve">2026-09-08</x:t>
        </x:is>
      </x:c>
      <x:c r="M178" s="48" t="n">
        <x:v>51.6</x:v>
      </x:c>
      <x:c r="N178" s="51" t="n">
        <x:v>5916</x:v>
      </x:c>
      <x:c r="O178" s="51" t="n">
        <x:v>-637.2</x:v>
      </x:c>
      <x:c r="P178" s="51" t="n">
        <x:v>0</x:v>
      </x:c>
      <x:c r="Q178" s="51" t="n">
        <x:v>0.58</x:v>
      </x:c>
      <x:c r="R178" s="51" t="n">
        <x:v>5279.4</x:v>
      </x:c>
      <x:c r="S178" s="42" t="inlineStr">
        <x:is>
          <x:t xml:space="preserve">2026-08-06</x:t>
        </x:is>
      </x:c>
      <x:c r="T178" s="42"/>
      <x:c r="U178" s="51" t="n">
        <x:v>5616.7</x:v>
      </x:c>
      <x:c r="V178" s="51" t="n">
        <x:v>753.3</x:v>
      </x:c>
      <x:c r="W178" s="51" t="n">
        <x:v>627.9</x:v>
      </x:c>
      <x:c r="X178" s="54" t="n">
        <x:v>0.1341178984100984</x:v>
      </x:c>
      <x:c r="Y178" s="54" t="n">
        <x:v>0.1117916214147097</x:v>
      </x:c>
      <x:c r="Z178" s="51" t="n">
        <x:v>5732.89</x:v>
      </x:c>
      <x:c r="AA178" s="51" t="n">
        <x:v>958.75</x:v>
      </x:c>
      <x:c r="AB178" s="54" t="n">
        <x:v>0.02068652411558403</x:v>
      </x:c>
      <x:c r="AC178" s="57" t="n">
        <x:v>0.9399469439350508</x:v>
      </x:c>
      <x:c r="AD178" s="57" t="n">
        <x:v>7.008363201911589</x:v>
      </x:c>
      <x:c r="AE178" s="57" t="n">
        <x:v>8.408026755852843</x:v>
      </x:c>
      <x:c r="AF178" s="57" t="n">
        <x:v>0.9208967902750619</x:v>
      </x:c>
      <x:c r="AG178" s="57" t="n">
        <x:v>5.506544980443286</x:v>
      </x:c>
      <x:c r="AH178" s="57" t="n">
        <x:v>15.51826792963464</x:v>
      </x:c>
      <x:c r="AI178" s="57" t="n">
        <x:v>8.463468634686347</x:v>
      </x:c>
      <x:c r="AJ178" s="42"/>
      <x:c r="AK178" s="42"/>
      <x:c r="AL178" s="42"/>
      <x:c r="AM178" s="42"/>
      <x:c r="AN178" s="42"/>
      <x:c r="AO178" s="42"/>
      <x:c r="AP178" s="42"/>
      <x:c r="AQ178" s="42" t="inlineStr">
        <x:is>
          <x:t xml:space="preserve">reported (CIQ)</x:t>
        </x:is>
      </x:c>
      <x:c r="AR178" s="42" t="inlineStr">
        <x:is>
          <x:t xml:space="preserve">CapIQ Quick Comps (Accenture set), data 2026-09-09</x:t>
        </x:is>
      </x:c>
      <x:c r="AS178" s="59" t="inlineStr">
        <x:is>
          <x:t xml:space="preserve">Digital platform engineering and software development services</x:t>
        </x:is>
      </x:c>
      <x:c r="AT178" s="59" t="inlineStr">
        <x:is>
          <x:t xml:space="preserve">Time-and-materials + managed delivery</x:t>
        </x:is>
      </x:c>
      <x:c r="AU178" s="59"/>
    </x:row>
    <x:row r="179">
      <x:c r="A179" s="42" t="inlineStr">
        <x:is>
          <x:t xml:space="preserve">Industry 5: IT Services &amp; Managed Services</x:t>
        </x:is>
      </x:c>
      <x:c r="B179" s="42" t="inlineStr">
        <x:is>
          <x:t xml:space="preserve">5A. IT Consulting &amp; Digital Engineering</x:t>
        </x:is>
      </x:c>
      <x:c r="C179" s="42" t="inlineStr">
        <x:is>
          <x:t xml:space="preserve">Globant S.A.</x:t>
        </x:is>
      </x:c>
      <x:c r="D179" s="42" t="inlineStr">
        <x:is>
          <x:t xml:space="preserve">GLOB</x:t>
        </x:is>
      </x:c>
      <x:c r="E179" s="42" t="inlineStr">
        <x:is>
          <x:t xml:space="preserve">NYSE</x:t>
        </x:is>
      </x:c>
      <x:c r="F179" s="42"/>
      <x:c r="G179" s="42" t="inlineStr">
        <x:is>
          <x:t xml:space="preserve">Luxembourg</x:t>
        </x:is>
      </x:c>
      <x:c r="H179" s="42" t="inlineStr">
        <x:is>
          <x:t xml:space="preserve">Digital engineering services</x:t>
        </x:is>
      </x:c>
      <x:c r="I179" s="42" t="inlineStr">
        <x:is>
          <x:t xml:space="preserve">IT Consulting and Other Services</x:t>
        </x:is>
      </x:c>
      <x:c r="J179" s="42" t="inlineStr">
        <x:is>
          <x:t xml:space="preserve">USD</x:t>
        </x:is>
      </x:c>
      <x:c r="K179" s="45" t="n">
        <x:v>36.14</x:v>
      </x:c>
      <x:c r="L179" s="42" t="inlineStr">
        <x:is>
          <x:t xml:space="preserve">2026-09-08</x:t>
        </x:is>
      </x:c>
      <x:c r="M179" s="48" t="n">
        <x:v>43.2</x:v>
      </x:c>
      <x:c r="N179" s="51" t="n">
        <x:v>1560.5</x:v>
      </x:c>
      <x:c r="O179" s="51" t="n">
        <x:v>349</x:v>
      </x:c>
      <x:c r="P179" s="51" t="n">
        <x:v>0</x:v>
      </x:c>
      <x:c r="Q179" s="51" t="n">
        <x:v>60.38</x:v>
      </x:c>
      <x:c r="R179" s="51" t="n">
        <x:v>1969.9</x:v>
      </x:c>
      <x:c r="S179" s="42" t="inlineStr">
        <x:is>
          <x:t xml:space="preserve">2026-08-13</x:t>
        </x:is>
      </x:c>
      <x:c r="T179" s="42"/>
      <x:c r="U179" s="51" t="n">
        <x:v>2451.1</x:v>
      </x:c>
      <x:c r="V179" s="51" t="n">
        <x:v>391.1</x:v>
      </x:c>
      <x:c r="W179" s="51" t="n">
        <x:v>247.9</x:v>
      </x:c>
      <x:c r="X179" s="54" t="n">
        <x:v>0.159561013422545</x:v>
      </x:c>
      <x:c r="Y179" s="54" t="n">
        <x:v>0.1011382644526947</x:v>
      </x:c>
      <x:c r="Z179" s="51" t="n">
        <x:v>2457.22</x:v>
      </x:c>
      <x:c r="AA179" s="51" t="n">
        <x:v>507.73</x:v>
      </x:c>
      <x:c r="AB179" s="54" t="n">
        <x:v>0.00249683815429802</x:v>
      </x:c>
      <x:c r="AC179" s="57" t="n">
        <x:v>0.8036799804169558</x:v>
      </x:c>
      <x:c r="AD179" s="57" t="n">
        <x:v>5.036819227818972</x:v>
      </x:c>
      <x:c r="AE179" s="57" t="n">
        <x:v>7.946349334409036</x:v>
      </x:c>
      <x:c r="AF179" s="57" t="n">
        <x:v>0.8016783194016003</x:v>
      </x:c>
      <x:c r="AG179" s="57" t="n">
        <x:v>3.879818013511118</x:v>
      </x:c>
      <x:c r="AH179" s="57" t="n">
        <x:v>14.0077519379845</x:v>
      </x:c>
      <x:c r="AI179" s="57" t="n">
        <x:v>5.993366500829187</x:v>
      </x:c>
      <x:c r="AJ179" s="42"/>
      <x:c r="AK179" s="42"/>
      <x:c r="AL179" s="42"/>
      <x:c r="AM179" s="42"/>
      <x:c r="AN179" s="42"/>
      <x:c r="AO179" s="42"/>
      <x:c r="AP179" s="42"/>
      <x:c r="AQ179" s="42" t="inlineStr">
        <x:is>
          <x:t xml:space="preserve">reported (CIQ)</x:t>
        </x:is>
      </x:c>
      <x:c r="AR179" s="42" t="inlineStr">
        <x:is>
          <x:t xml:space="preserve">CapIQ Quick Comps (Accenture set), data 2026-09-09</x:t>
        </x:is>
      </x:c>
      <x:c r="AS179" s="59" t="inlineStr">
        <x:is>
          <x:t xml:space="preserve">Digital and cognitive technology engineering services</x:t>
        </x:is>
      </x:c>
      <x:c r="AT179" s="59" t="inlineStr">
        <x:is>
          <x:t xml:space="preserve">Time-and-materials + project fees</x:t>
        </x:is>
      </x:c>
      <x:c r="AU179" s="59" t="inlineStr">
        <x:is>
          <x:t xml:space="preserve">US-listed (LatAm delivery).</x:t>
        </x:is>
      </x:c>
    </x:row>
    <x:row r="180">
      <x:c r="A180" s="42" t="inlineStr">
        <x:is>
          <x:t xml:space="preserve">Industry 5: IT Services &amp; Managed Services</x:t>
        </x:is>
      </x:c>
      <x:c r="B180" s="42" t="inlineStr">
        <x:is>
          <x:t xml:space="preserve">5A. IT Consulting &amp; Digital Engineering</x:t>
        </x:is>
      </x:c>
      <x:c r="C180" s="42" t="inlineStr">
        <x:is>
          <x:t xml:space="preserve">Itera ASA</x:t>
        </x:is>
      </x:c>
      <x:c r="D180" s="42" t="inlineStr">
        <x:is>
          <x:t xml:space="preserve">ITERA</x:t>
        </x:is>
      </x:c>
      <x:c r="E180" s="42" t="inlineStr">
        <x:is>
          <x:t xml:space="preserve">OB</x:t>
        </x:is>
      </x:c>
      <x:c r="F180" s="42"/>
      <x:c r="G180" s="42" t="inlineStr">
        <x:is>
          <x:t xml:space="preserve">Norway</x:t>
        </x:is>
      </x:c>
      <x:c r="H180" s="42" t="inlineStr">
        <x:is>
          <x:t xml:space="preserve">Small-cap Nordic IT consulting</x:t>
        </x:is>
      </x:c>
      <x:c r="I180" s="42" t="inlineStr">
        <x:is>
          <x:t xml:space="preserve">IT Consulting and Other Services</x:t>
        </x:is>
      </x:c>
      <x:c r="J180" s="42" t="inlineStr">
        <x:is>
          <x:t xml:space="preserve">USD</x:t>
        </x:is>
      </x:c>
      <x:c r="K180" s="45" t="n">
        <x:v>0.64</x:v>
      </x:c>
      <x:c r="L180" s="42" t="inlineStr">
        <x:is>
          <x:t xml:space="preserve">2026-09-08</x:t>
        </x:is>
      </x:c>
      <x:c r="M180" s="48" t="n">
        <x:v>81.2</x:v>
      </x:c>
      <x:c r="N180" s="51" t="n">
        <x:v>51.7</x:v>
      </x:c>
      <x:c r="O180" s="51" t="n">
        <x:v>4.1</x:v>
      </x:c>
      <x:c r="P180" s="51" t="n">
        <x:v>0</x:v>
      </x:c>
      <x:c r="Q180" s="51" t="n">
        <x:v>0</x:v>
      </x:c>
      <x:c r="R180" s="51" t="n">
        <x:v>55.8</x:v>
      </x:c>
      <x:c r="S180" s="42" t="inlineStr">
        <x:is>
          <x:t xml:space="preserve">2026-08-28</x:t>
        </x:is>
      </x:c>
      <x:c r="T180" s="42"/>
      <x:c r="U180" s="51" t="n">
        <x:v>91.59999999999999</x:v>
      </x:c>
      <x:c r="V180" s="51" t="n">
        <x:v>4.5</x:v>
      </x:c>
      <x:c r="W180" s="51" t="n">
        <x:v>3.7</x:v>
      </x:c>
      <x:c r="X180" s="54" t="n">
        <x:v>0.04912663755458516</x:v>
      </x:c>
      <x:c r="Y180" s="54" t="n">
        <x:v>0.04039301310043669</x:v>
      </x:c>
      <x:c r="Z180" s="51" t="n">
        <x:v>103.78</x:v>
      </x:c>
      <x:c r="AA180" s="51" t="n">
        <x:v>12.11</x:v>
      </x:c>
      <x:c r="AB180" s="54" t="n">
        <x:v>0.1329694323144106</x:v>
      </x:c>
      <x:c r="AC180" s="57" t="n">
        <x:v>0.6091703056768559</x:v>
      </x:c>
      <x:c r="AD180" s="57" t="n">
        <x:v>12.4</x:v>
      </x:c>
      <x:c r="AE180" s="57" t="n">
        <x:v>15.08108108108108</x:v>
      </x:c>
      <x:c r="AF180" s="57" t="n">
        <x:v>0.5376758527654654</x:v>
      </x:c>
      <x:c r="AG180" s="57" t="n">
        <x:v>4.607762180016516</x:v>
      </x:c>
      <x:c r="AH180" s="57" t="n">
        <x:v>21.33333333333334</x:v>
      </x:c>
      <x:c r="AI180" s="57" t="n">
        <x:v>8</x:v>
      </x:c>
      <x:c r="AJ180" s="42"/>
      <x:c r="AK180" s="42"/>
      <x:c r="AL180" s="42"/>
      <x:c r="AM180" s="42"/>
      <x:c r="AN180" s="42"/>
      <x:c r="AO180" s="42"/>
      <x:c r="AP180" s="42"/>
      <x:c r="AQ180" s="42" t="inlineStr">
        <x:is>
          <x:t xml:space="preserve">reported (CIQ)</x:t>
        </x:is>
      </x:c>
      <x:c r="AR180" s="42" t="inlineStr">
        <x:is>
          <x:t xml:space="preserve">CapIQ Quick Comps (Accenture set); NOK converted</x:t>
        </x:is>
      </x:c>
      <x:c r="AS180" s="59" t="inlineStr">
        <x:is>
          <x:t xml:space="preserve">Norwegian digital consulting</x:t>
        </x:is>
      </x:c>
      <x:c r="AT180" s="59" t="inlineStr">
        <x:is>
          <x:t xml:space="preserve">Consulting fees</x:t>
        </x:is>
      </x:c>
      <x:c r="AU180" s="59" t="inlineStr">
        <x:is>
          <x:t xml:space="preserve">Micro-cap (&lt;$60mm). Excluded from stats — too small to be a meaningful comp. Flagged.</x:t>
        </x:is>
      </x:c>
    </x:row>
    <x:row r="181">
      <x:c r="A181" s="42" t="inlineStr">
        <x:is>
          <x:t xml:space="preserve">Industry 5: IT Services &amp; Managed Services</x:t>
        </x:is>
      </x:c>
      <x:c r="B181" s="42" t="inlineStr">
        <x:is>
          <x:t xml:space="preserve">5A. IT Consulting &amp; Digital Engineering</x:t>
        </x:is>
      </x:c>
      <x:c r="C181" s="42" t="inlineStr">
        <x:is>
          <x:t xml:space="preserve">Webstep ASA</x:t>
        </x:is>
      </x:c>
      <x:c r="D181" s="42" t="inlineStr">
        <x:is>
          <x:t xml:space="preserve">WSTEP</x:t>
        </x:is>
      </x:c>
      <x:c r="E181" s="42" t="inlineStr">
        <x:is>
          <x:t xml:space="preserve">OB</x:t>
        </x:is>
      </x:c>
      <x:c r="F181" s="42"/>
      <x:c r="G181" s="42" t="inlineStr">
        <x:is>
          <x:t xml:space="preserve">Norway</x:t>
        </x:is>
      </x:c>
      <x:c r="H181" s="42" t="inlineStr">
        <x:is>
          <x:t xml:space="preserve">Small-cap Nordic IT consulting</x:t>
        </x:is>
      </x:c>
      <x:c r="I181" s="42" t="inlineStr">
        <x:is>
          <x:t xml:space="preserve">IT Consulting and Other Services</x:t>
        </x:is>
      </x:c>
      <x:c r="J181" s="42" t="inlineStr">
        <x:is>
          <x:t xml:space="preserve">USD</x:t>
        </x:is>
      </x:c>
      <x:c r="K181" s="45" t="n">
        <x:v>1.4</x:v>
      </x:c>
      <x:c r="L181" s="42" t="inlineStr">
        <x:is>
          <x:t xml:space="preserve">2026-09-08</x:t>
        </x:is>
      </x:c>
      <x:c r="M181" s="48" t="n">
        <x:v>27.2</x:v>
      </x:c>
      <x:c r="N181" s="51" t="n">
        <x:v>37.9</x:v>
      </x:c>
      <x:c r="O181" s="51" t="n">
        <x:v>5.2</x:v>
      </x:c>
      <x:c r="P181" s="51" t="n">
        <x:v>0</x:v>
      </x:c>
      <x:c r="Q181" s="51" t="n">
        <x:v>0</x:v>
      </x:c>
      <x:c r="R181" s="51" t="n">
        <x:v>43.2</x:v>
      </x:c>
      <x:c r="S181" s="42" t="inlineStr">
        <x:is>
          <x:t xml:space="preserve">2026-08-20</x:t>
        </x:is>
      </x:c>
      <x:c r="T181" s="42"/>
      <x:c r="U181" s="51" t="n">
        <x:v>85.2</x:v>
      </x:c>
      <x:c r="V181" s="51" t="n">
        <x:v>5.3</x:v>
      </x:c>
      <x:c r="W181" s="51" t="n">
        <x:v>4.8</x:v>
      </x:c>
      <x:c r="X181" s="54" t="n">
        <x:v>0.06220657276995305</x:v>
      </x:c>
      <x:c r="Y181" s="54" t="n">
        <x:v>0.05633802816901408</x:v>
      </x:c>
      <x:c r="Z181" s="51" t="n">
        <x:v>92.62</x:v>
      </x:c>
      <x:c r="AA181" s="51" t="n">
        <x:v>9.119999999999999</x:v>
      </x:c>
      <x:c r="AB181" s="54" t="n">
        <x:v>0.08708920187793434</x:v>
      </x:c>
      <x:c r="AC181" s="57" t="n">
        <x:v>0.5070422535211268</x:v>
      </x:c>
      <x:c r="AD181" s="57" t="n">
        <x:v>8.150943396226415</x:v>
      </x:c>
      <x:c r="AE181" s="57" t="n">
        <x:v>9.000000000000002</x:v>
      </x:c>
      <x:c r="AF181" s="57" t="n">
        <x:v>0.4664219391060246</x:v>
      </x:c>
      <x:c r="AG181" s="57" t="n">
        <x:v>4.736842105263158</x:v>
      </x:c>
      <x:c r="AH181" s="57" t="n">
        <x:v>10.76923076923077</x:v>
      </x:c>
      <x:c r="AI181" s="57" t="n">
        <x:v>6.363636363636363</x:v>
      </x:c>
      <x:c r="AJ181" s="42"/>
      <x:c r="AK181" s="42"/>
      <x:c r="AL181" s="42"/>
      <x:c r="AM181" s="42"/>
      <x:c r="AN181" s="42"/>
      <x:c r="AO181" s="42"/>
      <x:c r="AP181" s="42"/>
      <x:c r="AQ181" s="42" t="inlineStr">
        <x:is>
          <x:t xml:space="preserve">reported (CIQ)</x:t>
        </x:is>
      </x:c>
      <x:c r="AR181" s="42" t="inlineStr">
        <x:is>
          <x:t xml:space="preserve">CapIQ Quick Comps (Accenture set); NOK converted</x:t>
        </x:is>
      </x:c>
      <x:c r="AS181" s="59" t="inlineStr">
        <x:is>
          <x:t xml:space="preserve">Norwegian IT consulting</x:t>
        </x:is>
      </x:c>
      <x:c r="AT181" s="59" t="inlineStr">
        <x:is>
          <x:t xml:space="preserve">Consulting fees</x:t>
        </x:is>
      </x:c>
      <x:c r="AU181" s="59" t="inlineStr">
        <x:is>
          <x:t xml:space="preserve">Micro-cap (&lt;$45mm). Excluded from stats — too small. Flagged.</x:t>
        </x:is>
      </x:c>
    </x:row>
    <x:row r="182">
      <x:c r="A182" s="36" t="inlineStr">
        <x:is>
          <x:t xml:space="preserve">5B. IT Outsourcing &amp; Managed Services  —  Industry 5: IT Services &amp; Managed Services</x:t>
        </x:is>
      </x:c>
      <x:c r="B182" s="36"/>
      <x:c r="C182" s="36"/>
      <x:c r="D182" s="36"/>
      <x:c r="E182" s="36"/>
      <x:c r="F182" s="36"/>
      <x:c r="G182" s="36"/>
      <x:c r="H182" s="36"/>
      <x:c r="I182" s="36"/>
      <x:c r="J182" s="36"/>
      <x:c r="K182" s="36"/>
      <x:c r="L182" s="36"/>
      <x:c r="M182" s="36"/>
      <x:c r="N182" s="36"/>
      <x:c r="O182" s="36"/>
      <x:c r="P182" s="36"/>
      <x:c r="Q182" s="36"/>
      <x:c r="R182" s="36"/>
      <x:c r="S182" s="36"/>
      <x:c r="T182" s="36"/>
      <x:c r="U182" s="36"/>
      <x:c r="V182" s="36"/>
      <x:c r="W182" s="36"/>
      <x:c r="X182" s="36"/>
      <x:c r="Y182" s="36"/>
      <x:c r="Z182" s="36"/>
      <x:c r="AA182" s="36"/>
      <x:c r="AB182" s="36"/>
      <x:c r="AC182" s="36"/>
      <x:c r="AD182" s="36"/>
      <x:c r="AE182" s="36"/>
      <x:c r="AF182" s="36"/>
      <x:c r="AG182" s="36"/>
      <x:c r="AH182" s="36"/>
      <x:c r="AI182" s="36"/>
      <x:c r="AJ182" s="36"/>
      <x:c r="AK182" s="36"/>
      <x:c r="AL182" s="36"/>
      <x:c r="AM182" s="36"/>
      <x:c r="AN182" s="36"/>
      <x:c r="AO182" s="36"/>
      <x:c r="AP182" s="36"/>
      <x:c r="AQ182" s="36"/>
      <x:c r="AR182" s="36"/>
      <x:c r="AS182" s="36"/>
      <x:c r="AT182" s="36"/>
      <x:c r="AU182" s="36"/>
    </x:row>
    <x:row r="183">
      <x:c r="A183" s="42" t="inlineStr">
        <x:is>
          <x:t xml:space="preserve">Industry 5: IT Services &amp; Managed Services</x:t>
        </x:is>
      </x:c>
      <x:c r="B183" s="42" t="inlineStr">
        <x:is>
          <x:t xml:space="preserve">5B. IT Outsourcing &amp; Managed Services</x:t>
        </x:is>
      </x:c>
      <x:c r="C183" s="42" t="inlineStr">
        <x:is>
          <x:t xml:space="preserve">International Business Machines Corporation</x:t>
        </x:is>
      </x:c>
      <x:c r="D183" s="42" t="inlineStr">
        <x:is>
          <x:t xml:space="preserve">IBM</x:t>
        </x:is>
      </x:c>
      <x:c r="E183" s="42" t="inlineStr">
        <x:is>
          <x:t xml:space="preserve">NYSE</x:t>
        </x:is>
      </x:c>
      <x:c r="F183" s="42"/>
      <x:c r="G183" s="42" t="inlineStr">
        <x:is>
          <x:t xml:space="preserve">United States</x:t>
        </x:is>
      </x:c>
      <x:c r="H183" s="42" t="inlineStr">
        <x:is>
          <x:t xml:space="preserve">Diversified IT (consulting + software + infrastructure)</x:t>
        </x:is>
      </x:c>
      <x:c r="I183" s="42" t="inlineStr">
        <x:is>
          <x:t xml:space="preserve">IT Consulting and Other Services</x:t>
        </x:is>
      </x:c>
      <x:c r="J183" s="42" t="inlineStr">
        <x:is>
          <x:t xml:space="preserve">USD</x:t>
        </x:is>
      </x:c>
      <x:c r="K183" s="45" t="n">
        <x:v>239.94</x:v>
      </x:c>
      <x:c r="L183" s="42" t="inlineStr">
        <x:is>
          <x:t xml:space="preserve">2026-09-08</x:t>
        </x:is>
      </x:c>
      <x:c r="M183" s="48" t="n">
        <x:v>942.1</x:v>
      </x:c>
      <x:c r="N183" s="51" t="n">
        <x:v>226055.7</x:v>
      </x:c>
      <x:c r="O183" s="51" t="n">
        <x:v>57140</x:v>
      </x:c>
      <x:c r="P183" s="51" t="n">
        <x:v>0</x:v>
      </x:c>
      <x:c r="Q183" s="51" t="n">
        <x:v>89</x:v>
      </x:c>
      <x:c r="R183" s="51" t="n">
        <x:v>283284.7</x:v>
      </x:c>
      <x:c r="S183" s="42" t="inlineStr">
        <x:is>
          <x:t xml:space="preserve">2026-07-23</x:t>
        </x:is>
      </x:c>
      <x:c r="T183" s="42"/>
      <x:c r="U183" s="51" t="n">
        <x:v>69095</x:v>
      </x:c>
      <x:c r="V183" s="51" t="n">
        <x:v>16473</x:v>
      </x:c>
      <x:c r="W183" s="51" t="n">
        <x:v>12759</x:v>
      </x:c>
      <x:c r="X183" s="54" t="n">
        <x:v>0.2384108835661046</x:v>
      </x:c>
      <x:c r="Y183" s="54" t="n">
        <x:v>0.184658803097185</x:v>
      </x:c>
      <x:c r="Z183" s="51" t="n">
        <x:v>71813.75</x:v>
      </x:c>
      <x:c r="AA183" s="51" t="n">
        <x:v>20700.07</x:v>
      </x:c>
      <x:c r="AB183" s="54" t="n">
        <x:v>0.03934799913163034</x:v>
      </x:c>
      <x:c r="AC183" s="57" t="n">
        <x:v>4.09993053042912</x:v>
      </x:c>
      <x:c r="AD183" s="57" t="n">
        <x:v>17.19691009530747</x:v>
      </x:c>
      <x:c r="AE183" s="57" t="n">
        <x:v>22.20273532408496</x:v>
      </x:c>
      <x:c r="AF183" s="57" t="n">
        <x:v>3.944713930131765</x:v>
      </x:c>
      <x:c r="AG183" s="57" t="n">
        <x:v>13.68520492925869</x:v>
      </x:c>
      <x:c r="AH183" s="57" t="n">
        <x:v>21.328</x:v>
      </x:c>
      <x:c r="AI183" s="57" t="n">
        <x:v>18.7453125</x:v>
      </x:c>
      <x:c r="AJ183" s="42"/>
      <x:c r="AK183" s="42"/>
      <x:c r="AL183" s="42"/>
      <x:c r="AM183" s="42"/>
      <x:c r="AN183" s="42"/>
      <x:c r="AO183" s="42"/>
      <x:c r="AP183" s="42"/>
      <x:c r="AQ183" s="42" t="inlineStr">
        <x:is>
          <x:t xml:space="preserve">reported (CIQ)</x:t>
        </x:is>
      </x:c>
      <x:c r="AR183" s="42" t="inlineStr">
        <x:is>
          <x:t xml:space="preserve">CapIQ Quick Comps (Accenture set), data 2026-09-09</x:t>
        </x:is>
      </x:c>
      <x:c r="AS183" s="59" t="inlineStr">
        <x:is>
          <x:t xml:space="preserve">Hybrid cloud, software, consulting, and infrastructure</x:t>
        </x:is>
      </x:c>
      <x:c r="AT183" s="59" t="inlineStr">
        <x:is>
          <x:t xml:space="preserve">Software + consulting + infrastructure</x:t>
        </x:is>
      </x:c>
      <x:c r="AU183" s="59" t="inlineStr">
        <x:is>
          <x:t xml:space="preserve">DIVERSIFIED — software + consulting + infrastructure; not a pure IT-services comp. Flagged.</x:t>
        </x:is>
      </x:c>
    </x:row>
    <x:row r="184">
      <x:c r="A184" s="42" t="inlineStr">
        <x:is>
          <x:t xml:space="preserve">Industry 5: IT Services &amp; Managed Services</x:t>
        </x:is>
      </x:c>
      <x:c r="B184" s="42" t="inlineStr">
        <x:is>
          <x:t xml:space="preserve">5B. IT Outsourcing &amp; Managed Services</x:t>
        </x:is>
      </x:c>
      <x:c r="C184" s="42" t="inlineStr">
        <x:is>
          <x:t xml:space="preserve">Fujitsu Limited</x:t>
        </x:is>
      </x:c>
      <x:c r="D184" s="42" t="inlineStr">
        <x:is>
          <x:t xml:space="preserve">6702</x:t>
        </x:is>
      </x:c>
      <x:c r="E184" s="42" t="inlineStr">
        <x:is>
          <x:t xml:space="preserve">TSE</x:t>
        </x:is>
      </x:c>
      <x:c r="F184" s="42"/>
      <x:c r="G184" s="42" t="inlineStr">
        <x:is>
          <x:t xml:space="preserve">Japan</x:t>
        </x:is>
      </x:c>
      <x:c r="H184" s="42" t="inlineStr">
        <x:is>
          <x:t xml:space="preserve">Diversified IT services + hardware</x:t>
        </x:is>
      </x:c>
      <x:c r="I184" s="42" t="inlineStr">
        <x:is>
          <x:t xml:space="preserve">IT Consulting and Other Services</x:t>
        </x:is>
      </x:c>
      <x:c r="J184" s="42" t="inlineStr">
        <x:is>
          <x:t xml:space="preserve">USD</x:t>
        </x:is>
      </x:c>
      <x:c r="K184" s="45" t="n">
        <x:v>24.39</x:v>
      </x:c>
      <x:c r="L184" s="42" t="inlineStr">
        <x:is>
          <x:t xml:space="preserve">2026-09-08</x:t>
        </x:is>
      </x:c>
      <x:c r="M184" s="48" t="n">
        <x:v>1734.8</x:v>
      </x:c>
      <x:c r="N184" s="51" t="n">
        <x:v>42302.8</x:v>
      </x:c>
      <x:c r="O184" s="51" t="n">
        <x:v>-3022.8</x:v>
      </x:c>
      <x:c r="P184" s="51" t="n">
        <x:v>0</x:v>
      </x:c>
      <x:c r="Q184" s="51" t="n">
        <x:v>125.4</x:v>
      </x:c>
      <x:c r="R184" s="51" t="n">
        <x:v>39405.4</x:v>
      </x:c>
      <x:c r="S184" s="42" t="inlineStr">
        <x:is>
          <x:t xml:space="preserve">2026-07-30</x:t>
        </x:is>
      </x:c>
      <x:c r="T184" s="42"/>
      <x:c r="U184" s="51" t="n">
        <x:v>23001.4</x:v>
      </x:c>
      <x:c r="V184" s="51" t="n">
        <x:v>3333.4</x:v>
      </x:c>
      <x:c r="W184" s="51" t="n">
        <x:v>2392.1</x:v>
      </x:c>
      <x:c r="X184" s="54" t="n">
        <x:v>0.1449216134670064</x:v>
      </x:c>
      <x:c r="Y184" s="54" t="n">
        <x:v>0.1039980175119775</x:v>
      </x:c>
      <x:c r="Z184" s="51" t="n">
        <x:v>23230.42</x:v>
      </x:c>
      <x:c r="AA184" s="51" t="n">
        <x:v>3826.87</x:v>
      </x:c>
      <x:c r="AB184" s="54" t="n">
        <x:v>0.009956785239159105</x:v>
      </x:c>
      <x:c r="AC184" s="57" t="n">
        <x:v>1.713173980714217</x:v>
      </x:c>
      <x:c r="AD184" s="57" t="n">
        <x:v>11.82138357232855</x:v>
      </x:c>
      <x:c r="AE184" s="57" t="n">
        <x:v>16.47314075498516</x:v>
      </x:c>
      <x:c r="AF184" s="57" t="n">
        <x:v>1.696284440832323</x:v>
      </x:c>
      <x:c r="AG184" s="57" t="n">
        <x:v>10.29703125530786</x:v>
      </x:c>
      <x:c r="AH184" s="57" t="n">
        <x:v>20.66949152542373</x:v>
      </x:c>
      <x:c r="AI184" s="57" t="n">
        <x:v>20.84615384615385</x:v>
      </x:c>
      <x:c r="AJ184" s="42"/>
      <x:c r="AK184" s="42"/>
      <x:c r="AL184" s="42"/>
      <x:c r="AM184" s="42"/>
      <x:c r="AN184" s="42"/>
      <x:c r="AO184" s="42"/>
      <x:c r="AP184" s="42"/>
      <x:c r="AQ184" s="42" t="inlineStr">
        <x:is>
          <x:t xml:space="preserve">reported (CIQ)</x:t>
        </x:is>
      </x:c>
      <x:c r="AR184" s="42" t="inlineStr">
        <x:is>
          <x:t xml:space="preserve">CapIQ Quick Comps (Kyndryl set); JPY converted</x:t>
        </x:is>
      </x:c>
      <x:c r="AS184" s="59" t="inlineStr">
        <x:is>
          <x:t xml:space="preserve">IT services, systems integration, and technology products (Japan)</x:t>
        </x:is>
      </x:c>
      <x:c r="AT184" s="59" t="inlineStr">
        <x:is>
          <x:t xml:space="preserve">Services + hardware</x:t>
        </x:is>
      </x:c>
      <x:c r="AU184" s="59" t="inlineStr">
        <x:is>
          <x:t xml:space="preserve">Japan; DIVERSIFIED (services + hardware). Flagged. Supplemental.</x:t>
        </x:is>
      </x:c>
    </x:row>
    <x:row r="185">
      <x:c r="A185" s="42" t="inlineStr">
        <x:is>
          <x:t xml:space="preserve">Industry 5: IT Services &amp; Managed Services</x:t>
        </x:is>
      </x:c>
      <x:c r="B185" s="42" t="inlineStr">
        <x:is>
          <x:t xml:space="preserve">5B. IT Outsourcing &amp; Managed Services</x:t>
        </x:is>
      </x:c>
      <x:c r="C185" s="42" t="inlineStr">
        <x:is>
          <x:t xml:space="preserve">CGI Inc.</x:t>
        </x:is>
      </x:c>
      <x:c r="D185" s="42" t="inlineStr">
        <x:is>
          <x:t xml:space="preserve">GIB.A</x:t>
        </x:is>
      </x:c>
      <x:c r="E185" s="42" t="inlineStr">
        <x:is>
          <x:t xml:space="preserve">TSX</x:t>
        </x:is>
      </x:c>
      <x:c r="F185" s="42"/>
      <x:c r="G185" s="42" t="inlineStr">
        <x:is>
          <x:t xml:space="preserve">Canada</x:t>
        </x:is>
      </x:c>
      <x:c r="H185" s="42" t="inlineStr">
        <x:is>
          <x:t xml:space="preserve">IT &amp; business consulting / managed services</x:t>
        </x:is>
      </x:c>
      <x:c r="I185" s="42" t="inlineStr">
        <x:is>
          <x:t xml:space="preserve">IT Consulting and Other Services</x:t>
        </x:is>
      </x:c>
      <x:c r="J185" s="42" t="inlineStr">
        <x:is>
          <x:t xml:space="preserve">USD</x:t>
        </x:is>
      </x:c>
      <x:c r="K185" s="45" t="n">
        <x:v>68.88</x:v>
      </x:c>
      <x:c r="L185" s="42" t="inlineStr">
        <x:is>
          <x:t xml:space="preserve">2026-09-08</x:t>
        </x:is>
      </x:c>
      <x:c r="M185" s="48" t="n">
        <x:v>204.5</x:v>
      </x:c>
      <x:c r="N185" s="51" t="n">
        <x:v>14083.8</x:v>
      </x:c>
      <x:c r="O185" s="51" t="n">
        <x:v>2774.5</x:v>
      </x:c>
      <x:c r="P185" s="51" t="n">
        <x:v>0</x:v>
      </x:c>
      <x:c r="Q185" s="51" t="n">
        <x:v>0</x:v>
      </x:c>
      <x:c r="R185" s="51" t="n">
        <x:v>16858.3</x:v>
      </x:c>
      <x:c r="S185" s="42" t="inlineStr">
        <x:is>
          <x:t xml:space="preserve">2026-07-29</x:t>
        </x:is>
      </x:c>
      <x:c r="T185" s="42"/>
      <x:c r="U185" s="51" t="n">
        <x:v>11902.8</x:v>
      </x:c>
      <x:c r="V185" s="51" t="n">
        <x:v>2112.4</x:v>
      </x:c>
      <x:c r="W185" s="51" t="n">
        <x:v>1952.3</x:v>
      </x:c>
      <x:c r="X185" s="54" t="n">
        <x:v>0.1774708471956179</x:v>
      </x:c>
      <x:c r="Y185" s="54" t="n">
        <x:v>0.164020230533992</x:v>
      </x:c>
      <x:c r="Z185" s="51" t="n">
        <x:v>12237.13</x:v>
      </x:c>
      <x:c r="AA185" s="51" t="n">
        <x:v>2464.17</x:v>
      </x:c>
      <x:c r="AB185" s="54" t="n">
        <x:v>0.02808834895990864</x:v>
      </x:c>
      <x:c r="AC185" s="57" t="n">
        <x:v>1.41633061128474</x:v>
      </x:c>
      <x:c r="AD185" s="57" t="n">
        <x:v>7.98063813671653</x:v>
      </x:c>
      <x:c r="AE185" s="57" t="n">
        <x:v>8.635097065000256</x:v>
      </x:c>
      <x:c r="AF185" s="57" t="n">
        <x:v>1.377635115423306</x:v>
      </x:c>
      <x:c r="AG185" s="57" t="n">
        <x:v>6.841370522325976</x:v>
      </x:c>
      <x:c r="AH185" s="57" t="n">
        <x:v>11.83505154639175</x:v>
      </x:c>
      <x:c r="AI185" s="57" t="n">
        <x:v>9.896551724137931</x:v>
      </x:c>
      <x:c r="AJ185" s="42"/>
      <x:c r="AK185" s="42"/>
      <x:c r="AL185" s="42"/>
      <x:c r="AM185" s="42"/>
      <x:c r="AN185" s="42"/>
      <x:c r="AO185" s="42"/>
      <x:c r="AP185" s="42"/>
      <x:c r="AQ185" s="42" t="inlineStr">
        <x:is>
          <x:t xml:space="preserve">reported (CIQ)</x:t>
        </x:is>
      </x:c>
      <x:c r="AR185" s="42" t="inlineStr">
        <x:is>
          <x:t xml:space="preserve">CapIQ Quick Comps (Kyndryl set); CAD converted to USD spot</x:t>
        </x:is>
      </x:c>
      <x:c r="AS185" s="59" t="inlineStr">
        <x:is>
          <x:t xml:space="preserve">IT and business consulting, systems integration, and managed services</x:t>
        </x:is>
      </x:c>
      <x:c r="AT185" s="59" t="inlineStr">
        <x:is>
          <x:t xml:space="preserve">Consulting + managed services contracts</x:t>
        </x:is>
      </x:c>
      <x:c r="AU185" s="59" t="inlineStr">
        <x:is>
          <x:t xml:space="preserve">Canada-listed; strong US/Canada comp.</x:t>
        </x:is>
      </x:c>
    </x:row>
    <x:row r="186">
      <x:c r="A186" s="42" t="inlineStr">
        <x:is>
          <x:t xml:space="preserve">Industry 5: IT Services &amp; Managed Services</x:t>
        </x:is>
      </x:c>
      <x:c r="B186" s="42" t="inlineStr">
        <x:is>
          <x:t xml:space="preserve">5B. IT Outsourcing &amp; Managed Services</x:t>
        </x:is>
      </x:c>
      <x:c r="C186" s="42" t="inlineStr">
        <x:is>
          <x:t xml:space="preserve">Computacenter plc</x:t>
        </x:is>
      </x:c>
      <x:c r="D186" s="42" t="inlineStr">
        <x:is>
          <x:t xml:space="preserve">CCC</x:t>
        </x:is>
      </x:c>
      <x:c r="E186" s="42" t="inlineStr">
        <x:is>
          <x:t xml:space="preserve">LSE</x:t>
        </x:is>
      </x:c>
      <x:c r="F186" s="42"/>
      <x:c r="G186" s="42" t="inlineStr">
        <x:is>
          <x:t xml:space="preserve">United Kingdom</x:t>
        </x:is>
      </x:c>
      <x:c r="H186" s="42" t="inlineStr">
        <x:is>
          <x:t xml:space="preserve">IT infrastructure reseller + managed services</x:t>
        </x:is>
      </x:c>
      <x:c r="I186" s="42" t="inlineStr">
        <x:is>
          <x:t xml:space="preserve">IT Consulting and Other Services</x:t>
        </x:is>
      </x:c>
      <x:c r="J186" s="42" t="inlineStr">
        <x:is>
          <x:t xml:space="preserve">USD</x:t>
        </x:is>
      </x:c>
      <x:c r="K186" s="45" t="n">
        <x:v>70.3</x:v>
      </x:c>
      <x:c r="L186" s="42" t="inlineStr">
        <x:is>
          <x:t xml:space="preserve">2026-09-08</x:t>
        </x:is>
      </x:c>
      <x:c r="M186" s="48" t="n">
        <x:v>104.9</x:v>
      </x:c>
      <x:c r="N186" s="51" t="n">
        <x:v>7377.9</x:v>
      </x:c>
      <x:c r="O186" s="51" t="n">
        <x:v>-180.2</x:v>
      </x:c>
      <x:c r="P186" s="51" t="n">
        <x:v>0</x:v>
      </x:c>
      <x:c r="Q186" s="51" t="n">
        <x:v>0</x:v>
      </x:c>
      <x:c r="R186" s="51" t="n">
        <x:v>7197.8</x:v>
      </x:c>
      <x:c r="S186" s="42" t="inlineStr">
        <x:is>
          <x:t xml:space="preserve">2026-09-08</x:t>
        </x:is>
      </x:c>
      <x:c r="T186" s="42"/>
      <x:c r="U186" s="51" t="n">
        <x:v>16322.6</x:v>
      </x:c>
      <x:c r="V186" s="51" t="n">
        <x:v>496.2</x:v>
      </x:c>
      <x:c r="W186" s="51" t="n">
        <x:v>449.6</x:v>
      </x:c>
      <x:c r="X186" s="54" t="n">
        <x:v>0.0303995686961636</x:v>
      </x:c>
      <x:c r="Y186" s="54" t="n">
        <x:v>0.02754463137000233</x:v>
      </x:c>
      <x:c r="Z186" s="51" t="n">
        <x:v>18752.34</x:v>
      </x:c>
      <x:c r="AA186" s="51" t="n">
        <x:v>678.6799999999999</x:v>
      </x:c>
      <x:c r="AB186" s="54" t="n">
        <x:v>0.1488574124220405</x:v>
      </x:c>
      <x:c r="AC186" s="57" t="n">
        <x:v>0.4409714138678887</x:v>
      </x:c>
      <x:c r="AD186" s="57" t="n">
        <x:v>14.50584441757356</x:v>
      </x:c>
      <x:c r="AE186" s="57" t="n">
        <x:v>16.00934163701067</x:v>
      </x:c>
      <x:c r="AF186" s="57" t="n">
        <x:v>0.3838347640881085</x:v>
      </x:c>
      <x:c r="AG186" s="57" t="n">
        <x:v>10.60558731655567</x:v>
      </x:c>
      <x:c r="AH186" s="57" t="n">
        <x:v>26.73003802281369</x:v>
      </x:c>
      <x:c r="AI186" s="57" t="n">
        <x:v>19.69187675070028</x:v>
      </x:c>
      <x:c r="AJ186" s="42"/>
      <x:c r="AK186" s="42"/>
      <x:c r="AL186" s="42"/>
      <x:c r="AM186" s="42"/>
      <x:c r="AN186" s="42"/>
      <x:c r="AO186" s="42"/>
      <x:c r="AP186" s="42"/>
      <x:c r="AQ186" s="42" t="inlineStr">
        <x:is>
          <x:t xml:space="preserve">reported (CIQ)</x:t>
        </x:is>
      </x:c>
      <x:c r="AR186" s="42" t="inlineStr">
        <x:is>
          <x:t xml:space="preserve">CapIQ Quick Comps (Kyndryl set); GBP converted</x:t>
        </x:is>
      </x:c>
      <x:c r="AS186" s="59" t="inlineStr">
        <x:is>
          <x:t xml:space="preserve">IT infrastructure products (reseller) and managed/professional services</x:t>
        </x:is>
      </x:c>
      <x:c r="AT186" s="59" t="inlineStr">
        <x:is>
          <x:t xml:space="preserve">Product resale (gross) + services</x:t>
        </x:is>
      </x:c>
      <x:c r="AU186" s="59" t="inlineStr">
        <x:is>
          <x:t xml:space="preserve">UK; GROSS-revenue reseller model — revenue not comparable to fee-based peers; EV/Rev artificially low. Flagged. Supplemental.</x:t>
        </x:is>
      </x:c>
    </x:row>
    <x:row r="187">
      <x:c r="A187" s="42" t="inlineStr">
        <x:is>
          <x:t xml:space="preserve">Industry 5: IT Services &amp; Managed Services</x:t>
        </x:is>
      </x:c>
      <x:c r="B187" s="42" t="inlineStr">
        <x:is>
          <x:t xml:space="preserve">5B. IT Outsourcing &amp; Managed Services</x:t>
        </x:is>
      </x:c>
      <x:c r="C187" s="42" t="inlineStr">
        <x:is>
          <x:t xml:space="preserve">Bechtle AG</x:t>
        </x:is>
      </x:c>
      <x:c r="D187" s="42" t="inlineStr">
        <x:is>
          <x:t xml:space="preserve">BC8</x:t>
        </x:is>
      </x:c>
      <x:c r="E187" s="42" t="inlineStr">
        <x:is>
          <x:t xml:space="preserve">XTRA</x:t>
        </x:is>
      </x:c>
      <x:c r="F187" s="42"/>
      <x:c r="G187" s="42" t="inlineStr">
        <x:is>
          <x:t xml:space="preserve">Germany</x:t>
        </x:is>
      </x:c>
      <x:c r="H187" s="42" t="inlineStr">
        <x:is>
          <x:t xml:space="preserve">IT infrastructure reseller + managed services</x:t>
        </x:is>
      </x:c>
      <x:c r="I187" s="42" t="inlineStr">
        <x:is>
          <x:t xml:space="preserve">IT Consulting and Other Services</x:t>
        </x:is>
      </x:c>
      <x:c r="J187" s="42" t="inlineStr">
        <x:is>
          <x:t xml:space="preserve">USD</x:t>
        </x:is>
      </x:c>
      <x:c r="K187" s="45" t="n">
        <x:v>40.84</x:v>
      </x:c>
      <x:c r="L187" s="42" t="inlineStr">
        <x:is>
          <x:t xml:space="preserve">2026-09-08</x:t>
        </x:is>
      </x:c>
      <x:c r="M187" s="48" t="n">
        <x:v>126</x:v>
      </x:c>
      <x:c r="N187" s="51" t="n">
        <x:v>5145.4</x:v>
      </x:c>
      <x:c r="O187" s="51" t="n">
        <x:v>665.4</x:v>
      </x:c>
      <x:c r="P187" s="51" t="n">
        <x:v>0</x:v>
      </x:c>
      <x:c r="Q187" s="51" t="n">
        <x:v>2.48</x:v>
      </x:c>
      <x:c r="R187" s="51" t="n">
        <x:v>5813.3</x:v>
      </x:c>
      <x:c r="S187" s="42" t="inlineStr">
        <x:is>
          <x:t xml:space="preserve">2026-08-12</x:t>
        </x:is>
      </x:c>
      <x:c r="T187" s="42"/>
      <x:c r="U187" s="51" t="n">
        <x:v>7857.7</x:v>
      </x:c>
      <x:c r="V187" s="51" t="n">
        <x:v>505.9</x:v>
      </x:c>
      <x:c r="W187" s="51" t="n">
        <x:v>417.2</x:v>
      </x:c>
      <x:c r="X187" s="54" t="n">
        <x:v>0.06438270740802016</x:v>
      </x:c>
      <x:c r="Y187" s="54" t="n">
        <x:v>0.05309441694134416</x:v>
      </x:c>
      <x:c r="Z187" s="51" t="n">
        <x:v>8313.360000000001</x:v>
      </x:c>
      <x:c r="AA187" s="51" t="n">
        <x:v>648.16</x:v>
      </x:c>
      <x:c r="AB187" s="54" t="n">
        <x:v>0.0579889789633099</x:v>
      </x:c>
      <x:c r="AC187" s="57" t="n">
        <x:v>0.7398220853430394</x:v>
      </x:c>
      <x:c r="AD187" s="57" t="n">
        <x:v>11.49100612769322</x:v>
      </x:c>
      <x:c r="AE187" s="57" t="n">
        <x:v>13.93408437200384</x:v>
      </x:c>
      <x:c r="AF187" s="57" t="n">
        <x:v>0.6992720151659497</x:v>
      </x:c>
      <x:c r="AG187" s="57" t="n">
        <x:v>8.968927425327081</x:v>
      </x:c>
      <x:c r="AH187" s="57" t="n">
        <x:v>18.07079646017699</x:v>
      </x:c>
      <x:c r="AI187" s="57" t="n">
        <x:v>17.83406113537118</x:v>
      </x:c>
      <x:c r="AJ187" s="42"/>
      <x:c r="AK187" s="42"/>
      <x:c r="AL187" s="42"/>
      <x:c r="AM187" s="42"/>
      <x:c r="AN187" s="42"/>
      <x:c r="AO187" s="42"/>
      <x:c r="AP187" s="42"/>
      <x:c r="AQ187" s="42" t="inlineStr">
        <x:is>
          <x:t xml:space="preserve">reported (CIQ)</x:t>
        </x:is>
      </x:c>
      <x:c r="AR187" s="42" t="inlineStr">
        <x:is>
          <x:t xml:space="preserve">CapIQ Quick Comps (Kyndryl set); EUR converted</x:t>
        </x:is>
      </x:c>
      <x:c r="AS187" s="59" t="inlineStr">
        <x:is>
          <x:t xml:space="preserve">IT systems house / reseller and managed services (Europe)</x:t>
        </x:is>
      </x:c>
      <x:c r="AT187" s="59" t="inlineStr">
        <x:is>
          <x:t xml:space="preserve">Product resale (gross) + services</x:t>
        </x:is>
      </x:c>
      <x:c r="AU187" s="59" t="inlineStr">
        <x:is>
          <x:t xml:space="preserve">Germany; GROSS-revenue reseller model. Flagged. Supplemental.</x:t>
        </x:is>
      </x:c>
    </x:row>
    <x:row r="188">
      <x:c r="A188" s="42" t="inlineStr">
        <x:is>
          <x:t xml:space="preserve">Industry 5: IT Services &amp; Managed Services</x:t>
        </x:is>
      </x:c>
      <x:c r="B188" s="42" t="inlineStr">
        <x:is>
          <x:t xml:space="preserve">5B. IT Outsourcing &amp; Managed Services</x:t>
        </x:is>
      </x:c>
      <x:c r="C188" s="42" t="inlineStr">
        <x:is>
          <x:t xml:space="preserve">Kyndryl Holdings, Inc.</x:t>
        </x:is>
      </x:c>
      <x:c r="D188" s="42" t="inlineStr">
        <x:is>
          <x:t xml:space="preserve">KD</x:t>
        </x:is>
      </x:c>
      <x:c r="E188" s="42" t="inlineStr">
        <x:is>
          <x:t xml:space="preserve">NYSE</x:t>
        </x:is>
      </x:c>
      <x:c r="F188" s="42"/>
      <x:c r="G188" s="42" t="inlineStr">
        <x:is>
          <x:t xml:space="preserve">United States</x:t>
        </x:is>
      </x:c>
      <x:c r="H188" s="42" t="inlineStr">
        <x:is>
          <x:t xml:space="preserve">Managed IT infrastructure services (pure-play)</x:t>
        </x:is>
      </x:c>
      <x:c r="I188" s="42" t="inlineStr">
        <x:is>
          <x:t xml:space="preserve">IT Consulting and Other Services</x:t>
        </x:is>
      </x:c>
      <x:c r="J188" s="42" t="inlineStr">
        <x:is>
          <x:t xml:space="preserve">USD</x:t>
        </x:is>
      </x:c>
      <x:c r="K188" s="45" t="n">
        <x:v>13.01</x:v>
      </x:c>
      <x:c r="L188" s="42" t="inlineStr">
        <x:is>
          <x:t xml:space="preserve">2026-09-08</x:t>
        </x:is>
      </x:c>
      <x:c r="M188" s="48" t="n">
        <x:v>217.8</x:v>
      </x:c>
      <x:c r="N188" s="51" t="n">
        <x:v>2833.8</x:v>
      </x:c>
      <x:c r="O188" s="51" t="n">
        <x:v>2826</x:v>
      </x:c>
      <x:c r="P188" s="51" t="n">
        <x:v>0</x:v>
      </x:c>
      <x:c r="Q188" s="51" t="n">
        <x:v>97</x:v>
      </x:c>
      <x:c r="R188" s="51" t="n">
        <x:v>5756.8</x:v>
      </x:c>
      <x:c r="S188" s="42" t="inlineStr">
        <x:is>
          <x:t xml:space="preserve">2026-08-05</x:t>
        </x:is>
      </x:c>
      <x:c r="T188" s="42"/>
      <x:c r="U188" s="51" t="n">
        <x:v>14967</x:v>
      </x:c>
      <x:c r="V188" s="51" t="n">
        <x:v>1310</x:v>
      </x:c>
      <x:c r="W188" s="51" t="n">
        <x:v>569</x:v>
      </x:c>
      <x:c r="X188" s="54" t="n">
        <x:v>0.08752589029197567</x:v>
      </x:c>
      <x:c r="Y188" s="54" t="n">
        <x:v>0.0380169706688047</x:v>
      </x:c>
      <x:c r="Z188" s="51" t="n">
        <x:v>14749.83</x:v>
      </x:c>
      <x:c r="AA188" s="51" t="n">
        <x:v>2806.5</x:v>
      </x:c>
      <x:c r="AB188" s="54" t="n">
        <x:v>-0.01450992182802169</x:v>
      </x:c>
      <x:c r="AC188" s="57" t="n">
        <x:v>0.3846328589563707</x:v>
      </x:c>
      <x:c r="AD188" s="57" t="n">
        <x:v>4.394503816793893</x:v>
      </x:c>
      <x:c r="AE188" s="57" t="n">
        <x:v>10.11739894551845</x:v>
      </x:c>
      <x:c r="AF188" s="57" t="n">
        <x:v>0.3902960237507822</x:v>
      </x:c>
      <x:c r="AG188" s="57" t="n">
        <x:v>2.05123819704258</x:v>
      </x:c>
      <x:c r="AH188" s="57" t="n">
        <x:v>33.35897435897436</x:v>
      </x:c>
      <x:c r="AI188" s="57" t="n">
        <x:v>5.245967741935484</x:v>
      </x:c>
      <x:c r="AJ188" s="42"/>
      <x:c r="AK188" s="42"/>
      <x:c r="AL188" s="42"/>
      <x:c r="AM188" s="42"/>
      <x:c r="AN188" s="42"/>
      <x:c r="AO188" s="42"/>
      <x:c r="AP188" s="42"/>
      <x:c r="AQ188" s="42" t="inlineStr">
        <x:is>
          <x:t xml:space="preserve">reported (CIQ)</x:t>
        </x:is>
      </x:c>
      <x:c r="AR188" s="42" t="inlineStr">
        <x:is>
          <x:t xml:space="preserve">CapIQ Quick Comps (Kyndryl set), data 2026-09-09</x:t>
        </x:is>
      </x:c>
      <x:c r="AS188" s="59" t="inlineStr">
        <x:is>
          <x:t xml:space="preserve">Managed IT infrastructure services (former IBM infrastructure unit)</x:t>
        </x:is>
      </x:c>
      <x:c r="AT188" s="59" t="inlineStr">
        <x:is>
          <x:t xml:space="preserve">Long-term managed infrastructure contracts</x:t>
        </x:is>
      </x:c>
      <x:c r="AU188" s="59" t="inlineStr">
        <x:is>
          <x:t xml:space="preserve">Purest managed-infrastructure comp; low margin, capital intensive.</x:t>
        </x:is>
      </x:c>
    </x:row>
    <x:row r="189">
      <x:c r="A189" s="42" t="inlineStr">
        <x:is>
          <x:t xml:space="preserve">Industry 5: IT Services &amp; Managed Services</x:t>
        </x:is>
      </x:c>
      <x:c r="B189" s="42" t="inlineStr">
        <x:is>
          <x:t xml:space="preserve">5B. IT Outsourcing &amp; Managed Services</x:t>
        </x:is>
      </x:c>
      <x:c r="C189" s="42" t="inlineStr">
        <x:is>
          <x:t xml:space="preserve">DXC Technology Company</x:t>
        </x:is>
      </x:c>
      <x:c r="D189" s="42" t="inlineStr">
        <x:is>
          <x:t xml:space="preserve">DXC</x:t>
        </x:is>
      </x:c>
      <x:c r="E189" s="42" t="inlineStr">
        <x:is>
          <x:t xml:space="preserve">NYSE</x:t>
        </x:is>
      </x:c>
      <x:c r="F189" s="42"/>
      <x:c r="G189" s="42" t="inlineStr">
        <x:is>
          <x:t xml:space="preserve">United States</x:t>
        </x:is>
      </x:c>
      <x:c r="H189" s="42" t="inlineStr">
        <x:is>
          <x:t xml:space="preserve">IT outsourcing / managed infrastructure</x:t>
        </x:is>
      </x:c>
      <x:c r="I189" s="42" t="inlineStr">
        <x:is>
          <x:t xml:space="preserve">IT Consulting and Other Services</x:t>
        </x:is>
      </x:c>
      <x:c r="J189" s="42" t="inlineStr">
        <x:is>
          <x:t xml:space="preserve">USD</x:t>
        </x:is>
      </x:c>
      <x:c r="K189" s="45" t="n">
        <x:v>10.95</x:v>
      </x:c>
      <x:c r="L189" s="42" t="inlineStr">
        <x:is>
          <x:t xml:space="preserve">2026-09-08</x:t>
        </x:is>
      </x:c>
      <x:c r="M189" s="48" t="n">
        <x:v>159.8</x:v>
      </x:c>
      <x:c r="N189" s="51" t="n">
        <x:v>1749.6</x:v>
      </x:c>
      <x:c r="O189" s="51" t="n">
        <x:v>2217</x:v>
      </x:c>
      <x:c r="P189" s="51" t="n">
        <x:v>0</x:v>
      </x:c>
      <x:c r="Q189" s="51" t="n">
        <x:v>271</x:v>
      </x:c>
      <x:c r="R189" s="51" t="n">
        <x:v>4237.6</x:v>
      </x:c>
      <x:c r="S189" s="42" t="inlineStr">
        <x:is>
          <x:t xml:space="preserve">2026-07-31</x:t>
        </x:is>
      </x:c>
      <x:c r="T189" s="42"/>
      <x:c r="U189" s="51" t="n">
        <x:v>12484</x:v>
      </x:c>
      <x:c r="V189" s="51" t="n">
        <x:v>1367</x:v>
      </x:c>
      <x:c r="W189" s="51" t="n">
        <x:v>385</x:v>
      </x:c>
      <x:c r="X189" s="54" t="n">
        <x:v>0.1095001602050625</x:v>
      </x:c>
      <x:c r="Y189" s="54" t="n">
        <x:v>0.03083947452739507</x:v>
      </x:c>
      <x:c r="Z189" s="51" t="n">
        <x:v>12050.05</x:v>
      </x:c>
      <x:c r="AA189" s="51" t="n">
        <x:v>1562.15</x:v>
      </x:c>
      <x:c r="AB189" s="54" t="n">
        <x:v>-0.03476049343159249</x:v>
      </x:c>
      <x:c r="AC189" s="57" t="n">
        <x:v>0.3394424863825697</x:v>
      </x:c>
      <x:c r="AD189" s="57" t="n">
        <x:v>3.099926847110461</x:v>
      </x:c>
      <x:c r="AE189" s="57" t="n">
        <x:v>11.00675324675325</x:v>
      </x:c>
      <x:c r="AF189" s="57" t="n">
        <x:v>0.3516665905950598</x:v>
      </x:c>
      <x:c r="AG189" s="57" t="n">
        <x:v>2.712671638447012</x:v>
      </x:c>
      <x:c r="AH189" s="57" t="n">
        <x:v>15.64285714285714</x:v>
      </x:c>
      <x:c r="AI189" s="57" t="n">
        <x:v>4.010989010989011</x:v>
      </x:c>
      <x:c r="AJ189" s="42"/>
      <x:c r="AK189" s="42"/>
      <x:c r="AL189" s="42"/>
      <x:c r="AM189" s="42"/>
      <x:c r="AN189" s="42"/>
      <x:c r="AO189" s="42"/>
      <x:c r="AP189" s="42"/>
      <x:c r="AQ189" s="42" t="inlineStr">
        <x:is>
          <x:t xml:space="preserve">reported (CIQ)</x:t>
        </x:is>
      </x:c>
      <x:c r="AR189" s="42" t="inlineStr">
        <x:is>
          <x:t xml:space="preserve">CapIQ Quick Comps (Accenture set), data 2026-09-09</x:t>
        </x:is>
      </x:c>
      <x:c r="AS189" s="59" t="inlineStr">
        <x:is>
          <x:t xml:space="preserve">IT outsourcing, modern workplace, and infrastructure services</x:t>
        </x:is>
      </x:c>
      <x:c r="AT189" s="59" t="inlineStr">
        <x:is>
          <x:t xml:space="preserve">Managed services + outsourcing contracts</x:t>
        </x:is>
      </x:c>
      <x:c r="AU189" s="59" t="inlineStr">
        <x:is>
          <x:t xml:space="preserve">Legacy IT outsourcing; declining revenue.</x:t>
        </x:is>
      </x:c>
    </x:row>
    <x:row r="190">
      <x:c r="A190" s="42" t="inlineStr">
        <x:is>
          <x:t xml:space="preserve">Industry 5: IT Services &amp; Managed Services</x:t>
        </x:is>
      </x:c>
      <x:c r="B190" s="42" t="inlineStr">
        <x:is>
          <x:t xml:space="preserve">5B. IT Outsourcing &amp; Managed Services</x:t>
        </x:is>
      </x:c>
      <x:c r="C190" s="42" t="inlineStr">
        <x:is>
          <x:t xml:space="preserve">Tietoevry Oyj</x:t>
        </x:is>
      </x:c>
      <x:c r="D190" s="42" t="inlineStr">
        <x:is>
          <x:t xml:space="preserve">TIETO</x:t>
        </x:is>
      </x:c>
      <x:c r="E190" s="42" t="inlineStr">
        <x:is>
          <x:t xml:space="preserve">HLSE</x:t>
        </x:is>
      </x:c>
      <x:c r="F190" s="42"/>
      <x:c r="G190" s="42" t="inlineStr">
        <x:is>
          <x:t xml:space="preserve">Finland</x:t>
        </x:is>
      </x:c>
      <x:c r="H190" s="42" t="inlineStr">
        <x:is>
          <x:t xml:space="preserve">Nordic IT services / managed services</x:t>
        </x:is>
      </x:c>
      <x:c r="I190" s="42" t="inlineStr">
        <x:is>
          <x:t xml:space="preserve">IT Consulting and Other Services</x:t>
        </x:is>
      </x:c>
      <x:c r="J190" s="42" t="inlineStr">
        <x:is>
          <x:t xml:space="preserve">USD</x:t>
        </x:is>
      </x:c>
      <x:c r="K190" s="45" t="n">
        <x:v>22.18</x:v>
      </x:c>
      <x:c r="L190" s="42" t="inlineStr">
        <x:is>
          <x:t xml:space="preserve">2026-09-08</x:t>
        </x:is>
      </x:c>
      <x:c r="M190" s="48" t="n">
        <x:v>110.5</x:v>
      </x:c>
      <x:c r="N190" s="51" t="n">
        <x:v>2451.9</x:v>
      </x:c>
      <x:c r="O190" s="51" t="n">
        <x:v>435.2</x:v>
      </x:c>
      <x:c r="P190" s="51" t="n">
        <x:v>0</x:v>
      </x:c>
      <x:c r="Q190" s="51" t="n">
        <x:v>0</x:v>
      </x:c>
      <x:c r="R190" s="51" t="n">
        <x:v>2887.1</x:v>
      </x:c>
      <x:c r="S190" s="42" t="inlineStr">
        <x:is>
          <x:t xml:space="preserve">2026-07-22</x:t>
        </x:is>
      </x:c>
      <x:c r="T190" s="42"/>
      <x:c r="U190" s="51" t="n">
        <x:v>2084</x:v>
      </x:c>
      <x:c r="V190" s="51" t="n">
        <x:v>402.8</x:v>
      </x:c>
      <x:c r="W190" s="51" t="n">
        <x:v>357</x:v>
      </x:c>
      <x:c r="X190" s="54" t="n">
        <x:v>0.1932821497120921</x:v>
      </x:c>
      <x:c r="Y190" s="54" t="n">
        <x:v>0.1713051823416507</x:v>
      </x:c>
      <x:c r="Z190" s="51" t="n">
        <x:v>2034.55</x:v>
      </x:c>
      <x:c r="AA190" s="51" t="n">
        <x:v>363.92</x:v>
      </x:c>
      <x:c r="AB190" s="54" t="n">
        <x:v>-0.02372840690978884</x:v>
      </x:c>
      <x:c r="AC190" s="57" t="n">
        <x:v>1.385364683301344</x:v>
      </x:c>
      <x:c r="AD190" s="57" t="n">
        <x:v>7.167576961271102</x:v>
      </x:c>
      <x:c r="AE190" s="57" t="n">
        <x:v>8.087114845938375</x:v>
      </x:c>
      <x:c r="AF190" s="57" t="n">
        <x:v>1.419036150500111</x:v>
      </x:c>
      <x:c r="AG190" s="57" t="n">
        <x:v>7.933336997142228</x:v>
      </x:c>
      <x:c r="AH190" s="57" t="n">
        <x:v>10.1743119266055</x:v>
      </x:c>
      <x:c r="AI190" s="57" t="n">
        <x:v>10.81951219512195</x:v>
      </x:c>
      <x:c r="AJ190" s="42"/>
      <x:c r="AK190" s="42"/>
      <x:c r="AL190" s="42"/>
      <x:c r="AM190" s="42"/>
      <x:c r="AN190" s="42"/>
      <x:c r="AO190" s="42"/>
      <x:c r="AP190" s="42"/>
      <x:c r="AQ190" s="42" t="inlineStr">
        <x:is>
          <x:t xml:space="preserve">reported (CIQ)</x:t>
        </x:is>
      </x:c>
      <x:c r="AR190" s="42" t="inlineStr">
        <x:is>
          <x:t xml:space="preserve">CapIQ Quick Comps (Accenture set); EUR converted to USD spot</x:t>
        </x:is>
      </x:c>
      <x:c r="AS190" s="59" t="inlineStr">
        <x:is>
          <x:t xml:space="preserve">Nordic IT services, software, and managed infrastructure</x:t>
        </x:is>
      </x:c>
      <x:c r="AT190" s="59" t="inlineStr">
        <x:is>
          <x:t xml:space="preserve">Consulting + managed services</x:t>
        </x:is>
      </x:c>
      <x:c r="AU190" s="59" t="inlineStr">
        <x:is>
          <x:t xml:space="preserve">Nordic; USD-converted. Supplemental.</x:t>
        </x:is>
      </x:c>
    </x:row>
    <x:row r="191">
      <x:c r="A191" s="36" t="inlineStr">
        <x:is>
          <x:t xml:space="preserve">6A. Management &amp; Advisory Consulting  —  Industry 6: Business &amp; Professional Services</x:t>
        </x:is>
      </x:c>
      <x:c r="B191" s="36"/>
      <x:c r="C191" s="36"/>
      <x:c r="D191" s="36"/>
      <x:c r="E191" s="36"/>
      <x:c r="F191" s="36"/>
      <x:c r="G191" s="36"/>
      <x:c r="H191" s="36"/>
      <x:c r="I191" s="36"/>
      <x:c r="J191" s="36"/>
      <x:c r="K191" s="36"/>
      <x:c r="L191" s="36"/>
      <x:c r="M191" s="36"/>
      <x:c r="N191" s="36"/>
      <x:c r="O191" s="36"/>
      <x:c r="P191" s="36"/>
      <x:c r="Q191" s="36"/>
      <x:c r="R191" s="36"/>
      <x:c r="S191" s="36"/>
      <x:c r="T191" s="36"/>
      <x:c r="U191" s="36"/>
      <x:c r="V191" s="36"/>
      <x:c r="W191" s="36"/>
      <x:c r="X191" s="36"/>
      <x:c r="Y191" s="36"/>
      <x:c r="Z191" s="36"/>
      <x:c r="AA191" s="36"/>
      <x:c r="AB191" s="36"/>
      <x:c r="AC191" s="36"/>
      <x:c r="AD191" s="36"/>
      <x:c r="AE191" s="36"/>
      <x:c r="AF191" s="36"/>
      <x:c r="AG191" s="36"/>
      <x:c r="AH191" s="36"/>
      <x:c r="AI191" s="36"/>
      <x:c r="AJ191" s="36"/>
      <x:c r="AK191" s="36"/>
      <x:c r="AL191" s="36"/>
      <x:c r="AM191" s="36"/>
      <x:c r="AN191" s="36"/>
      <x:c r="AO191" s="36"/>
      <x:c r="AP191" s="36"/>
      <x:c r="AQ191" s="36"/>
      <x:c r="AR191" s="36"/>
      <x:c r="AS191" s="36"/>
      <x:c r="AT191" s="36"/>
      <x:c r="AU191" s="36"/>
    </x:row>
    <x:row r="192">
      <x:c r="A192" s="42" t="inlineStr">
        <x:is>
          <x:t xml:space="preserve">Industry 6: Business &amp; Professional Services</x:t>
        </x:is>
      </x:c>
      <x:c r="B192" s="42" t="inlineStr">
        <x:is>
          <x:t xml:space="preserve">6A. Management &amp; Advisory Consulting</x:t>
        </x:is>
      </x:c>
      <x:c r="C192" s="42" t="inlineStr">
        <x:is>
          <x:t xml:space="preserve">Booz Allen Hamilton Holding Corporation</x:t>
        </x:is>
      </x:c>
      <x:c r="D192" s="42" t="inlineStr">
        <x:is>
          <x:t xml:space="preserve">BAH</x:t>
        </x:is>
      </x:c>
      <x:c r="E192" s="42" t="inlineStr">
        <x:is>
          <x:t xml:space="preserve">NYSE</x:t>
        </x:is>
      </x:c>
      <x:c r="F192" s="42"/>
      <x:c r="G192" s="42" t="inlineStr">
        <x:is>
          <x:t xml:space="preserve">United States</x:t>
        </x:is>
      </x:c>
      <x:c r="H192" s="42" t="inlineStr">
        <x:is>
          <x:t xml:space="preserve">Government management &amp; technology consulting</x:t>
        </x:is>
      </x:c>
      <x:c r="I192" s="42" t="inlineStr">
        <x:is>
          <x:t xml:space="preserve">Research and Consulting Services</x:t>
        </x:is>
      </x:c>
      <x:c r="J192" s="42" t="inlineStr">
        <x:is>
          <x:t xml:space="preserve">USD</x:t>
        </x:is>
      </x:c>
      <x:c r="K192" s="45" t="n">
        <x:v>72.2</x:v>
      </x:c>
      <x:c r="L192" s="42" t="inlineStr">
        <x:is>
          <x:t xml:space="preserve">2026-09-08</x:t>
        </x:is>
      </x:c>
      <x:c r="M192" s="48" t="n">
        <x:v>120.3</x:v>
      </x:c>
      <x:c r="N192" s="51" t="n">
        <x:v>8684.6</x:v>
      </x:c>
      <x:c r="O192" s="51" t="n">
        <x:v>3620</x:v>
      </x:c>
      <x:c r="P192" s="51" t="n">
        <x:v>0</x:v>
      </x:c>
      <x:c r="Q192" s="51" t="n">
        <x:v>0</x:v>
      </x:c>
      <x:c r="R192" s="51" t="n">
        <x:v>12304.6</x:v>
      </x:c>
      <x:c r="S192" s="42" t="inlineStr">
        <x:is>
          <x:t xml:space="preserve">2026-07-24</x:t>
        </x:is>
      </x:c>
      <x:c r="T192" s="42"/>
      <x:c r="U192" s="51" t="n">
        <x:v>11093</x:v>
      </x:c>
      <x:c r="V192" s="51" t="n">
        <x:v>1255</x:v>
      </x:c>
      <x:c r="W192" s="51" t="n">
        <x:v>1087</x:v>
      </x:c>
      <x:c r="X192" s="54" t="n">
        <x:v>0.1131344090868115</x:v>
      </x:c>
      <x:c r="Y192" s="54" t="n">
        <x:v>0.0979897232488957</x:v>
      </x:c>
      <x:c r="Z192" s="51" t="n">
        <x:v>11526.18</x:v>
      </x:c>
      <x:c r="AA192" s="51" t="n">
        <x:v>1266.83</x:v>
      </x:c>
      <x:c r="AB192" s="54" t="n">
        <x:v>0.03904985125754989</x:v>
      </x:c>
      <x:c r="AC192" s="57" t="n">
        <x:v>1.109222031912017</x:v>
      </x:c>
      <x:c r="AD192" s="57" t="n">
        <x:v>9.804462151394423</x:v>
      </x:c>
      <x:c r="AE192" s="57" t="n">
        <x:v>11.31977920883165</x:v>
      </x:c>
      <x:c r="AF192" s="57" t="n">
        <x:v>1.067534950868371</x:v>
      </x:c>
      <x:c r="AG192" s="57" t="n">
        <x:v>9.712905441140485</x:v>
      </x:c>
      <x:c r="AH192" s="57" t="n">
        <x:v>11.35220125786164</x:v>
      </x:c>
      <x:c r="AI192" s="57" t="n">
        <x:v>11.53354632587859</x:v>
      </x:c>
      <x:c r="AJ192" s="42"/>
      <x:c r="AK192" s="42"/>
      <x:c r="AL192" s="42"/>
      <x:c r="AM192" s="42"/>
      <x:c r="AN192" s="42"/>
      <x:c r="AO192" s="42"/>
      <x:c r="AP192" s="42"/>
      <x:c r="AQ192" s="42" t="inlineStr">
        <x:is>
          <x:t xml:space="preserve">reported (CIQ)</x:t>
        </x:is>
      </x:c>
      <x:c r="AR192" s="42" t="inlineStr">
        <x:is>
          <x:t xml:space="preserve">CapIQ Quick Comps (FTI set), data 2026-09-09</x:t>
        </x:is>
      </x:c>
      <x:c r="AS192" s="59" t="inlineStr">
        <x:is>
          <x:t xml:space="preserve">Management and technology consulting to US government</x:t>
        </x:is>
      </x:c>
      <x:c r="AT192" s="59" t="inlineStr">
        <x:is>
          <x:t xml:space="preserve">Government consulting contracts</x:t>
        </x:is>
      </x:c>
      <x:c r="AU192" s="59" t="inlineStr">
        <x:is>
          <x:t xml:space="preserve">Government end-market concentration. Flagged.</x:t>
        </x:is>
      </x:c>
    </x:row>
    <x:row r="193">
      <x:c r="A193" s="42" t="inlineStr">
        <x:is>
          <x:t xml:space="preserve">Industry 6: Business &amp; Professional Services</x:t>
        </x:is>
      </x:c>
      <x:c r="B193" s="42" t="inlineStr">
        <x:is>
          <x:t xml:space="preserve">6A. Management &amp; Advisory Consulting</x:t>
        </x:is>
      </x:c>
      <x:c r="C193" s="42" t="inlineStr">
        <x:is>
          <x:t xml:space="preserve">FTI Consulting, Inc.</x:t>
        </x:is>
      </x:c>
      <x:c r="D193" s="42" t="inlineStr">
        <x:is>
          <x:t xml:space="preserve">FCN</x:t>
        </x:is>
      </x:c>
      <x:c r="E193" s="42" t="inlineStr">
        <x:is>
          <x:t xml:space="preserve">NYSE</x:t>
        </x:is>
      </x:c>
      <x:c r="F193" s="42"/>
      <x:c r="G193" s="42" t="inlineStr">
        <x:is>
          <x:t xml:space="preserve">United States</x:t>
        </x:is>
      </x:c>
      <x:c r="H193" s="42" t="inlineStr">
        <x:is>
          <x:t xml:space="preserve">Business advisory / restructuring / litigation consulting</x:t>
        </x:is>
      </x:c>
      <x:c r="I193" s="42" t="inlineStr">
        <x:is>
          <x:t xml:space="preserve">Research and Consulting Services</x:t>
        </x:is>
      </x:c>
      <x:c r="J193" s="42" t="inlineStr">
        <x:is>
          <x:t xml:space="preserve">USD</x:t>
        </x:is>
      </x:c>
      <x:c r="K193" s="45" t="n">
        <x:v>150.91</x:v>
      </x:c>
      <x:c r="L193" s="42" t="inlineStr">
        <x:is>
          <x:t xml:space="preserve">2026-09-08</x:t>
        </x:is>
      </x:c>
      <x:c r="M193" s="48" t="n">
        <x:v>27</x:v>
      </x:c>
      <x:c r="N193" s="51" t="n">
        <x:v>4080.2</x:v>
      </x:c>
      <x:c r="O193" s="51" t="n">
        <x:v>1078.6</x:v>
      </x:c>
      <x:c r="P193" s="51" t="n">
        <x:v>0</x:v>
      </x:c>
      <x:c r="Q193" s="51" t="n">
        <x:v>0</x:v>
      </x:c>
      <x:c r="R193" s="51" t="n">
        <x:v>5158.8</x:v>
      </x:c>
      <x:c r="S193" s="42" t="inlineStr">
        <x:is>
          <x:t xml:space="preserve">2026-07-30</x:t>
        </x:is>
      </x:c>
      <x:c r="T193" s="42"/>
      <x:c r="U193" s="51" t="n">
        <x:v>3923.7</x:v>
      </x:c>
      <x:c r="V193" s="51" t="n">
        <x:v>438.1</x:v>
      </x:c>
      <x:c r="W193" s="51" t="n">
        <x:v>386.7</x:v>
      </x:c>
      <x:c r="X193" s="54" t="n">
        <x:v>0.1116548156077172</x:v>
      </x:c>
      <x:c r="Y193" s="54" t="n">
        <x:v>0.09855493539261412</x:v>
      </x:c>
      <x:c r="Z193" s="51" t="n">
        <x:v>4163.91</x:v>
      </x:c>
      <x:c r="AA193" s="51" t="n">
        <x:v>474.35</x:v>
      </x:c>
      <x:c r="AB193" s="54" t="n">
        <x:v>0.06122027677957043</x:v>
      </x:c>
      <x:c r="AC193" s="57" t="n">
        <x:v>1.31477941738665</x:v>
      </x:c>
      <x:c r="AD193" s="57" t="n">
        <x:v>11.77539374572016</x:v>
      </x:c>
      <x:c r="AE193" s="57" t="n">
        <x:v>13.34057408844065</x:v>
      </x:c>
      <x:c r="AF193" s="57" t="n">
        <x:v>1.238931677197634</x:v>
      </x:c>
      <x:c r="AG193" s="57" t="n">
        <x:v>10.87551386107305</x:v>
      </x:c>
      <x:c r="AH193" s="57" t="n">
        <x:v>18.18192771084337</x:v>
      </x:c>
      <x:c r="AI193" s="57" t="n">
        <x:v>14.55255544840887</x:v>
      </x:c>
      <x:c r="AJ193" s="42"/>
      <x:c r="AK193" s="42"/>
      <x:c r="AL193" s="42"/>
      <x:c r="AM193" s="42"/>
      <x:c r="AN193" s="42"/>
      <x:c r="AO193" s="42"/>
      <x:c r="AP193" s="42"/>
      <x:c r="AQ193" s="42" t="inlineStr">
        <x:is>
          <x:t xml:space="preserve">reported (CIQ)</x:t>
        </x:is>
      </x:c>
      <x:c r="AR193" s="42" t="inlineStr">
        <x:is>
          <x:t xml:space="preserve">CapIQ Quick Comps (FTI set), data 2026-09-09</x:t>
        </x:is>
      </x:c>
      <x:c r="AS193" s="59" t="inlineStr">
        <x:is>
          <x:t xml:space="preserve">Corporate finance/restructuring, forensic, economic, and strategic consulting</x:t>
        </x:is>
      </x:c>
      <x:c r="AT193" s="59" t="inlineStr">
        <x:is>
          <x:t xml:space="preserve">Consulting fees</x:t>
        </x:is>
      </x:c>
      <x:c r="AU193" s="59" t="inlineStr">
        <x:is>
          <x:t xml:space="preserve">Consulting anchor.</x:t>
        </x:is>
      </x:c>
    </x:row>
    <x:row r="194">
      <x:c r="A194" s="42" t="inlineStr">
        <x:is>
          <x:t xml:space="preserve">Industry 6: Business &amp; Professional Services</x:t>
        </x:is>
      </x:c>
      <x:c r="B194" s="42" t="inlineStr">
        <x:is>
          <x:t xml:space="preserve">6A. Management &amp; Advisory Consulting</x:t>
        </x:is>
      </x:c>
      <x:c r="C194" s="42" t="inlineStr">
        <x:is>
          <x:t xml:space="preserve">CBIZ, Inc.</x:t>
        </x:is>
      </x:c>
      <x:c r="D194" s="42" t="inlineStr">
        <x:is>
          <x:t xml:space="preserve">CBZ</x:t>
        </x:is>
      </x:c>
      <x:c r="E194" s="42" t="inlineStr">
        <x:is>
          <x:t xml:space="preserve">NYSE</x:t>
        </x:is>
      </x:c>
      <x:c r="F194" s="42"/>
      <x:c r="G194" s="42" t="inlineStr">
        <x:is>
          <x:t xml:space="preserve">United States</x:t>
        </x:is>
      </x:c>
      <x:c r="H194" s="42" t="inlineStr">
        <x:is>
          <x:t xml:space="preserve">Accounting, tax &amp; advisory services</x:t>
        </x:is>
      </x:c>
      <x:c r="I194" s="42" t="inlineStr">
        <x:is>
          <x:t xml:space="preserve">Research and Consulting Services</x:t>
        </x:is>
      </x:c>
      <x:c r="J194" s="42" t="inlineStr">
        <x:is>
          <x:t xml:space="preserve">USD</x:t>
        </x:is>
      </x:c>
      <x:c r="K194" s="45" t="n">
        <x:v>54.61</x:v>
      </x:c>
      <x:c r="L194" s="42" t="inlineStr">
        <x:is>
          <x:t xml:space="preserve">2026-09-08</x:t>
        </x:is>
      </x:c>
      <x:c r="M194" s="48" t="n">
        <x:v>52.7</x:v>
      </x:c>
      <x:c r="N194" s="51" t="n">
        <x:v>2879.6</x:v>
      </x:c>
      <x:c r="O194" s="51" t="n">
        <x:v>1885.3</x:v>
      </x:c>
      <x:c r="P194" s="51" t="n">
        <x:v>0</x:v>
      </x:c>
      <x:c r="Q194" s="51" t="n">
        <x:v>0</x:v>
      </x:c>
      <x:c r="R194" s="51" t="n">
        <x:v>4765</x:v>
      </x:c>
      <x:c r="S194" s="42" t="inlineStr">
        <x:is>
          <x:t xml:space="preserve">2026-08-04</x:t>
        </x:is>
      </x:c>
      <x:c r="T194" s="42"/>
      <x:c r="U194" s="51" t="n">
        <x:v>2767.3</x:v>
      </x:c>
      <x:c r="V194" s="51" t="n">
        <x:v>382.9</x:v>
      </x:c>
      <x:c r="W194" s="51" t="n">
        <x:v>287.4</x:v>
      </x:c>
      <x:c r="X194" s="54" t="n">
        <x:v>0.1383659162360423</x:v>
      </x:c>
      <x:c r="Y194" s="54" t="n">
        <x:v>0.103855743865862</x:v>
      </x:c>
      <x:c r="Z194" s="51" t="n">
        <x:v>2893.95</x:v>
      </x:c>
      <x:c r="AA194" s="51" t="n">
        <x:v>487.17</x:v>
      </x:c>
      <x:c r="AB194" s="54" t="n">
        <x:v>0.04576663173490392</x:v>
      </x:c>
      <x:c r="AC194" s="57" t="n">
        <x:v>1.721894987894337</x:v>
      </x:c>
      <x:c r="AD194" s="57" t="n">
        <x:v>12.44450248106555</x:v>
      </x:c>
      <x:c r="AE194" s="57" t="n">
        <x:v>16.57967988865693</x:v>
      </x:c>
      <x:c r="AF194" s="57" t="n">
        <x:v>1.646538468183625</x:v>
      </x:c>
      <x:c r="AG194" s="57" t="n">
        <x:v>9.780979945398936</x:v>
      </x:c>
      <x:c r="AH194" s="57" t="n">
        <x:v>27.58080808080808</x:v>
      </x:c>
      <x:c r="AI194" s="57" t="n">
        <x:v>13.25485436893204</x:v>
      </x:c>
      <x:c r="AJ194" s="42"/>
      <x:c r="AK194" s="42"/>
      <x:c r="AL194" s="42"/>
      <x:c r="AM194" s="42"/>
      <x:c r="AN194" s="42"/>
      <x:c r="AO194" s="42"/>
      <x:c r="AP194" s="42"/>
      <x:c r="AQ194" s="42" t="inlineStr">
        <x:is>
          <x:t xml:space="preserve">reported (CIQ)</x:t>
        </x:is>
      </x:c>
      <x:c r="AR194" s="42" t="inlineStr">
        <x:is>
          <x:t xml:space="preserve">CapIQ Quick Comps (FTI set), data 2026-09-09</x:t>
        </x:is>
      </x:c>
      <x:c r="AS194" s="59" t="inlineStr">
        <x:is>
          <x:t xml:space="preserve">Financial (accounting/tax/advisory) and benefits/insurance services to SMBs</x:t>
        </x:is>
      </x:c>
      <x:c r="AT194" s="59" t="inlineStr">
        <x:is>
          <x:t xml:space="preserve">Professional service fees</x:t>
        </x:is>
      </x:c>
      <x:c r="AU194" s="59" t="inlineStr">
        <x:is>
          <x:t xml:space="preserve">Accounting/advisory + benefits brokerage.</x:t>
        </x:is>
      </x:c>
    </x:row>
    <x:row r="195">
      <x:c r="A195" s="42" t="inlineStr">
        <x:is>
          <x:t xml:space="preserve">Industry 6: Business &amp; Professional Services</x:t>
        </x:is>
      </x:c>
      <x:c r="B195" s="42" t="inlineStr">
        <x:is>
          <x:t xml:space="preserve">6A. Management &amp; Advisory Consulting</x:t>
        </x:is>
      </x:c>
      <x:c r="C195" s="42" t="inlineStr">
        <x:is>
          <x:t xml:space="preserve">Huron Consulting Group Inc.</x:t>
        </x:is>
      </x:c>
      <x:c r="D195" s="42" t="inlineStr">
        <x:is>
          <x:t xml:space="preserve">HURN</x:t>
        </x:is>
      </x:c>
      <x:c r="E195" s="42" t="inlineStr">
        <x:is>
          <x:t xml:space="preserve">NasdaqGS</x:t>
        </x:is>
      </x:c>
      <x:c r="F195" s="42"/>
      <x:c r="G195" s="42" t="inlineStr">
        <x:is>
          <x:t xml:space="preserve">United States</x:t>
        </x:is>
      </x:c>
      <x:c r="H195" s="42" t="inlineStr">
        <x:is>
          <x:t xml:space="preserve">Healthcare/education/commercial consulting</x:t>
        </x:is>
      </x:c>
      <x:c r="I195" s="42" t="inlineStr">
        <x:is>
          <x:t xml:space="preserve">Research and Consulting Services</x:t>
        </x:is>
      </x:c>
      <x:c r="J195" s="42" t="inlineStr">
        <x:is>
          <x:t xml:space="preserve">USD</x:t>
        </x:is>
      </x:c>
      <x:c r="K195" s="45" t="n">
        <x:v>149.67</x:v>
      </x:c>
      <x:c r="L195" s="42" t="inlineStr">
        <x:is>
          <x:t xml:space="preserve">2026-09-08</x:t>
        </x:is>
      </x:c>
      <x:c r="M195" s="48" t="n">
        <x:v>14.9</x:v>
      </x:c>
      <x:c r="N195" s="51" t="n">
        <x:v>2229.6</x:v>
      </x:c>
      <x:c r="O195" s="51" t="n">
        <x:v>833.1</x:v>
      </x:c>
      <x:c r="P195" s="51" t="n">
        <x:v>0</x:v>
      </x:c>
      <x:c r="Q195" s="51" t="n">
        <x:v>0</x:v>
      </x:c>
      <x:c r="R195" s="51" t="n">
        <x:v>3062.8</x:v>
      </x:c>
      <x:c r="S195" s="42" t="inlineStr">
        <x:is>
          <x:t xml:space="preserve">2026-07-28</x:t>
        </x:is>
      </x:c>
      <x:c r="T195" s="42"/>
      <x:c r="U195" s="51" t="n">
        <x:v>1774</x:v>
      </x:c>
      <x:c r="V195" s="51" t="n">
        <x:v>243.3</x:v>
      </x:c>
      <x:c r="W195" s="51" t="n">
        <x:v>214.6</x:v>
      </x:c>
      <x:c r="X195" s="54" t="n">
        <x:v>0.1371476888387824</x:v>
      </x:c>
      <x:c r="Y195" s="54" t="n">
        <x:v>0.1209695603156708</x:v>
      </x:c>
      <x:c r="Z195" s="51" t="n">
        <x:v>1965.98</x:v>
      </x:c>
      <x:c r="AA195" s="51" t="n">
        <x:v>298.9</x:v>
      </x:c>
      <x:c r="AB195" s="54" t="n">
        <x:v>0.1082187147688838</x:v>
      </x:c>
      <x:c r="AC195" s="57" t="n">
        <x:v>1.726493799323563</x:v>
      </x:c>
      <x:c r="AD195" s="57" t="n">
        <x:v>12.58857377722976</x:v>
      </x:c>
      <x:c r="AE195" s="57" t="n">
        <x:v>14.27213420316869</x:v>
      </x:c>
      <x:c r="AF195" s="57" t="n">
        <x:v>1.557899876906174</x:v>
      </x:c>
      <x:c r="AG195" s="57" t="n">
        <x:v>10.24690531950485</x:v>
      </x:c>
      <x:c r="AH195" s="57" t="n">
        <x:v>22.50676691729323</x:v>
      </x:c>
      <x:c r="AI195" s="57" t="n">
        <x:v>15.55821205821206</x:v>
      </x:c>
      <x:c r="AJ195" s="42"/>
      <x:c r="AK195" s="42"/>
      <x:c r="AL195" s="42"/>
      <x:c r="AM195" s="42"/>
      <x:c r="AN195" s="42"/>
      <x:c r="AO195" s="42"/>
      <x:c r="AP195" s="42"/>
      <x:c r="AQ195" s="42" t="inlineStr">
        <x:is>
          <x:t xml:space="preserve">reported (CIQ)</x:t>
        </x:is>
      </x:c>
      <x:c r="AR195" s="42" t="inlineStr">
        <x:is>
          <x:t xml:space="preserve">CapIQ Quick Comps (FTI set), data 2026-09-09</x:t>
        </x:is>
      </x:c>
      <x:c r="AS195" s="59" t="inlineStr">
        <x:is>
          <x:t xml:space="preserve">Operational and financial consulting (healthcare, education, commercial)</x:t>
        </x:is>
      </x:c>
      <x:c r="AT195" s="59" t="inlineStr">
        <x:is>
          <x:t xml:space="preserve">Consulting fees</x:t>
        </x:is>
      </x:c>
      <x:c r="AU195" s="59"/>
    </x:row>
    <x:row r="196">
      <x:c r="A196" s="42" t="inlineStr">
        <x:is>
          <x:t xml:space="preserve">Industry 6: Business &amp; Professional Services</x:t>
        </x:is>
      </x:c>
      <x:c r="B196" s="42" t="inlineStr">
        <x:is>
          <x:t xml:space="preserve">6A. Management &amp; Advisory Consulting</x:t>
        </x:is>
      </x:c>
      <x:c r="C196" s="42" t="inlineStr">
        <x:is>
          <x:t xml:space="preserve">ICF International, Inc.</x:t>
        </x:is>
      </x:c>
      <x:c r="D196" s="42" t="inlineStr">
        <x:is>
          <x:t xml:space="preserve">ICFI</x:t>
        </x:is>
      </x:c>
      <x:c r="E196" s="42" t="inlineStr">
        <x:is>
          <x:t xml:space="preserve">NasdaqGS</x:t>
        </x:is>
      </x:c>
      <x:c r="F196" s="42"/>
      <x:c r="G196" s="42" t="inlineStr">
        <x:is>
          <x:t xml:space="preserve">United States</x:t>
        </x:is>
      </x:c>
      <x:c r="H196" s="42" t="inlineStr">
        <x:is>
          <x:t xml:space="preserve">Government &amp; commercial advisory / IT consulting</x:t>
        </x:is>
      </x:c>
      <x:c r="I196" s="42" t="inlineStr">
        <x:is>
          <x:t xml:space="preserve">Research and Consulting Services</x:t>
        </x:is>
      </x:c>
      <x:c r="J196" s="42" t="inlineStr">
        <x:is>
          <x:t xml:space="preserve">USD</x:t>
        </x:is>
      </x:c>
      <x:c r="K196" s="45" t="n">
        <x:v>86.19</x:v>
      </x:c>
      <x:c r="L196" s="42" t="inlineStr">
        <x:is>
          <x:t xml:space="preserve">2026-09-08</x:t>
        </x:is>
      </x:c>
      <x:c r="M196" s="48" t="n">
        <x:v>17.9</x:v>
      </x:c>
      <x:c r="N196" s="51" t="n">
        <x:v>1545.7</x:v>
      </x:c>
      <x:c r="O196" s="51" t="n">
        <x:v>559.8</x:v>
      </x:c>
      <x:c r="P196" s="51" t="n">
        <x:v>0</x:v>
      </x:c>
      <x:c r="Q196" s="51" t="n">
        <x:v>0</x:v>
      </x:c>
      <x:c r="R196" s="51" t="n">
        <x:v>2105.6</x:v>
      </x:c>
      <x:c r="S196" s="42" t="inlineStr">
        <x:is>
          <x:t xml:space="preserve">2026-08-06</x:t>
        </x:is>
      </x:c>
      <x:c r="T196" s="42"/>
      <x:c r="U196" s="51" t="n">
        <x:v>1821.1</x:v>
      </x:c>
      <x:c r="V196" s="51" t="n">
        <x:v>197.1</x:v>
      </x:c>
      <x:c r="W196" s="51" t="n">
        <x:v>141.8</x:v>
      </x:c>
      <x:c r="X196" s="54" t="n">
        <x:v>0.1082312887815057</x:v>
      </x:c>
      <x:c r="Y196" s="54" t="n">
        <x:v>0.07786502663225524</x:v>
      </x:c>
      <x:c r="Z196" s="51" t="n">
        <x:v>1968.12</x:v>
      </x:c>
      <x:c r="AA196" s="51" t="n">
        <x:v>222.04</x:v>
      </x:c>
      <x:c r="AB196" s="54" t="n">
        <x:v>0.08073142606117178</x:v>
      </x:c>
      <x:c r="AC196" s="57" t="n">
        <x:v>1.1562242600626</x:v>
      </x:c>
      <x:c r="AD196" s="57" t="n">
        <x:v>10.68290208016235</x:v>
      </x:c>
      <x:c r="AE196" s="57" t="n">
        <x:v>14.8490832157969</x:v>
      </x:c>
      <x:c r="AF196" s="57" t="n">
        <x:v>1.069853464219661</x:v>
      </x:c>
      <x:c r="AG196" s="57" t="n">
        <x:v>9.482976040353089</x:v>
      </x:c>
      <x:c r="AH196" s="57" t="n">
        <x:v>17.80785123966942</x:v>
      </x:c>
      <x:c r="AI196" s="57" t="n">
        <x:v>11.58467741935484</x:v>
      </x:c>
      <x:c r="AJ196" s="42"/>
      <x:c r="AK196" s="42"/>
      <x:c r="AL196" s="42"/>
      <x:c r="AM196" s="42"/>
      <x:c r="AN196" s="42"/>
      <x:c r="AO196" s="42"/>
      <x:c r="AP196" s="42"/>
      <x:c r="AQ196" s="42" t="inlineStr">
        <x:is>
          <x:t xml:space="preserve">reported (CIQ)</x:t>
        </x:is>
      </x:c>
      <x:c r="AR196" s="42" t="inlineStr">
        <x:is>
          <x:t xml:space="preserve">CapIQ Quick Comps (FTI set), data 2026-09-09</x:t>
        </x:is>
      </x:c>
      <x:c r="AS196" s="59" t="inlineStr">
        <x:is>
          <x:t xml:space="preserve">Advisory and implementation services (government + commercial)</x:t>
        </x:is>
      </x:c>
      <x:c r="AT196" s="59" t="inlineStr">
        <x:is>
          <x:t xml:space="preserve">Consulting/implementation contracts</x:t>
        </x:is>
      </x:c>
      <x:c r="AU196" s="59" t="inlineStr">
        <x:is>
          <x:t xml:space="preserve">Government-weighted.</x:t>
        </x:is>
      </x:c>
    </x:row>
    <x:row r="197">
      <x:c r="A197" s="42" t="inlineStr">
        <x:is>
          <x:t xml:space="preserve">Industry 6: Business &amp; Professional Services</x:t>
        </x:is>
      </x:c>
      <x:c r="B197" s="42" t="inlineStr">
        <x:is>
          <x:t xml:space="preserve">6A. Management &amp; Advisory Consulting</x:t>
        </x:is>
      </x:c>
      <x:c r="C197" s="42" t="inlineStr">
        <x:is>
          <x:t xml:space="preserve">CRA International, Inc.</x:t>
        </x:is>
      </x:c>
      <x:c r="D197" s="42" t="inlineStr">
        <x:is>
          <x:t xml:space="preserve">CRAI</x:t>
        </x:is>
      </x:c>
      <x:c r="E197" s="42" t="inlineStr">
        <x:is>
          <x:t xml:space="preserve">NasdaqGS</x:t>
        </x:is>
      </x:c>
      <x:c r="F197" s="42"/>
      <x:c r="G197" s="42" t="inlineStr">
        <x:is>
          <x:t xml:space="preserve">United States</x:t>
        </x:is>
      </x:c>
      <x:c r="H197" s="42" t="inlineStr">
        <x:is>
          <x:t xml:space="preserve">Economic &amp; litigation consulting</x:t>
        </x:is>
      </x:c>
      <x:c r="I197" s="42" t="inlineStr">
        <x:is>
          <x:t xml:space="preserve">Research and Consulting Services</x:t>
        </x:is>
      </x:c>
      <x:c r="J197" s="42" t="inlineStr">
        <x:is>
          <x:t xml:space="preserve">USD</x:t>
        </x:is>
      </x:c>
      <x:c r="K197" s="45" t="n">
        <x:v>165.52</x:v>
      </x:c>
      <x:c r="L197" s="42" t="inlineStr">
        <x:is>
          <x:t xml:space="preserve">2026-09-08</x:t>
        </x:is>
      </x:c>
      <x:c r="M197" s="48" t="n">
        <x:v>6.3</x:v>
      </x:c>
      <x:c r="N197" s="51" t="n">
        <x:v>1038.9</x:v>
      </x:c>
      <x:c r="O197" s="51" t="n">
        <x:v>282.2</x:v>
      </x:c>
      <x:c r="P197" s="51" t="n">
        <x:v>0</x:v>
      </x:c>
      <x:c r="Q197" s="51" t="n">
        <x:v>0</x:v>
      </x:c>
      <x:c r="R197" s="51" t="n">
        <x:v>1321.2</x:v>
      </x:c>
      <x:c r="S197" s="42" t="inlineStr">
        <x:is>
          <x:t xml:space="preserve">2026-08-06</x:t>
        </x:is>
      </x:c>
      <x:c r="T197" s="42"/>
      <x:c r="U197" s="51" t="n">
        <x:v>794.6</x:v>
      </x:c>
      <x:c r="V197" s="51" t="n">
        <x:v>93.3</x:v>
      </x:c>
      <x:c r="W197" s="51" t="n">
        <x:v>79.40000000000001</x:v>
      </x:c>
      <x:c r="X197" s="54" t="n">
        <x:v>0.1174175685879688</x:v>
      </x:c>
      <x:c r="Y197" s="54" t="n">
        <x:v>0.09992449030958973</x:v>
      </x:c>
      <x:c r="Z197" s="51" t="n">
        <x:v>808.71</x:v>
      </x:c>
      <x:c r="AA197" s="51" t="n">
        <x:v>103.62</x:v>
      </x:c>
      <x:c r="AB197" s="54" t="n">
        <x:v>0.01775736219481505</x:v>
      </x:c>
      <x:c r="AC197" s="57" t="n">
        <x:v>1.66272338283413</x:v>
      </x:c>
      <x:c r="AD197" s="57" t="n">
        <x:v>14.16077170418007</x:v>
      </x:c>
      <x:c r="AE197" s="57" t="n">
        <x:v>16.63979848866499</x:v>
      </x:c>
      <x:c r="AF197" s="57" t="n">
        <x:v>1.633712950254108</x:v>
      </x:c>
      <x:c r="AG197" s="57" t="n">
        <x:v>12.7504342790967</x:v>
      </x:c>
      <x:c r="AH197" s="57" t="n">
        <x:v>22.06933333333334</x:v>
      </x:c>
      <x:c r="AI197" s="57" t="n">
        <x:v>18.30973451327434</x:v>
      </x:c>
      <x:c r="AJ197" s="42"/>
      <x:c r="AK197" s="42"/>
      <x:c r="AL197" s="42"/>
      <x:c r="AM197" s="42"/>
      <x:c r="AN197" s="42"/>
      <x:c r="AO197" s="42"/>
      <x:c r="AP197" s="42"/>
      <x:c r="AQ197" s="42" t="inlineStr">
        <x:is>
          <x:t xml:space="preserve">reported (CIQ)</x:t>
        </x:is>
      </x:c>
      <x:c r="AR197" s="42" t="inlineStr">
        <x:is>
          <x:t xml:space="preserve">CapIQ Quick Comps (FTI set), data 2026-09-09</x:t>
        </x:is>
      </x:c>
      <x:c r="AS197" s="59" t="inlineStr">
        <x:is>
          <x:t xml:space="preserve">Economic, financial, and management consulting (litigation support)</x:t>
        </x:is>
      </x:c>
      <x:c r="AT197" s="59" t="inlineStr">
        <x:is>
          <x:t xml:space="preserve">Consulting fees</x:t>
        </x:is>
      </x:c>
      <x:c r="AU197" s="59"/>
    </x:row>
    <x:row r="198">
      <x:c r="A198" s="42" t="inlineStr">
        <x:is>
          <x:t xml:space="preserve">Industry 6: Business &amp; Professional Services</x:t>
        </x:is>
      </x:c>
      <x:c r="B198" s="42" t="inlineStr">
        <x:is>
          <x:t xml:space="preserve">6A. Management &amp; Advisory Consulting</x:t>
        </x:is>
      </x:c>
      <x:c r="C198" s="42" t="inlineStr">
        <x:is>
          <x:t xml:space="preserve">Houlihan Lokey, Inc.</x:t>
        </x:is>
      </x:c>
      <x:c r="D198" s="42" t="inlineStr">
        <x:is>
          <x:t xml:space="preserve">HLI</x:t>
        </x:is>
      </x:c>
      <x:c r="E198" s="42" t="inlineStr">
        <x:is>
          <x:t xml:space="preserve">NYSE</x:t>
        </x:is>
      </x:c>
      <x:c r="F198" s="42"/>
      <x:c r="G198" s="42" t="inlineStr">
        <x:is>
          <x:t xml:space="preserve">United States</x:t>
        </x:is>
      </x:c>
      <x:c r="H198" s="42" t="inlineStr">
        <x:is>
          <x:t xml:space="preserve">Investment banking / financial advisory</x:t>
        </x:is>
      </x:c>
      <x:c r="I198" s="42" t="inlineStr">
        <x:is>
          <x:t xml:space="preserve">Research and Consulting Services</x:t>
        </x:is>
      </x:c>
      <x:c r="J198" s="42" t="inlineStr">
        <x:is>
          <x:t xml:space="preserve">USD</x:t>
        </x:is>
      </x:c>
      <x:c r="K198" s="45" t="n">
        <x:v>135.27</x:v>
      </x:c>
      <x:c r="L198" s="42" t="inlineStr">
        <x:is>
          <x:t xml:space="preserve">2026-09-08</x:t>
        </x:is>
      </x:c>
      <x:c r="M198" s="48" t="n">
        <x:v>69.90000000000001</x:v>
      </x:c>
      <x:c r="N198" s="51" t="n">
        <x:v>9453.5</x:v>
      </x:c>
      <x:c r="O198" s="51" t="n">
        <x:v>-252</x:v>
      </x:c>
      <x:c r="P198" s="51" t="n">
        <x:v>0</x:v>
      </x:c>
      <x:c r="Q198" s="51" t="n">
        <x:v>110</x:v>
      </x:c>
      <x:c r="R198" s="42"/>
      <x:c r="S198" s="42" t="inlineStr">
        <x:is>
          <x:t xml:space="preserve">2026-07-31</x:t>
        </x:is>
      </x:c>
      <x:c r="T198" s="42"/>
      <x:c r="U198" s="51" t="n">
        <x:v>2523.5</x:v>
      </x:c>
      <x:c r="V198" s="42"/>
      <x:c r="W198" s="42"/>
      <x:c r="X198" s="42"/>
      <x:c r="Y198" s="42"/>
      <x:c r="Z198" s="51" t="n">
        <x:v>2803.92</x:v>
      </x:c>
      <x:c r="AA198" s="51" t="n">
        <x:v>686.83</x:v>
      </x:c>
      <x:c r="AB198" s="54" t="n">
        <x:v>0.111123439667129</x:v>
      </x:c>
      <x:c r="AC198" s="42"/>
      <x:c r="AD198" s="42"/>
      <x:c r="AE198" s="42"/>
      <x:c r="AF198" s="42"/>
      <x:c r="AG198" s="42"/>
      <x:c r="AH198" s="57" t="n">
        <x:v>22.73445378151261</x:v>
      </x:c>
      <x:c r="AI198" s="57" t="n">
        <x:v>17.59037711313394</x:v>
      </x:c>
      <x:c r="AJ198" s="42"/>
      <x:c r="AK198" s="42"/>
      <x:c r="AL198" s="42"/>
      <x:c r="AM198" s="42"/>
      <x:c r="AN198" s="42"/>
      <x:c r="AO198" s="42"/>
      <x:c r="AP198" s="42"/>
      <x:c r="AQ198" s="42" t="inlineStr">
        <x:is>
          <x:t xml:space="preserve">reported (CIQ)</x:t>
        </x:is>
      </x:c>
      <x:c r="AR198" s="42" t="inlineStr">
        <x:is>
          <x:t xml:space="preserve">CapIQ Quick Comps (FTI set), data 2026-09-09</x:t>
        </x:is>
      </x:c>
      <x:c r="AS198" s="59" t="inlineStr">
        <x:is>
          <x:t xml:space="preserve">Independent investment bank: M&amp;A, restructuring, valuation advisory</x:t>
        </x:is>
      </x:c>
      <x:c r="AT198" s="59" t="inlineStr">
        <x:is>
          <x:t xml:space="preserve">Advisory / transaction fees</x:t>
        </x:is>
      </x:c>
      <x:c r="AU198" s="59" t="inlineStr">
        <x:is>
          <x:t xml:space="preserve">Financial advisory / investment bank — NOT a services-consulting comp; EBITDA/TEV not shown. Excluded from stats. Flagged.</x:t>
        </x:is>
      </x:c>
    </x:row>
    <x:row r="199">
      <x:c r="A199" s="36" t="inlineStr">
        <x:is>
          <x:t xml:space="preserve">6B. Staffing &amp; Talent Solutions  —  Industry 6: Business &amp; Professional Services</x:t>
        </x:is>
      </x:c>
      <x:c r="B199" s="36"/>
      <x:c r="C199" s="36"/>
      <x:c r="D199" s="36"/>
      <x:c r="E199" s="36"/>
      <x:c r="F199" s="36"/>
      <x:c r="G199" s="36"/>
      <x:c r="H199" s="36"/>
      <x:c r="I199" s="36"/>
      <x:c r="J199" s="36"/>
      <x:c r="K199" s="36"/>
      <x:c r="L199" s="36"/>
      <x:c r="M199" s="36"/>
      <x:c r="N199" s="36"/>
      <x:c r="O199" s="36"/>
      <x:c r="P199" s="36"/>
      <x:c r="Q199" s="36"/>
      <x:c r="R199" s="36"/>
      <x:c r="S199" s="36"/>
      <x:c r="T199" s="36"/>
      <x:c r="U199" s="36"/>
      <x:c r="V199" s="36"/>
      <x:c r="W199" s="36"/>
      <x:c r="X199" s="36"/>
      <x:c r="Y199" s="36"/>
      <x:c r="Z199" s="36"/>
      <x:c r="AA199" s="36"/>
      <x:c r="AB199" s="36"/>
      <x:c r="AC199" s="36"/>
      <x:c r="AD199" s="36"/>
      <x:c r="AE199" s="36"/>
      <x:c r="AF199" s="36"/>
      <x:c r="AG199" s="36"/>
      <x:c r="AH199" s="36"/>
      <x:c r="AI199" s="36"/>
      <x:c r="AJ199" s="36"/>
      <x:c r="AK199" s="36"/>
      <x:c r="AL199" s="36"/>
      <x:c r="AM199" s="36"/>
      <x:c r="AN199" s="36"/>
      <x:c r="AO199" s="36"/>
      <x:c r="AP199" s="36"/>
      <x:c r="AQ199" s="36"/>
      <x:c r="AR199" s="36"/>
      <x:c r="AS199" s="36"/>
      <x:c r="AT199" s="36"/>
      <x:c r="AU199" s="36"/>
    </x:row>
    <x:row r="200">
      <x:c r="A200" s="42" t="inlineStr">
        <x:is>
          <x:t xml:space="preserve">Industry 6: Business &amp; Professional Services</x:t>
        </x:is>
      </x:c>
      <x:c r="B200" s="42" t="inlineStr">
        <x:is>
          <x:t xml:space="preserve">6B. Staffing &amp; Talent Solutions</x:t>
        </x:is>
      </x:c>
      <x:c r="C200" s="42" t="inlineStr">
        <x:is>
          <x:t xml:space="preserve">ManpowerGroup Inc.</x:t>
        </x:is>
      </x:c>
      <x:c r="D200" s="42" t="inlineStr">
        <x:is>
          <x:t xml:space="preserve">MAN</x:t>
        </x:is>
      </x:c>
      <x:c r="E200" s="42" t="inlineStr">
        <x:is>
          <x:t xml:space="preserve">NYSE</x:t>
        </x:is>
      </x:c>
      <x:c r="F200" s="42"/>
      <x:c r="G200" s="42" t="inlineStr">
        <x:is>
          <x:t xml:space="preserve">United States</x:t>
        </x:is>
      </x:c>
      <x:c r="H200" s="42" t="inlineStr">
        <x:is>
          <x:t xml:space="preserve">Temporary/contract staffing (global)</x:t>
        </x:is>
      </x:c>
      <x:c r="I200" s="42" t="inlineStr">
        <x:is>
          <x:t xml:space="preserve">Human Resource and Employment Services</x:t>
        </x:is>
      </x:c>
      <x:c r="J200" s="42" t="inlineStr">
        <x:is>
          <x:t xml:space="preserve">USD</x:t>
        </x:is>
      </x:c>
      <x:c r="K200" s="45" t="n">
        <x:v>56.72</x:v>
      </x:c>
      <x:c r="L200" s="42" t="inlineStr">
        <x:is>
          <x:t xml:space="preserve">2026-09-08</x:t>
        </x:is>
      </x:c>
      <x:c r="M200" s="48" t="n">
        <x:v>46.5</x:v>
      </x:c>
      <x:c r="N200" s="51" t="n">
        <x:v>2637.8</x:v>
      </x:c>
      <x:c r="O200" s="51" t="n">
        <x:v>1239.4</x:v>
      </x:c>
      <x:c r="P200" s="51" t="n">
        <x:v>0</x:v>
      </x:c>
      <x:c r="Q200" s="51" t="n">
        <x:v>0.1</x:v>
      </x:c>
      <x:c r="R200" s="51" t="n">
        <x:v>3877.3</x:v>
      </x:c>
      <x:c r="S200" s="42" t="inlineStr">
        <x:is>
          <x:t xml:space="preserve">2026-08-07</x:t>
        </x:is>
      </x:c>
      <x:c r="T200" s="42"/>
      <x:c r="U200" s="51" t="n">
        <x:v>18718.1</x:v>
      </x:c>
      <x:c r="V200" s="51" t="n">
        <x:v>413.6</x:v>
      </x:c>
      <x:c r="W200" s="51" t="n">
        <x:v>346.5</x:v>
      </x:c>
      <x:c r="X200" s="54" t="n">
        <x:v>0.02209625976995529</x:v>
      </x:c>
      <x:c r="Y200" s="54" t="n">
        <x:v>0.01851149422216999</x:v>
      </x:c>
      <x:c r="Z200" s="51" t="n">
        <x:v>19404.58</x:v>
      </x:c>
      <x:c r="AA200" s="51" t="n">
        <x:v>480.36</x:v>
      </x:c>
      <x:c r="AB200" s="54" t="n">
        <x:v>0.0366746624924541</x:v>
      </x:c>
      <x:c r="AC200" s="57" t="n">
        <x:v>0.2071417504981809</x:v>
      </x:c>
      <x:c r="AD200" s="57" t="n">
        <x:v>9.374516441005802</x:v>
      </x:c>
      <x:c r="AE200" s="57" t="n">
        <x:v>11.18989898989899</x:v>
      </x:c>
      <x:c r="AF200" s="57" t="n">
        <x:v>0.1998136522408627</x:v>
      </x:c>
      <x:c r="AG200" s="57" t="n">
        <x:v>8.071654592389041</x:v>
      </x:c>
      <x:c r="AH200" s="57" t="n">
        <x:v>25.43497757847534</x:v>
      </x:c>
      <x:c r="AI200" s="57" t="n">
        <x:v>13.76699029126214</x:v>
      </x:c>
      <x:c r="AJ200" s="42"/>
      <x:c r="AK200" s="42"/>
      <x:c r="AL200" s="42"/>
      <x:c r="AM200" s="42"/>
      <x:c r="AN200" s="42"/>
      <x:c r="AO200" s="42"/>
      <x:c r="AP200" s="42"/>
      <x:c r="AQ200" s="42" t="inlineStr">
        <x:is>
          <x:t xml:space="preserve">reported (CIQ)</x:t>
        </x:is>
      </x:c>
      <x:c r="AR200" s="42" t="inlineStr">
        <x:is>
          <x:t xml:space="preserve">CapIQ Quick Comps (Robert Half set), data 2026-09-09</x:t>
        </x:is>
      </x:c>
      <x:c r="AS200" s="59" t="inlineStr">
        <x:is>
          <x:t xml:space="preserve">Global workforce solutions and temporary staffing</x:t>
        </x:is>
      </x:c>
      <x:c r="AT200" s="59" t="inlineStr">
        <x:is>
          <x:t xml:space="preserve">Temp labor (gross revenue pass-through)</x:t>
        </x:is>
      </x:c>
      <x:c r="AU200" s="59" t="inlineStr">
        <x:is>
          <x:t xml:space="preserve">GROSS-revenue temp staffing — EV/Rev ~0.2x not comparable to fee-based peers; use EV/EBITDA. Flagged.</x:t>
        </x:is>
      </x:c>
    </x:row>
    <x:row r="201">
      <x:c r="A201" s="42" t="inlineStr">
        <x:is>
          <x:t xml:space="preserve">Industry 6: Business &amp; Professional Services</x:t>
        </x:is>
      </x:c>
      <x:c r="B201" s="42" t="inlineStr">
        <x:is>
          <x:t xml:space="preserve">6B. Staffing &amp; Talent Solutions</x:t>
        </x:is>
      </x:c>
      <x:c r="C201" s="42" t="inlineStr">
        <x:is>
          <x:t xml:space="preserve">Robert Half Inc.</x:t>
        </x:is>
      </x:c>
      <x:c r="D201" s="42" t="inlineStr">
        <x:is>
          <x:t xml:space="preserve">RHI</x:t>
        </x:is>
      </x:c>
      <x:c r="E201" s="42" t="inlineStr">
        <x:is>
          <x:t xml:space="preserve">NYSE</x:t>
        </x:is>
      </x:c>
      <x:c r="F201" s="42"/>
      <x:c r="G201" s="42" t="inlineStr">
        <x:is>
          <x:t xml:space="preserve">United States</x:t>
        </x:is>
      </x:c>
      <x:c r="H201" s="42" t="inlineStr">
        <x:is>
          <x:t xml:space="preserve">Professional staffing + Protiviti consulting</x:t>
        </x:is>
      </x:c>
      <x:c r="I201" s="42" t="inlineStr">
        <x:is>
          <x:t xml:space="preserve">Human Resource and Employment Services</x:t>
        </x:is>
      </x:c>
      <x:c r="J201" s="42" t="inlineStr">
        <x:is>
          <x:t xml:space="preserve">USD</x:t>
        </x:is>
      </x:c>
      <x:c r="K201" s="45" t="n">
        <x:v>38.55</x:v>
      </x:c>
      <x:c r="L201" s="42" t="inlineStr">
        <x:is>
          <x:t xml:space="preserve">2026-09-08</x:t>
        </x:is>
      </x:c>
      <x:c r="M201" s="48" t="n">
        <x:v>100.6</x:v>
      </x:c>
      <x:c r="N201" s="51" t="n">
        <x:v>3878.3</x:v>
      </x:c>
      <x:c r="O201" s="51" t="n">
        <x:v>-83.90000000000001</x:v>
      </x:c>
      <x:c r="P201" s="51" t="n">
        <x:v>0</x:v>
      </x:c>
      <x:c r="Q201" s="51" t="n">
        <x:v>0</x:v>
      </x:c>
      <x:c r="R201" s="51" t="n">
        <x:v>3794.4</x:v>
      </x:c>
      <x:c r="S201" s="42" t="inlineStr">
        <x:is>
          <x:t xml:space="preserve">2026-08-04</x:t>
        </x:is>
      </x:c>
      <x:c r="T201" s="42"/>
      <x:c r="U201" s="51" t="n">
        <x:v>5293.4</x:v>
      </x:c>
      <x:c r="V201" s="51" t="n">
        <x:v>61.2</x:v>
      </x:c>
      <x:c r="W201" s="51" t="n">
        <x:v>10.7</x:v>
      </x:c>
      <x:c r="X201" s="54" t="n">
        <x:v>0.01156156723466959</x:v>
      </x:c>
      <x:c r="Y201" s="54" t="n">
        <x:v>0.002021385121094193</x:v>
      </x:c>
      <x:c r="Z201" s="51" t="n">
        <x:v>5384.9</x:v>
      </x:c>
      <x:c r="AA201" s="51" t="n">
        <x:v>305.73</x:v>
      </x:c>
      <x:c r="AB201" s="54" t="n">
        <x:v>0.01728567650281487</x:v>
      </x:c>
      <x:c r="AC201" s="57" t="n">
        <x:v>0.7168171685495146</x:v>
      </x:c>
      <x:c r="AD201" s="57" t="n">
        <x:v>62</x:v>
      </x:c>
      <x:c r="AE201" s="57" t="n">
        <x:v>354.6168224299066</x:v>
      </x:c>
      <x:c r="AF201" s="57" t="n">
        <x:v>0.7046370406135676</x:v>
      </x:c>
      <x:c r="AG201" s="57" t="n">
        <x:v>12.41095083897557</x:v>
      </x:c>
      <x:c r="AH201" s="57" t="n">
        <x:v>33.52173913043478</x:v>
      </x:c>
      <x:c r="AI201" s="57" t="n">
        <x:v>23.36363636363636</x:v>
      </x:c>
      <x:c r="AJ201" s="42"/>
      <x:c r="AK201" s="42"/>
      <x:c r="AL201" s="42"/>
      <x:c r="AM201" s="42"/>
      <x:c r="AN201" s="42"/>
      <x:c r="AO201" s="42"/>
      <x:c r="AP201" s="42"/>
      <x:c r="AQ201" s="42" t="inlineStr">
        <x:is>
          <x:t xml:space="preserve">reported (CIQ)</x:t>
        </x:is>
      </x:c>
      <x:c r="AR201" s="42" t="inlineStr">
        <x:is>
          <x:t xml:space="preserve">CapIQ Quick Comps (Robert Half set), data 2026-09-09</x:t>
        </x:is>
      </x:c>
      <x:c r="AS201" s="59" t="inlineStr">
        <x:is>
          <x:t xml:space="preserve">Specialized talent staffing and Protiviti consulting</x:t>
        </x:is>
      </x:c>
      <x:c r="AT201" s="59" t="inlineStr">
        <x:is>
          <x:t xml:space="preserve">Staffing placement + consulting fees</x:t>
        </x:is>
      </x:c>
      <x:c r="AU201" s="59" t="inlineStr">
        <x:is>
          <x:t xml:space="preserve">Staffing anchor; cyclical trough compressing LTM EBITDA (margin ~1% LTM vs ~6% NTM).</x:t>
        </x:is>
      </x:c>
    </x:row>
    <x:row r="202">
      <x:c r="A202" s="42" t="inlineStr">
        <x:is>
          <x:t xml:space="preserve">Industry 6: Business &amp; Professional Services</x:t>
        </x:is>
      </x:c>
      <x:c r="B202" s="42" t="inlineStr">
        <x:is>
          <x:t xml:space="preserve">6B. Staffing &amp; Talent Solutions</x:t>
        </x:is>
      </x:c>
      <x:c r="C202" s="42" t="inlineStr">
        <x:is>
          <x:t xml:space="preserve">Korn Ferry</x:t>
        </x:is>
      </x:c>
      <x:c r="D202" s="42" t="inlineStr">
        <x:is>
          <x:t xml:space="preserve">KFY</x:t>
        </x:is>
      </x:c>
      <x:c r="E202" s="42" t="inlineStr">
        <x:is>
          <x:t xml:space="preserve">NYSE</x:t>
        </x:is>
      </x:c>
      <x:c r="F202" s="42"/>
      <x:c r="G202" s="42" t="inlineStr">
        <x:is>
          <x:t xml:space="preserve">United States</x:t>
        </x:is>
      </x:c>
      <x:c r="H202" s="42" t="inlineStr">
        <x:is>
          <x:t xml:space="preserve">Executive search + talent/org consulting</x:t>
        </x:is>
      </x:c>
      <x:c r="I202" s="42" t="inlineStr">
        <x:is>
          <x:t xml:space="preserve">Human Resource and Employment Services</x:t>
        </x:is>
      </x:c>
      <x:c r="J202" s="42" t="inlineStr">
        <x:is>
          <x:t xml:space="preserve">USD</x:t>
        </x:is>
      </x:c>
      <x:c r="K202" s="45" t="n">
        <x:v>81.13</x:v>
      </x:c>
      <x:c r="L202" s="42" t="inlineStr">
        <x:is>
          <x:t xml:space="preserve">2026-09-08</x:t>
        </x:is>
      </x:c>
      <x:c r="M202" s="48" t="n">
        <x:v>50.2</x:v>
      </x:c>
      <x:c r="N202" s="51" t="n">
        <x:v>4074.8</x:v>
      </x:c>
      <x:c r="O202" s="51" t="n">
        <x:v>-458</x:v>
      </x:c>
      <x:c r="P202" s="51" t="n">
        <x:v>0</x:v>
      </x:c>
      <x:c r="Q202" s="51" t="n">
        <x:v>6.89</x:v>
      </x:c>
      <x:c r="R202" s="51" t="n">
        <x:v>3623.7</x:v>
      </x:c>
      <x:c r="S202" s="42" t="inlineStr">
        <x:is>
          <x:t xml:space="preserve">2026-09-09</x:t>
        </x:is>
      </x:c>
      <x:c r="T202" s="42"/>
      <x:c r="U202" s="51" t="n">
        <x:v>2955.4</x:v>
      </x:c>
      <x:c r="V202" s="51" t="n">
        <x:v>406.7</x:v>
      </x:c>
      <x:c r="W202" s="51" t="n">
        <x:v>381.8</x:v>
      </x:c>
      <x:c r="X202" s="54" t="n">
        <x:v>0.1376125059213643</x:v>
      </x:c>
      <x:c r="Y202" s="54" t="n">
        <x:v>0.129187250456791</x:v>
      </x:c>
      <x:c r="Z202" s="51" t="n">
        <x:v>3694.13</x:v>
      </x:c>
      <x:c r="AA202" s="51" t="n">
        <x:v>635.88</x:v>
      </x:c>
      <x:c r="AB202" s="54" t="n">
        <x:v>0.2499593963592068</x:v>
      </x:c>
      <x:c r="AC202" s="57" t="n">
        <x:v>1.226128442850376</x:v>
      </x:c>
      <x:c r="AD202" s="57" t="n">
        <x:v>8.910007376444554</x:v>
      </x:c>
      <x:c r="AE202" s="57" t="n">
        <x:v>9.491094814038764</x:v>
      </x:c>
      <x:c r="AF202" s="57" t="n">
        <x:v>0.9809346178937935</x:v>
      </x:c>
      <x:c r="AG202" s="57" t="n">
        <x:v>5.698716739007359</x:v>
      </x:c>
      <x:c r="AH202" s="57" t="n">
        <x:v>15.3655303030303</x:v>
      </x:c>
      <x:c r="AI202" s="57" t="n">
        <x:v>13.3</x:v>
      </x:c>
      <x:c r="AJ202" s="42"/>
      <x:c r="AK202" s="42"/>
      <x:c r="AL202" s="42"/>
      <x:c r="AM202" s="42"/>
      <x:c r="AN202" s="42"/>
      <x:c r="AO202" s="42"/>
      <x:c r="AP202" s="42"/>
      <x:c r="AQ202" s="42" t="inlineStr">
        <x:is>
          <x:t xml:space="preserve">reported (CIQ)</x:t>
        </x:is>
      </x:c>
      <x:c r="AR202" s="42" t="inlineStr">
        <x:is>
          <x:t xml:space="preserve">CapIQ Quick Comps (Robert Half set), data 2026-09-09</x:t>
        </x:is>
      </x:c>
      <x:c r="AS202" s="59" t="inlineStr">
        <x:is>
          <x:t xml:space="preserve">Executive search, talent management, and organizational consulting</x:t>
        </x:is>
      </x:c>
      <x:c r="AT202" s="59" t="inlineStr">
        <x:is>
          <x:t xml:space="preserve">Search + consulting fees</x:t>
        </x:is>
      </x:c>
      <x:c r="AU202" s="59" t="inlineStr">
        <x:is>
          <x:t xml:space="preserve">Bridges staffing and consulting.</x:t>
        </x:is>
      </x:c>
    </x:row>
    <x:row r="203">
      <x:c r="A203" s="42" t="inlineStr">
        <x:is>
          <x:t xml:space="preserve">Industry 6: Business &amp; Professional Services</x:t>
        </x:is>
      </x:c>
      <x:c r="B203" s="42" t="inlineStr">
        <x:is>
          <x:t xml:space="preserve">6B. Staffing &amp; Talent Solutions</x:t>
        </x:is>
      </x:c>
      <x:c r="C203" s="42" t="inlineStr">
        <x:is>
          <x:t xml:space="preserve">Everforth, Inc.</x:t>
        </x:is>
      </x:c>
      <x:c r="D203" s="42" t="inlineStr">
        <x:is>
          <x:t xml:space="preserve">EFOR</x:t>
        </x:is>
      </x:c>
      <x:c r="E203" s="42" t="inlineStr">
        <x:is>
          <x:t xml:space="preserve">NYSE</x:t>
        </x:is>
      </x:c>
      <x:c r="F203" s="42"/>
      <x:c r="G203" s="42" t="inlineStr">
        <x:is>
          <x:t xml:space="preserve">United States</x:t>
        </x:is>
      </x:c>
      <x:c r="H203" s="42" t="inlineStr">
        <x:is>
          <x:t xml:space="preserve">IT &amp; professional staffing (formerly ASGN)</x:t>
        </x:is>
      </x:c>
      <x:c r="I203" s="42" t="inlineStr">
        <x:is>
          <x:t xml:space="preserve">Human Resource and Employment Services</x:t>
        </x:is>
      </x:c>
      <x:c r="J203" s="42" t="inlineStr">
        <x:is>
          <x:t xml:space="preserve">USD</x:t>
        </x:is>
      </x:c>
      <x:c r="K203" s="45" t="n">
        <x:v>30.6</x:v>
      </x:c>
      <x:c r="L203" s="42" t="inlineStr">
        <x:is>
          <x:t xml:space="preserve">2026-09-08</x:t>
        </x:is>
      </x:c>
      <x:c r="M203" s="48" t="n">
        <x:v>40.9</x:v>
      </x:c>
      <x:c r="N203" s="51" t="n">
        <x:v>1251.5</x:v>
      </x:c>
      <x:c r="O203" s="51" t="n">
        <x:v>1343.7</x:v>
      </x:c>
      <x:c r="P203" s="51" t="n">
        <x:v>0</x:v>
      </x:c>
      <x:c r="Q203" s="51" t="n">
        <x:v>0</x:v>
      </x:c>
      <x:c r="R203" s="51" t="n">
        <x:v>2595.2</x:v>
      </x:c>
      <x:c r="S203" s="42" t="inlineStr">
        <x:is>
          <x:t xml:space="preserve">2026-07-31</x:t>
        </x:is>
      </x:c>
      <x:c r="T203" s="42"/>
      <x:c r="U203" s="51" t="n">
        <x:v>3966.8</x:v>
      </x:c>
      <x:c r="V203" s="51" t="n">
        <x:v>342.4</x:v>
      </x:c>
      <x:c r="W203" s="51" t="n">
        <x:v>234.8</x:v>
      </x:c>
      <x:c r="X203" s="54" t="n">
        <x:v>0.08631642633861046</x:v>
      </x:c>
      <x:c r="Y203" s="54" t="n">
        <x:v>0.05919128768780881</x:v>
      </x:c>
      <x:c r="Z203" s="51" t="n">
        <x:v>4009.14</x:v>
      </x:c>
      <x:c r="AA203" s="51" t="n">
        <x:v>385.57</x:v>
      </x:c>
      <x:c r="AB203" s="54" t="n">
        <x:v>0.01067359080367036</x:v>
      </x:c>
      <x:c r="AC203" s="57" t="n">
        <x:v>0.6542301099122718</x:v>
      </x:c>
      <x:c r="AD203" s="57" t="n">
        <x:v>7.579439252336448</x:v>
      </x:c>
      <x:c r="AE203" s="57" t="n">
        <x:v>11.05281090289608</x:v>
      </x:c>
      <x:c r="AF203" s="57" t="n">
        <x:v>0.6473208718079189</x:v>
      </x:c>
      <x:c r="AG203" s="57" t="n">
        <x:v>6.730814119355759</x:v>
      </x:c>
      <x:c r="AH203" s="57" t="n">
        <x:v>15.53299492385787</x:v>
      </x:c>
      <x:c r="AI203" s="57" t="n">
        <x:v>7.766497461928934</x:v>
      </x:c>
      <x:c r="AJ203" s="42"/>
      <x:c r="AK203" s="42"/>
      <x:c r="AL203" s="42"/>
      <x:c r="AM203" s="42"/>
      <x:c r="AN203" s="42"/>
      <x:c r="AO203" s="42"/>
      <x:c r="AP203" s="42"/>
      <x:c r="AQ203" s="42" t="inlineStr">
        <x:is>
          <x:t xml:space="preserve">reported (CIQ)</x:t>
        </x:is>
      </x:c>
      <x:c r="AR203" s="42" t="inlineStr">
        <x:is>
          <x:t xml:space="preserve">CapIQ Quick Comps (Robert Half set), data 2026-09-09</x:t>
        </x:is>
      </x:c>
      <x:c r="AS203" s="59" t="inlineStr">
        <x:is>
          <x:t xml:space="preserve">IT, digital, and professional staffing &amp; solutions</x:t>
        </x:is>
      </x:c>
      <x:c r="AT203" s="59" t="inlineStr">
        <x:is>
          <x:t xml:space="preserve">Staffing + solutions fees</x:t>
        </x:is>
      </x:c>
      <x:c r="AU203" s="59" t="inlineStr">
        <x:is>
          <x:t xml:space="preserve">Former ASGN; IT/professional staffing &amp; solutions.</x:t>
        </x:is>
      </x:c>
    </x:row>
    <x:row r="204">
      <x:c r="A204" s="42" t="inlineStr">
        <x:is>
          <x:t xml:space="preserve">Industry 6: Business &amp; Professional Services</x:t>
        </x:is>
      </x:c>
      <x:c r="B204" s="42" t="inlineStr">
        <x:is>
          <x:t xml:space="preserve">6B. Staffing &amp; Talent Solutions</x:t>
        </x:is>
      </x:c>
      <x:c r="C204" s="42" t="inlineStr">
        <x:is>
          <x:t xml:space="preserve">Kforce Inc.</x:t>
        </x:is>
      </x:c>
      <x:c r="D204" s="42" t="inlineStr">
        <x:is>
          <x:t xml:space="preserve">KFRC</x:t>
        </x:is>
      </x:c>
      <x:c r="E204" s="42" t="inlineStr">
        <x:is>
          <x:t xml:space="preserve">NYSE</x:t>
        </x:is>
      </x:c>
      <x:c r="F204" s="42"/>
      <x:c r="G204" s="42" t="inlineStr">
        <x:is>
          <x:t xml:space="preserve">United States</x:t>
        </x:is>
      </x:c>
      <x:c r="H204" s="42" t="inlineStr">
        <x:is>
          <x:t xml:space="preserve">Professional/IT staffing</x:t>
        </x:is>
      </x:c>
      <x:c r="I204" s="42" t="inlineStr">
        <x:is>
          <x:t xml:space="preserve">Human Resource and Employment Services</x:t>
        </x:is>
      </x:c>
      <x:c r="J204" s="42" t="inlineStr">
        <x:is>
          <x:t xml:space="preserve">USD</x:t>
        </x:is>
      </x:c>
      <x:c r="K204" s="45" t="n">
        <x:v>51.35</x:v>
      </x:c>
      <x:c r="L204" s="42" t="inlineStr">
        <x:is>
          <x:t xml:space="preserve">2026-09-08</x:t>
        </x:is>
      </x:c>
      <x:c r="M204" s="48" t="n">
        <x:v>16.8</x:v>
      </x:c>
      <x:c r="N204" s="51" t="n">
        <x:v>860.9</x:v>
      </x:c>
      <x:c r="O204" s="51" t="n">
        <x:v>121.7</x:v>
      </x:c>
      <x:c r="P204" s="51" t="n">
        <x:v>0</x:v>
      </x:c>
      <x:c r="Q204" s="51" t="n">
        <x:v>0</x:v>
      </x:c>
      <x:c r="R204" s="51" t="n">
        <x:v>982.6</x:v>
      </x:c>
      <x:c r="S204" s="42" t="inlineStr">
        <x:is>
          <x:t xml:space="preserve">2026-07-29</x:t>
        </x:is>
      </x:c>
      <x:c r="T204" s="42"/>
      <x:c r="U204" s="51" t="n">
        <x:v>1344.4</x:v>
      </x:c>
      <x:c r="V204" s="51" t="n">
        <x:v>56.9</x:v>
      </x:c>
      <x:c r="W204" s="51" t="n">
        <x:v>54.3</x:v>
      </x:c>
      <x:c r="X204" s="54" t="n">
        <x:v>0.04232371318060101</x:v>
      </x:c>
      <x:c r="Y204" s="54" t="n">
        <x:v>0.04038976495090747</x:v>
      </x:c>
      <x:c r="Z204" s="51" t="n">
        <x:v>1412.93</x:v>
      </x:c>
      <x:c r="AA204" s="51" t="n">
        <x:v>91.69</x:v>
      </x:c>
      <x:c r="AB204" s="54" t="n">
        <x:v>0.05097441237726863</x:v>
      </x:c>
      <x:c r="AC204" s="57" t="n">
        <x:v>0.7308836655757215</x:v>
      </x:c>
      <x:c r="AD204" s="57" t="n">
        <x:v>17.2688927943761</x:v>
      </x:c>
      <x:c r="AE204" s="57" t="n">
        <x:v>18.09576427255985</x:v>
      </x:c>
      <x:c r="AF204" s="57" t="n">
        <x:v>0.6954343102630703</x:v>
      </x:c>
      <x:c r="AG204" s="57" t="n">
        <x:v>10.71654487948522</x:v>
      </x:c>
      <x:c r="AH204" s="57" t="n">
        <x:v>24.22169811320755</x:v>
      </x:c>
      <x:c r="AI204" s="57" t="n">
        <x:v>18.53790613718412</x:v>
      </x:c>
      <x:c r="AJ204" s="42"/>
      <x:c r="AK204" s="42"/>
      <x:c r="AL204" s="42"/>
      <x:c r="AM204" s="42"/>
      <x:c r="AN204" s="42"/>
      <x:c r="AO204" s="42"/>
      <x:c r="AP204" s="42"/>
      <x:c r="AQ204" s="42" t="inlineStr">
        <x:is>
          <x:t xml:space="preserve">reported (CIQ)</x:t>
        </x:is>
      </x:c>
      <x:c r="AR204" s="42" t="inlineStr">
        <x:is>
          <x:t xml:space="preserve">CapIQ Quick Comps (Robert Half set), data 2026-09-09</x:t>
        </x:is>
      </x:c>
      <x:c r="AS204" s="59" t="inlineStr">
        <x:is>
          <x:t xml:space="preserve">Technology and professional staffing</x:t>
        </x:is>
      </x:c>
      <x:c r="AT204" s="59" t="inlineStr">
        <x:is>
          <x:t xml:space="preserve">Staffing placement fees</x:t>
        </x:is>
      </x:c>
      <x:c r="AU204" s="59"/>
    </x:row>
    <x:row r="205">
      <x:c r="A205" s="42" t="inlineStr">
        <x:is>
          <x:t xml:space="preserve">Industry 6: Business &amp; Professional Services</x:t>
        </x:is>
      </x:c>
      <x:c r="B205" s="42" t="inlineStr">
        <x:is>
          <x:t xml:space="preserve">6B. Staffing &amp; Talent Solutions</x:t>
        </x:is>
      </x:c>
      <x:c r="C205" s="42" t="inlineStr">
        <x:is>
          <x:t xml:space="preserve">Groupe CRIT SA</x:t>
        </x:is>
      </x:c>
      <x:c r="D205" s="42" t="inlineStr">
        <x:is>
          <x:t xml:space="preserve">CEN</x:t>
        </x:is>
      </x:c>
      <x:c r="E205" s="42" t="inlineStr">
        <x:is>
          <x:t xml:space="preserve">ENXTPA</x:t>
        </x:is>
      </x:c>
      <x:c r="F205" s="42"/>
      <x:c r="G205" s="42" t="inlineStr">
        <x:is>
          <x:t xml:space="preserve">France</x:t>
        </x:is>
      </x:c>
      <x:c r="H205" s="42" t="inlineStr">
        <x:is>
          <x:t xml:space="preserve">Temporary staffing (Europe)</x:t>
        </x:is>
      </x:c>
      <x:c r="I205" s="42" t="inlineStr">
        <x:is>
          <x:t xml:space="preserve">Human Resource and Employment Services</x:t>
        </x:is>
      </x:c>
      <x:c r="J205" s="42" t="inlineStr">
        <x:is>
          <x:t xml:space="preserve">USD</x:t>
        </x:is>
      </x:c>
      <x:c r="K205" s="45" t="n">
        <x:v>60.89</x:v>
      </x:c>
      <x:c r="L205" s="42" t="inlineStr">
        <x:is>
          <x:t xml:space="preserve">2026-09-08</x:t>
        </x:is>
      </x:c>
      <x:c r="M205" s="48" t="n">
        <x:v>10.5</x:v>
      </x:c>
      <x:c r="N205" s="51" t="n">
        <x:v>641.5</x:v>
      </x:c>
      <x:c r="O205" s="51" t="n">
        <x:v>-120.3</x:v>
      </x:c>
      <x:c r="P205" s="51" t="n">
        <x:v>0</x:v>
      </x:c>
      <x:c r="Q205" s="51" t="n">
        <x:v>13.67</x:v>
      </x:c>
      <x:c r="R205" s="51" t="n">
        <x:v>534.9</x:v>
      </x:c>
      <x:c r="S205" s="42" t="inlineStr">
        <x:is>
          <x:t xml:space="preserve">2026-05-01</x:t>
        </x:is>
      </x:c>
      <x:c r="T205" s="42"/>
      <x:c r="U205" s="51" t="n">
        <x:v>3918.7</x:v>
      </x:c>
      <x:c r="V205" s="51" t="n">
        <x:v>128.8</x:v>
      </x:c>
      <x:c r="W205" s="51" t="n">
        <x:v>73.3</x:v>
      </x:c>
      <x:c r="X205" s="54" t="n">
        <x:v>0.03286804297343507</x:v>
      </x:c>
      <x:c r="Y205" s="54" t="n">
        <x:v>0.01870518284124837</x:v>
      </x:c>
      <x:c r="Z205" s="51" t="n">
        <x:v>3995.35</x:v>
      </x:c>
      <x:c r="AA205" s="51" t="n">
        <x:v>173.04</x:v>
      </x:c>
      <x:c r="AB205" s="54" t="n">
        <x:v>0.01956005818256057</x:v>
      </x:c>
      <x:c r="AC205" s="57" t="n">
        <x:v>0.1364993492739939</x:v>
      </x:c>
      <x:c r="AD205" s="57" t="n">
        <x:v>4.152950310559006</x:v>
      </x:c>
      <x:c r="AE205" s="57" t="n">
        <x:v>7.297407912687585</x:v>
      </x:c>
      <x:c r="AF205" s="57" t="n">
        <x:v>0.1338806362396286</x:v>
      </x:c>
      <x:c r="AG205" s="57" t="n">
        <x:v>3.091192787794729</x:v>
      </x:c>
      <x:c r="AH205" s="57" t="n">
        <x:v>17.70058139534884</x:v>
      </x:c>
      <x:c r="AI205" s="57" t="n">
        <x:v>9.31039755351682</x:v>
      </x:c>
      <x:c r="AJ205" s="42"/>
      <x:c r="AK205" s="42"/>
      <x:c r="AL205" s="42"/>
      <x:c r="AM205" s="42"/>
      <x:c r="AN205" s="42"/>
      <x:c r="AO205" s="42"/>
      <x:c r="AP205" s="42"/>
      <x:c r="AQ205" s="42" t="inlineStr">
        <x:is>
          <x:t xml:space="preserve">reported (CIQ)</x:t>
        </x:is>
      </x:c>
      <x:c r="AR205" s="42" t="inlineStr">
        <x:is>
          <x:t xml:space="preserve">CapIQ Quick Comps (Robert Half set); EUR converted</x:t>
        </x:is>
      </x:c>
      <x:c r="AS205" s="59" t="inlineStr">
        <x:is>
          <x:t xml:space="preserve">Temporary staffing and airport/aeronautical services (France)</x:t>
        </x:is>
      </x:c>
      <x:c r="AT205" s="59" t="inlineStr">
        <x:is>
          <x:t xml:space="preserve">Temp labor (gross revenue)</x:t>
        </x:is>
      </x:c>
      <x:c r="AU205" s="59" t="inlineStr">
        <x:is>
          <x:t xml:space="preserve">France; GROSS-revenue temp staffing. Flagged. Supplemental.</x:t>
        </x:is>
      </x:c>
    </x:row>
    <x:row r="206">
      <x:c r="A206" s="36" t="inlineStr">
        <x:is>
          <x:t xml:space="preserve">6C. Outsourced Admin &amp; BPO  —  Industry 6: Business &amp; Professional Services</x:t>
        </x:is>
      </x:c>
      <x:c r="B206" s="36"/>
      <x:c r="C206" s="36"/>
      <x:c r="D206" s="36"/>
      <x:c r="E206" s="36"/>
      <x:c r="F206" s="36"/>
      <x:c r="G206" s="36"/>
      <x:c r="H206" s="36"/>
      <x:c r="I206" s="36"/>
      <x:c r="J206" s="36"/>
      <x:c r="K206" s="36"/>
      <x:c r="L206" s="36"/>
      <x:c r="M206" s="36"/>
      <x:c r="N206" s="36"/>
      <x:c r="O206" s="36"/>
      <x:c r="P206" s="36"/>
      <x:c r="Q206" s="36"/>
      <x:c r="R206" s="36"/>
      <x:c r="S206" s="36"/>
      <x:c r="T206" s="36"/>
      <x:c r="U206" s="36"/>
      <x:c r="V206" s="36"/>
      <x:c r="W206" s="36"/>
      <x:c r="X206" s="36"/>
      <x:c r="Y206" s="36"/>
      <x:c r="Z206" s="36"/>
      <x:c r="AA206" s="36"/>
      <x:c r="AB206" s="36"/>
      <x:c r="AC206" s="36"/>
      <x:c r="AD206" s="36"/>
      <x:c r="AE206" s="36"/>
      <x:c r="AF206" s="36"/>
      <x:c r="AG206" s="36"/>
      <x:c r="AH206" s="36"/>
      <x:c r="AI206" s="36"/>
      <x:c r="AJ206" s="36"/>
      <x:c r="AK206" s="36"/>
      <x:c r="AL206" s="36"/>
      <x:c r="AM206" s="36"/>
      <x:c r="AN206" s="36"/>
      <x:c r="AO206" s="36"/>
      <x:c r="AP206" s="36"/>
      <x:c r="AQ206" s="36"/>
      <x:c r="AR206" s="36"/>
      <x:c r="AS206" s="36"/>
      <x:c r="AT206" s="36"/>
      <x:c r="AU206" s="36"/>
    </x:row>
    <x:row r="207">
      <x:c r="A207" s="42" t="inlineStr">
        <x:is>
          <x:t xml:space="preserve">Industry 6: Business &amp; Professional Services</x:t>
        </x:is>
      </x:c>
      <x:c r="B207" s="42" t="inlineStr">
        <x:is>
          <x:t xml:space="preserve">6C. Outsourced Admin &amp; BPO</x:t>
        </x:is>
      </x:c>
      <x:c r="C207" s="42" t="inlineStr">
        <x:is>
          <x:t xml:space="preserve">SS&amp;C Technologies Holdings, Inc.</x:t>
        </x:is>
      </x:c>
      <x:c r="D207" s="42" t="inlineStr">
        <x:is>
          <x:t xml:space="preserve">SSNC</x:t>
        </x:is>
      </x:c>
      <x:c r="E207" s="42" t="inlineStr">
        <x:is>
          <x:t xml:space="preserve">NasdaqGS</x:t>
        </x:is>
      </x:c>
      <x:c r="F207" s="42"/>
      <x:c r="G207" s="42" t="inlineStr">
        <x:is>
          <x:t xml:space="preserve">United States</x:t>
        </x:is>
      </x:c>
      <x:c r="H207" s="42" t="inlineStr">
        <x:is>
          <x:t xml:space="preserve">Fintech software + fund administration BPO</x:t>
        </x:is>
      </x:c>
      <x:c r="I207" s="42" t="inlineStr">
        <x:is>
          <x:t xml:space="preserve">Data Processing and Outsourced Services</x:t>
        </x:is>
      </x:c>
      <x:c r="J207" s="42" t="inlineStr">
        <x:is>
          <x:t xml:space="preserve">USD</x:t>
        </x:is>
      </x:c>
      <x:c r="K207" s="45" t="n">
        <x:v>79.34</x:v>
      </x:c>
      <x:c r="L207" s="42" t="inlineStr">
        <x:is>
          <x:t xml:space="preserve">2026-09-08</x:t>
        </x:is>
      </x:c>
      <x:c r="M207" s="48" t="n">
        <x:v>234.7</x:v>
      </x:c>
      <x:c r="N207" s="51" t="n">
        <x:v>18617.5</x:v>
      </x:c>
      <x:c r="O207" s="51" t="n">
        <x:v>7328.7</x:v>
      </x:c>
      <x:c r="P207" s="51" t="n">
        <x:v>0</x:v>
      </x:c>
      <x:c r="Q207" s="51" t="n">
        <x:v>69.8</x:v>
      </x:c>
      <x:c r="R207" s="51" t="n">
        <x:v>26016</x:v>
      </x:c>
      <x:c r="S207" s="42" t="inlineStr">
        <x:is>
          <x:t xml:space="preserve">2026-07-30</x:t>
        </x:is>
      </x:c>
      <x:c r="T207" s="42"/>
      <x:c r="U207" s="51" t="n">
        <x:v>6564.3</x:v>
      </x:c>
      <x:c r="V207" s="51" t="n">
        <x:v>2110.1</x:v>
      </x:c>
      <x:c r="W207" s="51" t="n">
        <x:v>1549.6</x:v>
      </x:c>
      <x:c r="X207" s="54" t="n">
        <x:v>0.3214508782353031</x:v>
      </x:c>
      <x:c r="Y207" s="54" t="n">
        <x:v>0.236064774614201</x:v>
      </x:c>
      <x:c r="Z207" s="51" t="n">
        <x:v>6938.22</x:v>
      </x:c>
      <x:c r="AA207" s="51" t="n">
        <x:v>2780.26</x:v>
      </x:c>
      <x:c r="AB207" s="54" t="n">
        <x:v>0.05696266166994191</x:v>
      </x:c>
      <x:c r="AC207" s="57" t="n">
        <x:v>3.96325579269686</x:v>
      </x:c>
      <x:c r="AD207" s="57" t="n">
        <x:v>12.3292734941472</x:v>
      </x:c>
      <x:c r="AE207" s="57" t="n">
        <x:v>16.78884873515746</x:v>
      </x:c>
      <x:c r="AF207" s="57" t="n">
        <x:v>3.749664899642848</x:v>
      </x:c>
      <x:c r="AG207" s="57" t="n">
        <x:v>9.357398228942616</x:v>
      </x:c>
      <x:c r="AH207" s="57" t="n">
        <x:v>22.79885057471265</x:v>
      </x:c>
      <x:c r="AI207" s="57" t="n">
        <x:v>10.67833109017497</x:v>
      </x:c>
      <x:c r="AJ207" s="42"/>
      <x:c r="AK207" s="42"/>
      <x:c r="AL207" s="42"/>
      <x:c r="AM207" s="42"/>
      <x:c r="AN207" s="42"/>
      <x:c r="AO207" s="42"/>
      <x:c r="AP207" s="42"/>
      <x:c r="AQ207" s="42" t="inlineStr">
        <x:is>
          <x:t xml:space="preserve">reported (CIQ)</x:t>
        </x:is>
      </x:c>
      <x:c r="AR207" s="42" t="inlineStr">
        <x:is>
          <x:t xml:space="preserve">CapIQ Quick Comps (Genpact set), data 2026-09-09</x:t>
        </x:is>
      </x:c>
      <x:c r="AS207" s="59" t="inlineStr">
        <x:is>
          <x:t xml:space="preserve">Financial software and fund administration / outsourced operations</x:t>
        </x:is>
      </x:c>
      <x:c r="AT207" s="59" t="inlineStr">
        <x:is>
          <x:t xml:space="preserve">Software + outsourced fund administration</x:t>
        </x:is>
      </x:c>
      <x:c r="AU207" s="59" t="inlineStr">
        <x:is>
          <x:t xml:space="preserve">DIVERSIFIED — primarily fintech software with fund-admin BPO; higher margin than pure BPO. Flagged (software-weighted).</x:t>
        </x:is>
      </x:c>
    </x:row>
    <x:row r="208">
      <x:c r="A208" s="42" t="inlineStr">
        <x:is>
          <x:t xml:space="preserve">Industry 6: Business &amp; Professional Services</x:t>
        </x:is>
      </x:c>
      <x:c r="B208" s="42" t="inlineStr">
        <x:is>
          <x:t xml:space="preserve">6C. Outsourced Admin &amp; BPO</x:t>
        </x:is>
      </x:c>
      <x:c r="C208" s="42" t="inlineStr">
        <x:is>
          <x:t xml:space="preserve">Concentrix Corporation</x:t>
        </x:is>
      </x:c>
      <x:c r="D208" s="42" t="inlineStr">
        <x:is>
          <x:t xml:space="preserve">CNXC</x:t>
        </x:is>
      </x:c>
      <x:c r="E208" s="42" t="inlineStr">
        <x:is>
          <x:t xml:space="preserve">NasdaqGS</x:t>
        </x:is>
      </x:c>
      <x:c r="F208" s="42"/>
      <x:c r="G208" s="42" t="inlineStr">
        <x:is>
          <x:t xml:space="preserve">United States</x:t>
        </x:is>
      </x:c>
      <x:c r="H208" s="42" t="inlineStr">
        <x:is>
          <x:t xml:space="preserve">Customer experience (CX) outsourcing</x:t>
        </x:is>
      </x:c>
      <x:c r="I208" s="42" t="inlineStr">
        <x:is>
          <x:t xml:space="preserve">Data Processing and Outsourced Services</x:t>
        </x:is>
      </x:c>
      <x:c r="J208" s="42" t="inlineStr">
        <x:is>
          <x:t xml:space="preserve">USD</x:t>
        </x:is>
      </x:c>
      <x:c r="K208" s="45" t="n">
        <x:v>27.07</x:v>
      </x:c>
      <x:c r="L208" s="42" t="inlineStr">
        <x:is>
          <x:t xml:space="preserve">2026-09-08</x:t>
        </x:is>
      </x:c>
      <x:c r="M208" s="48" t="n">
        <x:v>61</x:v>
      </x:c>
      <x:c r="N208" s="51" t="n">
        <x:v>1651.8</x:v>
      </x:c>
      <x:c r="O208" s="51" t="n">
        <x:v>5248.7</x:v>
      </x:c>
      <x:c r="P208" s="51" t="n">
        <x:v>0</x:v>
      </x:c>
      <x:c r="Q208" s="51" t="n">
        <x:v>0</x:v>
      </x:c>
      <x:c r="R208" s="51" t="n">
        <x:v>6900.5</x:v>
      </x:c>
      <x:c r="S208" s="42" t="inlineStr">
        <x:is>
          <x:t xml:space="preserve">2026-07-02</x:t>
        </x:is>
      </x:c>
      <x:c r="T208" s="42"/>
      <x:c r="U208" s="51" t="n">
        <x:v>9999</x:v>
      </x:c>
      <x:c r="V208" s="51" t="n">
        <x:v>1274.6</x:v>
      </x:c>
      <x:c r="W208" s="51" t="n">
        <x:v>620.7</x:v>
      </x:c>
      <x:c r="X208" s="54" t="n">
        <x:v>0.1274727472747275</x:v>
      </x:c>
      <x:c r="Y208" s="54" t="n">
        <x:v>0.06207620762076208</x:v>
      </x:c>
      <x:c r="Z208" s="51" t="n">
        <x:v>9974.950000000001</x:v>
      </x:c>
      <x:c r="AA208" s="51" t="n">
        <x:v>1463.08</x:v>
      </x:c>
      <x:c r="AB208" s="54" t="n">
        <x:v>-0.002405240524052332</x:v>
      </x:c>
      <x:c r="AC208" s="57" t="n">
        <x:v>0.6901190119011901</x:v>
      </x:c>
      <x:c r="AD208" s="57" t="n">
        <x:v>5.413855327161463</x:v>
      </x:c>
      <x:c r="AE208" s="57" t="n">
        <x:v>11.11728693410665</x:v>
      </x:c>
      <x:c r="AF208" s="57" t="n">
        <x:v>0.6917829162050937</x:v>
      </x:c>
      <x:c r="AG208" s="57" t="n">
        <x:v>4.716420154742051</x:v>
      </x:c>
      <x:c r="AH208" s="42"/>
      <x:c r="AI208" s="57" t="n">
        <x:v>2.319622964867181</x:v>
      </x:c>
      <x:c r="AJ208" s="42"/>
      <x:c r="AK208" s="42"/>
      <x:c r="AL208" s="42"/>
      <x:c r="AM208" s="42"/>
      <x:c r="AN208" s="42"/>
      <x:c r="AO208" s="42"/>
      <x:c r="AP208" s="42"/>
      <x:c r="AQ208" s="42" t="inlineStr">
        <x:is>
          <x:t xml:space="preserve">reported (CIQ)</x:t>
        </x:is>
      </x:c>
      <x:c r="AR208" s="42" t="inlineStr">
        <x:is>
          <x:t xml:space="preserve">CapIQ Quick Comps (Genpact set), data 2026-09-09</x:t>
        </x:is>
      </x:c>
      <x:c r="AS208" s="59" t="inlineStr">
        <x:is>
          <x:t xml:space="preserve">Customer experience management and business services outsourcing</x:t>
        </x:is>
      </x:c>
      <x:c r="AT208" s="59" t="inlineStr">
        <x:is>
          <x:t xml:space="preserve">CX outsourcing contracts</x:t>
        </x:is>
      </x:c>
      <x:c r="AU208" s="59" t="inlineStr">
        <x:is>
          <x:t xml:space="preserve">CX/BPO; high leverage post-Webhelp; LTM EPS negative (goodwill/one-offs) — P/E NM on LTM. NTM EPS positive.</x:t>
        </x:is>
      </x:c>
    </x:row>
    <x:row r="209">
      <x:c r="A209" s="42" t="inlineStr">
        <x:is>
          <x:t xml:space="preserve">Industry 6: Business &amp; Professional Services</x:t>
        </x:is>
      </x:c>
      <x:c r="B209" s="42" t="inlineStr">
        <x:is>
          <x:t xml:space="preserve">6C. Outsourced Admin &amp; BPO</x:t>
        </x:is>
      </x:c>
      <x:c r="C209" s="42" t="inlineStr">
        <x:is>
          <x:t xml:space="preserve">Genpact Limited</x:t>
        </x:is>
      </x:c>
      <x:c r="D209" s="42" t="inlineStr">
        <x:is>
          <x:t xml:space="preserve">G</x:t>
        </x:is>
      </x:c>
      <x:c r="E209" s="42" t="inlineStr">
        <x:is>
          <x:t xml:space="preserve">NYSE</x:t>
        </x:is>
      </x:c>
      <x:c r="F209" s="42"/>
      <x:c r="G209" s="42" t="inlineStr">
        <x:is>
          <x:t xml:space="preserve">United States (Bermuda inc.)</x:t>
        </x:is>
      </x:c>
      <x:c r="H209" s="42" t="inlineStr">
        <x:is>
          <x:t xml:space="preserve">Business process outsourcing / analytics</x:t>
        </x:is>
      </x:c>
      <x:c r="I209" s="42" t="inlineStr">
        <x:is>
          <x:t xml:space="preserve">Data Processing and Outsourced Services</x:t>
        </x:is>
      </x:c>
      <x:c r="J209" s="42" t="inlineStr">
        <x:is>
          <x:t xml:space="preserve">USD</x:t>
        </x:is>
      </x:c>
      <x:c r="K209" s="45" t="n">
        <x:v>34.87</x:v>
      </x:c>
      <x:c r="L209" s="42" t="inlineStr">
        <x:is>
          <x:t xml:space="preserve">2026-09-08</x:t>
        </x:is>
      </x:c>
      <x:c r="M209" s="48" t="n">
        <x:v>168</x:v>
      </x:c>
      <x:c r="N209" s="51" t="n">
        <x:v>5859.4</x:v>
      </x:c>
      <x:c r="O209" s="51" t="n">
        <x:v>893.9</x:v>
      </x:c>
      <x:c r="P209" s="51" t="n">
        <x:v>0</x:v>
      </x:c>
      <x:c r="Q209" s="51" t="n">
        <x:v>0</x:v>
      </x:c>
      <x:c r="R209" s="51" t="n">
        <x:v>6753.3</x:v>
      </x:c>
      <x:c r="S209" s="42" t="inlineStr">
        <x:is>
          <x:t xml:space="preserve">2026-08-07</x:t>
        </x:is>
      </x:c>
      <x:c r="T209" s="42"/>
      <x:c r="U209" s="51" t="n">
        <x:v>5250</x:v>
      </x:c>
      <x:c r="V209" s="51" t="n">
        <x:v>879</x:v>
      </x:c>
      <x:c r="W209" s="51" t="n">
        <x:v>787</x:v>
      </x:c>
      <x:c r="X209" s="54" t="n">
        <x:v>0.1674285714285714</x:v>
      </x:c>
      <x:c r="Y209" s="54" t="n">
        <x:v>0.1499047619047619</x:v>
      </x:c>
      <x:c r="Z209" s="51" t="n">
        <x:v>5621.29</x:v>
      </x:c>
      <x:c r="AA209" s="51" t="n">
        <x:v>1053.35</x:v>
      </x:c>
      <x:c r="AB209" s="54" t="n">
        <x:v>0.07072190476190476</x:v>
      </x:c>
      <x:c r="AC209" s="57" t="n">
        <x:v>1.286342857142857</x:v>
      </x:c>
      <x:c r="AD209" s="57" t="n">
        <x:v>7.682935153583618</x:v>
      </x:c>
      <x:c r="AE209" s="57" t="n">
        <x:v>8.581067344345616</x:v>
      </x:c>
      <x:c r="AF209" s="57" t="n">
        <x:v>1.201379042888732</x:v>
      </x:c>
      <x:c r="AG209" s="57" t="n">
        <x:v>6.41125931551716</x:v>
      </x:c>
      <x:c r="AH209" s="57" t="n">
        <x:v>10.37797619047619</x:v>
      </x:c>
      <x:c r="AI209" s="57" t="n">
        <x:v>8.147196261682241</x:v>
      </x:c>
      <x:c r="AJ209" s="42"/>
      <x:c r="AK209" s="42"/>
      <x:c r="AL209" s="42"/>
      <x:c r="AM209" s="42"/>
      <x:c r="AN209" s="42"/>
      <x:c r="AO209" s="42"/>
      <x:c r="AP209" s="42"/>
      <x:c r="AQ209" s="42" t="inlineStr">
        <x:is>
          <x:t xml:space="preserve">reported (CIQ)</x:t>
        </x:is>
      </x:c>
      <x:c r="AR209" s="42" t="inlineStr">
        <x:is>
          <x:t xml:space="preserve">CapIQ Quick Comps (Genpact set), data 2026-09-09</x:t>
        </x:is>
      </x:c>
      <x:c r="AS209" s="59" t="inlineStr">
        <x:is>
          <x:t xml:space="preserve">Business process management, digital operations, and analytics services</x:t>
        </x:is>
      </x:c>
      <x:c r="AT209" s="59" t="inlineStr">
        <x:is>
          <x:t xml:space="preserve">Outsourcing contracts + transformation fees</x:t>
        </x:is>
      </x:c>
      <x:c r="AU209" s="59" t="inlineStr">
        <x:is>
          <x:t xml:space="preserve">BPO anchor.</x:t>
        </x:is>
      </x:c>
    </x:row>
    <x:row r="210">
      <x:c r="A210" s="42" t="inlineStr">
        <x:is>
          <x:t xml:space="preserve">Industry 6: Business &amp; Professional Services</x:t>
        </x:is>
      </x:c>
      <x:c r="B210" s="42" t="inlineStr">
        <x:is>
          <x:t xml:space="preserve">6C. Outsourced Admin &amp; BPO</x:t>
        </x:is>
      </x:c>
      <x:c r="C210" s="42" t="inlineStr">
        <x:is>
          <x:t xml:space="preserve">ExlService Holdings, Inc.</x:t>
        </x:is>
      </x:c>
      <x:c r="D210" s="42" t="inlineStr">
        <x:is>
          <x:t xml:space="preserve">EXLS</x:t>
        </x:is>
      </x:c>
      <x:c r="E210" s="42" t="inlineStr">
        <x:is>
          <x:t xml:space="preserve">NasdaqGS</x:t>
        </x:is>
      </x:c>
      <x:c r="F210" s="42"/>
      <x:c r="G210" s="42" t="inlineStr">
        <x:is>
          <x:t xml:space="preserve">United States</x:t>
        </x:is>
      </x:c>
      <x:c r="H210" s="42" t="inlineStr">
        <x:is>
          <x:t xml:space="preserve">Business process outsourcing / analytics</x:t>
        </x:is>
      </x:c>
      <x:c r="I210" s="42" t="inlineStr">
        <x:is>
          <x:t xml:space="preserve">Data Processing and Outsourced Services</x:t>
        </x:is>
      </x:c>
      <x:c r="J210" s="42" t="inlineStr">
        <x:is>
          <x:t xml:space="preserve">USD</x:t>
        </x:is>
      </x:c>
      <x:c r="K210" s="45" t="n">
        <x:v>34.95</x:v>
      </x:c>
      <x:c r="L210" s="42" t="inlineStr">
        <x:is>
          <x:t xml:space="preserve">2026-09-08</x:t>
        </x:is>
      </x:c>
      <x:c r="M210" s="48" t="n">
        <x:v>151.6</x:v>
      </x:c>
      <x:c r="N210" s="51" t="n">
        <x:v>5298.9</x:v>
      </x:c>
      <x:c r="O210" s="51" t="n">
        <x:v>206.3</x:v>
      </x:c>
      <x:c r="P210" s="51" t="n">
        <x:v>0</x:v>
      </x:c>
      <x:c r="Q210" s="51" t="n">
        <x:v>0</x:v>
      </x:c>
      <x:c r="R210" s="51" t="n">
        <x:v>5505.2</x:v>
      </x:c>
      <x:c r="S210" s="42" t="inlineStr">
        <x:is>
          <x:t xml:space="preserve">2026-07-28</x:t>
        </x:is>
      </x:c>
      <x:c r="T210" s="42"/>
      <x:c r="U210" s="51" t="n">
        <x:v>2237.3</x:v>
      </x:c>
      <x:c r="V210" s="51" t="n">
        <x:v>379.1</x:v>
      </x:c>
      <x:c r="W210" s="51" t="n">
        <x:v>332.1</x:v>
      </x:c>
      <x:c r="X210" s="54" t="n">
        <x:v>0.1694453135475797</x:v>
      </x:c>
      <x:c r="Y210" s="54" t="n">
        <x:v>0.148437849193224</x:v>
      </x:c>
      <x:c r="Z210" s="51" t="n">
        <x:v>2548.73</x:v>
      </x:c>
      <x:c r="AA210" s="51" t="n">
        <x:v>533.78</x:v>
      </x:c>
      <x:c r="AB210" s="54" t="n">
        <x:v>0.1391990345505743</x:v>
      </x:c>
      <x:c r="AC210" s="57" t="n">
        <x:v>2.460644526885084</x:v>
      </x:c>
      <x:c r="AD210" s="57" t="n">
        <x:v>14.52176206805592</x:v>
      </x:c>
      <x:c r="AE210" s="57" t="n">
        <x:v>16.57693465823547</x:v>
      </x:c>
      <x:c r="AF210" s="57" t="n">
        <x:v>2.159977714391089</x:v>
      </x:c>
      <x:c r="AG210" s="57" t="n">
        <x:v>10.31361234965716</x:v>
      </x:c>
      <x:c r="AH210" s="57" t="n">
        <x:v>22.12025316455696</x:v>
      </x:c>
      <x:c r="AI210" s="57" t="n">
        <x:v>14.6234309623431</x:v>
      </x:c>
      <x:c r="AJ210" s="42"/>
      <x:c r="AK210" s="42"/>
      <x:c r="AL210" s="42"/>
      <x:c r="AM210" s="42"/>
      <x:c r="AN210" s="42"/>
      <x:c r="AO210" s="42"/>
      <x:c r="AP210" s="42"/>
      <x:c r="AQ210" s="42" t="inlineStr">
        <x:is>
          <x:t xml:space="preserve">reported (CIQ)</x:t>
        </x:is>
      </x:c>
      <x:c r="AR210" s="42" t="inlineStr">
        <x:is>
          <x:t xml:space="preserve">CapIQ Quick Comps (Genpact set), data 2026-09-09</x:t>
        </x:is>
      </x:c>
      <x:c r="AS210" s="59" t="inlineStr">
        <x:is>
          <x:t xml:space="preserve">Digital operations, analytics, and BPO services</x:t>
        </x:is>
      </x:c>
      <x:c r="AT210" s="59" t="inlineStr">
        <x:is>
          <x:t xml:space="preserve">Outsourcing contracts + analytics fees</x:t>
        </x:is>
      </x:c>
      <x:c r="AU210" s="59"/>
    </x:row>
    <x:row r="211">
      <x:c r="A211" s="42" t="inlineStr">
        <x:is>
          <x:t xml:space="preserve">Industry 6: Business &amp; Professional Services</x:t>
        </x:is>
      </x:c>
      <x:c r="B211" s="42" t="inlineStr">
        <x:is>
          <x:t xml:space="preserve">6C. Outsourced Admin &amp; BPO</x:t>
        </x:is>
      </x:c>
      <x:c r="C211" s="42" t="inlineStr">
        <x:is>
          <x:t xml:space="preserve">Maximus, Inc.</x:t>
        </x:is>
      </x:c>
      <x:c r="D211" s="42" t="inlineStr">
        <x:is>
          <x:t xml:space="preserve">MMS</x:t>
        </x:is>
      </x:c>
      <x:c r="E211" s="42" t="inlineStr">
        <x:is>
          <x:t xml:space="preserve">NYSE</x:t>
        </x:is>
      </x:c>
      <x:c r="F211" s="42"/>
      <x:c r="G211" s="42" t="inlineStr">
        <x:is>
          <x:t xml:space="preserve">United States</x:t>
        </x:is>
      </x:c>
      <x:c r="H211" s="42" t="inlineStr">
        <x:is>
          <x:t xml:space="preserve">Government BPO / health &amp; human services</x:t>
        </x:is>
      </x:c>
      <x:c r="I211" s="42" t="inlineStr">
        <x:is>
          <x:t xml:space="preserve">Data Processing and Outsourced Services</x:t>
        </x:is>
      </x:c>
      <x:c r="J211" s="42" t="inlineStr">
        <x:is>
          <x:t xml:space="preserve">USD</x:t>
        </x:is>
      </x:c>
      <x:c r="K211" s="45" t="n">
        <x:v>56.11</x:v>
      </x:c>
      <x:c r="L211" s="42" t="inlineStr">
        <x:is>
          <x:t xml:space="preserve">2026-09-08</x:t>
        </x:is>
      </x:c>
      <x:c r="M211" s="48" t="n">
        <x:v>52.4</x:v>
      </x:c>
      <x:c r="N211" s="51" t="n">
        <x:v>2937.8</x:v>
      </x:c>
      <x:c r="O211" s="51" t="n">
        <x:v>1675.7</x:v>
      </x:c>
      <x:c r="P211" s="51" t="n">
        <x:v>0</x:v>
      </x:c>
      <x:c r="Q211" s="51" t="n">
        <x:v>0</x:v>
      </x:c>
      <x:c r="R211" s="51" t="n">
        <x:v>4613.5</x:v>
      </x:c>
      <x:c r="S211" s="42" t="inlineStr">
        <x:is>
          <x:t xml:space="preserve">2026-08-06</x:t>
        </x:is>
      </x:c>
      <x:c r="T211" s="42"/>
      <x:c r="U211" s="51" t="n">
        <x:v>5248.4</x:v>
      </x:c>
      <x:c r="V211" s="51" t="n">
        <x:v>691.8</x:v>
      </x:c>
      <x:c r="W211" s="51" t="n">
        <x:v>579</x:v>
      </x:c>
      <x:c r="X211" s="54" t="n">
        <x:v>0.1318115997256307</x:v>
      </x:c>
      <x:c r="Y211" s="54" t="n">
        <x:v>0.1103193354165079</x:v>
      </x:c>
      <x:c r="Z211" s="51" t="n">
        <x:v>5432.79</x:v>
      </x:c>
      <x:c r="AA211" s="51" t="n">
        <x:v>716.72</x:v>
      </x:c>
      <x:c r="AB211" s="54" t="n">
        <x:v>0.0351326118436095</x:v>
      </x:c>
      <x:c r="AC211" s="57" t="n">
        <x:v>0.8790297995579606</x:v>
      </x:c>
      <x:c r="AD211" s="57" t="n">
        <x:v>6.668834923388263</x:v>
      </x:c>
      <x:c r="AE211" s="57" t="n">
        <x:v>7.968048359240069</x:v>
      </x:c>
      <x:c r="AF211" s="57" t="n">
        <x:v>0.8491953489827511</x:v>
      </x:c>
      <x:c r="AG211" s="57" t="n">
        <x:v>6.436962830673066</x:v>
      </x:c>
      <x:c r="AH211" s="57" t="n">
        <x:v>8.324925816023738</x:v>
      </x:c>
      <x:c r="AI211" s="57" t="n">
        <x:v>6.768395657418577</x:v>
      </x:c>
      <x:c r="AJ211" s="42"/>
      <x:c r="AK211" s="42"/>
      <x:c r="AL211" s="42"/>
      <x:c r="AM211" s="42"/>
      <x:c r="AN211" s="42"/>
      <x:c r="AO211" s="42"/>
      <x:c r="AP211" s="42"/>
      <x:c r="AQ211" s="42" t="inlineStr">
        <x:is>
          <x:t xml:space="preserve">reported (CIQ)</x:t>
        </x:is>
      </x:c>
      <x:c r="AR211" s="42" t="inlineStr">
        <x:is>
          <x:t xml:space="preserve">CapIQ Quick Comps (Genpact set), data 2026-09-09</x:t>
        </x:is>
      </x:c>
      <x:c r="AS211" s="59" t="inlineStr">
        <x:is>
          <x:t xml:space="preserve">Government-sponsored health and human services program administration (BPO)</x:t>
        </x:is>
      </x:c>
      <x:c r="AT211" s="59" t="inlineStr">
        <x:is>
          <x:t xml:space="preserve">Government outsourcing contracts</x:t>
        </x:is>
      </x:c>
      <x:c r="AU211" s="59" t="inlineStr">
        <x:is>
          <x:t xml:space="preserve">Government BPO — end-market skew to public sector.</x:t>
        </x:is>
      </x:c>
    </x:row>
    <x:row r="212">
      <x:c r="A212" s="36" t="inlineStr">
        <x:is>
          <x:t xml:space="preserve">6D. HR, Payroll &amp; PEO Services  —  Industry 6: Business &amp; Professional Services</x:t>
        </x:is>
      </x:c>
      <x:c r="B212" s="36"/>
      <x:c r="C212" s="36"/>
      <x:c r="D212" s="36"/>
      <x:c r="E212" s="36"/>
      <x:c r="F212" s="36"/>
      <x:c r="G212" s="36"/>
      <x:c r="H212" s="36"/>
      <x:c r="I212" s="36"/>
      <x:c r="J212" s="36"/>
      <x:c r="K212" s="36"/>
      <x:c r="L212" s="36"/>
      <x:c r="M212" s="36"/>
      <x:c r="N212" s="36"/>
      <x:c r="O212" s="36"/>
      <x:c r="P212" s="36"/>
      <x:c r="Q212" s="36"/>
      <x:c r="R212" s="36"/>
      <x:c r="S212" s="36"/>
      <x:c r="T212" s="36"/>
      <x:c r="U212" s="36"/>
      <x:c r="V212" s="36"/>
      <x:c r="W212" s="36"/>
      <x:c r="X212" s="36"/>
      <x:c r="Y212" s="36"/>
      <x:c r="Z212" s="36"/>
      <x:c r="AA212" s="36"/>
      <x:c r="AB212" s="36"/>
      <x:c r="AC212" s="36"/>
      <x:c r="AD212" s="36"/>
      <x:c r="AE212" s="36"/>
      <x:c r="AF212" s="36"/>
      <x:c r="AG212" s="36"/>
      <x:c r="AH212" s="36"/>
      <x:c r="AI212" s="36"/>
      <x:c r="AJ212" s="36"/>
      <x:c r="AK212" s="36"/>
      <x:c r="AL212" s="36"/>
      <x:c r="AM212" s="36"/>
      <x:c r="AN212" s="36"/>
      <x:c r="AO212" s="36"/>
      <x:c r="AP212" s="36"/>
      <x:c r="AQ212" s="36"/>
      <x:c r="AR212" s="36"/>
      <x:c r="AS212" s="36"/>
      <x:c r="AT212" s="36"/>
      <x:c r="AU212" s="36"/>
    </x:row>
    <x:row r="213">
      <x:c r="A213" s="42" t="inlineStr">
        <x:is>
          <x:t xml:space="preserve">Industry 6: Business &amp; Professional Services</x:t>
        </x:is>
      </x:c>
      <x:c r="B213" s="42" t="inlineStr">
        <x:is>
          <x:t xml:space="preserve">6D. HR, Payroll &amp; PEO Services</x:t>
        </x:is>
      </x:c>
      <x:c r="C213" s="42" t="inlineStr">
        <x:is>
          <x:t xml:space="preserve">Paychex, Inc.</x:t>
        </x:is>
      </x:c>
      <x:c r="D213" s="42" t="inlineStr">
        <x:is>
          <x:t xml:space="preserve">PAYX</x:t>
        </x:is>
      </x:c>
      <x:c r="E213" s="42" t="inlineStr">
        <x:is>
          <x:t xml:space="preserve">NasdaqGS</x:t>
        </x:is>
      </x:c>
      <x:c r="F213" s="42"/>
      <x:c r="G213" s="42" t="inlineStr">
        <x:is>
          <x:t xml:space="preserve">United States</x:t>
        </x:is>
      </x:c>
      <x:c r="H213" s="42" t="inlineStr">
        <x:is>
          <x:t xml:space="preserve">Payroll &amp; HR software/services</x:t>
        </x:is>
      </x:c>
      <x:c r="I213" s="42" t="inlineStr">
        <x:is>
          <x:t xml:space="preserve">Human Resource and Employment Services</x:t>
        </x:is>
      </x:c>
      <x:c r="J213" s="42" t="inlineStr">
        <x:is>
          <x:t xml:space="preserve">USD</x:t>
        </x:is>
      </x:c>
      <x:c r="K213" s="45" t="n">
        <x:v>114.75</x:v>
      </x:c>
      <x:c r="L213" s="42" t="inlineStr">
        <x:is>
          <x:t xml:space="preserve">2026-09-08</x:t>
        </x:is>
      </x:c>
      <x:c r="M213" s="48" t="n">
        <x:v>356</x:v>
      </x:c>
      <x:c r="N213" s="51" t="n">
        <x:v>40848.8</x:v>
      </x:c>
      <x:c r="O213" s="51" t="n">
        <x:v>3486.6</x:v>
      </x:c>
      <x:c r="P213" s="51" t="n">
        <x:v>0</x:v>
      </x:c>
      <x:c r="Q213" s="51" t="n">
        <x:v>0</x:v>
      </x:c>
      <x:c r="R213" s="51" t="n">
        <x:v>44335.4</x:v>
      </x:c>
      <x:c r="S213" s="42" t="inlineStr">
        <x:is>
          <x:t xml:space="preserve">2026-07-17</x:t>
        </x:is>
      </x:c>
      <x:c r="T213" s="42"/>
      <x:c r="U213" s="51" t="n">
        <x:v>6512</x:v>
      </x:c>
      <x:c r="V213" s="51" t="n">
        <x:v>3015.3</x:v>
      </x:c>
      <x:c r="W213" s="51" t="n">
        <x:v>2572.7</x:v>
      </x:c>
      <x:c r="X213" s="54" t="n">
        <x:v>0.4630374692874693</x:v>
      </x:c>
      <x:c r="Y213" s="54" t="n">
        <x:v>0.3950706388206388</x:v>
      </x:c>
      <x:c r="Z213" s="51" t="n">
        <x:v>6877.51</x:v>
      </x:c>
      <x:c r="AA213" s="51" t="n">
        <x:v>3260.43</x:v>
      </x:c>
      <x:c r="AB213" s="54" t="n">
        <x:v>0.05612868550368555</x:v>
      </x:c>
      <x:c r="AC213" s="57" t="n">
        <x:v>6.808261670761671</x:v>
      </x:c>
      <x:c r="AD213" s="57" t="n">
        <x:v>14.70347892415348</x:v>
      </x:c>
      <x:c r="AE213" s="57" t="n">
        <x:v>17.23302367162903</x:v>
      </x:c>
      <x:c r="AF213" s="57" t="n">
        <x:v>6.446431920855077</x:v>
      </x:c>
      <x:c r="AG213" s="57" t="n">
        <x:v>13.59802234674568</x:v>
      </x:c>
      <x:c r="AH213" s="57" t="n">
        <x:v>23.46625766871166</x:v>
      </x:c>
      <x:c r="AI213" s="57" t="n">
        <x:v>19.18896321070234</x:v>
      </x:c>
      <x:c r="AJ213" s="42"/>
      <x:c r="AK213" s="42"/>
      <x:c r="AL213" s="42"/>
      <x:c r="AM213" s="42"/>
      <x:c r="AN213" s="42"/>
      <x:c r="AO213" s="42"/>
      <x:c r="AP213" s="42"/>
      <x:c r="AQ213" s="42" t="inlineStr">
        <x:is>
          <x:t xml:space="preserve">reported (CIQ)</x:t>
        </x:is>
      </x:c>
      <x:c r="AR213" s="42" t="inlineStr">
        <x:is>
          <x:t xml:space="preserve">CapIQ Quick Comps (Robert Half set), data 2026-09-09</x:t>
        </x:is>
      </x:c>
      <x:c r="AS213" s="59" t="inlineStr">
        <x:is>
          <x:t xml:space="preserve">Payroll, HR, and benefits outsourcing (SMB)</x:t>
        </x:is>
      </x:c>
      <x:c r="AT213" s="59" t="inlineStr">
        <x:is>
          <x:t xml:space="preserve">Recurring payroll/HR SaaS + services</x:t>
        </x:is>
      </x:c>
      <x:c r="AU213" s="59" t="inlineStr">
        <x:is>
          <x:t xml:space="preserve">Payroll/HR SaaS — high margin (~46% EBITDA); premium multiple; software-like. Flagged (distinct from PEO/staffing).</x:t>
        </x:is>
      </x:c>
    </x:row>
    <x:row r="214">
      <x:c r="A214" s="42" t="inlineStr">
        <x:is>
          <x:t xml:space="preserve">Industry 6: Business &amp; Professional Services</x:t>
        </x:is>
      </x:c>
      <x:c r="B214" s="42" t="inlineStr">
        <x:is>
          <x:t xml:space="preserve">6D. HR, Payroll &amp; PEO Services</x:t>
        </x:is>
      </x:c>
      <x:c r="C214" s="42" t="inlineStr">
        <x:is>
          <x:t xml:space="preserve">TriNet Group, Inc.</x:t>
        </x:is>
      </x:c>
      <x:c r="D214" s="42" t="inlineStr">
        <x:is>
          <x:t xml:space="preserve">TNET</x:t>
        </x:is>
      </x:c>
      <x:c r="E214" s="42" t="inlineStr">
        <x:is>
          <x:t xml:space="preserve">NYSE</x:t>
        </x:is>
      </x:c>
      <x:c r="F214" s="42"/>
      <x:c r="G214" s="42" t="inlineStr">
        <x:is>
          <x:t xml:space="preserve">United States</x:t>
        </x:is>
      </x:c>
      <x:c r="H214" s="42" t="inlineStr">
        <x:is>
          <x:t xml:space="preserve">Professional employer organization (PEO)</x:t>
        </x:is>
      </x:c>
      <x:c r="I214" s="42" t="inlineStr">
        <x:is>
          <x:t xml:space="preserve">Human Resource and Employment Services</x:t>
        </x:is>
      </x:c>
      <x:c r="J214" s="42" t="inlineStr">
        <x:is>
          <x:t xml:space="preserve">USD</x:t>
        </x:is>
      </x:c>
      <x:c r="K214" s="45" t="n">
        <x:v>66.69</x:v>
      </x:c>
      <x:c r="L214" s="42" t="inlineStr">
        <x:is>
          <x:t xml:space="preserve">2026-09-08</x:t>
        </x:is>
      </x:c>
      <x:c r="M214" s="48" t="n">
        <x:v>45.9</x:v>
      </x:c>
      <x:c r="N214" s="51" t="n">
        <x:v>3061.4</x:v>
      </x:c>
      <x:c r="O214" s="51" t="n">
        <x:v>592</x:v>
      </x:c>
      <x:c r="P214" s="51" t="n">
        <x:v>0</x:v>
      </x:c>
      <x:c r="Q214" s="51" t="n">
        <x:v>0</x:v>
      </x:c>
      <x:c r="R214" s="51" t="n">
        <x:v>3653.4</x:v>
      </x:c>
      <x:c r="S214" s="42" t="inlineStr">
        <x:is>
          <x:t xml:space="preserve">2026-07-30</x:t>
        </x:is>
      </x:c>
      <x:c r="T214" s="42"/>
      <x:c r="U214" s="51" t="n">
        <x:v>4827</x:v>
      </x:c>
      <x:c r="V214" s="51" t="n">
        <x:v>267</x:v>
      </x:c>
      <x:c r="W214" s="51" t="n">
        <x:v>245</x:v>
      </x:c>
      <x:c r="X214" s="54" t="n">
        <x:v>0.05531385954008701</x:v>
      </x:c>
      <x:c r="Y214" s="54" t="n">
        <x:v>0.05075616324839445</x:v>
      </x:c>
      <x:c r="Z214" s="51" t="n">
        <x:v>4919.28</x:v>
      </x:c>
      <x:c r="AA214" s="51" t="n">
        <x:v>410.82</x:v>
      </x:c>
      <x:c r="AB214" s="54" t="n">
        <x:v>0.01911746426351768</x:v>
      </x:c>
      <x:c r="AC214" s="57" t="n">
        <x:v>0.7568676196395276</x:v>
      </x:c>
      <x:c r="AD214" s="57" t="n">
        <x:v>13.68314606741573</x:v>
      </x:c>
      <x:c r="AE214" s="57" t="n">
        <x:v>14.91183673469388</x:v>
      </x:c>
      <x:c r="AF214" s="57" t="n">
        <x:v>0.7426696589744841</x:v>
      </x:c>
      <x:c r="AG214" s="57" t="n">
        <x:v>8.892945815685701</x:v>
      </x:c>
      <x:c r="AH214" s="57" t="n">
        <x:v>17.92741935483871</x:v>
      </x:c>
      <x:c r="AI214" s="57" t="n">
        <x:v>15.72877358490566</x:v>
      </x:c>
      <x:c r="AJ214" s="42"/>
      <x:c r="AK214" s="42"/>
      <x:c r="AL214" s="42"/>
      <x:c r="AM214" s="42"/>
      <x:c r="AN214" s="42"/>
      <x:c r="AO214" s="42"/>
      <x:c r="AP214" s="42"/>
      <x:c r="AQ214" s="42" t="inlineStr">
        <x:is>
          <x:t xml:space="preserve">reported (CIQ)</x:t>
        </x:is>
      </x:c>
      <x:c r="AR214" s="42" t="inlineStr">
        <x:is>
          <x:t xml:space="preserve">CapIQ Quick Comps (Robert Half set), data 2026-09-09</x:t>
        </x:is>
      </x:c>
      <x:c r="AS214" s="59" t="inlineStr">
        <x:is>
          <x:t xml:space="preserve">PEO / HR outsourcing for SMBs (co-employment)</x:t>
        </x:is>
      </x:c>
      <x:c r="AT214" s="59" t="inlineStr">
        <x:is>
          <x:t xml:space="preserve">PEO service fees (gross incl. pass-through payroll/benefits)</x:t>
        </x:is>
      </x:c>
      <x:c r="AU214" s="59" t="inlineStr">
        <x:is>
          <x:t xml:space="preserve">PEO; revenue mixes net insurance and gross payroll — flag revenue-recognition.</x:t>
        </x:is>
      </x:c>
    </x:row>
    <x:row r="215">
      <x:c r="A215" s="42" t="inlineStr">
        <x:is>
          <x:t xml:space="preserve">Industry 6: Business &amp; Professional Services</x:t>
        </x:is>
      </x:c>
      <x:c r="B215" s="42" t="inlineStr">
        <x:is>
          <x:t xml:space="preserve">6D. HR, Payroll &amp; PEO Services</x:t>
        </x:is>
      </x:c>
      <x:c r="C215" s="42" t="inlineStr">
        <x:is>
          <x:t xml:space="preserve">Insperity, Inc.</x:t>
        </x:is>
      </x:c>
      <x:c r="D215" s="42" t="inlineStr">
        <x:is>
          <x:t xml:space="preserve">NSP</x:t>
        </x:is>
      </x:c>
      <x:c r="E215" s="42" t="inlineStr">
        <x:is>
          <x:t xml:space="preserve">NYSE</x:t>
        </x:is>
      </x:c>
      <x:c r="F215" s="42"/>
      <x:c r="G215" s="42" t="inlineStr">
        <x:is>
          <x:t xml:space="preserve">United States</x:t>
        </x:is>
      </x:c>
      <x:c r="H215" s="42" t="inlineStr">
        <x:is>
          <x:t xml:space="preserve">Professional employer organization (PEO)</x:t>
        </x:is>
      </x:c>
      <x:c r="I215" s="42" t="inlineStr">
        <x:is>
          <x:t xml:space="preserve">Human Resource and Employment Services</x:t>
        </x:is>
      </x:c>
      <x:c r="J215" s="42" t="inlineStr">
        <x:is>
          <x:t xml:space="preserve">USD</x:t>
        </x:is>
      </x:c>
      <x:c r="K215" s="45" t="n">
        <x:v>50.27</x:v>
      </x:c>
      <x:c r="L215" s="42" t="inlineStr">
        <x:is>
          <x:t xml:space="preserve">2026-09-08</x:t>
        </x:is>
      </x:c>
      <x:c r="M215" s="48" t="n">
        <x:v>38.2</x:v>
      </x:c>
      <x:c r="N215" s="51" t="n">
        <x:v>1920.1</x:v>
      </x:c>
      <x:c r="O215" s="51" t="n">
        <x:v>-141</x:v>
      </x:c>
      <x:c r="P215" s="51" t="n">
        <x:v>0</x:v>
      </x:c>
      <x:c r="Q215" s="51" t="n">
        <x:v>0</x:v>
      </x:c>
      <x:c r="R215" s="51" t="n">
        <x:v>1779.1</x:v>
      </x:c>
      <x:c r="S215" s="42" t="inlineStr">
        <x:is>
          <x:t xml:space="preserve">2026-07-30</x:t>
        </x:is>
      </x:c>
      <x:c r="T215" s="42"/>
      <x:c r="U215" s="51" t="n">
        <x:v>6872</x:v>
      </x:c>
      <x:c r="V215" s="51" t="n">
        <x:v>27</x:v>
      </x:c>
      <x:c r="W215" s="51" t="n">
        <x:v>-3</x:v>
      </x:c>
      <x:c r="X215" s="54" t="n">
        <x:v>0.003928987194412107</x:v>
      </x:c>
      <x:c r="Y215" s="54" t="n">
        <x:v>-0.0004365541327124563</x:v>
      </x:c>
      <x:c r="Z215" s="51" t="n">
        <x:v>7029.49</x:v>
      </x:c>
      <x:c r="AA215" s="51" t="n">
        <x:v>208.2</x:v>
      </x:c>
      <x:c r="AB215" s="54" t="n">
        <x:v>0.02291763678696146</x:v>
      </x:c>
      <x:c r="AC215" s="57" t="n">
        <x:v>0.2588911525029103</x:v>
      </x:c>
      <x:c r="AD215" s="57" t="n">
        <x:v>65.89259259259259</x:v>
      </x:c>
      <x:c r="AE215" s="42"/>
      <x:c r="AF215" s="57" t="n">
        <x:v>0.2530909070217043</x:v>
      </x:c>
      <x:c r="AG215" s="57" t="n">
        <x:v>8.545148895292987</x:v>
      </x:c>
      <x:c r="AH215" s="42"/>
      <x:c r="AI215" s="57" t="n">
        <x:v>21.57510729613734</x:v>
      </x:c>
      <x:c r="AJ215" s="42"/>
      <x:c r="AK215" s="42"/>
      <x:c r="AL215" s="42"/>
      <x:c r="AM215" s="42"/>
      <x:c r="AN215" s="42"/>
      <x:c r="AO215" s="42"/>
      <x:c r="AP215" s="42"/>
      <x:c r="AQ215" s="42" t="inlineStr">
        <x:is>
          <x:t xml:space="preserve">reported (CIQ)</x:t>
        </x:is>
      </x:c>
      <x:c r="AR215" s="42" t="inlineStr">
        <x:is>
          <x:t xml:space="preserve">CapIQ Quick Comps (Robert Half set), data 2026-09-09</x:t>
        </x:is>
      </x:c>
      <x:c r="AS215" s="59" t="inlineStr">
        <x:is>
          <x:t xml:space="preserve">PEO / HR outsourcing for SMBs (co-employment)</x:t>
        </x:is>
      </x:c>
      <x:c r="AT215" s="59" t="inlineStr">
        <x:is>
          <x:t xml:space="preserve">PEO service fees (gross incl. pass-through)</x:t>
        </x:is>
      </x:c>
      <x:c r="AU215" s="59" t="inlineStr">
        <x:is>
          <x:t xml:space="preserve">PEO; LTM EBITDA near zero / EBIT negative (benefit-cost pressure) — LTM EV/EBITDA &amp; P/E NM. Use NTM. Flagged.</x:t>
        </x:is>
      </x:c>
    </x:row>
    <x:row r="216">
      <x:c r="A216" s="36" t="inlineStr">
        <x:is>
          <x:t xml:space="preserve">7A. Outpatient, Dialysis &amp; Infusion  —  Industry 7: Healthcare Services</x:t>
        </x:is>
      </x:c>
      <x:c r="B216" s="36"/>
      <x:c r="C216" s="36"/>
      <x:c r="D216" s="36"/>
      <x:c r="E216" s="36"/>
      <x:c r="F216" s="36"/>
      <x:c r="G216" s="36"/>
      <x:c r="H216" s="36"/>
      <x:c r="I216" s="36"/>
      <x:c r="J216" s="36"/>
      <x:c r="K216" s="36"/>
      <x:c r="L216" s="36"/>
      <x:c r="M216" s="36"/>
      <x:c r="N216" s="36"/>
      <x:c r="O216" s="36"/>
      <x:c r="P216" s="36"/>
      <x:c r="Q216" s="36"/>
      <x:c r="R216" s="36"/>
      <x:c r="S216" s="36"/>
      <x:c r="T216" s="36"/>
      <x:c r="U216" s="36"/>
      <x:c r="V216" s="36"/>
      <x:c r="W216" s="36"/>
      <x:c r="X216" s="36"/>
      <x:c r="Y216" s="36"/>
      <x:c r="Z216" s="36"/>
      <x:c r="AA216" s="36"/>
      <x:c r="AB216" s="36"/>
      <x:c r="AC216" s="36"/>
      <x:c r="AD216" s="36"/>
      <x:c r="AE216" s="36"/>
      <x:c r="AF216" s="36"/>
      <x:c r="AG216" s="36"/>
      <x:c r="AH216" s="36"/>
      <x:c r="AI216" s="36"/>
      <x:c r="AJ216" s="36"/>
      <x:c r="AK216" s="36"/>
      <x:c r="AL216" s="36"/>
      <x:c r="AM216" s="36"/>
      <x:c r="AN216" s="36"/>
      <x:c r="AO216" s="36"/>
      <x:c r="AP216" s="36"/>
      <x:c r="AQ216" s="36"/>
      <x:c r="AR216" s="36"/>
      <x:c r="AS216" s="36"/>
      <x:c r="AT216" s="36"/>
      <x:c r="AU216" s="36"/>
    </x:row>
    <x:row r="217">
      <x:c r="A217" s="42" t="inlineStr">
        <x:is>
          <x:t xml:space="preserve">Industry 7: Healthcare Services</x:t>
        </x:is>
      </x:c>
      <x:c r="B217" s="42" t="inlineStr">
        <x:is>
          <x:t xml:space="preserve">7A. Outpatient, Dialysis &amp; Infusion</x:t>
        </x:is>
      </x:c>
      <x:c r="C217" s="42" t="inlineStr">
        <x:is>
          <x:t xml:space="preserve">DaVita Inc.</x:t>
        </x:is>
      </x:c>
      <x:c r="D217" s="42" t="inlineStr">
        <x:is>
          <x:t xml:space="preserve">DVA</x:t>
        </x:is>
      </x:c>
      <x:c r="E217" s="42" t="inlineStr">
        <x:is>
          <x:t xml:space="preserve">NYSE</x:t>
        </x:is>
      </x:c>
      <x:c r="F217" s="42"/>
      <x:c r="G217" s="42" t="inlineStr">
        <x:is>
          <x:t xml:space="preserve">United States</x:t>
        </x:is>
      </x:c>
      <x:c r="H217" s="42" t="inlineStr">
        <x:is>
          <x:t xml:space="preserve">Dialysis / outpatient kidney care</x:t>
        </x:is>
      </x:c>
      <x:c r="I217" s="42" t="inlineStr">
        <x:is>
          <x:t xml:space="preserve">Health Care Services</x:t>
        </x:is>
      </x:c>
      <x:c r="J217" s="42" t="inlineStr">
        <x:is>
          <x:t xml:space="preserve">USD</x:t>
        </x:is>
      </x:c>
      <x:c r="K217" s="45" t="n">
        <x:v>183.01</x:v>
      </x:c>
      <x:c r="L217" s="42" t="inlineStr">
        <x:is>
          <x:t xml:space="preserve">2026-09-08</x:t>
        </x:is>
      </x:c>
      <x:c r="M217" s="48" t="n">
        <x:v>63.8</x:v>
      </x:c>
      <x:c r="N217" s="51" t="n">
        <x:v>11670.9</x:v>
      </x:c>
      <x:c r="O217" s="51" t="n">
        <x:v>12717.6</x:v>
      </x:c>
      <x:c r="P217" s="51" t="n">
        <x:v>0</x:v>
      </x:c>
      <x:c r="Q217" s="51" t="n">
        <x:v>1844.53</x:v>
      </x:c>
      <x:c r="R217" s="51" t="n">
        <x:v>26233</x:v>
      </x:c>
      <x:c r="S217" s="42" t="inlineStr">
        <x:is>
          <x:t xml:space="preserve">2026-08-04</x:t>
        </x:is>
      </x:c>
      <x:c r="T217" s="42"/>
      <x:c r="U217" s="51" t="n">
        <x:v>14009.6</x:v>
      </x:c>
      <x:c r="V217" s="51" t="n">
        <x:v>2826.2</x:v>
      </x:c>
      <x:c r="W217" s="51" t="n">
        <x:v>2116.4</x:v>
      </x:c>
      <x:c r="X217" s="54" t="n">
        <x:v>0.2017330973047053</x:v>
      </x:c>
      <x:c r="Y217" s="54" t="n">
        <x:v>0.1510678391959799</x:v>
      </x:c>
      <x:c r="Z217" s="51" t="n">
        <x:v>14220.01</x:v>
      </x:c>
      <x:c r="AA217" s="51" t="n">
        <x:v>2932.5</x:v>
      </x:c>
      <x:c r="AB217" s="54" t="n">
        <x:v>0.01501898698035631</x:v>
      </x:c>
      <x:c r="AC217" s="57" t="n">
        <x:v>1.87250171311101</x:v>
      </x:c>
      <x:c r="AD217" s="57" t="n">
        <x:v>9.28207487085132</x:v>
      </x:c>
      <x:c r="AE217" s="57" t="n">
        <x:v>12.39510489510489</x:v>
      </x:c>
      <x:c r="AF217" s="57" t="n">
        <x:v>1.844794764560644</x:v>
      </x:c>
      <x:c r="AG217" s="57" t="n">
        <x:v>8.945609548167093</x:v>
      </x:c>
      <x:c r="AH217" s="57" t="n">
        <x:v>15.57531914893617</x:v>
      </x:c>
      <x:c r="AI217" s="57" t="n">
        <x:v>11.59759188846641</x:v>
      </x:c>
      <x:c r="AJ217" s="42"/>
      <x:c r="AK217" s="42"/>
      <x:c r="AL217" s="42"/>
      <x:c r="AM217" s="42"/>
      <x:c r="AN217" s="42"/>
      <x:c r="AO217" s="42"/>
      <x:c r="AP217" s="42"/>
      <x:c r="AQ217" s="42" t="inlineStr">
        <x:is>
          <x:t xml:space="preserve">reported (CIQ)</x:t>
        </x:is>
      </x:c>
      <x:c r="AR217" s="42" t="inlineStr">
        <x:is>
          <x:t xml:space="preserve">CapIQ Quick Comps (Quest set), data 2026-09-09</x:t>
        </x:is>
      </x:c>
      <x:c r="AS217" s="59" t="inlineStr">
        <x:is>
          <x:t xml:space="preserve">Kidney dialysis services (outpatient centers)</x:t>
        </x:is>
      </x:c>
      <x:c r="AT217" s="59" t="inlineStr">
        <x:is>
          <x:t xml:space="preserve">Per-treatment / reimbursement</x:t>
        </x:is>
      </x:c>
      <x:c r="AU217" s="59" t="inlineStr">
        <x:is>
          <x:t xml:space="preserve">Outpatient/dialysis anchor; high leverage.</x:t>
        </x:is>
      </x:c>
    </x:row>
    <x:row r="218">
      <x:c r="A218" s="42" t="inlineStr">
        <x:is>
          <x:t xml:space="preserve">Industry 7: Healthcare Services</x:t>
        </x:is>
      </x:c>
      <x:c r="B218" s="42" t="inlineStr">
        <x:is>
          <x:t xml:space="preserve">7A. Outpatient, Dialysis &amp; Infusion</x:t>
        </x:is>
      </x:c>
      <x:c r="C218" s="42" t="inlineStr">
        <x:is>
          <x:t xml:space="preserve">Fresenius Medical Care AG</x:t>
        </x:is>
      </x:c>
      <x:c r="D218" s="42" t="inlineStr">
        <x:is>
          <x:t xml:space="preserve">FME</x:t>
        </x:is>
      </x:c>
      <x:c r="E218" s="42" t="inlineStr">
        <x:is>
          <x:t xml:space="preserve">XTRA</x:t>
        </x:is>
      </x:c>
      <x:c r="F218" s="42"/>
      <x:c r="G218" s="42" t="inlineStr">
        <x:is>
          <x:t xml:space="preserve">Germany</x:t>
        </x:is>
      </x:c>
      <x:c r="H218" s="42" t="inlineStr">
        <x:is>
          <x:t xml:space="preserve">Dialysis / outpatient kidney care</x:t>
        </x:is>
      </x:c>
      <x:c r="I218" s="42" t="inlineStr">
        <x:is>
          <x:t xml:space="preserve">Health Care Services</x:t>
        </x:is>
      </x:c>
      <x:c r="J218" s="42" t="inlineStr">
        <x:is>
          <x:t xml:space="preserve">USD</x:t>
        </x:is>
      </x:c>
      <x:c r="K218" s="45" t="n">
        <x:v>44.79</x:v>
      </x:c>
      <x:c r="L218" s="42" t="inlineStr">
        <x:is>
          <x:t xml:space="preserve">2026-09-08</x:t>
        </x:is>
      </x:c>
      <x:c r="M218" s="48" t="n">
        <x:v>265</x:v>
      </x:c>
      <x:c r="N218" s="51" t="n">
        <x:v>11870.1</x:v>
      </x:c>
      <x:c r="O218" s="51" t="n">
        <x:v>11524.4</x:v>
      </x:c>
      <x:c r="P218" s="51" t="n">
        <x:v>0</x:v>
      </x:c>
      <x:c r="Q218" s="51" t="n">
        <x:v>1132.53</x:v>
      </x:c>
      <x:c r="R218" s="51" t="n">
        <x:v>24527.1</x:v>
      </x:c>
      <x:c r="S218" s="42" t="inlineStr">
        <x:is>
          <x:t xml:space="preserve">2026-08-04</x:t>
        </x:is>
      </x:c>
      <x:c r="T218" s="42"/>
      <x:c r="U218" s="51" t="n">
        <x:v>22576.6</x:v>
      </x:c>
      <x:c r="V218" s="51" t="n">
        <x:v>3162.8</x:v>
      </x:c>
      <x:c r="W218" s="51" t="n">
        <x:v>2316</x:v>
      </x:c>
      <x:c r="X218" s="54" t="n">
        <x:v>0.1400919536156906</x:v>
      </x:c>
      <x:c r="Y218" s="54" t="n">
        <x:v>0.1025840914929617</x:v>
      </x:c>
      <x:c r="Z218" s="51" t="n">
        <x:v>23505.67</x:v>
      </x:c>
      <x:c r="AA218" s="51" t="n">
        <x:v>4158.81</x:v>
      </x:c>
      <x:c r="AB218" s="54" t="n">
        <x:v>0.04115190064048613</x:v>
      </x:c>
      <x:c r="AC218" s="57" t="n">
        <x:v>1.086394762718921</x:v>
      </x:c>
      <x:c r="AD218" s="57" t="n">
        <x:v>7.754869103326166</x:v>
      </x:c>
      <x:c r="AE218" s="57" t="n">
        <x:v>10.59028497409326</x:v>
      </x:c>
      <x:c r="AF218" s="57" t="n">
        <x:v>1.043454621799762</x:v>
      </x:c>
      <x:c r="AG218" s="57" t="n">
        <x:v>5.89762456087198</x:v>
      </x:c>
      <x:c r="AH218" s="57" t="n">
        <x:v>11.51413881748072</x:v>
      </x:c>
      <x:c r="AI218" s="57" t="n">
        <x:v>9.197125256673511</x:v>
      </x:c>
      <x:c r="AJ218" s="42"/>
      <x:c r="AK218" s="42"/>
      <x:c r="AL218" s="42"/>
      <x:c r="AM218" s="42"/>
      <x:c r="AN218" s="42"/>
      <x:c r="AO218" s="42"/>
      <x:c r="AP218" s="42"/>
      <x:c r="AQ218" s="42" t="inlineStr">
        <x:is>
          <x:t xml:space="preserve">reported (CIQ)</x:t>
        </x:is>
      </x:c>
      <x:c r="AR218" s="42" t="inlineStr">
        <x:is>
          <x:t xml:space="preserve">CapIQ Quick Comps (Quest set); EUR converted</x:t>
        </x:is>
      </x:c>
      <x:c r="AS218" s="59" t="inlineStr">
        <x:is>
          <x:t xml:space="preserve">Kidney dialysis services and products (global)</x:t>
        </x:is>
      </x:c>
      <x:c r="AT218" s="59" t="inlineStr">
        <x:is>
          <x:t xml:space="preserve">Per-treatment / reimbursement + products</x:t>
        </x:is>
      </x:c>
      <x:c r="AU218" s="59" t="inlineStr">
        <x:is>
          <x:t xml:space="preserve">Germany; dialysis services + products. Supplemental.</x:t>
        </x:is>
      </x:c>
    </x:row>
    <x:row r="219">
      <x:c r="A219" s="42" t="inlineStr">
        <x:is>
          <x:t xml:space="preserve">Industry 7: Healthcare Services</x:t>
        </x:is>
      </x:c>
      <x:c r="B219" s="42" t="inlineStr">
        <x:is>
          <x:t xml:space="preserve">7A. Outpatient, Dialysis &amp; Infusion</x:t>
        </x:is>
      </x:c>
      <x:c r="C219" s="42" t="inlineStr">
        <x:is>
          <x:t xml:space="preserve">Surgery Partners, Inc.</x:t>
        </x:is>
      </x:c>
      <x:c r="D219" s="42" t="inlineStr">
        <x:is>
          <x:t xml:space="preserve">SGRY</x:t>
        </x:is>
      </x:c>
      <x:c r="E219" s="42" t="inlineStr">
        <x:is>
          <x:t xml:space="preserve">NasdaqGS</x:t>
        </x:is>
      </x:c>
      <x:c r="F219" s="42"/>
      <x:c r="G219" s="42" t="inlineStr">
        <x:is>
          <x:t xml:space="preserve">United States</x:t>
        </x:is>
      </x:c>
      <x:c r="H219" s="42" t="inlineStr">
        <x:is>
          <x:t xml:space="preserve">Ambulatory surgery centers (outpatient)</x:t>
        </x:is>
      </x:c>
      <x:c r="I219" s="42" t="inlineStr">
        <x:is>
          <x:t xml:space="preserve">Health Care Services</x:t>
        </x:is>
      </x:c>
      <x:c r="J219" s="42" t="inlineStr">
        <x:is>
          <x:t xml:space="preserve">USD</x:t>
        </x:is>
      </x:c>
      <x:c r="K219" s="45" t="n">
        <x:v>14.12</x:v>
      </x:c>
      <x:c r="L219" s="42" t="inlineStr">
        <x:is>
          <x:t xml:space="preserve">2026-09-08</x:t>
        </x:is>
      </x:c>
      <x:c r="M219" s="48" t="n">
        <x:v>129.7</x:v>
      </x:c>
      <x:c r="N219" s="51" t="n">
        <x:v>1831.5</x:v>
      </x:c>
      <x:c r="O219" s="51" t="n">
        <x:v>3850.3</x:v>
      </x:c>
      <x:c r="P219" s="51" t="n">
        <x:v>0</x:v>
      </x:c>
      <x:c r="Q219" s="51" t="n">
        <x:v>1797.7</x:v>
      </x:c>
      <x:c r="R219" s="51" t="n">
        <x:v>7479.5</x:v>
      </x:c>
      <x:c r="S219" s="42" t="inlineStr">
        <x:is>
          <x:t xml:space="preserve">2026-08-10</x:t>
        </x:is>
      </x:c>
      <x:c r="T219" s="42"/>
      <x:c r="U219" s="51" t="n">
        <x:v>3366.3</x:v>
      </x:c>
      <x:c r="V219" s="51" t="n">
        <x:v>646.4</x:v>
      </x:c>
      <x:c r="W219" s="51" t="n">
        <x:v>469.2</x:v>
      </x:c>
      <x:c r="X219" s="54" t="n">
        <x:v>0.1920209131687609</x:v>
      </x:c>
      <x:c r="Y219" s="54" t="n">
        <x:v>0.1393815167988593</x:v>
      </x:c>
      <x:c r="Z219" s="51" t="n">
        <x:v>3492.94</x:v>
      </x:c>
      <x:c r="AA219" s="51" t="n">
        <x:v>547.92</x:v>
      </x:c>
      <x:c r="AB219" s="54" t="n">
        <x:v>0.0376199388052163</x:v>
      </x:c>
      <x:c r="AC219" s="57" t="n">
        <x:v>2.221875649823248</x:v>
      </x:c>
      <x:c r="AD219" s="57" t="n">
        <x:v>11.57100866336634</x:v>
      </x:c>
      <x:c r="AE219" s="57" t="n">
        <x:v>15.94096334185848</x:v>
      </x:c>
      <x:c r="AF219" s="57" t="n">
        <x:v>2.141319347025715</x:v>
      </x:c>
      <x:c r="AG219" s="57" t="n">
        <x:v>13.65071543290991</x:v>
      </x:c>
      <x:c r="AH219" s="42"/>
      <x:c r="AI219" s="57" t="n">
        <x:v>25.67272727272727</x:v>
      </x:c>
      <x:c r="AJ219" s="42"/>
      <x:c r="AK219" s="42"/>
      <x:c r="AL219" s="42"/>
      <x:c r="AM219" s="42"/>
      <x:c r="AN219" s="42"/>
      <x:c r="AO219" s="42"/>
      <x:c r="AP219" s="42"/>
      <x:c r="AQ219" s="42" t="inlineStr">
        <x:is>
          <x:t xml:space="preserve">reported (CIQ)</x:t>
        </x:is>
      </x:c>
      <x:c r="AR219" s="42" t="inlineStr">
        <x:is>
          <x:t xml:space="preserve">CapIQ Quick Comps (Addus set), data 2026-09-09</x:t>
        </x:is>
      </x:c>
      <x:c r="AS219" s="59" t="inlineStr">
        <x:is>
          <x:t xml:space="preserve">Surgical facilities / ambulatory surgery centers</x:t>
        </x:is>
      </x:c>
      <x:c r="AT219" s="59" t="inlineStr">
        <x:is>
          <x:t xml:space="preserve">Facility fee reimbursement</x:t>
        </x:is>
      </x:c>
      <x:c r="AU219" s="59" t="inlineStr">
        <x:is>
          <x:t xml:space="preserve">ASC operator; heavy leverage + large minority interest (JV structure); LTM EPS negative. Flagged.</x:t>
        </x:is>
      </x:c>
    </x:row>
    <x:row r="220">
      <x:c r="A220" s="42" t="inlineStr">
        <x:is>
          <x:t xml:space="preserve">Industry 7: Healthcare Services</x:t>
        </x:is>
      </x:c>
      <x:c r="B220" s="42" t="inlineStr">
        <x:is>
          <x:t xml:space="preserve">7A. Outpatient, Dialysis &amp; Infusion</x:t>
        </x:is>
      </x:c>
      <x:c r="C220" s="42" t="inlineStr">
        <x:is>
          <x:t xml:space="preserve">Hims &amp; Hers Health, Inc.</x:t>
        </x:is>
      </x:c>
      <x:c r="D220" s="42" t="inlineStr">
        <x:is>
          <x:t xml:space="preserve">HIMS</x:t>
        </x:is>
      </x:c>
      <x:c r="E220" s="42" t="inlineStr">
        <x:is>
          <x:t xml:space="preserve">NYSE</x:t>
        </x:is>
      </x:c>
      <x:c r="F220" s="42"/>
      <x:c r="G220" s="42" t="inlineStr">
        <x:is>
          <x:t xml:space="preserve">United States</x:t>
        </x:is>
      </x:c>
      <x:c r="H220" s="42" t="inlineStr">
        <x:is>
          <x:t xml:space="preserve">Telehealth / DTC health platform</x:t>
        </x:is>
      </x:c>
      <x:c r="I220" s="42" t="inlineStr">
        <x:is>
          <x:t xml:space="preserve">Health Care Services</x:t>
        </x:is>
      </x:c>
      <x:c r="J220" s="42" t="inlineStr">
        <x:is>
          <x:t xml:space="preserve">USD</x:t>
        </x:is>
      </x:c>
      <x:c r="K220" s="45" t="n">
        <x:v>27.9</x:v>
      </x:c>
      <x:c r="L220" s="42" t="inlineStr">
        <x:is>
          <x:t xml:space="preserve">2026-09-08</x:t>
        </x:is>
      </x:c>
      <x:c r="M220" s="48" t="n">
        <x:v>233.3</x:v>
      </x:c>
      <x:c r="N220" s="51" t="n">
        <x:v>6509.4</x:v>
      </x:c>
      <x:c r="O220" s="51" t="n">
        <x:v>705.2</x:v>
      </x:c>
      <x:c r="P220" s="51" t="n">
        <x:v>0</x:v>
      </x:c>
      <x:c r="Q220" s="51" t="n">
        <x:v>0</x:v>
      </x:c>
      <x:c r="R220" s="51" t="n">
        <x:v>7214.6</x:v>
      </x:c>
      <x:c r="S220" s="42" t="inlineStr">
        <x:is>
          <x:t xml:space="preserve">2026-08-10</x:t>
        </x:is>
      </x:c>
      <x:c r="T220" s="42"/>
      <x:c r="U220" s="51" t="n">
        <x:v>2578.1</x:v>
      </x:c>
      <x:c r="V220" s="51" t="n">
        <x:v>-10.2</x:v>
      </x:c>
      <x:c r="W220" s="51" t="n">
        <x:v>-97.40000000000001</x:v>
      </x:c>
      <x:c r="X220" s="54" t="n">
        <x:v>-0.003956402001473953</x:v>
      </x:c>
      <x:c r="Y220" s="54" t="n">
        <x:v>-0.03777976028858462</x:v>
      </x:c>
      <x:c r="Z220" s="51" t="n">
        <x:v>3685.96</x:v>
      </x:c>
      <x:c r="AA220" s="51" t="n">
        <x:v>369.07</x:v>
      </x:c>
      <x:c r="AB220" s="54" t="n">
        <x:v>0.4297195609169544</x:v>
      </x:c>
      <x:c r="AC220" s="57" t="n">
        <x:v>2.798417439199411</x:v>
      </x:c>
      <x:c r="AD220" s="42"/>
      <x:c r="AE220" s="42"/>
      <x:c r="AF220" s="57" t="n">
        <x:v>1.95731912446147</x:v>
      </x:c>
      <x:c r="AG220" s="57" t="n">
        <x:v>19.5480532148373</x:v>
      </x:c>
      <x:c r="AH220" s="42"/>
      <x:c r="AI220" s="57" t="n">
        <x:v>77.5</x:v>
      </x:c>
      <x:c r="AJ220" s="42"/>
      <x:c r="AK220" s="42"/>
      <x:c r="AL220" s="42"/>
      <x:c r="AM220" s="42"/>
      <x:c r="AN220" s="42"/>
      <x:c r="AO220" s="42"/>
      <x:c r="AP220" s="42"/>
      <x:c r="AQ220" s="42" t="inlineStr">
        <x:is>
          <x:t xml:space="preserve">reported (CIQ)</x:t>
        </x:is>
      </x:c>
      <x:c r="AR220" s="42" t="inlineStr">
        <x:is>
          <x:t xml:space="preserve">CapIQ Quick Comps (Quest set), data 2026-09-09</x:t>
        </x:is>
      </x:c>
      <x:c r="AS220" s="59" t="inlineStr">
        <x:is>
          <x:t xml:space="preserve">Direct-to-consumer telehealth and pharmacy platform</x:t>
        </x:is>
      </x:c>
      <x:c r="AT220" s="59" t="inlineStr">
        <x:is>
          <x:t xml:space="preserve">Subscription + product sales</x:t>
        </x:is>
      </x:c>
      <x:c r="AU220" s="59" t="inlineStr">
        <x:is>
          <x:t xml:space="preserve">DTC telehealth — distinct model (consumer subscription); LTM EBITDA slightly negative. Flagged; excluded from services stats.</x:t>
        </x:is>
      </x:c>
    </x:row>
    <x:row r="221">
      <x:c r="A221" s="42" t="inlineStr">
        <x:is>
          <x:t xml:space="preserve">Industry 7: Healthcare Services</x:t>
        </x:is>
      </x:c>
      <x:c r="B221" s="42" t="inlineStr">
        <x:is>
          <x:t xml:space="preserve">7A. Outpatient, Dialysis &amp; Infusion</x:t>
        </x:is>
      </x:c>
      <x:c r="C221" s="42" t="inlineStr">
        <x:is>
          <x:t xml:space="preserve">Option Care Health, Inc.</x:t>
        </x:is>
      </x:c>
      <x:c r="D221" s="42" t="inlineStr">
        <x:is>
          <x:t xml:space="preserve">OPCH</x:t>
        </x:is>
      </x:c>
      <x:c r="E221" s="42" t="inlineStr">
        <x:is>
          <x:t xml:space="preserve">NasdaqGS</x:t>
        </x:is>
      </x:c>
      <x:c r="F221" s="42"/>
      <x:c r="G221" s="42" t="inlineStr">
        <x:is>
          <x:t xml:space="preserve">United States</x:t>
        </x:is>
      </x:c>
      <x:c r="H221" s="42" t="inlineStr">
        <x:is>
          <x:t xml:space="preserve">Home &amp; alternate-site infusion</x:t>
        </x:is>
      </x:c>
      <x:c r="I221" s="42" t="inlineStr">
        <x:is>
          <x:t xml:space="preserve">Health Care Services</x:t>
        </x:is>
      </x:c>
      <x:c r="J221" s="42" t="inlineStr">
        <x:is>
          <x:t xml:space="preserve">USD</x:t>
        </x:is>
      </x:c>
      <x:c r="K221" s="45" t="n">
        <x:v>23.64</x:v>
      </x:c>
      <x:c r="L221" s="42" t="inlineStr">
        <x:is>
          <x:t xml:space="preserve">2026-09-08</x:t>
        </x:is>
      </x:c>
      <x:c r="M221" s="48" t="n">
        <x:v>149.8</x:v>
      </x:c>
      <x:c r="N221" s="51" t="n">
        <x:v>3540.9</x:v>
      </x:c>
      <x:c r="O221" s="51" t="n">
        <x:v>1071.3</x:v>
      </x:c>
      <x:c r="P221" s="51" t="n">
        <x:v>0</x:v>
      </x:c>
      <x:c r="Q221" s="51" t="n">
        <x:v>0</x:v>
      </x:c>
      <x:c r="R221" s="51" t="n">
        <x:v>4612.2</x:v>
      </x:c>
      <x:c r="S221" s="42" t="inlineStr">
        <x:is>
          <x:t xml:space="preserve">2026-07-29</x:t>
        </x:is>
      </x:c>
      <x:c r="T221" s="42"/>
      <x:c r="U221" s="51" t="n">
        <x:v>5693.5</x:v>
      </x:c>
      <x:c r="V221" s="51" t="n">
        <x:v>405.1</x:v>
      </x:c>
      <x:c r="W221" s="51" t="n">
        <x:v>333.7</x:v>
      </x:c>
      <x:c r="X221" s="54" t="n">
        <x:v>0.07115131290067621</x:v>
      </x:c>
      <x:c r="Y221" s="54" t="n">
        <x:v>0.05861069640818477</x:v>
      </x:c>
      <x:c r="Z221" s="51" t="n">
        <x:v>5949.01</x:v>
      </x:c>
      <x:c r="AA221" s="51" t="n">
        <x:v>500.29</x:v>
      </x:c>
      <x:c r="AB221" s="54" t="n">
        <x:v>0.04487749187670165</x:v>
      </x:c>
      <x:c r="AC221" s="57" t="n">
        <x:v>0.8100816720821989</x:v>
      </x:c>
      <x:c r="AD221" s="57" t="n">
        <x:v>11.38533695383856</x:v>
      </x:c>
      <x:c r="AE221" s="57" t="n">
        <x:v>13.82139646388972</x:v>
      </x:c>
      <x:c r="AF221" s="57" t="n">
        <x:v>0.7752886614747664</x:v>
      </x:c>
      <x:c r="AG221" s="57" t="n">
        <x:v>9.219052949289411</x:v>
      </x:c>
      <x:c r="AH221" s="57" t="n">
        <x:v>17.90909090909091</x:v>
      </x:c>
      <x:c r="AI221" s="57" t="n">
        <x:v>14.775</x:v>
      </x:c>
      <x:c r="AJ221" s="42"/>
      <x:c r="AK221" s="42"/>
      <x:c r="AL221" s="42"/>
      <x:c r="AM221" s="42"/>
      <x:c r="AN221" s="42"/>
      <x:c r="AO221" s="42"/>
      <x:c r="AP221" s="42"/>
      <x:c r="AQ221" s="42" t="inlineStr">
        <x:is>
          <x:t xml:space="preserve">reported (CIQ)</x:t>
        </x:is>
      </x:c>
      <x:c r="AR221" s="42" t="inlineStr">
        <x:is>
          <x:t xml:space="preserve">CapIQ Quick Comps (Quest set), data 2026-09-09</x:t>
        </x:is>
      </x:c>
      <x:c r="AS221" s="59" t="inlineStr">
        <x:is>
          <x:t xml:space="preserve">Home and alternate-site infusion therapy services</x:t>
        </x:is>
      </x:c>
      <x:c r="AT221" s="59" t="inlineStr">
        <x:is>
          <x:t xml:space="preserve">Per-therapy / reimbursement</x:t>
        </x:is>
      </x:c>
      <x:c r="AU221" s="59" t="inlineStr">
        <x:is>
          <x:t xml:space="preserve">Home infusion — bridges outpatient and home health.</x:t>
        </x:is>
      </x:c>
    </x:row>
    <x:row r="222">
      <x:c r="A222" s="42" t="inlineStr">
        <x:is>
          <x:t xml:space="preserve">Industry 7: Healthcare Services</x:t>
        </x:is>
      </x:c>
      <x:c r="B222" s="42" t="inlineStr">
        <x:is>
          <x:t xml:space="preserve">7A. Outpatient, Dialysis &amp; Infusion</x:t>
        </x:is>
      </x:c>
      <x:c r="C222" s="42" t="inlineStr">
        <x:is>
          <x:t xml:space="preserve">Pediatrix Medical Group, Inc.</x:t>
        </x:is>
      </x:c>
      <x:c r="D222" s="42" t="inlineStr">
        <x:is>
          <x:t xml:space="preserve">MD</x:t>
        </x:is>
      </x:c>
      <x:c r="E222" s="42" t="inlineStr">
        <x:is>
          <x:t xml:space="preserve">NYSE</x:t>
        </x:is>
      </x:c>
      <x:c r="F222" s="42"/>
      <x:c r="G222" s="42" t="inlineStr">
        <x:is>
          <x:t xml:space="preserve">United States</x:t>
        </x:is>
      </x:c>
      <x:c r="H222" s="42" t="inlineStr">
        <x:is>
          <x:t xml:space="preserve">Physician practice management (neonatology)</x:t>
        </x:is>
      </x:c>
      <x:c r="I222" s="42" t="inlineStr">
        <x:is>
          <x:t xml:space="preserve">Health Care Services</x:t>
        </x:is>
      </x:c>
      <x:c r="J222" s="42" t="inlineStr">
        <x:is>
          <x:t xml:space="preserve">USD</x:t>
        </x:is>
      </x:c>
      <x:c r="K222" s="45" t="n">
        <x:v>27.09</x:v>
      </x:c>
      <x:c r="L222" s="42" t="inlineStr">
        <x:is>
          <x:t xml:space="preserve">2026-09-08</x:t>
        </x:is>
      </x:c>
      <x:c r="M222" s="48" t="n">
        <x:v>79.3</x:v>
      </x:c>
      <x:c r="N222" s="51" t="n">
        <x:v>2148.8</x:v>
      </x:c>
      <x:c r="O222" s="51" t="n">
        <x:v>215.8</x:v>
      </x:c>
      <x:c r="P222" s="51" t="n">
        <x:v>0</x:v>
      </x:c>
      <x:c r="Q222" s="51" t="n">
        <x:v>0</x:v>
      </x:c>
      <x:c r="R222" s="51" t="n">
        <x:v>2364.5</x:v>
      </x:c>
      <x:c r="S222" s="42" t="inlineStr">
        <x:is>
          <x:t xml:space="preserve">2026-08-04</x:t>
        </x:is>
      </x:c>
      <x:c r="T222" s="42"/>
      <x:c r="U222" s="51" t="n">
        <x:v>1950.6</x:v>
      </x:c>
      <x:c r="V222" s="51" t="n">
        <x:v>263.7</x:v>
      </x:c>
      <x:c r="W222" s="51" t="n">
        <x:v>240.7</x:v>
      </x:c>
      <x:c r="X222" s="54" t="n">
        <x:v>0.1351891725622885</x:v>
      </x:c>
      <x:c r="Y222" s="54" t="n">
        <x:v>0.1233979288424075</x:v>
      </x:c>
      <x:c r="Z222" s="51" t="n">
        <x:v>1990.51</x:v>
      </x:c>
      <x:c r="AA222" s="51" t="n">
        <x:v>295.29</x:v>
      </x:c>
      <x:c r="AB222" s="54" t="n">
        <x:v>0.02046037116784594</x:v>
      </x:c>
      <x:c r="AC222" s="57" t="n">
        <x:v>1.212191120680816</x:v>
      </x:c>
      <x:c r="AD222" s="57" t="n">
        <x:v>8.966628744785742</x:v>
      </x:c>
      <x:c r="AE222" s="57" t="n">
        <x:v>9.823431657665143</x:v>
      </x:c>
      <x:c r="AF222" s="57" t="n">
        <x:v>1.18788652154473</x:v>
      </x:c>
      <x:c r="AG222" s="57" t="n">
        <x:v>8.007382573063767</x:v>
      </x:c>
      <x:c r="AH222" s="57" t="n">
        <x:v>12.9</x:v>
      </x:c>
      <x:c r="AI222" s="57" t="n">
        <x:v>11.52765957446809</x:v>
      </x:c>
      <x:c r="AJ222" s="42"/>
      <x:c r="AK222" s="42"/>
      <x:c r="AL222" s="42"/>
      <x:c r="AM222" s="42"/>
      <x:c r="AN222" s="42"/>
      <x:c r="AO222" s="42"/>
      <x:c r="AP222" s="42"/>
      <x:c r="AQ222" s="42" t="inlineStr">
        <x:is>
          <x:t xml:space="preserve">reported (CIQ)</x:t>
        </x:is>
      </x:c>
      <x:c r="AR222" s="42" t="inlineStr">
        <x:is>
          <x:t xml:space="preserve">CapIQ Quick Comps (Addus set), data 2026-09-09</x:t>
        </x:is>
      </x:c>
      <x:c r="AS222" s="59" t="inlineStr">
        <x:is>
          <x:t xml:space="preserve">Physician services: neonatology, maternal-fetal, pediatrics</x:t>
        </x:is>
      </x:c>
      <x:c r="AT222" s="59" t="inlineStr">
        <x:is>
          <x:t xml:space="preserve">Physician fee reimbursement</x:t>
        </x:is>
      </x:c>
      <x:c r="AU222" s="59" t="inlineStr">
        <x:is>
          <x:t xml:space="preserve">Physician practice management.</x:t>
        </x:is>
      </x:c>
    </x:row>
    <x:row r="223">
      <x:c r="A223" s="36" t="inlineStr">
        <x:is>
          <x:t xml:space="preserve">7B. Diagnostics &amp; Labs  —  Industry 7: Healthcare Services</x:t>
        </x:is>
      </x:c>
      <x:c r="B223" s="36"/>
      <x:c r="C223" s="36"/>
      <x:c r="D223" s="36"/>
      <x:c r="E223" s="36"/>
      <x:c r="F223" s="36"/>
      <x:c r="G223" s="36"/>
      <x:c r="H223" s="36"/>
      <x:c r="I223" s="36"/>
      <x:c r="J223" s="36"/>
      <x:c r="K223" s="36"/>
      <x:c r="L223" s="36"/>
      <x:c r="M223" s="36"/>
      <x:c r="N223" s="36"/>
      <x:c r="O223" s="36"/>
      <x:c r="P223" s="36"/>
      <x:c r="Q223" s="36"/>
      <x:c r="R223" s="36"/>
      <x:c r="S223" s="36"/>
      <x:c r="T223" s="36"/>
      <x:c r="U223" s="36"/>
      <x:c r="V223" s="36"/>
      <x:c r="W223" s="36"/>
      <x:c r="X223" s="36"/>
      <x:c r="Y223" s="36"/>
      <x:c r="Z223" s="36"/>
      <x:c r="AA223" s="36"/>
      <x:c r="AB223" s="36"/>
      <x:c r="AC223" s="36"/>
      <x:c r="AD223" s="36"/>
      <x:c r="AE223" s="36"/>
      <x:c r="AF223" s="36"/>
      <x:c r="AG223" s="36"/>
      <x:c r="AH223" s="36"/>
      <x:c r="AI223" s="36"/>
      <x:c r="AJ223" s="36"/>
      <x:c r="AK223" s="36"/>
      <x:c r="AL223" s="36"/>
      <x:c r="AM223" s="36"/>
      <x:c r="AN223" s="36"/>
      <x:c r="AO223" s="36"/>
      <x:c r="AP223" s="36"/>
      <x:c r="AQ223" s="36"/>
      <x:c r="AR223" s="36"/>
      <x:c r="AS223" s="36"/>
      <x:c r="AT223" s="36"/>
      <x:c r="AU223" s="36"/>
    </x:row>
    <x:row r="224">
      <x:c r="A224" s="42" t="inlineStr">
        <x:is>
          <x:t xml:space="preserve">Industry 7: Healthcare Services</x:t>
        </x:is>
      </x:c>
      <x:c r="B224" s="42" t="inlineStr">
        <x:is>
          <x:t xml:space="preserve">7B. Diagnostics &amp; Labs</x:t>
        </x:is>
      </x:c>
      <x:c r="C224" s="42" t="inlineStr">
        <x:is>
          <x:t xml:space="preserve">Labcorp Holdings Inc.</x:t>
        </x:is>
      </x:c>
      <x:c r="D224" s="42" t="inlineStr">
        <x:is>
          <x:t xml:space="preserve">LH</x:t>
        </x:is>
      </x:c>
      <x:c r="E224" s="42" t="inlineStr">
        <x:is>
          <x:t xml:space="preserve">NYSE</x:t>
        </x:is>
      </x:c>
      <x:c r="F224" s="42"/>
      <x:c r="G224" s="42" t="inlineStr">
        <x:is>
          <x:t xml:space="preserve">United States</x:t>
        </x:is>
      </x:c>
      <x:c r="H224" s="42" t="inlineStr">
        <x:is>
          <x:t xml:space="preserve">Clinical laboratory diagnostics + CRO</x:t>
        </x:is>
      </x:c>
      <x:c r="I224" s="42" t="inlineStr">
        <x:is>
          <x:t xml:space="preserve">Health Care Services</x:t>
        </x:is>
      </x:c>
      <x:c r="J224" s="42" t="inlineStr">
        <x:is>
          <x:t xml:space="preserve">USD</x:t>
        </x:is>
      </x:c>
      <x:c r="K224" s="45" t="n">
        <x:v>321.1</x:v>
      </x:c>
      <x:c r="L224" s="42" t="inlineStr">
        <x:is>
          <x:t xml:space="preserve">2026-09-08</x:t>
        </x:is>
      </x:c>
      <x:c r="M224" s="48" t="n">
        <x:v>81.09999999999999</x:v>
      </x:c>
      <x:c r="N224" s="51" t="n">
        <x:v>26041.2</x:v>
      </x:c>
      <x:c r="O224" s="51" t="n">
        <x:v>6681.2</x:v>
      </x:c>
      <x:c r="P224" s="51" t="n">
        <x:v>0</x:v>
      </x:c>
      <x:c r="Q224" s="51" t="n">
        <x:v>16.4</x:v>
      </x:c>
      <x:c r="R224" s="51" t="n">
        <x:v>32738.8</x:v>
      </x:c>
      <x:c r="S224" s="42" t="inlineStr">
        <x:is>
          <x:t xml:space="preserve">2026-08-05</x:t>
        </x:is>
      </x:c>
      <x:c r="T224" s="42"/>
      <x:c r="U224" s="51" t="n">
        <x:v>14348</x:v>
      </x:c>
      <x:c r="V224" s="51" t="n">
        <x:v>2319.8</x:v>
      </x:c>
      <x:c r="W224" s="51" t="n">
        <x:v>1618</x:v>
      </x:c>
      <x:c r="X224" s="54" t="n">
        <x:v>0.1616810705324784</x:v>
      </x:c>
      <x:c r="Y224" s="54" t="n">
        <x:v>0.1127683300808475</x:v>
      </x:c>
      <x:c r="Z224" s="51" t="n">
        <x:v>15073.9</x:v>
      </x:c>
      <x:c r="AA224" s="51" t="n">
        <x:v>2652.33</x:v>
      </x:c>
      <x:c r="AB224" s="54" t="n">
        <x:v>0.05059241706161144</x:v>
      </x:c>
      <x:c r="AC224" s="57" t="n">
        <x:v>2.281767493727349</x:v>
      </x:c>
      <x:c r="AD224" s="57" t="n">
        <x:v>14.11276834209846</x:v>
      </x:c>
      <x:c r="AE224" s="57" t="n">
        <x:v>20.23411619283065</x:v>
      </x:c>
      <x:c r="AF224" s="57" t="n">
        <x:v>2.171886505814686</x:v>
      </x:c>
      <x:c r="AG224" s="57" t="n">
        <x:v>12.34341126481245</x:v>
      </x:c>
      <x:c r="AH224" s="57" t="n">
        <x:v>26.58112582781457</x:v>
      </x:c>
      <x:c r="AI224" s="57" t="n">
        <x:v>16.96249339672478</x:v>
      </x:c>
      <x:c r="AJ224" s="42"/>
      <x:c r="AK224" s="42"/>
      <x:c r="AL224" s="42"/>
      <x:c r="AM224" s="42"/>
      <x:c r="AN224" s="42"/>
      <x:c r="AO224" s="42"/>
      <x:c r="AP224" s="42"/>
      <x:c r="AQ224" s="42" t="inlineStr">
        <x:is>
          <x:t xml:space="preserve">reported (CIQ)</x:t>
        </x:is>
      </x:c>
      <x:c r="AR224" s="42" t="inlineStr">
        <x:is>
          <x:t xml:space="preserve">CapIQ Quick Comps (Quest set), data 2026-09-09</x:t>
        </x:is>
      </x:c>
      <x:c r="AS224" s="59" t="inlineStr">
        <x:is>
          <x:t xml:space="preserve">Clinical lab testing and drug-development (CRO) services</x:t>
        </x:is>
      </x:c>
      <x:c r="AT224" s="59" t="inlineStr">
        <x:is>
          <x:t xml:space="preserve">Per-test / reimbursement + CRO fees</x:t>
        </x:is>
      </x:c>
      <x:c r="AU224" s="59" t="inlineStr">
        <x:is>
          <x:t xml:space="preserve">Includes CRO segment (diversified).</x:t>
        </x:is>
      </x:c>
    </x:row>
    <x:row r="225">
      <x:c r="A225" s="42" t="inlineStr">
        <x:is>
          <x:t xml:space="preserve">Industry 7: Healthcare Services</x:t>
        </x:is>
      </x:c>
      <x:c r="B225" s="42" t="inlineStr">
        <x:is>
          <x:t xml:space="preserve">7B. Diagnostics &amp; Labs</x:t>
        </x:is>
      </x:c>
      <x:c r="C225" s="42" t="inlineStr">
        <x:is>
          <x:t xml:space="preserve">Quest Diagnostics Incorporated</x:t>
        </x:is>
      </x:c>
      <x:c r="D225" s="42" t="inlineStr">
        <x:is>
          <x:t xml:space="preserve">DGX</x:t>
        </x:is>
      </x:c>
      <x:c r="E225" s="42" t="inlineStr">
        <x:is>
          <x:t xml:space="preserve">NYSE</x:t>
        </x:is>
      </x:c>
      <x:c r="F225" s="42"/>
      <x:c r="G225" s="42" t="inlineStr">
        <x:is>
          <x:t xml:space="preserve">United States</x:t>
        </x:is>
      </x:c>
      <x:c r="H225" s="42" t="inlineStr">
        <x:is>
          <x:t xml:space="preserve">Clinical laboratory diagnostics</x:t>
        </x:is>
      </x:c>
      <x:c r="I225" s="42" t="inlineStr">
        <x:is>
          <x:t xml:space="preserve">Health Care Services</x:t>
        </x:is>
      </x:c>
      <x:c r="J225" s="42" t="inlineStr">
        <x:is>
          <x:t xml:space="preserve">USD</x:t>
        </x:is>
      </x:c>
      <x:c r="K225" s="45" t="n">
        <x:v>235.46</x:v>
      </x:c>
      <x:c r="L225" s="42" t="inlineStr">
        <x:is>
          <x:t xml:space="preserve">2026-09-08</x:t>
        </x:is>
      </x:c>
      <x:c r="M225" s="48" t="n">
        <x:v>110.4</x:v>
      </x:c>
      <x:c r="N225" s="51" t="n">
        <x:v>25988.5</x:v>
      </x:c>
      <x:c r="O225" s="51" t="n">
        <x:v>5778</x:v>
      </x:c>
      <x:c r="P225" s="51" t="n">
        <x:v>0</x:v>
      </x:c>
      <x:c r="Q225" s="51" t="n">
        <x:v>383</x:v>
      </x:c>
      <x:c r="R225" s="51" t="n">
        <x:v>32149.5</x:v>
      </x:c>
      <x:c r="S225" s="42" t="inlineStr">
        <x:is>
          <x:t xml:space="preserve">2026-07-23</x:t>
        </x:is>
      </x:c>
      <x:c r="T225" s="42"/>
      <x:c r="U225" s="51" t="n">
        <x:v>11560</x:v>
      </x:c>
      <x:c r="V225" s="51" t="n">
        <x:v>2266</x:v>
      </x:c>
      <x:c r="W225" s="51" t="n">
        <x:v>1686</x:v>
      </x:c>
      <x:c r="X225" s="54" t="n">
        <x:v>0.1960207612456747</x:v>
      </x:c>
      <x:c r="Y225" s="54" t="n">
        <x:v>0.1458477508650519</x:v>
      </x:c>
      <x:c r="Z225" s="51" t="n">
        <x:v>12251.86</x:v>
      </x:c>
      <x:c r="AA225" s="51" t="n">
        <x:v>2456.03</x:v>
      </x:c>
      <x:c r="AB225" s="54" t="n">
        <x:v>0.05984948096885812</x:v>
      </x:c>
      <x:c r="AC225" s="57" t="n">
        <x:v>2.781098615916955</x:v>
      </x:c>
      <x:c r="AD225" s="57" t="n">
        <x:v>14.18777581641659</x:v>
      </x:c>
      <x:c r="AE225" s="57" t="n">
        <x:v>19.06850533807829</x:v>
      </x:c>
      <x:c r="AF225" s="57" t="n">
        <x:v>2.6240505523243</x:v>
      </x:c>
      <x:c r="AG225" s="57" t="n">
        <x:v>13.09002740194541</x:v>
      </x:c>
      <x:c r="AH225" s="57" t="n">
        <x:v>24.99575371549894</x:v>
      </x:c>
      <x:c r="AI225" s="57" t="n">
        <x:v>20.54624781849913</x:v>
      </x:c>
      <x:c r="AJ225" s="42"/>
      <x:c r="AK225" s="42"/>
      <x:c r="AL225" s="42"/>
      <x:c r="AM225" s="42"/>
      <x:c r="AN225" s="42"/>
      <x:c r="AO225" s="42"/>
      <x:c r="AP225" s="42"/>
      <x:c r="AQ225" s="42" t="inlineStr">
        <x:is>
          <x:t xml:space="preserve">reported (CIQ)</x:t>
        </x:is>
      </x:c>
      <x:c r="AR225" s="42" t="inlineStr">
        <x:is>
          <x:t xml:space="preserve">CapIQ Quick Comps (Quest set), data 2026-09-09</x:t>
        </x:is>
      </x:c>
      <x:c r="AS225" s="59" t="inlineStr">
        <x:is>
          <x:t xml:space="preserve">Clinical laboratory testing and diagnostic information services</x:t>
        </x:is>
      </x:c>
      <x:c r="AT225" s="59" t="inlineStr">
        <x:is>
          <x:t xml:space="preserve">Per-test / reimbursement</x:t>
        </x:is>
      </x:c>
      <x:c r="AU225" s="59" t="inlineStr">
        <x:is>
          <x:t xml:space="preserve">Diagnostics anchor.</x:t>
        </x:is>
      </x:c>
    </x:row>
    <x:row r="226">
      <x:c r="A226" s="42" t="inlineStr">
        <x:is>
          <x:t xml:space="preserve">Industry 7: Healthcare Services</x:t>
        </x:is>
      </x:c>
      <x:c r="B226" s="42" t="inlineStr">
        <x:is>
          <x:t xml:space="preserve">7B. Diagnostics &amp; Labs</x:t>
        </x:is>
      </x:c>
      <x:c r="C226" s="42" t="inlineStr">
        <x:is>
          <x:t xml:space="preserve">Guardant Health, Inc.</x:t>
        </x:is>
      </x:c>
      <x:c r="D226" s="42" t="inlineStr">
        <x:is>
          <x:t xml:space="preserve">GH</x:t>
        </x:is>
      </x:c>
      <x:c r="E226" s="42" t="inlineStr">
        <x:is>
          <x:t xml:space="preserve">NasdaqGS</x:t>
        </x:is>
      </x:c>
      <x:c r="F226" s="42"/>
      <x:c r="G226" s="42" t="inlineStr">
        <x:is>
          <x:t xml:space="preserve">United States</x:t>
        </x:is>
      </x:c>
      <x:c r="H226" s="42" t="inlineStr">
        <x:is>
          <x:t xml:space="preserve">Precision oncology / liquid biopsy diagnostics</x:t>
        </x:is>
      </x:c>
      <x:c r="I226" s="42" t="inlineStr">
        <x:is>
          <x:t xml:space="preserve">Health Care Services</x:t>
        </x:is>
      </x:c>
      <x:c r="J226" s="42" t="inlineStr">
        <x:is>
          <x:t xml:space="preserve">USD</x:t>
        </x:is>
      </x:c>
      <x:c r="K226" s="45" t="n">
        <x:v>162.78</x:v>
      </x:c>
      <x:c r="L226" s="42" t="inlineStr">
        <x:is>
          <x:t xml:space="preserve">2026-09-08</x:t>
        </x:is>
      </x:c>
      <x:c r="M226" s="48" t="n">
        <x:v>134.2</x:v>
      </x:c>
      <x:c r="N226" s="51" t="n">
        <x:v>21844.5</x:v>
      </x:c>
      <x:c r="O226" s="51" t="n">
        <x:v>643.5</x:v>
      </x:c>
      <x:c r="P226" s="51" t="n">
        <x:v>0</x:v>
      </x:c>
      <x:c r="Q226" s="51" t="n">
        <x:v>0</x:v>
      </x:c>
      <x:c r="R226" s="51" t="n">
        <x:v>22488</x:v>
      </x:c>
      <x:c r="S226" s="42" t="inlineStr">
        <x:is>
          <x:t xml:space="preserve">2026-07-30</x:t>
        </x:is>
      </x:c>
      <x:c r="T226" s="42"/>
      <x:c r="U226" s="51" t="n">
        <x:v>1183.1</x:v>
      </x:c>
      <x:c r="V226" s="51" t="n">
        <x:v>-430.6</x:v>
      </x:c>
      <x:c r="W226" s="51" t="n">
        <x:v>-469</x:v>
      </x:c>
      <x:c r="X226" s="54" t="n">
        <x:v>-0.3639590905248923</x:v>
      </x:c>
      <x:c r="Y226" s="54" t="n">
        <x:v>-0.3964161947426253</x:v>
      </x:c>
      <x:c r="Z226" s="51" t="n">
        <x:v>1553.65</x:v>
      </x:c>
      <x:c r="AA226" s="51" t="n">
        <x:v>-115.14</x:v>
      </x:c>
      <x:c r="AB226" s="54" t="n">
        <x:v>0.3132026033302344</x:v>
      </x:c>
      <x:c r="AC226" s="57" t="n">
        <x:v>19.00769165750993</x:v>
      </x:c>
      <x:c r="AD226" s="42"/>
      <x:c r="AE226" s="42"/>
      <x:c r="AF226" s="57" t="n">
        <x:v>14.47430244907154</x:v>
      </x:c>
      <x:c r="AG226" s="42"/>
      <x:c r="AH226" s="42"/>
      <x:c r="AI226" s="42"/>
      <x:c r="AJ226" s="42"/>
      <x:c r="AK226" s="42"/>
      <x:c r="AL226" s="42"/>
      <x:c r="AM226" s="42"/>
      <x:c r="AN226" s="42"/>
      <x:c r="AO226" s="42"/>
      <x:c r="AP226" s="42"/>
      <x:c r="AQ226" s="42" t="inlineStr">
        <x:is>
          <x:t xml:space="preserve">reported (CIQ)</x:t>
        </x:is>
      </x:c>
      <x:c r="AR226" s="42" t="inlineStr">
        <x:is>
          <x:t xml:space="preserve">CapIQ Quick Comps (Quest set), data 2026-09-09</x:t>
        </x:is>
      </x:c>
      <x:c r="AS226" s="59" t="inlineStr">
        <x:is>
          <x:t xml:space="preserve">Blood-based (liquid biopsy) cancer testing</x:t>
        </x:is>
      </x:c>
      <x:c r="AT226" s="59" t="inlineStr">
        <x:is>
          <x:t xml:space="preserve">Per-test / reimbursement</x:t>
        </x:is>
      </x:c>
      <x:c r="AU226" s="59" t="inlineStr">
        <x:is>
          <x:t xml:space="preserve">Unprofitable growth diagnostics — EBITDA/EBIT/EPS negative (NM); only EV/Rev meaningful (~19x). Flagged; excluded from earnings-multiple stats.</x:t>
        </x:is>
      </x:c>
    </x:row>
    <x:row r="227">
      <x:c r="A227" s="42" t="inlineStr">
        <x:is>
          <x:t xml:space="preserve">Industry 7: Healthcare Services</x:t>
        </x:is>
      </x:c>
      <x:c r="B227" s="42" t="inlineStr">
        <x:is>
          <x:t xml:space="preserve">7B. Diagnostics &amp; Labs</x:t>
        </x:is>
      </x:c>
      <x:c r="C227" s="42" t="inlineStr">
        <x:is>
          <x:t xml:space="preserve">BillionToOne, Inc.</x:t>
        </x:is>
      </x:c>
      <x:c r="D227" s="42" t="inlineStr">
        <x:is>
          <x:t xml:space="preserve">BLLN</x:t>
        </x:is>
      </x:c>
      <x:c r="E227" s="42" t="inlineStr">
        <x:is>
          <x:t xml:space="preserve">NasdaqGS</x:t>
        </x:is>
      </x:c>
      <x:c r="F227" s="42"/>
      <x:c r="G227" s="42" t="inlineStr">
        <x:is>
          <x:t xml:space="preserve">United States</x:t>
        </x:is>
      </x:c>
      <x:c r="H227" s="42" t="inlineStr">
        <x:is>
          <x:t xml:space="preserve">Molecular diagnostics (prenatal/oncology)</x:t>
        </x:is>
      </x:c>
      <x:c r="I227" s="42" t="inlineStr">
        <x:is>
          <x:t xml:space="preserve">Health Care Services</x:t>
        </x:is>
      </x:c>
      <x:c r="J227" s="42" t="inlineStr">
        <x:is>
          <x:t xml:space="preserve">USD</x:t>
        </x:is>
      </x:c>
      <x:c r="K227" s="45" t="n">
        <x:v>99.16</x:v>
      </x:c>
      <x:c r="L227" s="42" t="inlineStr">
        <x:is>
          <x:t xml:space="preserve">2026-09-08</x:t>
        </x:is>
      </x:c>
      <x:c r="M227" s="48" t="n">
        <x:v>47.2</x:v>
      </x:c>
      <x:c r="N227" s="51" t="n">
        <x:v>4679.1</x:v>
      </x:c>
      <x:c r="O227" s="51" t="n">
        <x:v>-404.7</x:v>
      </x:c>
      <x:c r="P227" s="51" t="n">
        <x:v>0</x:v>
      </x:c>
      <x:c r="Q227" s="51" t="n">
        <x:v>0</x:v>
      </x:c>
      <x:c r="R227" s="51" t="n">
        <x:v>4274.4</x:v>
      </x:c>
      <x:c r="S227" s="42" t="inlineStr">
        <x:is>
          <x:t xml:space="preserve">2026-08-05</x:t>
        </x:is>
      </x:c>
      <x:c r="T227" s="42"/>
      <x:c r="U227" s="51" t="n">
        <x:v>397.4</x:v>
      </x:c>
      <x:c r="V227" s="51" t="n">
        <x:v>50.2</x:v>
      </x:c>
      <x:c r="W227" s="51" t="n">
        <x:v>43.3</x:v>
      </x:c>
      <x:c r="X227" s="54" t="n">
        <x:v>0.1263210870659285</x:v>
      </x:c>
      <x:c r="Y227" s="54" t="n">
        <x:v>0.1089582284851535</x:v>
      </x:c>
      <x:c r="Z227" s="51" t="n">
        <x:v>508.65</x:v>
      </x:c>
      <x:c r="AA227" s="51" t="n">
        <x:v>81.81</x:v>
      </x:c>
      <x:c r="AB227" s="54" t="n">
        <x:v>0.2799446401610468</x:v>
      </x:c>
      <x:c r="AC227" s="57" t="n">
        <x:v>10.75591343734273</x:v>
      </x:c>
      <x:c r="AD227" s="57" t="n">
        <x:v>85.14741035856572</x:v>
      </x:c>
      <x:c r="AE227" s="57" t="n">
        <x:v>98.71593533487298</x:v>
      </x:c>
      <x:c r="AF227" s="57" t="n">
        <x:v>8.403420819817162</x:v>
      </x:c>
      <x:c r="AG227" s="57" t="n">
        <x:v>52.24789145581224</x:v>
      </x:c>
      <x:c r="AH227" s="57" t="n">
        <x:v>128.7792207792208</x:v>
      </x:c>
      <x:c r="AI227" s="57" t="n">
        <x:v>119.4698795180723</x:v>
      </x:c>
      <x:c r="AJ227" s="42"/>
      <x:c r="AK227" s="42"/>
      <x:c r="AL227" s="42"/>
      <x:c r="AM227" s="42"/>
      <x:c r="AN227" s="42"/>
      <x:c r="AO227" s="42"/>
      <x:c r="AP227" s="42"/>
      <x:c r="AQ227" s="42" t="inlineStr">
        <x:is>
          <x:t xml:space="preserve">reported (CIQ)</x:t>
        </x:is>
      </x:c>
      <x:c r="AR227" s="42" t="inlineStr">
        <x:is>
          <x:t xml:space="preserve">CapIQ Quick Comps (Quest set), data 2026-09-09</x:t>
        </x:is>
      </x:c>
      <x:c r="AS227" s="59" t="inlineStr">
        <x:is>
          <x:t xml:space="preserve">Molecular diagnostic testing (prenatal, oncology)</x:t>
        </x:is>
      </x:c>
      <x:c r="AT227" s="59" t="inlineStr">
        <x:is>
          <x:t xml:space="preserve">Per-test / reimbursement</x:t>
        </x:is>
      </x:c>
      <x:c r="AU227" s="59" t="inlineStr">
        <x:is>
          <x:t xml:space="preserve">Small high-growth diagnostics; high EV/Rev. Flagged (growth premium).</x:t>
        </x:is>
      </x:c>
    </x:row>
    <x:row r="228">
      <x:c r="A228" s="42" t="inlineStr">
        <x:is>
          <x:t xml:space="preserve">Industry 7: Healthcare Services</x:t>
        </x:is>
      </x:c>
      <x:c r="B228" s="42" t="inlineStr">
        <x:is>
          <x:t xml:space="preserve">7B. Diagnostics &amp; Labs</x:t>
        </x:is>
      </x:c>
      <x:c r="C228" s="42" t="inlineStr">
        <x:is>
          <x:t xml:space="preserve">NeoGenomics, Inc.</x:t>
        </x:is>
      </x:c>
      <x:c r="D228" s="42" t="inlineStr">
        <x:is>
          <x:t xml:space="preserve">NEO</x:t>
        </x:is>
      </x:c>
      <x:c r="E228" s="42" t="inlineStr">
        <x:is>
          <x:t xml:space="preserve">NasdaqCM</x:t>
        </x:is>
      </x:c>
      <x:c r="F228" s="42"/>
      <x:c r="G228" s="42" t="inlineStr">
        <x:is>
          <x:t xml:space="preserve">United States</x:t>
        </x:is>
      </x:c>
      <x:c r="H228" s="42" t="inlineStr">
        <x:is>
          <x:t xml:space="preserve">Oncology / specialized diagnostics</x:t>
        </x:is>
      </x:c>
      <x:c r="I228" s="42" t="inlineStr">
        <x:is>
          <x:t xml:space="preserve">Health Care Services</x:t>
        </x:is>
      </x:c>
      <x:c r="J228" s="42" t="inlineStr">
        <x:is>
          <x:t xml:space="preserve">USD</x:t>
        </x:is>
      </x:c>
      <x:c r="K228" s="45" t="n">
        <x:v>17.66</x:v>
      </x:c>
      <x:c r="L228" s="42" t="inlineStr">
        <x:is>
          <x:t xml:space="preserve">2026-09-08</x:t>
        </x:is>
      </x:c>
      <x:c r="M228" s="48" t="n">
        <x:v>128.5</x:v>
      </x:c>
      <x:c r="N228" s="51" t="n">
        <x:v>2268.9</x:v>
      </x:c>
      <x:c r="O228" s="51" t="n">
        <x:v>302.8</x:v>
      </x:c>
      <x:c r="P228" s="51" t="n">
        <x:v>0</x:v>
      </x:c>
      <x:c r="Q228" s="51" t="n">
        <x:v>0</x:v>
      </x:c>
      <x:c r="R228" s="51" t="n">
        <x:v>2571.7</x:v>
      </x:c>
      <x:c r="S228" s="42" t="inlineStr">
        <x:is>
          <x:t xml:space="preserve">2026-07-28</x:t>
        </x:is>
      </x:c>
      <x:c r="T228" s="42"/>
      <x:c r="U228" s="51" t="n">
        <x:v>766.3</x:v>
      </x:c>
      <x:c r="V228" s="51" t="n">
        <x:v>24.3</x:v>
      </x:c>
      <x:c r="W228" s="51" t="n">
        <x:v>-41.4</x:v>
      </x:c>
      <x:c r="X228" s="54" t="n">
        <x:v>0.03171081821740833</x:v>
      </x:c>
      <x:c r="Y228" s="54" t="n">
        <x:v>-0.05402583844447344</x:v>
      </x:c>
      <x:c r="Z228" s="51" t="n">
        <x:v>844.12</x:v>
      </x:c>
      <x:c r="AA228" s="51" t="n">
        <x:v>72.51000000000001</x:v>
      </x:c>
      <x:c r="AB228" s="54" t="n">
        <x:v>0.1015529166122928</x:v>
      </x:c>
      <x:c r="AC228" s="57" t="n">
        <x:v>3.355996346078559</x:v>
      </x:c>
      <x:c r="AD228" s="57" t="n">
        <x:v>105.8312757201646</x:v>
      </x:c>
      <x:c r="AE228" s="42"/>
      <x:c r="AF228" s="57" t="n">
        <x:v>3.046604748140075</x:v>
      </x:c>
      <x:c r="AG228" s="57" t="n">
        <x:v>35.46683216108123</x:v>
      </x:c>
      <x:c r="AH228" s="42"/>
      <x:c r="AI228" s="57" t="n">
        <x:v>63.07142857142857</x:v>
      </x:c>
      <x:c r="AJ228" s="42"/>
      <x:c r="AK228" s="42"/>
      <x:c r="AL228" s="42"/>
      <x:c r="AM228" s="42"/>
      <x:c r="AN228" s="42"/>
      <x:c r="AO228" s="42"/>
      <x:c r="AP228" s="42"/>
      <x:c r="AQ228" s="42" t="inlineStr">
        <x:is>
          <x:t xml:space="preserve">reported (CIQ)</x:t>
        </x:is>
      </x:c>
      <x:c r="AR228" s="42" t="inlineStr">
        <x:is>
          <x:t xml:space="preserve">CapIQ Quick Comps (Quest set), data 2026-09-09</x:t>
        </x:is>
      </x:c>
      <x:c r="AS228" s="59" t="inlineStr">
        <x:is>
          <x:t xml:space="preserve">Cancer genetics and oncology laboratory testing</x:t>
        </x:is>
      </x:c>
      <x:c r="AT228" s="59" t="inlineStr">
        <x:is>
          <x:t xml:space="preserve">Per-test / reimbursement</x:t>
        </x:is>
      </x:c>
      <x:c r="AU228" s="59" t="inlineStr">
        <x:is>
          <x:t xml:space="preserve">LTM EBIT negative / EPS negative — LTM EV/EBIT &amp; P/E NM. Growth diagnostics.</x:t>
        </x:is>
      </x:c>
    </x:row>
    <x:row r="229">
      <x:c r="A229" s="36" t="inlineStr">
        <x:is>
          <x:t xml:space="preserve">7C. Home Health &amp; Post-Acute  —  Industry 7: Healthcare Services</x:t>
        </x:is>
      </x:c>
      <x:c r="B229" s="36"/>
      <x:c r="C229" s="36"/>
      <x:c r="D229" s="36"/>
      <x:c r="E229" s="36"/>
      <x:c r="F229" s="36"/>
      <x:c r="G229" s="36"/>
      <x:c r="H229" s="36"/>
      <x:c r="I229" s="36"/>
      <x:c r="J229" s="36"/>
      <x:c r="K229" s="36"/>
      <x:c r="L229" s="36"/>
      <x:c r="M229" s="36"/>
      <x:c r="N229" s="36"/>
      <x:c r="O229" s="36"/>
      <x:c r="P229" s="36"/>
      <x:c r="Q229" s="36"/>
      <x:c r="R229" s="36"/>
      <x:c r="S229" s="36"/>
      <x:c r="T229" s="36"/>
      <x:c r="U229" s="36"/>
      <x:c r="V229" s="36"/>
      <x:c r="W229" s="36"/>
      <x:c r="X229" s="36"/>
      <x:c r="Y229" s="36"/>
      <x:c r="Z229" s="36"/>
      <x:c r="AA229" s="36"/>
      <x:c r="AB229" s="36"/>
      <x:c r="AC229" s="36"/>
      <x:c r="AD229" s="36"/>
      <x:c r="AE229" s="36"/>
      <x:c r="AF229" s="36"/>
      <x:c r="AG229" s="36"/>
      <x:c r="AH229" s="36"/>
      <x:c r="AI229" s="36"/>
      <x:c r="AJ229" s="36"/>
      <x:c r="AK229" s="36"/>
      <x:c r="AL229" s="36"/>
      <x:c r="AM229" s="36"/>
      <x:c r="AN229" s="36"/>
      <x:c r="AO229" s="36"/>
      <x:c r="AP229" s="36"/>
      <x:c r="AQ229" s="36"/>
      <x:c r="AR229" s="36"/>
      <x:c r="AS229" s="36"/>
      <x:c r="AT229" s="36"/>
      <x:c r="AU229" s="36"/>
    </x:row>
    <x:row r="230">
      <x:c r="A230" s="42" t="inlineStr">
        <x:is>
          <x:t xml:space="preserve">Industry 7: Healthcare Services</x:t>
        </x:is>
      </x:c>
      <x:c r="B230" s="42" t="inlineStr">
        <x:is>
          <x:t xml:space="preserve">7C. Home Health &amp; Post-Acute</x:t>
        </x:is>
      </x:c>
      <x:c r="C230" s="42" t="inlineStr">
        <x:is>
          <x:t xml:space="preserve">BrightSpring Health Services, Inc.</x:t>
        </x:is>
      </x:c>
      <x:c r="D230" s="42" t="inlineStr">
        <x:is>
          <x:t xml:space="preserve">BTSG</x:t>
        </x:is>
      </x:c>
      <x:c r="E230" s="42" t="inlineStr">
        <x:is>
          <x:t xml:space="preserve">NasdaqGS</x:t>
        </x:is>
      </x:c>
      <x:c r="F230" s="42"/>
      <x:c r="G230" s="42" t="inlineStr">
        <x:is>
          <x:t xml:space="preserve">United States</x:t>
        </x:is>
      </x:c>
      <x:c r="H230" s="42" t="inlineStr">
        <x:is>
          <x:t xml:space="preserve">Home &amp; community health + pharmacy</x:t>
        </x:is>
      </x:c>
      <x:c r="I230" s="42" t="inlineStr">
        <x:is>
          <x:t xml:space="preserve">Health Care Services</x:t>
        </x:is>
      </x:c>
      <x:c r="J230" s="42" t="inlineStr">
        <x:is>
          <x:t xml:space="preserve">USD</x:t>
        </x:is>
      </x:c>
      <x:c r="K230" s="45" t="n">
        <x:v>61.99</x:v>
      </x:c>
      <x:c r="L230" s="42" t="inlineStr">
        <x:is>
          <x:t xml:space="preserve">2026-09-08</x:t>
        </x:is>
      </x:c>
      <x:c r="M230" s="48" t="n">
        <x:v>208.3</x:v>
      </x:c>
      <x:c r="N230" s="51" t="n">
        <x:v>12919.7</x:v>
      </x:c>
      <x:c r="O230" s="51" t="n">
        <x:v>1837.3</x:v>
      </x:c>
      <x:c r="P230" s="51" t="n">
        <x:v>0</x:v>
      </x:c>
      <x:c r="Q230" s="51" t="n">
        <x:v>9.49</x:v>
      </x:c>
      <x:c r="R230" s="51" t="n">
        <x:v>14766.4</x:v>
      </x:c>
      <x:c r="S230" s="42" t="inlineStr">
        <x:is>
          <x:t xml:space="preserve">2026-07-31</x:t>
        </x:is>
      </x:c>
      <x:c r="T230" s="42"/>
      <x:c r="U230" s="51" t="n">
        <x:v>14371.6</x:v>
      </x:c>
      <x:c r="V230" s="51" t="n">
        <x:v>626.8</x:v>
      </x:c>
      <x:c r="W230" s="51" t="n">
        <x:v>466</x:v>
      </x:c>
      <x:c r="X230" s="54" t="n">
        <x:v>0.04361379387124607</x:v>
      </x:c>
      <x:c r="Y230" s="54" t="n">
        <x:v>0.03242506053605722</x:v>
      </x:c>
      <x:c r="Z230" s="51" t="n">
        <x:v>16346.63</x:v>
      </x:c>
      <x:c r="AA230" s="51" t="n">
        <x:v>908.04</x:v>
      </x:c>
      <x:c r="AB230" s="54" t="n">
        <x:v>0.1374258955161567</x:v>
      </x:c>
      <x:c r="AC230" s="57" t="n">
        <x:v>1.027470845278188</x:v>
      </x:c>
      <x:c r="AD230" s="57" t="n">
        <x:v>23.55839183152521</x:v>
      </x:c>
      <x:c r="AE230" s="57" t="n">
        <x:v>31.68755364806867</x:v>
      </x:c>
      <x:c r="AF230" s="57" t="n">
        <x:v>0.9033299218248655</x:v>
      </x:c>
      <x:c r="AG230" s="57" t="n">
        <x:v>16.26183868552046</x:v>
      </x:c>
      <x:c r="AH230" s="57" t="n">
        <x:v>55.84684684684684</x:v>
      </x:c>
      <x:c r="AI230" s="57" t="n">
        <x:v>30.68811881188119</x:v>
      </x:c>
      <x:c r="AJ230" s="42"/>
      <x:c r="AK230" s="42"/>
      <x:c r="AL230" s="42"/>
      <x:c r="AM230" s="42"/>
      <x:c r="AN230" s="42"/>
      <x:c r="AO230" s="42"/>
      <x:c r="AP230" s="42"/>
      <x:c r="AQ230" s="42" t="inlineStr">
        <x:is>
          <x:t xml:space="preserve">reported (CIQ)</x:t>
        </x:is>
      </x:c>
      <x:c r="AR230" s="42" t="inlineStr">
        <x:is>
          <x:t xml:space="preserve">CapIQ Quick Comps (Quest set), data 2026-09-09</x:t>
        </x:is>
      </x:c>
      <x:c r="AS230" s="59" t="inlineStr">
        <x:is>
          <x:t xml:space="preserve">Home/community-based health services and specialty pharmacy</x:t>
        </x:is>
      </x:c>
      <x:c r="AT230" s="59" t="inlineStr">
        <x:is>
          <x:t xml:space="preserve">Reimbursement + pharmacy</x:t>
        </x:is>
      </x:c>
      <x:c r="AU230" s="59" t="inlineStr">
        <x:is>
          <x:t xml:space="preserve">Home/community health + pharmacy (pharmacy is gross-revenue heavy — low margin). Flagged.</x:t>
        </x:is>
      </x:c>
    </x:row>
    <x:row r="231">
      <x:c r="A231" s="42" t="inlineStr">
        <x:is>
          <x:t xml:space="preserve">Industry 7: Healthcare Services</x:t>
        </x:is>
      </x:c>
      <x:c r="B231" s="42" t="inlineStr">
        <x:is>
          <x:t xml:space="preserve">7C. Home Health &amp; Post-Acute</x:t>
        </x:is>
      </x:c>
      <x:c r="C231" s="42" t="inlineStr">
        <x:is>
          <x:t xml:space="preserve">Brookdale Senior Living Inc.</x:t>
        </x:is>
      </x:c>
      <x:c r="D231" s="42" t="inlineStr">
        <x:is>
          <x:t xml:space="preserve">BKD</x:t>
        </x:is>
      </x:c>
      <x:c r="E231" s="42" t="inlineStr">
        <x:is>
          <x:t xml:space="preserve">NYSE</x:t>
        </x:is>
      </x:c>
      <x:c r="F231" s="42"/>
      <x:c r="G231" s="42" t="inlineStr">
        <x:is>
          <x:t xml:space="preserve">United States</x:t>
        </x:is>
      </x:c>
      <x:c r="H231" s="42" t="inlineStr">
        <x:is>
          <x:t xml:space="preserve">Senior living (housing/care)</x:t>
        </x:is>
      </x:c>
      <x:c r="I231" s="42" t="inlineStr">
        <x:is>
          <x:t xml:space="preserve">Health Care Services</x:t>
        </x:is>
      </x:c>
      <x:c r="J231" s="42" t="inlineStr">
        <x:is>
          <x:t xml:space="preserve">USD</x:t>
        </x:is>
      </x:c>
      <x:c r="K231" s="45" t="n">
        <x:v>12.14</x:v>
      </x:c>
      <x:c r="L231" s="42" t="inlineStr">
        <x:is>
          <x:t xml:space="preserve">2026-09-08</x:t>
        </x:is>
      </x:c>
      <x:c r="M231" s="48" t="n">
        <x:v>238.8</x:v>
      </x:c>
      <x:c r="N231" s="51" t="n">
        <x:v>2898.9</x:v>
      </x:c>
      <x:c r="O231" s="51" t="n">
        <x:v>5100.6</x:v>
      </x:c>
      <x:c r="P231" s="51" t="n">
        <x:v>0</x:v>
      </x:c>
      <x:c r="Q231" s="51" t="n">
        <x:v>1.35</x:v>
      </x:c>
      <x:c r="R231" s="51" t="n">
        <x:v>8000.8</x:v>
      </x:c>
      <x:c r="S231" s="42" t="inlineStr">
        <x:is>
          <x:t xml:space="preserve">2026-08-10</x:t>
        </x:is>
      </x:c>
      <x:c r="T231" s="42"/>
      <x:c r="U231" s="51" t="n">
        <x:v>2932.3</x:v>
      </x:c>
      <x:c r="V231" s="51" t="n">
        <x:v>464.9</x:v>
      </x:c>
      <x:c r="W231" s="51" t="n">
        <x:v>148.6</x:v>
      </x:c>
      <x:c r="X231" s="54" t="n">
        <x:v>0.1585444872625584</x:v>
      </x:c>
      <x:c r="Y231" s="54" t="n">
        <x:v>0.0506769430140163</x:v>
      </x:c>
      <x:c r="Z231" s="42"/>
      <x:c r="AA231" s="42"/>
      <x:c r="AB231" s="42"/>
      <x:c r="AC231" s="57" t="n">
        <x:v>2.72850663301845</x:v>
      </x:c>
      <x:c r="AD231" s="57" t="n">
        <x:v>17.20972252097225</x:v>
      </x:c>
      <x:c r="AE231" s="57" t="n">
        <x:v>53.84118438761777</x:v>
      </x:c>
      <x:c r="AF231" s="42"/>
      <x:c r="AG231" s="42"/>
      <x:c r="AH231" s="42"/>
      <x:c r="AI231" s="42"/>
      <x:c r="AJ231" s="42"/>
      <x:c r="AK231" s="42"/>
      <x:c r="AL231" s="42"/>
      <x:c r="AM231" s="42"/>
      <x:c r="AN231" s="42"/>
      <x:c r="AO231" s="42"/>
      <x:c r="AP231" s="42"/>
      <x:c r="AQ231" s="42" t="inlineStr">
        <x:is>
          <x:t xml:space="preserve">reported (CIQ)</x:t>
        </x:is>
      </x:c>
      <x:c r="AR231" s="42" t="inlineStr">
        <x:is>
          <x:t xml:space="preserve">CapIQ Quick Comps (Addus set), data 2026-09-09</x:t>
        </x:is>
      </x:c>
      <x:c r="AS231" s="59" t="inlineStr">
        <x:is>
          <x:t xml:space="preserve">Senior living community operator</x:t>
        </x:is>
      </x:c>
      <x:c r="AT231" s="59" t="inlineStr">
        <x:is>
          <x:t xml:space="preserve">Private pay + reimbursement (housing/care)</x:t>
        </x:is>
      </x:c>
      <x:c r="AU231" s="59" t="inlineStr">
        <x:is>
          <x:t xml:space="preserve">Senior-living REIT-like operator (real-estate heavy, high leverage) — distinct from home health; LTM EPS negative. Flagged.</x:t>
        </x:is>
      </x:c>
    </x:row>
    <x:row r="232">
      <x:c r="A232" s="42" t="inlineStr">
        <x:is>
          <x:t xml:space="preserve">Industry 7: Healthcare Services</x:t>
        </x:is>
      </x:c>
      <x:c r="B232" s="42" t="inlineStr">
        <x:is>
          <x:t xml:space="preserve">7C. Home Health &amp; Post-Acute</x:t>
        </x:is>
      </x:c>
      <x:c r="C232" s="42" t="inlineStr">
        <x:is>
          <x:t xml:space="preserve">Chemed Corporation</x:t>
        </x:is>
      </x:c>
      <x:c r="D232" s="42" t="inlineStr">
        <x:is>
          <x:t xml:space="preserve">CHE</x:t>
        </x:is>
      </x:c>
      <x:c r="E232" s="42" t="inlineStr">
        <x:is>
          <x:t xml:space="preserve">NYSE</x:t>
        </x:is>
      </x:c>
      <x:c r="F232" s="42"/>
      <x:c r="G232" s="42" t="inlineStr">
        <x:is>
          <x:t xml:space="preserve">United States</x:t>
        </x:is>
      </x:c>
      <x:c r="H232" s="42" t="inlineStr">
        <x:is>
          <x:t xml:space="preserve">Hospice (VITAS) + Roto-Rooter (diversified)</x:t>
        </x:is>
      </x:c>
      <x:c r="I232" s="42" t="inlineStr">
        <x:is>
          <x:t xml:space="preserve">Health Care Services</x:t>
        </x:is>
      </x:c>
      <x:c r="J232" s="42" t="inlineStr">
        <x:is>
          <x:t xml:space="preserve">USD</x:t>
        </x:is>
      </x:c>
      <x:c r="K232" s="45" t="n">
        <x:v>518.5700000000001</x:v>
      </x:c>
      <x:c r="L232" s="42" t="inlineStr">
        <x:is>
          <x:t xml:space="preserve">2026-09-08</x:t>
        </x:is>
      </x:c>
      <x:c r="M232" s="48" t="n">
        <x:v>13</x:v>
      </x:c>
      <x:c r="N232" s="51" t="n">
        <x:v>6749.2</x:v>
      </x:c>
      <x:c r="O232" s="51" t="n">
        <x:v>254.6</x:v>
      </x:c>
      <x:c r="P232" s="51" t="n">
        <x:v>0</x:v>
      </x:c>
      <x:c r="Q232" s="51" t="n">
        <x:v>0</x:v>
      </x:c>
      <x:c r="R232" s="51" t="n">
        <x:v>7003.8</x:v>
      </x:c>
      <x:c r="S232" s="42" t="inlineStr">
        <x:is>
          <x:t xml:space="preserve">2026-07-31</x:t>
        </x:is>
      </x:c>
      <x:c r="T232" s="42"/>
      <x:c r="U232" s="51" t="n">
        <x:v>2595</x:v>
      </x:c>
      <x:c r="V232" s="51" t="n">
        <x:v>416.9</x:v>
      </x:c>
      <x:c r="W232" s="51" t="n">
        <x:v>354.8</x:v>
      </x:c>
      <x:c r="X232" s="54" t="n">
        <x:v>0.160655105973025</x:v>
      </x:c>
      <x:c r="Y232" s="54" t="n">
        <x:v>0.1367244701348748</x:v>
      </x:c>
      <x:c r="Z232" s="51" t="n">
        <x:v>2801.41</x:v>
      </x:c>
      <x:c r="AA232" s="51" t="n">
        <x:v>526.85</x:v>
      </x:c>
      <x:c r="AB232" s="54" t="n">
        <x:v>0.07954142581888246</x:v>
      </x:c>
      <x:c r="AC232" s="57" t="n">
        <x:v>2.698959537572255</x:v>
      </x:c>
      <x:c r="AD232" s="57" t="n">
        <x:v>16.79971216118973</x:v>
      </x:c>
      <x:c r="AE232" s="57" t="n">
        <x:v>19.74013528748591</x:v>
      </x:c>
      <x:c r="AF232" s="57" t="n">
        <x:v>2.500098164852699</x:v>
      </x:c>
      <x:c r="AG232" s="57" t="n">
        <x:v>13.29372686722976</x:v>
      </x:c>
      <x:c r="AH232" s="57" t="n">
        <x:v>26.04570567553993</x:v>
      </x:c>
      <x:c r="AI232" s="57" t="n">
        <x:v>19.99884303895102</x:v>
      </x:c>
      <x:c r="AJ232" s="42"/>
      <x:c r="AK232" s="42"/>
      <x:c r="AL232" s="42"/>
      <x:c r="AM232" s="42"/>
      <x:c r="AN232" s="42"/>
      <x:c r="AO232" s="42"/>
      <x:c r="AP232" s="42"/>
      <x:c r="AQ232" s="42" t="inlineStr">
        <x:is>
          <x:t xml:space="preserve">reported (CIQ)</x:t>
        </x:is>
      </x:c>
      <x:c r="AR232" s="42" t="inlineStr">
        <x:is>
          <x:t xml:space="preserve">CapIQ Quick Comps (Addus set), data 2026-09-09</x:t>
        </x:is>
      </x:c>
      <x:c r="AS232" s="59" t="inlineStr">
        <x:is>
          <x:t xml:space="preserve">VITAS hospice care + Roto-Rooter plumbing services</x:t>
        </x:is>
      </x:c>
      <x:c r="AT232" s="59" t="inlineStr">
        <x:is>
          <x:t xml:space="preserve">Reimbursement (hospice) + consumer services</x:t>
        </x:is>
      </x:c>
      <x:c r="AU232" s="59" t="inlineStr">
        <x:is>
          <x:t xml:space="preserve">DIVERSIFIED — hospice + Roto-Rooter plumbing; not a pure home-health comp. Flagged.</x:t>
        </x:is>
      </x:c>
    </x:row>
    <x:row r="233">
      <x:c r="A233" s="42" t="inlineStr">
        <x:is>
          <x:t xml:space="preserve">Industry 7: Healthcare Services</x:t>
        </x:is>
      </x:c>
      <x:c r="B233" s="42" t="inlineStr">
        <x:is>
          <x:t xml:space="preserve">7C. Home Health &amp; Post-Acute</x:t>
        </x:is>
      </x:c>
      <x:c r="C233" s="42" t="inlineStr">
        <x:is>
          <x:t xml:space="preserve">Aveanna Healthcare Holdings Inc.</x:t>
        </x:is>
      </x:c>
      <x:c r="D233" s="42" t="inlineStr">
        <x:is>
          <x:t xml:space="preserve">AVAH</x:t>
        </x:is>
      </x:c>
      <x:c r="E233" s="42" t="inlineStr">
        <x:is>
          <x:t xml:space="preserve">NasdaqGS</x:t>
        </x:is>
      </x:c>
      <x:c r="F233" s="42"/>
      <x:c r="G233" s="42" t="inlineStr">
        <x:is>
          <x:t xml:space="preserve">United States</x:t>
        </x:is>
      </x:c>
      <x:c r="H233" s="42" t="inlineStr">
        <x:is>
          <x:t xml:space="preserve">Pediatric home health / private duty nursing</x:t>
        </x:is>
      </x:c>
      <x:c r="I233" s="42" t="inlineStr">
        <x:is>
          <x:t xml:space="preserve">Health Care Services</x:t>
        </x:is>
      </x:c>
      <x:c r="J233" s="42" t="inlineStr">
        <x:is>
          <x:t xml:space="preserve">USD</x:t>
        </x:is>
      </x:c>
      <x:c r="K233" s="45" t="n">
        <x:v>14.02</x:v>
      </x:c>
      <x:c r="L233" s="42" t="inlineStr">
        <x:is>
          <x:t xml:space="preserve">2026-09-08</x:t>
        </x:is>
      </x:c>
      <x:c r="M233" s="48" t="n">
        <x:v>218.2</x:v>
      </x:c>
      <x:c r="N233" s="51" t="n">
        <x:v>3059.4</x:v>
      </x:c>
      <x:c r="O233" s="51" t="n">
        <x:v>1396.1</x:v>
      </x:c>
      <x:c r="P233" s="51" t="n">
        <x:v>0</x:v>
      </x:c>
      <x:c r="Q233" s="51" t="n">
        <x:v>0</x:v>
      </x:c>
      <x:c r="R233" s="51" t="n">
        <x:v>4455.5</x:v>
      </x:c>
      <x:c r="S233" s="42" t="inlineStr">
        <x:is>
          <x:t xml:space="preserve">2026-08-13</x:t>
        </x:is>
      </x:c>
      <x:c r="T233" s="42"/>
      <x:c r="U233" s="51" t="n">
        <x:v>2602.8</x:v>
      </x:c>
      <x:c r="V233" s="51" t="n">
        <x:v>311.2</x:v>
      </x:c>
      <x:c r="W233" s="51" t="n">
        <x:v>300.4</x:v>
      </x:c>
      <x:c r="X233" s="54" t="n">
        <x:v>0.119563546949439</x:v>
      </x:c>
      <x:c r="Y233" s="54" t="n">
        <x:v>0.1154141693560781</x:v>
      </x:c>
      <x:c r="Z233" s="51" t="n">
        <x:v>2812.07</x:v>
      </x:c>
      <x:c r="AA233" s="51" t="n">
        <x:v>385.26</x:v>
      </x:c>
      <x:c r="AB233" s="54" t="n">
        <x:v>0.08040187490394968</x:v>
      </x:c>
      <x:c r="AC233" s="57" t="n">
        <x:v>1.711810358075918</x:v>
      </x:c>
      <x:c r="AD233" s="57" t="n">
        <x:v>14.31715938303342</x:v>
      </x:c>
      <x:c r="AE233" s="57" t="n">
        <x:v>14.83189081225033</x:v>
      </x:c>
      <x:c r="AF233" s="57" t="n">
        <x:v>1.584420017993862</x:v>
      </x:c>
      <x:c r="AG233" s="57" t="n">
        <x:v>11.56491719877485</x:v>
      </x:c>
      <x:c r="AH233" s="57" t="n">
        <x:v>11.39837398373984</x:v>
      </x:c>
      <x:c r="AI233" s="57" t="n">
        <x:v>16.30232558139535</x:v>
      </x:c>
      <x:c r="AJ233" s="42"/>
      <x:c r="AK233" s="42"/>
      <x:c r="AL233" s="42"/>
      <x:c r="AM233" s="42"/>
      <x:c r="AN233" s="42"/>
      <x:c r="AO233" s="42"/>
      <x:c r="AP233" s="42"/>
      <x:c r="AQ233" s="42" t="inlineStr">
        <x:is>
          <x:t xml:space="preserve">reported (CIQ)</x:t>
        </x:is>
      </x:c>
      <x:c r="AR233" s="42" t="inlineStr">
        <x:is>
          <x:t xml:space="preserve">CapIQ Quick Comps (Addus set), data 2026-09-09</x:t>
        </x:is>
      </x:c>
      <x:c r="AS233" s="59" t="inlineStr">
        <x:is>
          <x:t xml:space="preserve">Pediatric home health, private duty nursing, and therapy</x:t>
        </x:is>
      </x:c>
      <x:c r="AT233" s="59" t="inlineStr">
        <x:is>
          <x:t xml:space="preserve">Reimbursement</x:t>
        </x:is>
      </x:c>
      <x:c r="AU233" s="59"/>
    </x:row>
    <x:row r="234">
      <x:c r="A234" s="42" t="inlineStr">
        <x:is>
          <x:t xml:space="preserve">Industry 7: Healthcare Services</x:t>
        </x:is>
      </x:c>
      <x:c r="B234" s="42" t="inlineStr">
        <x:is>
          <x:t xml:space="preserve">7C. Home Health &amp; Post-Acute</x:t>
        </x:is>
      </x:c>
      <x:c r="C234" s="42" t="inlineStr">
        <x:is>
          <x:t xml:space="preserve">Addus HomeCare Corporation</x:t>
        </x:is>
      </x:c>
      <x:c r="D234" s="42" t="inlineStr">
        <x:is>
          <x:t xml:space="preserve">ADUS</x:t>
        </x:is>
      </x:c>
      <x:c r="E234" s="42" t="inlineStr">
        <x:is>
          <x:t xml:space="preserve">NasdaqGS</x:t>
        </x:is>
      </x:c>
      <x:c r="F234" s="42"/>
      <x:c r="G234" s="42" t="inlineStr">
        <x:is>
          <x:t xml:space="preserve">United States</x:t>
        </x:is>
      </x:c>
      <x:c r="H234" s="42" t="inlineStr">
        <x:is>
          <x:t xml:space="preserve">Personal care / home health</x:t>
        </x:is>
      </x:c>
      <x:c r="I234" s="42" t="inlineStr">
        <x:is>
          <x:t xml:space="preserve">Health Care Services</x:t>
        </x:is>
      </x:c>
      <x:c r="J234" s="42" t="inlineStr">
        <x:is>
          <x:t xml:space="preserve">USD</x:t>
        </x:is>
      </x:c>
      <x:c r="K234" s="45" t="n">
        <x:v>119.23</x:v>
      </x:c>
      <x:c r="L234" s="42" t="inlineStr">
        <x:is>
          <x:t xml:space="preserve">2026-09-08</x:t>
        </x:is>
      </x:c>
      <x:c r="M234" s="48" t="n">
        <x:v>18.3</x:v>
      </x:c>
      <x:c r="N234" s="51" t="n">
        <x:v>2181.1</x:v>
      </x:c>
      <x:c r="O234" s="51" t="n">
        <x:v>9.300000000000001</x:v>
      </x:c>
      <x:c r="P234" s="51" t="n">
        <x:v>0</x:v>
      </x:c>
      <x:c r="Q234" s="51" t="n">
        <x:v>0</x:v>
      </x:c>
      <x:c r="R234" s="51" t="n">
        <x:v>2190.4</x:v>
      </x:c>
      <x:c r="S234" s="42" t="inlineStr">
        <x:is>
          <x:t xml:space="preserve">2026-08-04</x:t>
        </x:is>
      </x:c>
      <x:c r="T234" s="42"/>
      <x:c r="U234" s="51" t="n">
        <x:v>1476.4</x:v>
      </x:c>
      <x:c r="V234" s="51" t="n">
        <x:v>160.5</x:v>
      </x:c>
      <x:c r="W234" s="51" t="n">
        <x:v>143.8</x:v>
      </x:c>
      <x:c r="X234" s="54" t="n">
        <x:v>0.1087103765917096</x:v>
      </x:c>
      <x:c r="Y234" s="54" t="n">
        <x:v>0.09739907884042265</x:v>
      </x:c>
      <x:c r="Z234" s="51" t="n">
        <x:v>1565.4</x:v>
      </x:c>
      <x:c r="AA234" s="51" t="n">
        <x:v>202.72</x:v>
      </x:c>
      <x:c r="AB234" s="54" t="n">
        <x:v>0.06028176645895411</x:v>
      </x:c>
      <x:c r="AC234" s="57" t="n">
        <x:v>1.483608778108914</x:v>
      </x:c>
      <x:c r="AD234" s="57" t="n">
        <x:v>13.64735202492212</x:v>
      </x:c>
      <x:c r="AE234" s="57" t="n">
        <x:v>15.23226703755216</x:v>
      </x:c>
      <x:c r="AF234" s="57" t="n">
        <x:v>1.399258975341766</x:v>
      </x:c>
      <x:c r="AG234" s="57" t="n">
        <x:v>10.80505130228887</x:v>
      </x:c>
      <x:c r="AH234" s="57" t="n">
        <x:v>20.88091068301226</x:v>
      </x:c>
      <x:c r="AI234" s="57" t="n">
        <x:v>16.5367545076283</x:v>
      </x:c>
      <x:c r="AJ234" s="42"/>
      <x:c r="AK234" s="42"/>
      <x:c r="AL234" s="42"/>
      <x:c r="AM234" s="42"/>
      <x:c r="AN234" s="42"/>
      <x:c r="AO234" s="42"/>
      <x:c r="AP234" s="42"/>
      <x:c r="AQ234" s="42" t="inlineStr">
        <x:is>
          <x:t xml:space="preserve">reported (CIQ)</x:t>
        </x:is>
      </x:c>
      <x:c r="AR234" s="42" t="inlineStr">
        <x:is>
          <x:t xml:space="preserve">CapIQ Quick Comps (Addus set), data 2026-09-09</x:t>
        </x:is>
      </x:c>
      <x:c r="AS234" s="59" t="inlineStr">
        <x:is>
          <x:t xml:space="preserve">Personal care, home health, and hospice services</x:t>
        </x:is>
      </x:c>
      <x:c r="AT234" s="59" t="inlineStr">
        <x:is>
          <x:t xml:space="preserve">Reimbursement (Medicaid/Medicare)</x:t>
        </x:is>
      </x:c>
      <x:c r="AU234" s="59" t="inlineStr">
        <x:is>
          <x:t xml:space="preserve">Home care anchor.</x:t>
        </x:is>
      </x:c>
    </x:row>
    <x:row r="235">
      <x:c r="A235" s="42" t="inlineStr">
        <x:is>
          <x:t xml:space="preserve">Industry 7: Healthcare Services</x:t>
        </x:is>
      </x:c>
      <x:c r="B235" s="42" t="inlineStr">
        <x:is>
          <x:t xml:space="preserve">7C. Home Health &amp; Post-Acute</x:t>
        </x:is>
      </x:c>
      <x:c r="C235" s="42" t="inlineStr">
        <x:is>
          <x:t xml:space="preserve">The Pennant Group, Inc.</x:t>
        </x:is>
      </x:c>
      <x:c r="D235" s="42" t="inlineStr">
        <x:is>
          <x:t xml:space="preserve">PNTG</x:t>
        </x:is>
      </x:c>
      <x:c r="E235" s="42" t="inlineStr">
        <x:is>
          <x:t xml:space="preserve">NasdaqGS</x:t>
        </x:is>
      </x:c>
      <x:c r="F235" s="42"/>
      <x:c r="G235" s="42" t="inlineStr">
        <x:is>
          <x:t xml:space="preserve">United States</x:t>
        </x:is>
      </x:c>
      <x:c r="H235" s="42" t="inlineStr">
        <x:is>
          <x:t xml:space="preserve">Home health, hospice &amp; senior living</x:t>
        </x:is>
      </x:c>
      <x:c r="I235" s="42" t="inlineStr">
        <x:is>
          <x:t xml:space="preserve">Health Care Services</x:t>
        </x:is>
      </x:c>
      <x:c r="J235" s="42" t="inlineStr">
        <x:is>
          <x:t xml:space="preserve">USD</x:t>
        </x:is>
      </x:c>
      <x:c r="K235" s="45" t="n">
        <x:v>39.6</x:v>
      </x:c>
      <x:c r="L235" s="42" t="inlineStr">
        <x:is>
          <x:t xml:space="preserve">2026-09-08</x:t>
        </x:is>
      </x:c>
      <x:c r="M235" s="48" t="n">
        <x:v>34.9</x:v>
      </x:c>
      <x:c r="N235" s="51" t="n">
        <x:v>1383.2</x:v>
      </x:c>
      <x:c r="O235" s="51" t="n">
        <x:v>480.3</x:v>
      </x:c>
      <x:c r="P235" s="51" t="n">
        <x:v>0</x:v>
      </x:c>
      <x:c r="Q235" s="51" t="n">
        <x:v>45.24</x:v>
      </x:c>
      <x:c r="R235" s="51" t="n">
        <x:v>1908.7</x:v>
      </x:c>
      <x:c r="S235" s="42" t="inlineStr">
        <x:is>
          <x:t xml:space="preserve">2026-08-05</x:t>
        </x:is>
      </x:c>
      <x:c r="T235" s="42"/>
      <x:c r="U235" s="51" t="n">
        <x:v>1101.7</x:v>
      </x:c>
      <x:c r="V235" s="51" t="n">
        <x:v>74.59999999999999</x:v>
      </x:c>
      <x:c r="W235" s="51" t="n">
        <x:v>64.40000000000001</x:v>
      </x:c>
      <x:c r="X235" s="54" t="n">
        <x:v>0.06771353362984478</x:v>
      </x:c>
      <x:c r="Y235" s="54" t="n">
        <x:v>0.05845511482254698</x:v>
      </x:c>
      <x:c r="Z235" s="51" t="n">
        <x:v>1221.07</x:v>
      </x:c>
      <x:c r="AA235" s="51" t="n">
        <x:v>103.15</x:v>
      </x:c>
      <x:c r="AB235" s="54" t="n">
        <x:v>0.1083507306889351</x:v>
      </x:c>
      <x:c r="AC235" s="57" t="n">
        <x:v>1.732504311518562</x:v>
      </x:c>
      <x:c r="AD235" s="57" t="n">
        <x:v>25.5857908847185</x:v>
      </x:c>
      <x:c r="AE235" s="57" t="n">
        <x:v>29.63819875776397</x:v>
      </x:c>
      <x:c r="AF235" s="57" t="n">
        <x:v>1.563137248478793</x:v>
      </x:c>
      <x:c r="AG235" s="57" t="n">
        <x:v>18.50412021328163</x:v>
      </x:c>
      <x:c r="AH235" s="57" t="n">
        <x:v>43.51648351648352</x:v>
      </x:c>
      <x:c r="AI235" s="57" t="n">
        <x:v>26.75675675675676</x:v>
      </x:c>
      <x:c r="AJ235" s="42"/>
      <x:c r="AK235" s="42"/>
      <x:c r="AL235" s="42"/>
      <x:c r="AM235" s="42"/>
      <x:c r="AN235" s="42"/>
      <x:c r="AO235" s="42"/>
      <x:c r="AP235" s="42"/>
      <x:c r="AQ235" s="42" t="inlineStr">
        <x:is>
          <x:t xml:space="preserve">reported (CIQ)</x:t>
        </x:is>
      </x:c>
      <x:c r="AR235" s="42" t="inlineStr">
        <x:is>
          <x:t xml:space="preserve">CapIQ Quick Comps (Addus set), data 2026-09-09</x:t>
        </x:is>
      </x:c>
      <x:c r="AS235" s="59" t="inlineStr">
        <x:is>
          <x:t xml:space="preserve">Home health, hospice, and senior living operations</x:t>
        </x:is>
      </x:c>
      <x:c r="AT235" s="59" t="inlineStr">
        <x:is>
          <x:t xml:space="preserve">Reimbursement + private pay</x:t>
        </x:is>
      </x:c>
      <x:c r="AU235" s="59"/>
    </x:row>
    <x:row r="236">
      <x:c r="A236" s="42" t="inlineStr">
        <x:is>
          <x:t xml:space="preserve">Industry 7: Healthcare Services</x:t>
        </x:is>
      </x:c>
      <x:c r="B236" s="42" t="inlineStr">
        <x:is>
          <x:t xml:space="preserve">7C. Home Health &amp; Post-Acute</x:t>
        </x:is>
      </x:c>
      <x:c r="C236" s="42" t="inlineStr">
        <x:is>
          <x:t xml:space="preserve">AMN Healthcare Services, Inc.</x:t>
        </x:is>
      </x:c>
      <x:c r="D236" s="42" t="inlineStr">
        <x:is>
          <x:t xml:space="preserve">AMN</x:t>
        </x:is>
      </x:c>
      <x:c r="E236" s="42" t="inlineStr">
        <x:is>
          <x:t xml:space="preserve">NYSE</x:t>
        </x:is>
      </x:c>
      <x:c r="F236" s="42"/>
      <x:c r="G236" s="42" t="inlineStr">
        <x:is>
          <x:t xml:space="preserve">United States</x:t>
        </x:is>
      </x:c>
      <x:c r="H236" s="42" t="inlineStr">
        <x:is>
          <x:t xml:space="preserve">Healthcare staffing</x:t>
        </x:is>
      </x:c>
      <x:c r="I236" s="42" t="inlineStr">
        <x:is>
          <x:t xml:space="preserve">Health Care Services</x:t>
        </x:is>
      </x:c>
      <x:c r="J236" s="42" t="inlineStr">
        <x:is>
          <x:t xml:space="preserve">USD</x:t>
        </x:is>
      </x:c>
      <x:c r="K236" s="45" t="n">
        <x:v>34.36</x:v>
      </x:c>
      <x:c r="L236" s="42" t="inlineStr">
        <x:is>
          <x:t xml:space="preserve">2026-09-08</x:t>
        </x:is>
      </x:c>
      <x:c r="M236" s="48" t="n">
        <x:v>38.7</x:v>
      </x:c>
      <x:c r="N236" s="51" t="n">
        <x:v>1330.8</x:v>
      </x:c>
      <x:c r="O236" s="51" t="n">
        <x:v>414</x:v>
      </x:c>
      <x:c r="P236" s="51" t="n">
        <x:v>0</x:v>
      </x:c>
      <x:c r="Q236" s="51" t="n">
        <x:v>0</x:v>
      </x:c>
      <x:c r="R236" s="51" t="n">
        <x:v>1744.7</x:v>
      </x:c>
      <x:c r="S236" s="42" t="inlineStr">
        <x:is>
          <x:t xml:space="preserve">2026-08-07</x:t>
        </x:is>
      </x:c>
      <x:c r="T236" s="42"/>
      <x:c r="U236" s="51" t="n">
        <x:v>3434.3</x:v>
      </x:c>
      <x:c r="V236" s="51" t="n">
        <x:v>307.3</x:v>
      </x:c>
      <x:c r="W236" s="51" t="n">
        <x:v>160.7</x:v>
      </x:c>
      <x:c r="X236" s="54" t="n">
        <x:v>0.08947966106630172</x:v>
      </x:c>
      <x:c r="Y236" s="54" t="n">
        <x:v>0.04679265061293422</x:v>
      </x:c>
      <x:c r="Z236" s="51" t="n">
        <x:v>2623.35</x:v>
      </x:c>
      <x:c r="AA236" s="51" t="n">
        <x:v>174.01</x:v>
      </x:c>
      <x:c r="AB236" s="54" t="n">
        <x:v>-0.2361325452057188</x:v>
      </x:c>
      <x:c r="AC236" s="57" t="n">
        <x:v>0.508022013219579</x:v>
      </x:c>
      <x:c r="AD236" s="57" t="n">
        <x:v>5.67751383013342</x:v>
      </x:c>
      <x:c r="AE236" s="57" t="n">
        <x:v>10.85687616677038</x:v>
      </x:c>
      <x:c r="AF236" s="57" t="n">
        <x:v>0.6650656603198201</x:v>
      </x:c>
      <x:c r="AG236" s="57" t="n">
        <x:v>10.02643526234124</x:v>
      </x:c>
      <x:c r="AH236" s="57" t="n">
        <x:v>12.7732342007435</x:v>
      </x:c>
      <x:c r="AI236" s="57" t="n">
        <x:v>40.4235294117647</x:v>
      </x:c>
      <x:c r="AJ236" s="42"/>
      <x:c r="AK236" s="42"/>
      <x:c r="AL236" s="42"/>
      <x:c r="AM236" s="42"/>
      <x:c r="AN236" s="42"/>
      <x:c r="AO236" s="42"/>
      <x:c r="AP236" s="42"/>
      <x:c r="AQ236" s="42" t="inlineStr">
        <x:is>
          <x:t xml:space="preserve">reported (CIQ)</x:t>
        </x:is>
      </x:c>
      <x:c r="AR236" s="42" t="inlineStr">
        <x:is>
          <x:t xml:space="preserve">CapIQ Quick Comps (Quest set), data 2026-09-09</x:t>
        </x:is>
      </x:c>
      <x:c r="AS236" s="59" t="inlineStr">
        <x:is>
          <x:t xml:space="preserve">Healthcare workforce/staffing solutions (travel nurses, locums)</x:t>
        </x:is>
      </x:c>
      <x:c r="AT236" s="59" t="inlineStr">
        <x:is>
          <x:t xml:space="preserve">Staffing placement</x:t>
        </x:is>
      </x:c>
      <x:c r="AU236" s="59" t="inlineStr">
        <x:is>
          <x:t xml:space="preserve">Healthcare STAFFING (closer to Industry 6 staffing than clinical services); revenue declining post-COVID. Flagged.</x:t>
        </x:is>
      </x:c>
    </x:row>
    <x:row r="237">
      <x:c r="A237" s="42" t="inlineStr">
        <x:is>
          <x:t xml:space="preserve">Industry 7: Healthcare Services</x:t>
        </x:is>
      </x:c>
      <x:c r="B237" s="42" t="inlineStr">
        <x:is>
          <x:t xml:space="preserve">7C. Home Health &amp; Post-Acute</x:t>
        </x:is>
      </x:c>
      <x:c r="C237" s="42" t="inlineStr">
        <x:is>
          <x:t xml:space="preserve">InnovAge Holding Corp.</x:t>
        </x:is>
      </x:c>
      <x:c r="D237" s="42" t="inlineStr">
        <x:is>
          <x:t xml:space="preserve">INNV</x:t>
        </x:is>
      </x:c>
      <x:c r="E237" s="42" t="inlineStr">
        <x:is>
          <x:t xml:space="preserve">NasdaqGS</x:t>
        </x:is>
      </x:c>
      <x:c r="F237" s="42"/>
      <x:c r="G237" s="42" t="inlineStr">
        <x:is>
          <x:t xml:space="preserve">United States</x:t>
        </x:is>
      </x:c>
      <x:c r="H237" s="42" t="inlineStr">
        <x:is>
          <x:t xml:space="preserve">PACE senior care (value-based)</x:t>
        </x:is>
      </x:c>
      <x:c r="I237" s="42" t="inlineStr">
        <x:is>
          <x:t xml:space="preserve">Health Care Services</x:t>
        </x:is>
      </x:c>
      <x:c r="J237" s="42" t="inlineStr">
        <x:is>
          <x:t xml:space="preserve">USD</x:t>
        </x:is>
      </x:c>
      <x:c r="K237" s="45" t="n">
        <x:v>11.03</x:v>
      </x:c>
      <x:c r="L237" s="42" t="inlineStr">
        <x:is>
          <x:t xml:space="preserve">2026-09-08</x:t>
        </x:is>
      </x:c>
      <x:c r="M237" s="48" t="n">
        <x:v>136.5</x:v>
      </x:c>
      <x:c r="N237" s="51" t="n">
        <x:v>1505.1</x:v>
      </x:c>
      <x:c r="O237" s="51" t="n">
        <x:v>-54.4</x:v>
      </x:c>
      <x:c r="P237" s="51" t="n">
        <x:v>0</x:v>
      </x:c>
      <x:c r="Q237" s="51" t="n">
        <x:v>33.17</x:v>
      </x:c>
      <x:c r="R237" s="51" t="n">
        <x:v>1483.9</x:v>
      </x:c>
      <x:c r="S237" s="42" t="inlineStr">
        <x:is>
          <x:t xml:space="preserve">2026-09-09</x:t>
        </x:is>
      </x:c>
      <x:c r="T237" s="42"/>
      <x:c r="U237" s="51" t="n">
        <x:v>989.7</x:v>
      </x:c>
      <x:c r="V237" s="51" t="n">
        <x:v>26.9</x:v>
      </x:c>
      <x:c r="W237" s="51" t="n">
        <x:v>5.8</x:v>
      </x:c>
      <x:c r="X237" s="54" t="n">
        <x:v>0.02717995352126907</x:v>
      </x:c>
      <x:c r="Y237" s="54" t="n">
        <x:v>0.005860361725775487</x:v>
      </x:c>
      <x:c r="Z237" s="51" t="n">
        <x:v>1058.9</x:v>
      </x:c>
      <x:c r="AA237" s="51" t="n">
        <x:v>104.87</x:v>
      </x:c>
      <x:c r="AB237" s="54" t="n">
        <x:v>0.06992017783166626</x:v>
      </x:c>
      <x:c r="AC237" s="57" t="n">
        <x:v>1.499343235323836</x:v>
      </x:c>
      <x:c r="AD237" s="57" t="n">
        <x:v>55.1635687732342</x:v>
      </x:c>
      <x:c r="AE237" s="57" t="n">
        <x:v>255.8448275862069</x:v>
      </x:c>
      <x:c r="AF237" s="57" t="n">
        <x:v>1.401359901784871</x:v>
      </x:c>
      <x:c r="AG237" s="57" t="n">
        <x:v>14.149899876037</x:v>
      </x:c>
      <x:c r="AH237" s="42"/>
      <x:c r="AI237" s="57" t="n">
        <x:v>25.65116279069767</x:v>
      </x:c>
      <x:c r="AJ237" s="42"/>
      <x:c r="AK237" s="42"/>
      <x:c r="AL237" s="42"/>
      <x:c r="AM237" s="42"/>
      <x:c r="AN237" s="42"/>
      <x:c r="AO237" s="42"/>
      <x:c r="AP237" s="42"/>
      <x:c r="AQ237" s="42" t="inlineStr">
        <x:is>
          <x:t xml:space="preserve">reported (CIQ)</x:t>
        </x:is>
      </x:c>
      <x:c r="AR237" s="42" t="inlineStr">
        <x:is>
          <x:t xml:space="preserve">CapIQ Quick Comps (Addus set), data 2026-09-09</x:t>
        </x:is>
      </x:c>
      <x:c r="AS237" s="59" t="inlineStr">
        <x:is>
          <x:t xml:space="preserve">Program of All-Inclusive Care for the Elderly (PACE)</x:t>
        </x:is>
      </x:c>
      <x:c r="AT237" s="59" t="inlineStr">
        <x:is>
          <x:t xml:space="preserve">Capitated reimbursement</x:t>
        </x:is>
      </x:c>
      <x:c r="AU237" s="59" t="inlineStr">
        <x:is>
          <x:t xml:space="preserve">PACE / value-based senior care; thin LTM EBIT, LTM EPS ~0. Flagged.</x:t>
        </x:is>
      </x:c>
    </x:row>
    <x:row r="238">
      <x:c r="A238" s="42" t="inlineStr">
        <x:is>
          <x:t xml:space="preserve">Industry 7: Healthcare Services</x:t>
        </x:is>
      </x:c>
      <x:c r="B238" s="42" t="inlineStr">
        <x:is>
          <x:t xml:space="preserve">7C. Home Health &amp; Post-Acute</x:t>
        </x:is>
      </x:c>
      <x:c r="C238" s="42" t="inlineStr">
        <x:is>
          <x:t xml:space="preserve">Enhabit, Inc.</x:t>
        </x:is>
      </x:c>
      <x:c r="D238" s="42" t="inlineStr">
        <x:is>
          <x:t xml:space="preserve">EHAB</x:t>
        </x:is>
      </x:c>
      <x:c r="E238" s="42" t="inlineStr">
        <x:is>
          <x:t xml:space="preserve">NYSE</x:t>
        </x:is>
      </x:c>
      <x:c r="F238" s="42"/>
      <x:c r="G238" s="42" t="inlineStr">
        <x:is>
          <x:t xml:space="preserve">United States</x:t>
        </x:is>
      </x:c>
      <x:c r="H238" s="42" t="inlineStr">
        <x:is>
          <x:t xml:space="preserve">Home health &amp; hospice</x:t>
        </x:is>
      </x:c>
      <x:c r="I238" s="42" t="inlineStr">
        <x:is>
          <x:t xml:space="preserve">Health Care Services</x:t>
        </x:is>
      </x:c>
      <x:c r="J238" s="42" t="inlineStr">
        <x:is>
          <x:t xml:space="preserve">USD</x:t>
        </x:is>
      </x:c>
      <x:c r="K238" s="42"/>
      <x:c r="L238" s="42" t="inlineStr">
        <x:is>
          <x:t xml:space="preserve">2026-09-08</x:t>
        </x:is>
      </x:c>
      <x:c r="M238" s="42"/>
      <x:c r="N238" s="42"/>
      <x:c r="O238" s="51" t="n">
        <x:v>430.1</x:v>
      </x:c>
      <x:c r="P238" s="51" t="n">
        <x:v>0</x:v>
      </x:c>
      <x:c r="Q238" s="51" t="n">
        <x:v>30.4</x:v>
      </x:c>
      <x:c r="R238" s="42"/>
      <x:c r="S238" s="42" t="inlineStr">
        <x:is>
          <x:t xml:space="preserve">2026-05-07</x:t>
        </x:is>
      </x:c>
      <x:c r="T238" s="42"/>
      <x:c r="U238" s="51" t="n">
        <x:v>1064.9</x:v>
      </x:c>
      <x:c r="V238" s="51" t="n">
        <x:v>80.3</x:v>
      </x:c>
      <x:c r="W238" s="51" t="n">
        <x:v>59.5</x:v>
      </x:c>
      <x:c r="X238" s="54" t="n">
        <x:v>0.07540614142172973</x:v>
      </x:c>
      <x:c r="Y238" s="54" t="n">
        <x:v>0.05587379096628791</x:v>
      </x:c>
      <x:c r="Z238" s="42"/>
      <x:c r="AA238" s="42"/>
      <x:c r="AB238" s="42"/>
      <x:c r="AC238" s="42"/>
      <x:c r="AD238" s="42"/>
      <x:c r="AE238" s="42"/>
      <x:c r="AF238" s="42"/>
      <x:c r="AG238" s="42"/>
      <x:c r="AH238" s="42"/>
      <x:c r="AI238" s="42"/>
      <x:c r="AJ238" s="42"/>
      <x:c r="AK238" s="42"/>
      <x:c r="AL238" s="42"/>
      <x:c r="AM238" s="42"/>
      <x:c r="AN238" s="42"/>
      <x:c r="AO238" s="42"/>
      <x:c r="AP238" s="42"/>
      <x:c r="AQ238" s="42" t="inlineStr">
        <x:is>
          <x:t xml:space="preserve">reported (CIQ)</x:t>
        </x:is>
      </x:c>
      <x:c r="AR238" s="42" t="inlineStr">
        <x:is>
          <x:t xml:space="preserve">CapIQ Quick Comps (Addus set), data 2026-09-09</x:t>
        </x:is>
      </x:c>
      <x:c r="AS238" s="59" t="inlineStr">
        <x:is>
          <x:t xml:space="preserve">Home health and hospice services (former Encompass spin)</x:t>
        </x:is>
      </x:c>
      <x:c r="AT238" s="59" t="inlineStr">
        <x:is>
          <x:t xml:space="preserve">Reimbursement</x:t>
        </x:is>
      </x:c>
      <x:c r="AU238" s="59" t="inlineStr">
        <x:is>
          <x:t xml:space="preserve">DATA GAP — price/market cap/TEV not shown in this pull (possible pending acquisition/limited quote). Revenue &amp; EBITDA available; EV multiples Not available. Flagged.</x:t>
        </x:is>
      </x:c>
    </x:row>
    <x:row r="239">
      <x:c r="A239" s="36" t="inlineStr">
        <x:is>
          <x:t xml:space="preserve">8A. Beauty &amp; Cosmetics  —  Industry 8: Consumer Products &amp; Brands</x:t>
        </x:is>
      </x:c>
      <x:c r="B239" s="36"/>
      <x:c r="C239" s="36"/>
      <x:c r="D239" s="36"/>
      <x:c r="E239" s="36"/>
      <x:c r="F239" s="36"/>
      <x:c r="G239" s="36"/>
      <x:c r="H239" s="36"/>
      <x:c r="I239" s="36"/>
      <x:c r="J239" s="36"/>
      <x:c r="K239" s="36"/>
      <x:c r="L239" s="36"/>
      <x:c r="M239" s="36"/>
      <x:c r="N239" s="36"/>
      <x:c r="O239" s="36"/>
      <x:c r="P239" s="36"/>
      <x:c r="Q239" s="36"/>
      <x:c r="R239" s="36"/>
      <x:c r="S239" s="36"/>
      <x:c r="T239" s="36"/>
      <x:c r="U239" s="36"/>
      <x:c r="V239" s="36"/>
      <x:c r="W239" s="36"/>
      <x:c r="X239" s="36"/>
      <x:c r="Y239" s="36"/>
      <x:c r="Z239" s="36"/>
      <x:c r="AA239" s="36"/>
      <x:c r="AB239" s="36"/>
      <x:c r="AC239" s="36"/>
      <x:c r="AD239" s="36"/>
      <x:c r="AE239" s="36"/>
      <x:c r="AF239" s="36"/>
      <x:c r="AG239" s="36"/>
      <x:c r="AH239" s="36"/>
      <x:c r="AI239" s="36"/>
      <x:c r="AJ239" s="36"/>
      <x:c r="AK239" s="36"/>
      <x:c r="AL239" s="36"/>
      <x:c r="AM239" s="36"/>
      <x:c r="AN239" s="36"/>
      <x:c r="AO239" s="36"/>
      <x:c r="AP239" s="36"/>
      <x:c r="AQ239" s="36"/>
      <x:c r="AR239" s="36"/>
      <x:c r="AS239" s="36"/>
      <x:c r="AT239" s="36"/>
      <x:c r="AU239" s="36"/>
    </x:row>
    <x:row r="240">
      <x:c r="A240" s="42" t="inlineStr">
        <x:is>
          <x:t xml:space="preserve">Industry 8: Consumer Products &amp; Brands</x:t>
        </x:is>
      </x:c>
      <x:c r="B240" s="42" t="inlineStr">
        <x:is>
          <x:t xml:space="preserve">8A. Beauty &amp; Cosmetics</x:t>
        </x:is>
      </x:c>
      <x:c r="C240" s="42" t="inlineStr">
        <x:is>
          <x:t xml:space="preserve">L'Oréal S.A.</x:t>
        </x:is>
      </x:c>
      <x:c r="D240" s="42" t="inlineStr">
        <x:is>
          <x:t xml:space="preserve">OR</x:t>
        </x:is>
      </x:c>
      <x:c r="E240" s="42" t="inlineStr">
        <x:is>
          <x:t xml:space="preserve">ENXTPA</x:t>
        </x:is>
      </x:c>
      <x:c r="F240" s="42"/>
      <x:c r="G240" s="42" t="inlineStr">
        <x:is>
          <x:t xml:space="preserve">France</x:t>
        </x:is>
      </x:c>
      <x:c r="H240" s="42" t="inlineStr">
        <x:is>
          <x:t xml:space="preserve">Global beauty (mass + prestige)</x:t>
        </x:is>
      </x:c>
      <x:c r="I240" s="42" t="inlineStr">
        <x:is>
          <x:t xml:space="preserve">Personal Care Products</x:t>
        </x:is>
      </x:c>
      <x:c r="J240" s="42" t="inlineStr">
        <x:is>
          <x:t xml:space="preserve">USD</x:t>
        </x:is>
      </x:c>
      <x:c r="K240" s="45" t="n">
        <x:v>443.58</x:v>
      </x:c>
      <x:c r="L240" s="42" t="inlineStr">
        <x:is>
          <x:t xml:space="preserve">2026-09-08</x:t>
        </x:is>
      </x:c>
      <x:c r="M240" s="48" t="n">
        <x:v>532.4</x:v>
      </x:c>
      <x:c r="N240" s="51" t="n">
        <x:v>236155.7</x:v>
      </x:c>
      <x:c r="O240" s="51" t="n">
        <x:v>14716.8</x:v>
      </x:c>
      <x:c r="P240" s="51" t="n">
        <x:v>0</x:v>
      </x:c>
      <x:c r="Q240" s="51" t="n">
        <x:v>56.36</x:v>
      </x:c>
      <x:c r="R240" s="51" t="n">
        <x:v>250928.8</x:v>
      </x:c>
      <x:c r="S240" s="42" t="inlineStr">
        <x:is>
          <x:t xml:space="preserve">2026-07-31</x:t>
        </x:is>
      </x:c>
      <x:c r="T240" s="42"/>
      <x:c r="U240" s="51" t="n">
        <x:v>52707.5</x:v>
      </x:c>
      <x:c r="V240" s="51" t="n">
        <x:v>12027.3</x:v>
      </x:c>
      <x:c r="W240" s="51" t="n">
        <x:v>10698.1</x:v>
      </x:c>
      <x:c r="X240" s="54" t="n">
        <x:v>0.2281895365934639</x:v>
      </x:c>
      <x:c r="Y240" s="54" t="n">
        <x:v>0.2029711141678129</x:v>
      </x:c>
      <x:c r="Z240" s="51" t="n">
        <x:v>56284.92</x:v>
      </x:c>
      <x:c r="AA240" s="51" t="n">
        <x:v>13698.89</x:v>
      </x:c>
      <x:c r="AB240" s="54" t="n">
        <x:v>0.0678730730920647</x:v>
      </x:c>
      <x:c r="AC240" s="57" t="n">
        <x:v>4.760779775174311</x:v>
      </x:c>
      <x:c r="AD240" s="57" t="n">
        <x:v>20.86326939545867</x:v>
      </x:c>
      <x:c r="AE240" s="57" t="n">
        <x:v>23.45545470691057</x:v>
      </x:c>
      <x:c r="AF240" s="57" t="n">
        <x:v>4.458188800836885</x:v>
      </x:c>
      <x:c r="AG240" s="57" t="n">
        <x:v>18.31745491788021</x:v>
      </x:c>
      <x:c r="AH240" s="57" t="n">
        <x:v>32.40175310445581</x:v>
      </x:c>
      <x:c r="AI240" s="57" t="n">
        <x:v>26.77006638503319</x:v>
      </x:c>
      <x:c r="AJ240" s="42"/>
      <x:c r="AK240" s="42"/>
      <x:c r="AL240" s="42"/>
      <x:c r="AM240" s="42"/>
      <x:c r="AN240" s="42"/>
      <x:c r="AO240" s="42"/>
      <x:c r="AP240" s="42"/>
      <x:c r="AQ240" s="42" t="inlineStr">
        <x:is>
          <x:t xml:space="preserve">reported (CIQ)</x:t>
        </x:is>
      </x:c>
      <x:c r="AR240" s="42" t="inlineStr">
        <x:is>
          <x:t xml:space="preserve">CapIQ Quick Comps (Estee Lauder set); EUR converted</x:t>
        </x:is>
      </x:c>
      <x:c r="AS240" s="59" t="inlineStr">
        <x:is>
          <x:t xml:space="preserve">Global cosmetics, skincare, hair, and fragrance</x:t>
        </x:is>
      </x:c>
      <x:c r="AT240" s="59" t="inlineStr">
        <x:is>
          <x:t xml:space="preserve">Branded product sales</x:t>
        </x:is>
      </x:c>
      <x:c r="AU240" s="59" t="inlineStr">
        <x:is>
          <x:t xml:space="preserve">France; global beauty leader; premium multiple. Supplemental.</x:t>
        </x:is>
      </x:c>
    </x:row>
    <x:row r="241">
      <x:c r="A241" s="42" t="inlineStr">
        <x:is>
          <x:t xml:space="preserve">Industry 8: Consumer Products &amp; Brands</x:t>
        </x:is>
      </x:c>
      <x:c r="B241" s="42" t="inlineStr">
        <x:is>
          <x:t xml:space="preserve">8A. Beauty &amp; Cosmetics</x:t>
        </x:is>
      </x:c>
      <x:c r="C241" s="42" t="inlineStr">
        <x:is>
          <x:t xml:space="preserve">The Estée Lauder Companies Inc.</x:t>
        </x:is>
      </x:c>
      <x:c r="D241" s="42" t="inlineStr">
        <x:is>
          <x:t xml:space="preserve">EL</x:t>
        </x:is>
      </x:c>
      <x:c r="E241" s="42" t="inlineStr">
        <x:is>
          <x:t xml:space="preserve">NYSE</x:t>
        </x:is>
      </x:c>
      <x:c r="F241" s="42"/>
      <x:c r="G241" s="42" t="inlineStr">
        <x:is>
          <x:t xml:space="preserve">United States</x:t>
        </x:is>
      </x:c>
      <x:c r="H241" s="42" t="inlineStr">
        <x:is>
          <x:t xml:space="preserve">Prestige beauty brands</x:t>
        </x:is>
      </x:c>
      <x:c r="I241" s="42" t="inlineStr">
        <x:is>
          <x:t xml:space="preserve">Personal Care Products</x:t>
        </x:is>
      </x:c>
      <x:c r="J241" s="42" t="inlineStr">
        <x:is>
          <x:t xml:space="preserve">USD</x:t>
        </x:is>
      </x:c>
      <x:c r="K241" s="45" t="n">
        <x:v>98.77</x:v>
      </x:c>
      <x:c r="L241" s="42" t="inlineStr">
        <x:is>
          <x:t xml:space="preserve">2026-09-08</x:t>
        </x:is>
      </x:c>
      <x:c r="M241" s="48" t="n">
        <x:v>361.8</x:v>
      </x:c>
      <x:c r="N241" s="51" t="n">
        <x:v>35734.8</x:v>
      </x:c>
      <x:c r="O241" s="51" t="n">
        <x:v>5748</x:v>
      </x:c>
      <x:c r="P241" s="51" t="n">
        <x:v>0</x:v>
      </x:c>
      <x:c r="Q241" s="51" t="n">
        <x:v>0</x:v>
      </x:c>
      <x:c r="R241" s="51" t="n">
        <x:v>41482.8</x:v>
      </x:c>
      <x:c r="S241" s="42" t="inlineStr">
        <x:is>
          <x:t xml:space="preserve">2026-08-19</x:t>
        </x:is>
      </x:c>
      <x:c r="T241" s="42"/>
      <x:c r="U241" s="51" t="n">
        <x:v>15049</x:v>
      </x:c>
      <x:c r="V241" s="51" t="n">
        <x:v>2455</x:v>
      </x:c>
      <x:c r="W241" s="51" t="n">
        <x:v>1659</x:v>
      </x:c>
      <x:c r="X241" s="54" t="n">
        <x:v>0.1631337630407336</x:v>
      </x:c>
      <x:c r="Y241" s="54" t="n">
        <x:v>0.1102398830487075</x:v>
      </x:c>
      <x:c r="Z241" s="51" t="n">
        <x:v>15696.11</x:v>
      </x:c>
      <x:c r="AA241" s="51" t="n">
        <x:v>2827.22</x:v>
      </x:c>
      <x:c r="AB241" s="54" t="n">
        <x:v>0.04300019934879407</x:v>
      </x:c>
      <x:c r="AC241" s="57" t="n">
        <x:v>2.756515383081933</x:v>
      </x:c>
      <x:c r="AD241" s="57" t="n">
        <x:v>16.89727087576375</x:v>
      </x:c>
      <x:c r="AE241" s="57" t="n">
        <x:v>25.00470162748644</x:v>
      </x:c>
      <x:c r="AF241" s="57" t="n">
        <x:v>2.642871386604706</x:v>
      </x:c>
      <x:c r="AG241" s="57" t="n">
        <x:v>14.67264662813647</x:v>
      </x:c>
      <x:c r="AH241" s="57" t="n">
        <x:v>197.54</x:v>
      </x:c>
      <x:c r="AI241" s="57" t="n">
        <x:v>29.66066066066066</x:v>
      </x:c>
      <x:c r="AJ241" s="42"/>
      <x:c r="AK241" s="42"/>
      <x:c r="AL241" s="42"/>
      <x:c r="AM241" s="42"/>
      <x:c r="AN241" s="42"/>
      <x:c r="AO241" s="42"/>
      <x:c r="AP241" s="42"/>
      <x:c r="AQ241" s="42" t="inlineStr">
        <x:is>
          <x:t xml:space="preserve">reported (CIQ)</x:t>
        </x:is>
      </x:c>
      <x:c r="AR241" s="42" t="inlineStr">
        <x:is>
          <x:t xml:space="preserve">CapIQ Quick Comps (Estee Lauder set), data 2026-09-09</x:t>
        </x:is>
      </x:c>
      <x:c r="AS241" s="59" t="inlineStr">
        <x:is>
          <x:t xml:space="preserve">Prestige skincare, makeup, fragrance, and hair care</x:t>
        </x:is>
      </x:c>
      <x:c r="AT241" s="59" t="inlineStr">
        <x:is>
          <x:t xml:space="preserve">Branded product sales</x:t>
        </x:is>
      </x:c>
      <x:c r="AU241" s="59" t="inlineStr">
        <x:is>
          <x:t xml:space="preserve">Prestige beauty anchor; LTM depressed (turnaround) — LTM P/E elevated, use NTM.</x:t>
        </x:is>
      </x:c>
    </x:row>
    <x:row r="242">
      <x:c r="A242" s="42" t="inlineStr">
        <x:is>
          <x:t xml:space="preserve">Industry 8: Consumer Products &amp; Brands</x:t>
        </x:is>
      </x:c>
      <x:c r="B242" s="42" t="inlineStr">
        <x:is>
          <x:t xml:space="preserve">8A. Beauty &amp; Cosmetics</x:t>
        </x:is>
      </x:c>
      <x:c r="C242" s="42" t="inlineStr">
        <x:is>
          <x:t xml:space="preserve">Ulta Beauty, Inc.</x:t>
        </x:is>
      </x:c>
      <x:c r="D242" s="42" t="inlineStr">
        <x:is>
          <x:t xml:space="preserve">ULTA</x:t>
        </x:is>
      </x:c>
      <x:c r="E242" s="42" t="inlineStr">
        <x:is>
          <x:t xml:space="preserve">NasdaqGS</x:t>
        </x:is>
      </x:c>
      <x:c r="F242" s="42"/>
      <x:c r="G242" s="42" t="inlineStr">
        <x:is>
          <x:t xml:space="preserve">United States</x:t>
        </x:is>
      </x:c>
      <x:c r="H242" s="42" t="inlineStr">
        <x:is>
          <x:t xml:space="preserve">Beauty specialty RETAILER</x:t>
        </x:is>
      </x:c>
      <x:c r="I242" s="42" t="inlineStr">
        <x:is>
          <x:t xml:space="preserve">Specialty Stores</x:t>
        </x:is>
      </x:c>
      <x:c r="J242" s="42" t="inlineStr">
        <x:is>
          <x:t xml:space="preserve">USD</x:t>
        </x:is>
      </x:c>
      <x:c r="K242" s="45" t="n">
        <x:v>541.86</x:v>
      </x:c>
      <x:c r="L242" s="42" t="inlineStr">
        <x:is>
          <x:t xml:space="preserve">2026-09-08</x:t>
        </x:is>
      </x:c>
      <x:c r="M242" s="48" t="n">
        <x:v>42.8</x:v>
      </x:c>
      <x:c r="N242" s="51" t="n">
        <x:v>23168.6</x:v>
      </x:c>
      <x:c r="O242" s="51" t="n">
        <x:v>2310.6</x:v>
      </x:c>
      <x:c r="P242" s="51" t="n">
        <x:v>0</x:v>
      </x:c>
      <x:c r="Q242" s="51" t="n">
        <x:v>0</x:v>
      </x:c>
      <x:c r="R242" s="51" t="n">
        <x:v>25479.1</x:v>
      </x:c>
      <x:c r="S242" s="42" t="inlineStr">
        <x:is>
          <x:t xml:space="preserve">2026-08-27</x:t>
        </x:is>
      </x:c>
      <x:c r="T242" s="42"/>
      <x:c r="U242" s="51" t="n">
        <x:v>12955.5</x:v>
      </x:c>
      <x:c r="V242" s="51" t="n">
        <x:v>1934.4</x:v>
      </x:c>
      <x:c r="W242" s="51" t="n">
        <x:v>1614.3</x:v>
      </x:c>
      <x:c r="X242" s="54" t="n">
        <x:v>0.1493111033923816</x:v>
      </x:c>
      <x:c r="Y242" s="54" t="n">
        <x:v>0.1246034502720852</x:v>
      </x:c>
      <x:c r="Z242" s="51" t="n">
        <x:v>13572.06</x:v>
      </x:c>
      <x:c r="AA242" s="51" t="n">
        <x:v>2040.97</x:v>
      </x:c>
      <x:c r="AB242" s="54" t="n">
        <x:v>0.0475905985874725</x:v>
      </x:c>
      <x:c r="AC242" s="57" t="n">
        <x:v>1.966662807301918</x:v>
      </x:c>
      <x:c r="AD242" s="57" t="n">
        <x:v>13.17157775020678</x:v>
      </x:c>
      <x:c r="AE242" s="57" t="n">
        <x:v>15.78337359846373</x:v>
      </x:c>
      <x:c r="AF242" s="57" t="n">
        <x:v>1.877320023636795</x:v>
      </x:c>
      <x:c r="AG242" s="57" t="n">
        <x:v>12.48381896843168</x:v>
      </x:c>
      <x:c r="AH242" s="57" t="n">
        <x:v>19.73989071038251</x:v>
      </x:c>
      <x:c r="AI242" s="57" t="n">
        <x:v>17.78339350180505</x:v>
      </x:c>
      <x:c r="AJ242" s="42"/>
      <x:c r="AK242" s="42"/>
      <x:c r="AL242" s="42"/>
      <x:c r="AM242" s="42"/>
      <x:c r="AN242" s="42"/>
      <x:c r="AO242" s="42"/>
      <x:c r="AP242" s="42"/>
      <x:c r="AQ242" s="42" t="inlineStr">
        <x:is>
          <x:t xml:space="preserve">reported (CIQ)</x:t>
        </x:is>
      </x:c>
      <x:c r="AR242" s="42" t="inlineStr">
        <x:is>
          <x:t xml:space="preserve">CapIQ Quick Comps (Estee Lauder set), data 2026-09-09</x:t>
        </x:is>
      </x:c>
      <x:c r="AS242" s="59" t="inlineStr">
        <x:is>
          <x:t xml:space="preserve">Beauty specialty retail chain</x:t>
        </x:is>
      </x:c>
      <x:c r="AT242" s="59" t="inlineStr">
        <x:is>
          <x:t xml:space="preserve">Multi-brand retail</x:t>
        </x:is>
      </x:c>
      <x:c r="AU242" s="59" t="inlineStr">
        <x:is>
          <x:t xml:space="preserve">RETAILER, not a brand owner — belongs with Industry 10 specialty retail. Excluded from beauty-brand stats. Flagged.</x:t>
        </x:is>
      </x:c>
    </x:row>
    <x:row r="243">
      <x:c r="A243" s="42" t="inlineStr">
        <x:is>
          <x:t xml:space="preserve">Industry 8: Consumer Products &amp; Brands</x:t>
        </x:is>
      </x:c>
      <x:c r="B243" s="42" t="inlineStr">
        <x:is>
          <x:t xml:space="preserve">8A. Beauty &amp; Cosmetics</x:t>
        </x:is>
      </x:c>
      <x:c r="C243" s="42" t="inlineStr">
        <x:is>
          <x:t xml:space="preserve">Beiersdorf Aktiengesellschaft</x:t>
        </x:is>
      </x:c>
      <x:c r="D243" s="42" t="inlineStr">
        <x:is>
          <x:t xml:space="preserve">BEI</x:t>
        </x:is>
      </x:c>
      <x:c r="E243" s="42" t="inlineStr">
        <x:is>
          <x:t xml:space="preserve">XTRA</x:t>
        </x:is>
      </x:c>
      <x:c r="F243" s="42"/>
      <x:c r="G243" s="42" t="inlineStr">
        <x:is>
          <x:t xml:space="preserve">Germany</x:t>
        </x:is>
      </x:c>
      <x:c r="H243" s="42" t="inlineStr">
        <x:is>
          <x:t xml:space="preserve">Skincare brands (Nivea/Eucerin)</x:t>
        </x:is>
      </x:c>
      <x:c r="I243" s="42" t="inlineStr">
        <x:is>
          <x:t xml:space="preserve">Personal Care Products</x:t>
        </x:is>
      </x:c>
      <x:c r="J243" s="42" t="inlineStr">
        <x:is>
          <x:t xml:space="preserve">USD</x:t>
        </x:is>
      </x:c>
      <x:c r="K243" s="45" t="n">
        <x:v>86.81</x:v>
      </x:c>
      <x:c r="L243" s="42" t="inlineStr">
        <x:is>
          <x:t xml:space="preserve">2026-09-08</x:t>
        </x:is>
      </x:c>
      <x:c r="M243" s="48" t="n">
        <x:v>218.1</x:v>
      </x:c>
      <x:c r="N243" s="51" t="n">
        <x:v>18930.9</x:v>
      </x:c>
      <x:c r="O243" s="51" t="n">
        <x:v>-3174.9</x:v>
      </x:c>
      <x:c r="P243" s="51" t="n">
        <x:v>0</x:v>
      </x:c>
      <x:c r="Q243" s="51" t="n">
        <x:v>10.46</x:v>
      </x:c>
      <x:c r="R243" s="51" t="n">
        <x:v>15766.4</x:v>
      </x:c>
      <x:c r="S243" s="42" t="inlineStr">
        <x:is>
          <x:t xml:space="preserve">2026-08-05</x:t>
        </x:is>
      </x:c>
      <x:c r="T243" s="42"/>
      <x:c r="U243" s="51" t="n">
        <x:v>11174.9</x:v>
      </x:c>
      <x:c r="V243" s="51" t="n">
        <x:v>1836.1</x:v>
      </x:c>
      <x:c r="W243" s="51" t="n">
        <x:v>1521.2</x:v>
      </x:c>
      <x:c r="X243" s="54" t="n">
        <x:v>0.1643057208565625</x:v>
      </x:c>
      <x:c r="Y243" s="54" t="n">
        <x:v>0.1361264977762665</x:v>
      </x:c>
      <x:c r="Z243" s="51" t="n">
        <x:v>11426.29</x:v>
      </x:c>
      <x:c r="AA243" s="51" t="n">
        <x:v>1756.9</x:v>
      </x:c>
      <x:c r="AB243" s="54" t="n">
        <x:v>0.02249595074676303</x:v>
      </x:c>
      <x:c r="AC243" s="57" t="n">
        <x:v>1.410876159965637</x:v>
      </x:c>
      <x:c r="AD243" s="57" t="n">
        <x:v>8.586896138554545</x:v>
      </x:c>
      <x:c r="AE243" s="57" t="n">
        <x:v>10.36444911911649</x:v>
      </x:c>
      <x:c r="AF243" s="57" t="n">
        <x:v>1.379835449651637</x:v>
      </x:c>
      <x:c r="AG243" s="57" t="n">
        <x:v>8.973988274802208</x:v>
      </x:c>
      <x:c r="AH243" s="57" t="n">
        <x:v>17.43172690763052</x:v>
      </x:c>
      <x:c r="AI243" s="57" t="n">
        <x:v>19.03728070175439</x:v>
      </x:c>
      <x:c r="AJ243" s="42"/>
      <x:c r="AK243" s="42"/>
      <x:c r="AL243" s="42"/>
      <x:c r="AM243" s="42"/>
      <x:c r="AN243" s="42"/>
      <x:c r="AO243" s="42"/>
      <x:c r="AP243" s="42"/>
      <x:c r="AQ243" s="42" t="inlineStr">
        <x:is>
          <x:t xml:space="preserve">reported (CIQ)</x:t>
        </x:is>
      </x:c>
      <x:c r="AR243" s="42" t="inlineStr">
        <x:is>
          <x:t xml:space="preserve">CapIQ Quick Comps (Estee Lauder set); EUR converted</x:t>
        </x:is>
      </x:c>
      <x:c r="AS243" s="59" t="inlineStr">
        <x:is>
          <x:t xml:space="preserve">Skincare and consumer/adhesive products</x:t>
        </x:is>
      </x:c>
      <x:c r="AT243" s="59" t="inlineStr">
        <x:is>
          <x:t xml:space="preserve">Branded product sales</x:t>
        </x:is>
      </x:c>
      <x:c r="AU243" s="59" t="inlineStr">
        <x:is>
          <x:t xml:space="preserve">Germany; skincare + tesa adhesives. Supplemental.</x:t>
        </x:is>
      </x:c>
    </x:row>
    <x:row r="244">
      <x:c r="A244" s="42" t="inlineStr">
        <x:is>
          <x:t xml:space="preserve">Industry 8: Consumer Products &amp; Brands</x:t>
        </x:is>
      </x:c>
      <x:c r="B244" s="42" t="inlineStr">
        <x:is>
          <x:t xml:space="preserve">8A. Beauty &amp; Cosmetics</x:t>
        </x:is>
      </x:c>
      <x:c r="C244" s="42" t="inlineStr">
        <x:is>
          <x:t xml:space="preserve">e.l.f. Beauty, Inc.</x:t>
        </x:is>
      </x:c>
      <x:c r="D244" s="42" t="inlineStr">
        <x:is>
          <x:t xml:space="preserve">ELF</x:t>
        </x:is>
      </x:c>
      <x:c r="E244" s="42" t="inlineStr">
        <x:is>
          <x:t xml:space="preserve">NYSE</x:t>
        </x:is>
      </x:c>
      <x:c r="F244" s="42"/>
      <x:c r="G244" s="42" t="inlineStr">
        <x:is>
          <x:t xml:space="preserve">United States</x:t>
        </x:is>
      </x:c>
      <x:c r="H244" s="42" t="inlineStr">
        <x:is>
          <x:t xml:space="preserve">Mass-market cosmetics</x:t>
        </x:is>
      </x:c>
      <x:c r="I244" s="42" t="inlineStr">
        <x:is>
          <x:t xml:space="preserve">Personal Care Products</x:t>
        </x:is>
      </x:c>
      <x:c r="J244" s="42" t="inlineStr">
        <x:is>
          <x:t xml:space="preserve">USD</x:t>
        </x:is>
      </x:c>
      <x:c r="K244" s="45" t="n">
        <x:v>100.08</x:v>
      </x:c>
      <x:c r="L244" s="42" t="inlineStr">
        <x:is>
          <x:t xml:space="preserve">2026-09-08</x:t>
        </x:is>
      </x:c>
      <x:c r="M244" s="48" t="n">
        <x:v>59</x:v>
      </x:c>
      <x:c r="N244" s="51" t="n">
        <x:v>5905.5</x:v>
      </x:c>
      <x:c r="O244" s="51" t="n">
        <x:v>585.1</x:v>
      </x:c>
      <x:c r="P244" s="51" t="n">
        <x:v>0</x:v>
      </x:c>
      <x:c r="Q244" s="51" t="n">
        <x:v>0</x:v>
      </x:c>
      <x:c r="R244" s="51" t="n">
        <x:v>6490.6</x:v>
      </x:c>
      <x:c r="S244" s="42" t="inlineStr">
        <x:is>
          <x:t xml:space="preserve">2026-08-06</x:t>
        </x:is>
      </x:c>
      <x:c r="T244" s="42"/>
      <x:c r="U244" s="51" t="n">
        <x:v>1762.1</x:v>
      </x:c>
      <x:c r="V244" s="51" t="n">
        <x:v>209.5</x:v>
      </x:c>
      <x:c r="W244" s="51" t="n">
        <x:v>155.3</x:v>
      </x:c>
      <x:c r="X244" s="54" t="n">
        <x:v>0.1188922308609046</x:v>
      </x:c>
      <x:c r="Y244" s="54" t="n">
        <x:v>0.08813347710118609</x:v>
      </x:c>
      <x:c r="Z244" s="51" t="n">
        <x:v>2011.46</x:v>
      </x:c>
      <x:c r="AA244" s="51" t="n">
        <x:v>366.86</x:v>
      </x:c>
      <x:c r="AB244" s="54" t="n">
        <x:v>0.1415129674819817</x:v>
      </x:c>
      <x:c r="AC244" s="57" t="n">
        <x:v>3.68344588842858</x:v>
      </x:c>
      <x:c r="AD244" s="57" t="n">
        <x:v>30.98138424821003</x:v>
      </x:c>
      <x:c r="AE244" s="57" t="n">
        <x:v>41.79394719896973</x:v>
      </x:c>
      <x:c r="AF244" s="57" t="n">
        <x:v>3.226810376542412</x:v>
      </x:c>
      <x:c r="AG244" s="57" t="n">
        <x:v>17.69230769230769</x:v>
      </x:c>
      <x:c r="AH244" s="57" t="n">
        <x:v>101.0909090909091</x:v>
      </x:c>
      <x:c r="AI244" s="57" t="n">
        <x:v>33.02970297029703</x:v>
      </x:c>
      <x:c r="AJ244" s="42"/>
      <x:c r="AK244" s="42"/>
      <x:c r="AL244" s="42"/>
      <x:c r="AM244" s="42"/>
      <x:c r="AN244" s="42"/>
      <x:c r="AO244" s="42"/>
      <x:c r="AP244" s="42"/>
      <x:c r="AQ244" s="42" t="inlineStr">
        <x:is>
          <x:t xml:space="preserve">reported (CIQ)</x:t>
        </x:is>
      </x:c>
      <x:c r="AR244" s="42" t="inlineStr">
        <x:is>
          <x:t xml:space="preserve">CapIQ Quick Comps (Estee Lauder set), data 2026-09-09</x:t>
        </x:is>
      </x:c>
      <x:c r="AS244" s="59" t="inlineStr">
        <x:is>
          <x:t xml:space="preserve">Value cosmetics and skincare brands</x:t>
        </x:is>
      </x:c>
      <x:c r="AT244" s="59" t="inlineStr">
        <x:is>
          <x:t xml:space="preserve">Branded product sales</x:t>
        </x:is>
      </x:c>
      <x:c r="AU244" s="59" t="inlineStr">
        <x:is>
          <x:t xml:space="preserve">High-growth mass cosmetics; premium multiple.</x:t>
        </x:is>
      </x:c>
    </x:row>
    <x:row r="245">
      <x:c r="A245" s="42" t="inlineStr">
        <x:is>
          <x:t xml:space="preserve">Industry 8: Consumer Products &amp; Brands</x:t>
        </x:is>
      </x:c>
      <x:c r="B245" s="42" t="inlineStr">
        <x:is>
          <x:t xml:space="preserve">8A. Beauty &amp; Cosmetics</x:t>
        </x:is>
      </x:c>
      <x:c r="C245" s="42" t="inlineStr">
        <x:is>
          <x:t xml:space="preserve">Coty Inc.</x:t>
        </x:is>
      </x:c>
      <x:c r="D245" s="42" t="inlineStr">
        <x:is>
          <x:t xml:space="preserve">COTY</x:t>
        </x:is>
      </x:c>
      <x:c r="E245" s="42" t="inlineStr">
        <x:is>
          <x:t xml:space="preserve">NYSE</x:t>
        </x:is>
      </x:c>
      <x:c r="F245" s="42"/>
      <x:c r="G245" s="42" t="inlineStr">
        <x:is>
          <x:t xml:space="preserve">United States</x:t>
        </x:is>
      </x:c>
      <x:c r="H245" s="42" t="inlineStr">
        <x:is>
          <x:t xml:space="preserve">Fragrance &amp; cosmetics brands</x:t>
        </x:is>
      </x:c>
      <x:c r="I245" s="42" t="inlineStr">
        <x:is>
          <x:t xml:space="preserve">Personal Care Products</x:t>
        </x:is>
      </x:c>
      <x:c r="J245" s="42" t="inlineStr">
        <x:is>
          <x:t xml:space="preserve">USD</x:t>
        </x:is>
      </x:c>
      <x:c r="K245" s="45" t="n">
        <x:v>2.69</x:v>
      </x:c>
      <x:c r="L245" s="42" t="inlineStr">
        <x:is>
          <x:t xml:space="preserve">2026-09-08</x:t>
        </x:is>
      </x:c>
      <x:c r="M245" s="48" t="n">
        <x:v>880.7</x:v>
      </x:c>
      <x:c r="N245" s="51" t="n">
        <x:v>2369</x:v>
      </x:c>
      <x:c r="O245" s="51" t="n">
        <x:v>3119.8</x:v>
      </x:c>
      <x:c r="P245" s="51" t="n">
        <x:v>142.4</x:v>
      </x:c>
      <x:c r="Q245" s="51" t="n">
        <x:v>247</x:v>
      </x:c>
      <x:c r="R245" s="51" t="n">
        <x:v>5878.2</x:v>
      </x:c>
      <x:c r="S245" s="42" t="inlineStr">
        <x:is>
          <x:t xml:space="preserve">2026-08-20</x:t>
        </x:is>
      </x:c>
      <x:c r="T245" s="42"/>
      <x:c r="U245" s="51" t="n">
        <x:v>5806.6</x:v>
      </x:c>
      <x:c r="V245" s="51" t="n">
        <x:v>792.3</x:v>
      </x:c>
      <x:c r="W245" s="51" t="n">
        <x:v>310.1</x:v>
      </x:c>
      <x:c r="X245" s="54" t="n">
        <x:v>0.136448179657631</x:v>
      </x:c>
      <x:c r="Y245" s="54" t="n">
        <x:v>0.05340474632314952</x:v>
      </x:c>
      <x:c r="Z245" s="51" t="n">
        <x:v>5708.19</x:v>
      </x:c>
      <x:c r="AA245" s="51" t="n">
        <x:v>797.47</x:v>
      </x:c>
      <x:c r="AB245" s="54" t="n">
        <x:v>-0.01694795577446362</x:v>
      </x:c>
      <x:c r="AC245" s="57" t="n">
        <x:v>1.012330795990769</x:v>
      </x:c>
      <x:c r="AD245" s="57" t="n">
        <x:v>7.419159409314654</x:v>
      </x:c>
      <x:c r="AE245" s="57" t="n">
        <x:v>18.95582070299903</x:v>
      </x:c>
      <x:c r="AF245" s="57" t="n">
        <x:v>1.029783521571637</x:v>
      </x:c>
      <x:c r="AG245" s="57" t="n">
        <x:v>7.371060980350357</x:v>
      </x:c>
      <x:c r="AH245" s="42"/>
      <x:c r="AI245" s="57" t="n">
        <x:v>8.15151515151515</x:v>
      </x:c>
      <x:c r="AJ245" s="42"/>
      <x:c r="AK245" s="42"/>
      <x:c r="AL245" s="42"/>
      <x:c r="AM245" s="42"/>
      <x:c r="AN245" s="42"/>
      <x:c r="AO245" s="42"/>
      <x:c r="AP245" s="42"/>
      <x:c r="AQ245" s="42" t="inlineStr">
        <x:is>
          <x:t xml:space="preserve">reported (CIQ)</x:t>
        </x:is>
      </x:c>
      <x:c r="AR245" s="42" t="inlineStr">
        <x:is>
          <x:t xml:space="preserve">CapIQ Quick Comps (Estee Lauder set), data 2026-09-09</x:t>
        </x:is>
      </x:c>
      <x:c r="AS245" s="59" t="inlineStr">
        <x:is>
          <x:t xml:space="preserve">Prestige and mass fragrance and cosmetics</x:t>
        </x:is>
      </x:c>
      <x:c r="AT245" s="59" t="inlineStr">
        <x:is>
          <x:t xml:space="preserve">Branded product sales</x:t>
        </x:is>
      </x:c>
      <x:c r="AU245" s="59" t="inlineStr">
        <x:is>
          <x:t xml:space="preserve">High leverage; LTM EPS negative (P/E NM); use EV/EBITDA.</x:t>
        </x:is>
      </x:c>
    </x:row>
    <x:row r="246">
      <x:c r="A246" s="36" t="inlineStr">
        <x:is>
          <x:t xml:space="preserve">8B. Apparel, Footwear &amp; Accessories  —  Industry 8: Consumer Products &amp; Brands</x:t>
        </x:is>
      </x:c>
      <x:c r="B246" s="36"/>
      <x:c r="C246" s="36"/>
      <x:c r="D246" s="36"/>
      <x:c r="E246" s="36"/>
      <x:c r="F246" s="36"/>
      <x:c r="G246" s="36"/>
      <x:c r="H246" s="36"/>
      <x:c r="I246" s="36"/>
      <x:c r="J246" s="36"/>
      <x:c r="K246" s="36"/>
      <x:c r="L246" s="36"/>
      <x:c r="M246" s="36"/>
      <x:c r="N246" s="36"/>
      <x:c r="O246" s="36"/>
      <x:c r="P246" s="36"/>
      <x:c r="Q246" s="36"/>
      <x:c r="R246" s="36"/>
      <x:c r="S246" s="36"/>
      <x:c r="T246" s="36"/>
      <x:c r="U246" s="36"/>
      <x:c r="V246" s="36"/>
      <x:c r="W246" s="36"/>
      <x:c r="X246" s="36"/>
      <x:c r="Y246" s="36"/>
      <x:c r="Z246" s="36"/>
      <x:c r="AA246" s="36"/>
      <x:c r="AB246" s="36"/>
      <x:c r="AC246" s="36"/>
      <x:c r="AD246" s="36"/>
      <x:c r="AE246" s="36"/>
      <x:c r="AF246" s="36"/>
      <x:c r="AG246" s="36"/>
      <x:c r="AH246" s="36"/>
      <x:c r="AI246" s="36"/>
      <x:c r="AJ246" s="36"/>
      <x:c r="AK246" s="36"/>
      <x:c r="AL246" s="36"/>
      <x:c r="AM246" s="36"/>
      <x:c r="AN246" s="36"/>
      <x:c r="AO246" s="36"/>
      <x:c r="AP246" s="36"/>
      <x:c r="AQ246" s="36"/>
      <x:c r="AR246" s="36"/>
      <x:c r="AS246" s="36"/>
      <x:c r="AT246" s="36"/>
      <x:c r="AU246" s="36"/>
    </x:row>
    <x:row r="247">
      <x:c r="A247" s="42" t="inlineStr">
        <x:is>
          <x:t xml:space="preserve">Industry 8: Consumer Products &amp; Brands</x:t>
        </x:is>
      </x:c>
      <x:c r="B247" s="42" t="inlineStr">
        <x:is>
          <x:t xml:space="preserve">8B. Apparel, Footwear &amp; Accessories</x:t>
        </x:is>
      </x:c>
      <x:c r="C247" s="42" t="inlineStr">
        <x:is>
          <x:t xml:space="preserve">Tapestry, Inc.</x:t>
        </x:is>
      </x:c>
      <x:c r="D247" s="42" t="inlineStr">
        <x:is>
          <x:t xml:space="preserve">TPR</x:t>
        </x:is>
      </x:c>
      <x:c r="E247" s="42" t="inlineStr">
        <x:is>
          <x:t xml:space="preserve">NYSE</x:t>
        </x:is>
      </x:c>
      <x:c r="F247" s="42"/>
      <x:c r="G247" s="42" t="inlineStr">
        <x:is>
          <x:t xml:space="preserve">United States</x:t>
        </x:is>
      </x:c>
      <x:c r="H247" s="42" t="inlineStr">
        <x:is>
          <x:t xml:space="preserve">Accessible-luxury accessories (handbags)</x:t>
        </x:is>
      </x:c>
      <x:c r="I247" s="42" t="inlineStr">
        <x:is>
          <x:t xml:space="preserve">Apparel, Accessories and Luxury Goods</x:t>
        </x:is>
      </x:c>
      <x:c r="J247" s="42" t="inlineStr">
        <x:is>
          <x:t xml:space="preserve">USD</x:t>
        </x:is>
      </x:c>
      <x:c r="K247" s="45" t="n">
        <x:v>113.71</x:v>
      </x:c>
      <x:c r="L247" s="42" t="inlineStr">
        <x:is>
          <x:t xml:space="preserve">2026-09-08</x:t>
        </x:is>
      </x:c>
      <x:c r="M247" s="48" t="n">
        <x:v>199.4</x:v>
      </x:c>
      <x:c r="N247" s="51" t="n">
        <x:v>22672.8</x:v>
      </x:c>
      <x:c r="O247" s="51" t="n">
        <x:v>2804.1</x:v>
      </x:c>
      <x:c r="P247" s="51" t="n">
        <x:v>0</x:v>
      </x:c>
      <x:c r="Q247" s="51" t="n">
        <x:v>0</x:v>
      </x:c>
      <x:c r="R247" s="51" t="n">
        <x:v>25476.9</x:v>
      </x:c>
      <x:c r="S247" s="42" t="inlineStr">
        <x:is>
          <x:t xml:space="preserve">2026-08-13</x:t>
        </x:is>
      </x:c>
      <x:c r="T247" s="42"/>
      <x:c r="U247" s="51" t="n">
        <x:v>8004.2</x:v>
      </x:c>
      <x:c r="V247" s="51" t="n">
        <x:v>2023.5</x:v>
      </x:c>
      <x:c r="W247" s="51" t="n">
        <x:v>1862.7</x:v>
      </x:c>
      <x:c r="X247" s="54" t="n">
        <x:v>0.2528047774918168</x:v>
      </x:c>
      <x:c r="Y247" s="54" t="n">
        <x:v>0.2327153244546613</x:v>
      </x:c>
      <x:c r="Z247" s="51" t="n">
        <x:v>8551.549999999999</x:v>
      </x:c>
      <x:c r="AA247" s="51" t="n">
        <x:v>2230.6</x:v>
      </x:c>
      <x:c r="AB247" s="54" t="n">
        <x:v>0.06838284900427261</x:v>
      </x:c>
      <x:c r="AC247" s="57" t="n">
        <x:v>3.182941455735739</x:v>
      </x:c>
      <x:c r="AD247" s="57" t="n">
        <x:v>12.59051148999259</x:v>
      </x:c>
      <x:c r="AE247" s="57" t="n">
        <x:v>13.67740376872282</x:v>
      </x:c>
      <x:c r="AF247" s="57" t="n">
        <x:v>2.979214294484626</x:v>
      </x:c>
      <x:c r="AG247" s="57" t="n">
        <x:v>11.42154577243791</x:v>
      </x:c>
      <x:c r="AH247" s="57" t="n">
        <x:v>15.64099037138927</x:v>
      </x:c>
      <x:c r="AI247" s="57" t="n">
        <x:v>14.24937343358396</x:v>
      </x:c>
      <x:c r="AJ247" s="42"/>
      <x:c r="AK247" s="42"/>
      <x:c r="AL247" s="42"/>
      <x:c r="AM247" s="42"/>
      <x:c r="AN247" s="42"/>
      <x:c r="AO247" s="42"/>
      <x:c r="AP247" s="42"/>
      <x:c r="AQ247" s="42" t="inlineStr">
        <x:is>
          <x:t xml:space="preserve">reported (CIQ)</x:t>
        </x:is>
      </x:c>
      <x:c r="AR247" s="42" t="inlineStr">
        <x:is>
          <x:t xml:space="preserve">CapIQ Quick Comps (Tapestry set), data 2026-09-09</x:t>
        </x:is>
      </x:c>
      <x:c r="AS247" s="59" t="inlineStr">
        <x:is>
          <x:t xml:space="preserve">Coach, Kate Spade — handbags and accessories</x:t>
        </x:is>
      </x:c>
      <x:c r="AT247" s="59" t="inlineStr">
        <x:is>
          <x:t xml:space="preserve">Branded product sales (retail + wholesale)</x:t>
        </x:is>
      </x:c>
      <x:c r="AU247" s="59" t="inlineStr">
        <x:is>
          <x:t xml:space="preserve">Accessories anchor.</x:t>
        </x:is>
      </x:c>
    </x:row>
    <x:row r="248">
      <x:c r="A248" s="42" t="inlineStr">
        <x:is>
          <x:t xml:space="preserve">Industry 8: Consumer Products &amp; Brands</x:t>
        </x:is>
      </x:c>
      <x:c r="B248" s="42" t="inlineStr">
        <x:is>
          <x:t xml:space="preserve">8B. Apparel, Footwear &amp; Accessories</x:t>
        </x:is>
      </x:c>
      <x:c r="C248" s="42" t="inlineStr">
        <x:is>
          <x:t xml:space="preserve">Ralph Lauren Corporation</x:t>
        </x:is>
      </x:c>
      <x:c r="D248" s="42" t="inlineStr">
        <x:is>
          <x:t xml:space="preserve">RL</x:t>
        </x:is>
      </x:c>
      <x:c r="E248" s="42" t="inlineStr">
        <x:is>
          <x:t xml:space="preserve">NYSE</x:t>
        </x:is>
      </x:c>
      <x:c r="F248" s="42"/>
      <x:c r="G248" s="42" t="inlineStr">
        <x:is>
          <x:t xml:space="preserve">United States</x:t>
        </x:is>
      </x:c>
      <x:c r="H248" s="42" t="inlineStr">
        <x:is>
          <x:t xml:space="preserve">Premium lifestyle apparel</x:t>
        </x:is>
      </x:c>
      <x:c r="I248" s="42" t="inlineStr">
        <x:is>
          <x:t xml:space="preserve">Apparel, Accessories and Luxury Goods</x:t>
        </x:is>
      </x:c>
      <x:c r="J248" s="42" t="inlineStr">
        <x:is>
          <x:t xml:space="preserve">USD</x:t>
        </x:is>
      </x:c>
      <x:c r="K248" s="45" t="n">
        <x:v>335.61</x:v>
      </x:c>
      <x:c r="L248" s="42" t="inlineStr">
        <x:is>
          <x:t xml:space="preserve">2026-09-08</x:t>
        </x:is>
      </x:c>
      <x:c r="M248" s="48" t="n">
        <x:v>59.6</x:v>
      </x:c>
      <x:c r="N248" s="51" t="n">
        <x:v>19996.4</x:v>
      </x:c>
      <x:c r="O248" s="51" t="n">
        <x:v>1062.3</x:v>
      </x:c>
      <x:c r="P248" s="51" t="n">
        <x:v>0</x:v>
      </x:c>
      <x:c r="Q248" s="51" t="n">
        <x:v>0</x:v>
      </x:c>
      <x:c r="R248" s="51" t="n">
        <x:v>21058.7</x:v>
      </x:c>
      <x:c r="S248" s="42" t="inlineStr">
        <x:is>
          <x:t xml:space="preserve">2026-08-06</x:t>
        </x:is>
      </x:c>
      <x:c r="T248" s="42"/>
      <x:c r="U248" s="51" t="n">
        <x:v>8355.200000000001</x:v>
      </x:c>
      <x:c r="V248" s="51" t="n">
        <x:v>1593.2</x:v>
      </x:c>
      <x:c r="W248" s="51" t="n">
        <x:v>1356.8</x:v>
      </x:c>
      <x:c r="X248" s="54" t="n">
        <x:v>0.1906836461126005</x:v>
      </x:c>
      <x:c r="Y248" s="54" t="n">
        <x:v>0.1623898889314439</x:v>
      </x:c>
      <x:c r="Z248" s="51" t="n">
        <x:v>8800.84</x:v>
      </x:c>
      <x:c r="AA248" s="51" t="n">
        <x:v>1754.28</x:v>
      </x:c>
      <x:c r="AB248" s="54" t="n">
        <x:v>0.05333684412102646</x:v>
      </x:c>
      <x:c r="AC248" s="57" t="n">
        <x:v>2.520430390654921</x:v>
      </x:c>
      <x:c r="AD248" s="57" t="n">
        <x:v>13.21786341953302</x:v>
      </x:c>
      <x:c r="AE248" s="57" t="n">
        <x:v>15.5208579009434</x:v>
      </x:c>
      <x:c r="AF248" s="57" t="n">
        <x:v>2.392805686729903</x:v>
      </x:c>
      <x:c r="AG248" s="57" t="n">
        <x:v>12.00418405271678</x:v>
      </x:c>
      <x:c r="AH248" s="57" t="n">
        <x:v>21.14744801512288</x:v>
      </x:c>
      <x:c r="AI248" s="57" t="n">
        <x:v>17.12295918367347</x:v>
      </x:c>
      <x:c r="AJ248" s="42"/>
      <x:c r="AK248" s="42"/>
      <x:c r="AL248" s="42"/>
      <x:c r="AM248" s="42"/>
      <x:c r="AN248" s="42"/>
      <x:c r="AO248" s="42"/>
      <x:c r="AP248" s="42"/>
      <x:c r="AQ248" s="42" t="inlineStr">
        <x:is>
          <x:t xml:space="preserve">reported (CIQ)</x:t>
        </x:is>
      </x:c>
      <x:c r="AR248" s="42" t="inlineStr">
        <x:is>
          <x:t xml:space="preserve">CapIQ Quick Comps (Tapestry set), data 2026-09-09</x:t>
        </x:is>
      </x:c>
      <x:c r="AS248" s="59" t="inlineStr">
        <x:is>
          <x:t xml:space="preserve">Ralph Lauren branded apparel, accessories, home</x:t>
        </x:is>
      </x:c>
      <x:c r="AT248" s="59" t="inlineStr">
        <x:is>
          <x:t xml:space="preserve">Branded product sales (retail + wholesale)</x:t>
        </x:is>
      </x:c>
      <x:c r="AU248" s="59"/>
    </x:row>
    <x:row r="249">
      <x:c r="A249" s="42" t="inlineStr">
        <x:is>
          <x:t xml:space="preserve">Industry 8: Consumer Products &amp; Brands</x:t>
        </x:is>
      </x:c>
      <x:c r="B249" s="42" t="inlineStr">
        <x:is>
          <x:t xml:space="preserve">8B. Apparel, Footwear &amp; Accessories</x:t>
        </x:is>
      </x:c>
      <x:c r="C249" s="42" t="inlineStr">
        <x:is>
          <x:t xml:space="preserve">lululemon athletica inc.</x:t>
        </x:is>
      </x:c>
      <x:c r="D249" s="42" t="inlineStr">
        <x:is>
          <x:t xml:space="preserve">LULU</x:t>
        </x:is>
      </x:c>
      <x:c r="E249" s="42" t="inlineStr">
        <x:is>
          <x:t xml:space="preserve">NasdaqGS</x:t>
        </x:is>
      </x:c>
      <x:c r="F249" s="42"/>
      <x:c r="G249" s="42" t="inlineStr">
        <x:is>
          <x:t xml:space="preserve">United States (Canada roots)</x:t>
        </x:is>
      </x:c>
      <x:c r="H249" s="42" t="inlineStr">
        <x:is>
          <x:t xml:space="preserve">Premium athletic apparel</x:t>
        </x:is>
      </x:c>
      <x:c r="I249" s="42" t="inlineStr">
        <x:is>
          <x:t xml:space="preserve">Apparel, Accessories and Luxury Goods</x:t>
        </x:is>
      </x:c>
      <x:c r="J249" s="42" t="inlineStr">
        <x:is>
          <x:t xml:space="preserve">USD</x:t>
        </x:is>
      </x:c>
      <x:c r="K249" s="45" t="n">
        <x:v>99.72</x:v>
      </x:c>
      <x:c r="L249" s="42" t="inlineStr">
        <x:is>
          <x:t xml:space="preserve">2026-09-08</x:t>
        </x:is>
      </x:c>
      <x:c r="M249" s="48" t="n">
        <x:v>110.7</x:v>
      </x:c>
      <x:c r="N249" s="51" t="n">
        <x:v>11040</x:v>
      </x:c>
      <x:c r="O249" s="51" t="n">
        <x:v>751.4</x:v>
      </x:c>
      <x:c r="P249" s="51" t="n">
        <x:v>0</x:v>
      </x:c>
      <x:c r="Q249" s="51" t="n">
        <x:v>0</x:v>
      </x:c>
      <x:c r="R249" s="51" t="n">
        <x:v>11791.4</x:v>
      </x:c>
      <x:c r="S249" s="42" t="inlineStr">
        <x:is>
          <x:t xml:space="preserve">2026-09-03</x:t>
        </x:is>
      </x:c>
      <x:c r="T249" s="42"/>
      <x:c r="U249" s="51" t="n">
        <x:v>11094</x:v>
      </x:c>
      <x:c r="V249" s="51" t="n">
        <x:v>2383.9</x:v>
      </x:c>
      <x:c r="W249" s="51" t="n">
        <x:v>1844.3</x:v>
      </x:c>
      <x:c r="X249" s="54" t="n">
        <x:v>0.2148819181539571</x:v>
      </x:c>
      <x:c r="Y249" s="54" t="n">
        <x:v>0.1662430142419326</x:v>
      </x:c>
      <x:c r="Z249" s="51" t="n">
        <x:v>10217.7</x:v>
      </x:c>
      <x:c r="AA249" s="51" t="n">
        <x:v>1775.84</x:v>
      </x:c>
      <x:c r="AB249" s="54" t="n">
        <x:v>-0.07898864250946447</x:v>
      </x:c>
      <x:c r="AC249" s="57" t="n">
        <x:v>1.062862808725437</x:v>
      </x:c>
      <x:c r="AD249" s="57" t="n">
        <x:v>4.946264524518646</x:v>
      </x:c>
      <x:c r="AE249" s="57" t="n">
        <x:v>6.393428401019356</x:v>
      </x:c>
      <x:c r="AF249" s="57" t="n">
        <x:v>1.154017048846609</x:v>
      </x:c>
      <x:c r="AG249" s="57" t="n">
        <x:v>6.639899990990179</x:v>
      </x:c>
      <x:c r="AH249" s="57" t="n">
        <x:v>8.160392798690671</x:v>
      </x:c>
      <x:c r="AI249" s="57" t="n">
        <x:v>11.9568345323741</x:v>
      </x:c>
      <x:c r="AJ249" s="42"/>
      <x:c r="AK249" s="42"/>
      <x:c r="AL249" s="42"/>
      <x:c r="AM249" s="42"/>
      <x:c r="AN249" s="42"/>
      <x:c r="AO249" s="42"/>
      <x:c r="AP249" s="42"/>
      <x:c r="AQ249" s="42" t="inlineStr">
        <x:is>
          <x:t xml:space="preserve">reported (CIQ)</x:t>
        </x:is>
      </x:c>
      <x:c r="AR249" s="42" t="inlineStr">
        <x:is>
          <x:t xml:space="preserve">CapIQ Quick Comps (Tapestry set), data 2026-09-09</x:t>
        </x:is>
      </x:c>
      <x:c r="AS249" s="59" t="inlineStr">
        <x:is>
          <x:t xml:space="preserve">Technical athletic apparel and accessories</x:t>
        </x:is>
      </x:c>
      <x:c r="AT249" s="59" t="inlineStr">
        <x:is>
          <x:t xml:space="preserve">Branded product sales (DTC-heavy)</x:t>
        </x:is>
      </x:c>
      <x:c r="AU249" s="59" t="inlineStr">
        <x:is>
          <x:t xml:space="preserve">High-margin DTC athleisure; NTM below LTM (decelerating).</x:t>
        </x:is>
      </x:c>
    </x:row>
    <x:row r="250">
      <x:c r="A250" s="42" t="inlineStr">
        <x:is>
          <x:t xml:space="preserve">Industry 8: Consumer Products &amp; Brands</x:t>
        </x:is>
      </x:c>
      <x:c r="B250" s="42" t="inlineStr">
        <x:is>
          <x:t xml:space="preserve">8B. Apparel, Footwear &amp; Accessories</x:t>
        </x:is>
      </x:c>
      <x:c r="C250" s="42" t="inlineStr">
        <x:is>
          <x:t xml:space="preserve">The Swatch Group AG</x:t>
        </x:is>
      </x:c>
      <x:c r="D250" s="42" t="inlineStr">
        <x:is>
          <x:t xml:space="preserve">UHR</x:t>
        </x:is>
      </x:c>
      <x:c r="E250" s="42" t="inlineStr">
        <x:is>
          <x:t xml:space="preserve">SWX</x:t>
        </x:is>
      </x:c>
      <x:c r="F250" s="42"/>
      <x:c r="G250" s="42" t="inlineStr">
        <x:is>
          <x:t xml:space="preserve">Switzerland</x:t>
        </x:is>
      </x:c>
      <x:c r="H250" s="42" t="inlineStr">
        <x:is>
          <x:t xml:space="preserve">Watches &amp; luxury</x:t>
        </x:is>
      </x:c>
      <x:c r="I250" s="42" t="inlineStr">
        <x:is>
          <x:t xml:space="preserve">Apparel, Accessories and Luxury Goods</x:t>
        </x:is>
      </x:c>
      <x:c r="J250" s="42" t="inlineStr">
        <x:is>
          <x:t xml:space="preserve">USD</x:t>
        </x:is>
      </x:c>
      <x:c r="K250" s="45" t="n">
        <x:v>220.18</x:v>
      </x:c>
      <x:c r="L250" s="42" t="inlineStr">
        <x:is>
          <x:t xml:space="preserve">2026-09-08</x:t>
        </x:is>
      </x:c>
      <x:c r="M250" s="48" t="n">
        <x:v>52</x:v>
      </x:c>
      <x:c r="N250" s="51" t="n">
        <x:v>11344.7</x:v>
      </x:c>
      <x:c r="O250" s="51" t="n">
        <x:v>-1386</x:v>
      </x:c>
      <x:c r="P250" s="51" t="n">
        <x:v>0</x:v>
      </x:c>
      <x:c r="Q250" s="51" t="n">
        <x:v>124.65</x:v>
      </x:c>
      <x:c r="R250" s="51" t="n">
        <x:v>10083.3</x:v>
      </x:c>
      <x:c r="S250" s="42" t="inlineStr">
        <x:is>
          <x:t xml:space="preserve">2026-07-21</x:t>
        </x:is>
      </x:c>
      <x:c r="T250" s="42"/>
      <x:c r="U250" s="51" t="n">
        <x:v>7827.3</x:v>
      </x:c>
      <x:c r="V250" s="51" t="n">
        <x:v>610.9</x:v>
      </x:c>
      <x:c r="W250" s="51" t="n">
        <x:v>146.9</x:v>
      </x:c>
      <x:c r="X250" s="54" t="n">
        <x:v>0.07804734710564307</x:v>
      </x:c>
      <x:c r="Y250" s="54" t="n">
        <x:v>0.01876764657033715</x:v>
      </x:c>
      <x:c r="Z250" s="51" t="n">
        <x:v>8337.6</x:v>
      </x:c>
      <x:c r="AA250" s="51" t="n">
        <x:v>1073.63</x:v>
      </x:c>
      <x:c r="AB250" s="54" t="n">
        <x:v>0.06519489479130747</x:v>
      </x:c>
      <x:c r="AC250" s="57" t="n">
        <x:v>1.288221992257867</x:v>
      </x:c>
      <x:c r="AD250" s="57" t="n">
        <x:v>16.50564740546734</x:v>
      </x:c>
      <x:c r="AE250" s="57" t="n">
        <x:v>68.64057181756296</x:v>
      </x:c>
      <x:c r="AF250" s="57" t="n">
        <x:v>1.209376799078872</x:v>
      </x:c>
      <x:c r="AG250" s="57" t="n">
        <x:v>9.39178301649544</x:v>
      </x:c>
      <x:c r="AH250" s="42"/>
      <x:c r="AI250" s="57" t="n">
        <x:v>30.0792349726776</x:v>
      </x:c>
      <x:c r="AJ250" s="42"/>
      <x:c r="AK250" s="42"/>
      <x:c r="AL250" s="42"/>
      <x:c r="AM250" s="42"/>
      <x:c r="AN250" s="42"/>
      <x:c r="AO250" s="42"/>
      <x:c r="AP250" s="42"/>
      <x:c r="AQ250" s="42" t="inlineStr">
        <x:is>
          <x:t xml:space="preserve">reported (CIQ)</x:t>
        </x:is>
      </x:c>
      <x:c r="AR250" s="42" t="inlineStr">
        <x:is>
          <x:t xml:space="preserve">CapIQ Quick Comps (Tapestry set); CHF converted</x:t>
        </x:is>
      </x:c>
      <x:c r="AS250" s="59" t="inlineStr">
        <x:is>
          <x:t xml:space="preserve">Watches, jewelry, and watchmaking components</x:t>
        </x:is>
      </x:c>
      <x:c r="AT250" s="59" t="inlineStr">
        <x:is>
          <x:t xml:space="preserve">Branded product sales</x:t>
        </x:is>
      </x:c>
      <x:c r="AU250" s="59" t="inlineStr">
        <x:is>
          <x:t xml:space="preserve">Switzerland; luxury watches; LTM EPS not shown, LTM EBIT depressed. Supplemental.</x:t>
        </x:is>
      </x:c>
    </x:row>
    <x:row r="251">
      <x:c r="A251" s="42" t="inlineStr">
        <x:is>
          <x:t xml:space="preserve">Industry 8: Consumer Products &amp; Brands</x:t>
        </x:is>
      </x:c>
      <x:c r="B251" s="42" t="inlineStr">
        <x:is>
          <x:t xml:space="preserve">8B. Apparel, Footwear &amp; Accessories</x:t>
        </x:is>
      </x:c>
      <x:c r="C251" s="42" t="inlineStr">
        <x:is>
          <x:t xml:space="preserve">Deckers Outdoor Corporation</x:t>
        </x:is>
      </x:c>
      <x:c r="D251" s="42" t="inlineStr">
        <x:is>
          <x:t xml:space="preserve">DECK</x:t>
        </x:is>
      </x:c>
      <x:c r="E251" s="42" t="inlineStr">
        <x:is>
          <x:t xml:space="preserve">NYSE</x:t>
        </x:is>
      </x:c>
      <x:c r="F251" s="42"/>
      <x:c r="G251" s="42" t="inlineStr">
        <x:is>
          <x:t xml:space="preserve">United States</x:t>
        </x:is>
      </x:c>
      <x:c r="H251" s="42" t="inlineStr">
        <x:is>
          <x:t xml:space="preserve">Footwear brands</x:t>
        </x:is>
      </x:c>
      <x:c r="I251" s="42" t="inlineStr">
        <x:is>
          <x:t xml:space="preserve">Apparel, Accessories and Luxury Goods</x:t>
        </x:is>
      </x:c>
      <x:c r="J251" s="42" t="inlineStr">
        <x:is>
          <x:t xml:space="preserve">USD</x:t>
        </x:is>
      </x:c>
      <x:c r="K251" s="45" t="n">
        <x:v>80.23</x:v>
      </x:c>
      <x:c r="L251" s="42" t="inlineStr">
        <x:is>
          <x:t xml:space="preserve">2026-09-08</x:t>
        </x:is>
      </x:c>
      <x:c r="M251" s="48" t="n">
        <x:v>136.2</x:v>
      </x:c>
      <x:c r="N251" s="51" t="n">
        <x:v>10925.9</x:v>
      </x:c>
      <x:c r="O251" s="51" t="n">
        <x:v>-1130.3</x:v>
      </x:c>
      <x:c r="P251" s="51" t="n">
        <x:v>0</x:v>
      </x:c>
      <x:c r="Q251" s="51" t="n">
        <x:v>0</x:v>
      </x:c>
      <x:c r="R251" s="51" t="n">
        <x:v>9795.6</x:v>
      </x:c>
      <x:c r="S251" s="42" t="inlineStr">
        <x:is>
          <x:t xml:space="preserve">2026-07-30</x:t>
        </x:is>
      </x:c>
      <x:c r="T251" s="42"/>
      <x:c r="U251" s="51" t="n">
        <x:v>5527.3</x:v>
      </x:c>
      <x:c r="V251" s="51" t="n">
        <x:v>1327</x:v>
      </x:c>
      <x:c r="W251" s="51" t="n">
        <x:v>1252.9</x:v>
      </x:c>
      <x:c r="X251" s="54" t="n">
        <x:v>0.2400810522316502</x:v>
      </x:c>
      <x:c r="Y251" s="54" t="n">
        <x:v>0.2266748683805836</x:v>
      </x:c>
      <x:c r="Z251" s="51" t="n">
        <x:v>5963.41</x:v>
      </x:c>
      <x:c r="AA251" s="51" t="n">
        <x:v>1382.09</x:v>
      </x:c>
      <x:c r="AB251" s="54" t="n">
        <x:v>0.07890109094856435</x:v>
      </x:c>
      <x:c r="AC251" s="57" t="n">
        <x:v>1.772221518643822</x:v>
      </x:c>
      <x:c r="AD251" s="57" t="n">
        <x:v>7.381763376036172</x:v>
      </x:c>
      <x:c r="AE251" s="57" t="n">
        <x:v>7.818341447841009</x:v>
      </x:c>
      <x:c r="AF251" s="57" t="n">
        <x:v>1.642617227391711</x:v>
      </x:c>
      <x:c r="AG251" s="57" t="n">
        <x:v>7.087526861492378</x:v>
      </x:c>
      <x:c r="AH251" s="57" t="n">
        <x:v>11.31593794076164</x:v>
      </x:c>
      <x:c r="AI251" s="57" t="n">
        <x:v>10.52887139107612</x:v>
      </x:c>
      <x:c r="AJ251" s="42"/>
      <x:c r="AK251" s="42"/>
      <x:c r="AL251" s="42"/>
      <x:c r="AM251" s="42"/>
      <x:c r="AN251" s="42"/>
      <x:c r="AO251" s="42"/>
      <x:c r="AP251" s="42"/>
      <x:c r="AQ251" s="42" t="inlineStr">
        <x:is>
          <x:t xml:space="preserve">reported (CIQ)</x:t>
        </x:is>
      </x:c>
      <x:c r="AR251" s="42" t="inlineStr">
        <x:is>
          <x:t xml:space="preserve">CapIQ Quick Comps (Tapestry set), data 2026-09-09</x:t>
        </x:is>
      </x:c>
      <x:c r="AS251" s="59" t="inlineStr">
        <x:is>
          <x:t xml:space="preserve">UGG, HOKA — footwear brands</x:t>
        </x:is>
      </x:c>
      <x:c r="AT251" s="59" t="inlineStr">
        <x:is>
          <x:t xml:space="preserve">Branded product sales</x:t>
        </x:is>
      </x:c>
      <x:c r="AU251" s="59" t="inlineStr">
        <x:is>
          <x:t xml:space="preserve">High-growth footwear (HOKA); net cash.</x:t>
        </x:is>
      </x:c>
    </x:row>
    <x:row r="252">
      <x:c r="A252" s="42" t="inlineStr">
        <x:is>
          <x:t xml:space="preserve">Industry 8: Consumer Products &amp; Brands</x:t>
        </x:is>
      </x:c>
      <x:c r="B252" s="42" t="inlineStr">
        <x:is>
          <x:t xml:space="preserve">8B. Apparel, Footwear &amp; Accessories</x:t>
        </x:is>
      </x:c>
      <x:c r="C252" s="42" t="inlineStr">
        <x:is>
          <x:t xml:space="preserve">V.F. Corporation</x:t>
        </x:is>
      </x:c>
      <x:c r="D252" s="42" t="inlineStr">
        <x:is>
          <x:t xml:space="preserve">VFC</x:t>
        </x:is>
      </x:c>
      <x:c r="E252" s="42" t="inlineStr">
        <x:is>
          <x:t xml:space="preserve">NYSE</x:t>
        </x:is>
      </x:c>
      <x:c r="F252" s="42"/>
      <x:c r="G252" s="42" t="inlineStr">
        <x:is>
          <x:t xml:space="preserve">United States</x:t>
        </x:is>
      </x:c>
      <x:c r="H252" s="42" t="inlineStr">
        <x:is>
          <x:t xml:space="preserve">Apparel &amp; footwear brand house</x:t>
        </x:is>
      </x:c>
      <x:c r="I252" s="42" t="inlineStr">
        <x:is>
          <x:t xml:space="preserve">Apparel, Accessories and Luxury Goods</x:t>
        </x:is>
      </x:c>
      <x:c r="J252" s="42" t="inlineStr">
        <x:is>
          <x:t xml:space="preserve">USD</x:t>
        </x:is>
      </x:c>
      <x:c r="K252" s="45" t="n">
        <x:v>12.91</x:v>
      </x:c>
      <x:c r="L252" s="42" t="inlineStr">
        <x:is>
          <x:t xml:space="preserve">2026-09-08</x:t>
        </x:is>
      </x:c>
      <x:c r="M252" s="48" t="n">
        <x:v>393.1</x:v>
      </x:c>
      <x:c r="N252" s="51" t="n">
        <x:v>5075.4</x:v>
      </x:c>
      <x:c r="O252" s="51" t="n">
        <x:v>4283.6</x:v>
      </x:c>
      <x:c r="P252" s="51" t="n">
        <x:v>0</x:v>
      </x:c>
      <x:c r="Q252" s="51" t="n">
        <x:v>0</x:v>
      </x:c>
      <x:c r="R252" s="51" t="n">
        <x:v>9359</x:v>
      </x:c>
      <x:c r="S252" s="42" t="inlineStr">
        <x:is>
          <x:t xml:space="preserve">2026-07-29</x:t>
        </x:is>
      </x:c>
      <x:c r="T252" s="42"/>
      <x:c r="U252" s="51" t="n">
        <x:v>9513.9</x:v>
      </x:c>
      <x:c r="V252" s="51" t="n">
        <x:v>893.9</x:v>
      </x:c>
      <x:c r="W252" s="51" t="n">
        <x:v>620.7</x:v>
      </x:c>
      <x:c r="X252" s="54" t="n">
        <x:v>0.0939572625316642</x:v>
      </x:c>
      <x:c r="Y252" s="54" t="n">
        <x:v>0.06524138365969792</x:v>
      </x:c>
      <x:c r="Z252" s="51" t="n">
        <x:v>9536.48</x:v>
      </x:c>
      <x:c r="AA252" s="51" t="n">
        <x:v>1013.08</x:v>
      </x:c>
      <x:c r="AB252" s="54" t="n">
        <x:v>0.002373369490955346</x:v>
      </x:c>
      <x:c r="AC252" s="57" t="n">
        <x:v>0.9837185591608069</x:v>
      </x:c>
      <x:c r="AD252" s="57" t="n">
        <x:v>10.4698512137823</x:v>
      </x:c>
      <x:c r="AE252" s="57" t="n">
        <x:v>15.07813758659578</x:v>
      </x:c>
      <x:c r="AF252" s="57" t="n">
        <x:v>0.9813893595959935</x:v>
      </x:c>
      <x:c r="AG252" s="57" t="n">
        <x:v>9.238164804358984</x:v>
      </x:c>
      <x:c r="AH252" s="57" t="n">
        <x:v>18.71014492753623</x:v>
      </x:c>
      <x:c r="AI252" s="57" t="n">
        <x:v>11.22608695652174</x:v>
      </x:c>
      <x:c r="AJ252" s="42"/>
      <x:c r="AK252" s="42"/>
      <x:c r="AL252" s="42"/>
      <x:c r="AM252" s="42"/>
      <x:c r="AN252" s="42"/>
      <x:c r="AO252" s="42"/>
      <x:c r="AP252" s="42"/>
      <x:c r="AQ252" s="42" t="inlineStr">
        <x:is>
          <x:t xml:space="preserve">reported (CIQ)</x:t>
        </x:is>
      </x:c>
      <x:c r="AR252" s="42" t="inlineStr">
        <x:is>
          <x:t xml:space="preserve">CapIQ Quick Comps (Tapestry set), data 2026-09-09</x:t>
        </x:is>
      </x:c>
      <x:c r="AS252" s="59" t="inlineStr">
        <x:is>
          <x:t xml:space="preserve">The North Face, Vans, Timberland — apparel/footwear</x:t>
        </x:is>
      </x:c>
      <x:c r="AT252" s="59" t="inlineStr">
        <x:is>
          <x:t xml:space="preserve">Branded product sales</x:t>
        </x:is>
      </x:c>
      <x:c r="AU252" s="59" t="inlineStr">
        <x:is>
          <x:t xml:space="preserve">Turnaround; high leverage.</x:t>
        </x:is>
      </x:c>
    </x:row>
    <x:row r="253">
      <x:c r="A253" s="42" t="inlineStr">
        <x:is>
          <x:t xml:space="preserve">Industry 8: Consumer Products &amp; Brands</x:t>
        </x:is>
      </x:c>
      <x:c r="B253" s="42" t="inlineStr">
        <x:is>
          <x:t xml:space="preserve">8B. Apparel, Footwear &amp; Accessories</x:t>
        </x:is>
      </x:c>
      <x:c r="C253" s="42" t="inlineStr">
        <x:is>
          <x:t xml:space="preserve">Levi Strauss &amp; Co.</x:t>
        </x:is>
      </x:c>
      <x:c r="D253" s="42" t="inlineStr">
        <x:is>
          <x:t xml:space="preserve">LEVI</x:t>
        </x:is>
      </x:c>
      <x:c r="E253" s="42" t="inlineStr">
        <x:is>
          <x:t xml:space="preserve">NYSE</x:t>
        </x:is>
      </x:c>
      <x:c r="F253" s="42"/>
      <x:c r="G253" s="42" t="inlineStr">
        <x:is>
          <x:t xml:space="preserve">United States</x:t>
        </x:is>
      </x:c>
      <x:c r="H253" s="42" t="inlineStr">
        <x:is>
          <x:t xml:space="preserve">Denim &amp; casual apparel</x:t>
        </x:is>
      </x:c>
      <x:c r="I253" s="42" t="inlineStr">
        <x:is>
          <x:t xml:space="preserve">Apparel, Accessories and Luxury Goods</x:t>
        </x:is>
      </x:c>
      <x:c r="J253" s="42" t="inlineStr">
        <x:is>
          <x:t xml:space="preserve">USD</x:t>
        </x:is>
      </x:c>
      <x:c r="K253" s="45" t="n">
        <x:v>20.35</x:v>
      </x:c>
      <x:c r="L253" s="42" t="inlineStr">
        <x:is>
          <x:t xml:space="preserve">2026-09-08</x:t>
        </x:is>
      </x:c>
      <x:c r="M253" s="48" t="n">
        <x:v>384.9</x:v>
      </x:c>
      <x:c r="N253" s="51" t="n">
        <x:v>7831.7</x:v>
      </x:c>
      <x:c r="O253" s="51" t="n">
        <x:v>1317.8</x:v>
      </x:c>
      <x:c r="P253" s="51" t="n">
        <x:v>0</x:v>
      </x:c>
      <x:c r="Q253" s="51" t="n">
        <x:v>0</x:v>
      </x:c>
      <x:c r="R253" s="51" t="n">
        <x:v>9149.5</x:v>
      </x:c>
      <x:c r="S253" s="42" t="inlineStr">
        <x:is>
          <x:t xml:space="preserve">2026-07-08</x:t>
        </x:is>
      </x:c>
      <x:c r="T253" s="42"/>
      <x:c r="U253" s="51" t="n">
        <x:v>6613.7</x:v>
      </x:c>
      <x:c r="V253" s="51" t="n">
        <x:v>973.5</x:v>
      </x:c>
      <x:c r="W253" s="51" t="n">
        <x:v>754.6</x:v>
      </x:c>
      <x:c r="X253" s="54" t="n">
        <x:v>0.1471944599845775</x:v>
      </x:c>
      <x:c r="Y253" s="54" t="n">
        <x:v>0.1140964966660115</x:v>
      </x:c>
      <x:c r="Z253" s="51" t="n">
        <x:v>6913.62</x:v>
      </x:c>
      <x:c r="AA253" s="51" t="n">
        <x:v>1078.17</x:v>
      </x:c>
      <x:c r="AB253" s="54" t="n">
        <x:v>0.04534829218138103</x:v>
      </x:c>
      <x:c r="AC253" s="57" t="n">
        <x:v>1.383416242043032</x:v>
      </x:c>
      <x:c r="AD253" s="57" t="n">
        <x:v>9.398561890087313</x:v>
      </x:c>
      <x:c r="AE253" s="57" t="n">
        <x:v>12.12496686986483</x:v>
      </x:c>
      <x:c r="AF253" s="57" t="n">
        <x:v>1.323402211865853</x:v>
      </x:c>
      <x:c r="AG253" s="57" t="n">
        <x:v>8.48613854957938</x:v>
      </x:c>
      <x:c r="AH253" s="57" t="n">
        <x:v>14.53571428571429</x:v>
      </x:c>
      <x:c r="AI253" s="57" t="n">
        <x:v>12.63975155279503</x:v>
      </x:c>
      <x:c r="AJ253" s="42"/>
      <x:c r="AK253" s="42"/>
      <x:c r="AL253" s="42"/>
      <x:c r="AM253" s="42"/>
      <x:c r="AN253" s="42"/>
      <x:c r="AO253" s="42"/>
      <x:c r="AP253" s="42"/>
      <x:c r="AQ253" s="42" t="inlineStr">
        <x:is>
          <x:t xml:space="preserve">reported (CIQ)</x:t>
        </x:is>
      </x:c>
      <x:c r="AR253" s="42" t="inlineStr">
        <x:is>
          <x:t xml:space="preserve">CapIQ Quick Comps (Tapestry set), data 2026-09-09</x:t>
        </x:is>
      </x:c>
      <x:c r="AS253" s="59" t="inlineStr">
        <x:is>
          <x:t xml:space="preserve">Levi's denim and casual apparel</x:t>
        </x:is>
      </x:c>
      <x:c r="AT253" s="59" t="inlineStr">
        <x:is>
          <x:t xml:space="preserve">Branded product sales</x:t>
        </x:is>
      </x:c>
      <x:c r="AU253" s="59"/>
    </x:row>
    <x:row r="254">
      <x:c r="A254" s="42" t="inlineStr">
        <x:is>
          <x:t xml:space="preserve">Industry 8: Consumer Products &amp; Brands</x:t>
        </x:is>
      </x:c>
      <x:c r="B254" s="42" t="inlineStr">
        <x:is>
          <x:t xml:space="preserve">8B. Apparel, Footwear &amp; Accessories</x:t>
        </x:is>
      </x:c>
      <x:c r="C254" s="42" t="inlineStr">
        <x:is>
          <x:t xml:space="preserve">PVH Corp.</x:t>
        </x:is>
      </x:c>
      <x:c r="D254" s="42" t="inlineStr">
        <x:is>
          <x:t xml:space="preserve">PVH</x:t>
        </x:is>
      </x:c>
      <x:c r="E254" s="42" t="inlineStr">
        <x:is>
          <x:t xml:space="preserve">NYSE</x:t>
        </x:is>
      </x:c>
      <x:c r="F254" s="42"/>
      <x:c r="G254" s="42" t="inlineStr">
        <x:is>
          <x:t xml:space="preserve">United States</x:t>
        </x:is>
      </x:c>
      <x:c r="H254" s="42" t="inlineStr">
        <x:is>
          <x:t xml:space="preserve">Apparel brand house</x:t>
        </x:is>
      </x:c>
      <x:c r="I254" s="42" t="inlineStr">
        <x:is>
          <x:t xml:space="preserve">Apparel, Accessories and Luxury Goods</x:t>
        </x:is>
      </x:c>
      <x:c r="J254" s="42" t="inlineStr">
        <x:is>
          <x:t xml:space="preserve">USD</x:t>
        </x:is>
      </x:c>
      <x:c r="K254" s="45" t="n">
        <x:v>68.51000000000001</x:v>
      </x:c>
      <x:c r="L254" s="42" t="inlineStr">
        <x:is>
          <x:t xml:space="preserve">2026-09-08</x:t>
        </x:is>
      </x:c>
      <x:c r="M254" s="48" t="n">
        <x:v>46.1</x:v>
      </x:c>
      <x:c r="N254" s="51" t="n">
        <x:v>3160.9</x:v>
      </x:c>
      <x:c r="O254" s="51" t="n">
        <x:v>3198.8</x:v>
      </x:c>
      <x:c r="P254" s="51" t="n">
        <x:v>0</x:v>
      </x:c>
      <x:c r="Q254" s="51" t="n">
        <x:v>0</x:v>
      </x:c>
      <x:c r="R254" s="51" t="n">
        <x:v>6359.7</x:v>
      </x:c>
      <x:c r="S254" s="42" t="inlineStr">
        <x:is>
          <x:t xml:space="preserve">2026-09-02</x:t>
        </x:is>
      </x:c>
      <x:c r="T254" s="42"/>
      <x:c r="U254" s="51" t="n">
        <x:v>8921.5</x:v>
      </x:c>
      <x:c r="V254" s="51" t="n">
        <x:v>919.8</x:v>
      </x:c>
      <x:c r="W254" s="51" t="n">
        <x:v>683</x:v>
      </x:c>
      <x:c r="X254" s="54" t="n">
        <x:v>0.1030992546096508</x:v>
      </x:c>
      <x:c r="Y254" s="54" t="n">
        <x:v>0.07655663285321974</x:v>
      </x:c>
      <x:c r="Z254" s="51" t="n">
        <x:v>8959.85</x:v>
      </x:c>
      <x:c r="AA254" s="51" t="n">
        <x:v>977.8</x:v>
      </x:c>
      <x:c r="AB254" s="54" t="n">
        <x:v>0.004298604494759939</x:v>
      </x:c>
      <x:c r="AC254" s="57" t="n">
        <x:v>0.7128509779745559</x:v>
      </x:c>
      <x:c r="AD254" s="57" t="n">
        <x:v>6.914220482713634</x:v>
      </x:c>
      <x:c r="AE254" s="57" t="n">
        <x:v>9.311420204978038</x:v>
      </x:c>
      <x:c r="AF254" s="57" t="n">
        <x:v>0.7097998292382126</x:v>
      </x:c>
      <x:c r="AG254" s="57" t="n">
        <x:v>6.504090816117816</x:v>
      </x:c>
      <x:c r="AH254" s="42"/>
      <x:c r="AI254" s="57" t="n">
        <x:v>6.160971223021583</x:v>
      </x:c>
      <x:c r="AJ254" s="42"/>
      <x:c r="AK254" s="42"/>
      <x:c r="AL254" s="42"/>
      <x:c r="AM254" s="42"/>
      <x:c r="AN254" s="42"/>
      <x:c r="AO254" s="42"/>
      <x:c r="AP254" s="42"/>
      <x:c r="AQ254" s="42" t="inlineStr">
        <x:is>
          <x:t xml:space="preserve">reported (CIQ)</x:t>
        </x:is>
      </x:c>
      <x:c r="AR254" s="42" t="inlineStr">
        <x:is>
          <x:t xml:space="preserve">CapIQ Quick Comps (Tapestry set), data 2026-09-09</x:t>
        </x:is>
      </x:c>
      <x:c r="AS254" s="59" t="inlineStr">
        <x:is>
          <x:t xml:space="preserve">Calvin Klein, Tommy Hilfiger — apparel</x:t>
        </x:is>
      </x:c>
      <x:c r="AT254" s="59" t="inlineStr">
        <x:is>
          <x:t xml:space="preserve">Branded product sales</x:t>
        </x:is>
      </x:c>
      <x:c r="AU254" s="59" t="inlineStr">
        <x:is>
          <x:t xml:space="preserve">LTM EPS negative (impairment) — LTM P/E NM; use EV/EBITDA &amp; NTM.</x:t>
        </x:is>
      </x:c>
    </x:row>
    <x:row r="255">
      <x:c r="A255" s="42" t="inlineStr">
        <x:is>
          <x:t xml:space="preserve">Industry 8: Consumer Products &amp; Brands</x:t>
        </x:is>
      </x:c>
      <x:c r="B255" s="42" t="inlineStr">
        <x:is>
          <x:t xml:space="preserve">8B. Apparel, Footwear &amp; Accessories</x:t>
        </x:is>
      </x:c>
      <x:c r="C255" s="42" t="inlineStr">
        <x:is>
          <x:t xml:space="preserve">Under Armour, Inc.</x:t>
        </x:is>
      </x:c>
      <x:c r="D255" s="42" t="inlineStr">
        <x:is>
          <x:t xml:space="preserve">UAA</x:t>
        </x:is>
      </x:c>
      <x:c r="E255" s="42" t="inlineStr">
        <x:is>
          <x:t xml:space="preserve">NYSE</x:t>
        </x:is>
      </x:c>
      <x:c r="F255" s="42"/>
      <x:c r="G255" s="42" t="inlineStr">
        <x:is>
          <x:t xml:space="preserve">United States</x:t>
        </x:is>
      </x:c>
      <x:c r="H255" s="42" t="inlineStr">
        <x:is>
          <x:t xml:space="preserve">Athletic apparel &amp; footwear</x:t>
        </x:is>
      </x:c>
      <x:c r="I255" s="42" t="inlineStr">
        <x:is>
          <x:t xml:space="preserve">Apparel, Accessories and Luxury Goods</x:t>
        </x:is>
      </x:c>
      <x:c r="J255" s="42" t="inlineStr">
        <x:is>
          <x:t xml:space="preserve">USD</x:t>
        </x:is>
      </x:c>
      <x:c r="K255" s="45" t="n">
        <x:v>4.9</x:v>
      </x:c>
      <x:c r="L255" s="42" t="inlineStr">
        <x:is>
          <x:t xml:space="preserve">2026-09-08</x:t>
        </x:is>
      </x:c>
      <x:c r="M255" s="48" t="n">
        <x:v>429.5</x:v>
      </x:c>
      <x:c r="N255" s="51" t="n">
        <x:v>2084.1</x:v>
      </x:c>
      <x:c r="O255" s="51" t="n">
        <x:v>980.1</x:v>
      </x:c>
      <x:c r="P255" s="51" t="n">
        <x:v>0</x:v>
      </x:c>
      <x:c r="Q255" s="51" t="n">
        <x:v>0</x:v>
      </x:c>
      <x:c r="R255" s="51" t="n">
        <x:v>3064.2</x:v>
      </x:c>
      <x:c r="S255" s="42" t="inlineStr">
        <x:is>
          <x:t xml:space="preserve">2026-08-07</x:t>
        </x:is>
      </x:c>
      <x:c r="T255" s="42"/>
      <x:c r="U255" s="51" t="n">
        <x:v>4930.2</x:v>
      </x:c>
      <x:c r="V255" s="51" t="n">
        <x:v>173</x:v>
      </x:c>
      <x:c r="W255" s="51" t="n">
        <x:v>67</x:v>
      </x:c>
      <x:c r="X255" s="54" t="n">
        <x:v>0.0350898543669628</x:v>
      </x:c>
      <x:c r="Y255" s="54" t="n">
        <x:v>0.01358971238489311</x:v>
      </x:c>
      <x:c r="Z255" s="51" t="n">
        <x:v>4749.35</x:v>
      </x:c>
      <x:c r="AA255" s="51" t="n">
        <x:v>226.94</x:v>
      </x:c>
      <x:c r="AB255" s="54" t="n">
        <x:v>-0.03668208186280464</x:v>
      </x:c>
      <x:c r="AC255" s="57" t="n">
        <x:v>0.6215163685043203</x:v>
      </x:c>
      <x:c r="AD255" s="57" t="n">
        <x:v>17.7121387283237</x:v>
      </x:c>
      <x:c r="AE255" s="57" t="n">
        <x:v>45.73432835820896</x:v>
      </x:c>
      <x:c r="AF255" s="57" t="n">
        <x:v>0.6451830250455325</x:v>
      </x:c>
      <x:c r="AG255" s="57" t="n">
        <x:v>13.50224729003261</x:v>
      </x:c>
      <x:c r="AH255" s="42"/>
      <x:c r="AI255" s="57" t="n">
        <x:v>61.25</x:v>
      </x:c>
      <x:c r="AJ255" s="42"/>
      <x:c r="AK255" s="42"/>
      <x:c r="AL255" s="42"/>
      <x:c r="AM255" s="42"/>
      <x:c r="AN255" s="42"/>
      <x:c r="AO255" s="42"/>
      <x:c r="AP255" s="42"/>
      <x:c r="AQ255" s="42" t="inlineStr">
        <x:is>
          <x:t xml:space="preserve">reported (CIQ)</x:t>
        </x:is>
      </x:c>
      <x:c r="AR255" s="42" t="inlineStr">
        <x:is>
          <x:t xml:space="preserve">CapIQ Quick Comps (Tapestry set), data 2026-09-09</x:t>
        </x:is>
      </x:c>
      <x:c r="AS255" s="59" t="inlineStr">
        <x:is>
          <x:t xml:space="preserve">Under Armour performance apparel, footwear</x:t>
        </x:is>
      </x:c>
      <x:c r="AT255" s="59" t="inlineStr">
        <x:is>
          <x:t xml:space="preserve">Branded product sales</x:t>
        </x:is>
      </x:c>
      <x:c r="AU255" s="59" t="inlineStr">
        <x:is>
          <x:t xml:space="preserve">Turnaround; LTM EPS negative — P/E NM.</x:t>
        </x:is>
      </x:c>
    </x:row>
    <x:row r="256">
      <x:c r="A256" s="42" t="inlineStr">
        <x:is>
          <x:t xml:space="preserve">Industry 8: Consumer Products &amp; Brands</x:t>
        </x:is>
      </x:c>
      <x:c r="B256" s="42" t="inlineStr">
        <x:is>
          <x:t xml:space="preserve">8B. Apparel, Footwear &amp; Accessories</x:t>
        </x:is>
      </x:c>
      <x:c r="C256" s="42" t="inlineStr">
        <x:is>
          <x:t xml:space="preserve">Capri Holdings Limited</x:t>
        </x:is>
      </x:c>
      <x:c r="D256" s="42" t="inlineStr">
        <x:is>
          <x:t xml:space="preserve">CPRI</x:t>
        </x:is>
      </x:c>
      <x:c r="E256" s="42" t="inlineStr">
        <x:is>
          <x:t xml:space="preserve">NYSE</x:t>
        </x:is>
      </x:c>
      <x:c r="F256" s="42"/>
      <x:c r="G256" s="42" t="inlineStr">
        <x:is>
          <x:t xml:space="preserve">United Kingdom</x:t>
        </x:is>
      </x:c>
      <x:c r="H256" s="42" t="inlineStr">
        <x:is>
          <x:t xml:space="preserve">Luxury accessories &amp; fashion</x:t>
        </x:is>
      </x:c>
      <x:c r="I256" s="42" t="inlineStr">
        <x:is>
          <x:t xml:space="preserve">Apparel, Accessories and Luxury Goods</x:t>
        </x:is>
      </x:c>
      <x:c r="J256" s="42" t="inlineStr">
        <x:is>
          <x:t xml:space="preserve">USD</x:t>
        </x:is>
      </x:c>
      <x:c r="K256" s="45" t="n">
        <x:v>12.71</x:v>
      </x:c>
      <x:c r="L256" s="42" t="inlineStr">
        <x:is>
          <x:t xml:space="preserve">2026-09-08</x:t>
        </x:is>
      </x:c>
      <x:c r="M256" s="48" t="n">
        <x:v>113.7</x:v>
      </x:c>
      <x:c r="N256" s="51" t="n">
        <x:v>1444.5</x:v>
      </x:c>
      <x:c r="O256" s="51" t="n">
        <x:v>1278</x:v>
      </x:c>
      <x:c r="P256" s="51" t="n">
        <x:v>0</x:v>
      </x:c>
      <x:c r="Q256" s="51" t="n">
        <x:v>5</x:v>
      </x:c>
      <x:c r="R256" s="51" t="n">
        <x:v>2727.5</x:v>
      </x:c>
      <x:c r="S256" s="42" t="inlineStr">
        <x:is>
          <x:t xml:space="preserve">2026-08-05</x:t>
        </x:is>
      </x:c>
      <x:c r="T256" s="42"/>
      <x:c r="U256" s="51" t="n">
        <x:v>3446</x:v>
      </x:c>
      <x:c r="V256" s="51" t="n">
        <x:v>201</x:v>
      </x:c>
      <x:c r="W256" s="51" t="n">
        <x:v>81</x:v>
      </x:c>
      <x:c r="X256" s="54" t="n">
        <x:v>0.05832849680789321</x:v>
      </x:c>
      <x:c r="Y256" s="54" t="n">
        <x:v>0.02350551363900174</x:v>
      </x:c>
      <x:c r="Z256" s="51" t="n">
        <x:v>3422.09</x:v>
      </x:c>
      <x:c r="AA256" s="51" t="n">
        <x:v>295.31</x:v>
      </x:c>
      <x:c r="AB256" s="54" t="n">
        <x:v>-0.006938479396401576</x:v>
      </x:c>
      <x:c r="AC256" s="57" t="n">
        <x:v>0.7914973882762624</x:v>
      </x:c>
      <x:c r="AD256" s="57" t="n">
        <x:v>13.56965174129353</x:v>
      </x:c>
      <x:c r="AE256" s="57" t="n">
        <x:v>33.67283950617284</x:v>
      </x:c>
      <x:c r="AF256" s="57" t="n">
        <x:v>0.7970275474929064</x:v>
      </x:c>
      <x:c r="AG256" s="57" t="n">
        <x:v>9.236057024821374</x:v>
      </x:c>
      <x:c r="AH256" s="57" t="n">
        <x:v>16.50649350649351</x:v>
      </x:c>
      <x:c r="AI256" s="57" t="n">
        <x:v>6.760638297872341</x:v>
      </x:c>
      <x:c r="AJ256" s="42"/>
      <x:c r="AK256" s="42"/>
      <x:c r="AL256" s="42"/>
      <x:c r="AM256" s="42"/>
      <x:c r="AN256" s="42"/>
      <x:c r="AO256" s="42"/>
      <x:c r="AP256" s="42"/>
      <x:c r="AQ256" s="42" t="inlineStr">
        <x:is>
          <x:t xml:space="preserve">reported (CIQ)</x:t>
        </x:is>
      </x:c>
      <x:c r="AR256" s="42" t="inlineStr">
        <x:is>
          <x:t xml:space="preserve">CapIQ Quick Comps (Tapestry set), data 2026-09-09</x:t>
        </x:is>
      </x:c>
      <x:c r="AS256" s="59" t="inlineStr">
        <x:is>
          <x:t xml:space="preserve">Michael Kors, Versace — luxury fashion/accessories</x:t>
        </x:is>
      </x:c>
      <x:c r="AT256" s="59" t="inlineStr">
        <x:is>
          <x:t xml:space="preserve">Branded product sales</x:t>
        </x:is>
      </x:c>
      <x:c r="AU256" s="59" t="inlineStr">
        <x:is>
          <x:t xml:space="preserve">Turnaround; post-Versace divestiture.</x:t>
        </x:is>
      </x:c>
    </x:row>
    <x:row r="257">
      <x:c r="A257" s="42" t="inlineStr">
        <x:is>
          <x:t xml:space="preserve">Industry 8: Consumer Products &amp; Brands</x:t>
        </x:is>
      </x:c>
      <x:c r="B257" s="42" t="inlineStr">
        <x:is>
          <x:t xml:space="preserve">8B. Apparel, Footwear &amp; Accessories</x:t>
        </x:is>
      </x:c>
      <x:c r="C257" s="42" t="inlineStr">
        <x:is>
          <x:t xml:space="preserve">Carter's, Inc.</x:t>
        </x:is>
      </x:c>
      <x:c r="D257" s="42" t="inlineStr">
        <x:is>
          <x:t xml:space="preserve">CRI</x:t>
        </x:is>
      </x:c>
      <x:c r="E257" s="42" t="inlineStr">
        <x:is>
          <x:t xml:space="preserve">NYSE</x:t>
        </x:is>
      </x:c>
      <x:c r="F257" s="42"/>
      <x:c r="G257" s="42" t="inlineStr">
        <x:is>
          <x:t xml:space="preserve">United States</x:t>
        </x:is>
      </x:c>
      <x:c r="H257" s="42" t="inlineStr">
        <x:is>
          <x:t xml:space="preserve">Children's apparel</x:t>
        </x:is>
      </x:c>
      <x:c r="I257" s="42" t="inlineStr">
        <x:is>
          <x:t xml:space="preserve">Apparel, Accessories and Luxury Goods</x:t>
        </x:is>
      </x:c>
      <x:c r="J257" s="42" t="inlineStr">
        <x:is>
          <x:t xml:space="preserve">USD</x:t>
        </x:is>
      </x:c>
      <x:c r="K257" s="45" t="n">
        <x:v>32.07</x:v>
      </x:c>
      <x:c r="L257" s="42" t="inlineStr">
        <x:is>
          <x:t xml:space="preserve">2026-09-08</x:t>
        </x:is>
      </x:c>
      <x:c r="M257" s="48" t="n">
        <x:v>36.7</x:v>
      </x:c>
      <x:c r="N257" s="51" t="n">
        <x:v>1177.3</x:v>
      </x:c>
      <x:c r="O257" s="51" t="n">
        <x:v>531.2</x:v>
      </x:c>
      <x:c r="P257" s="51" t="n">
        <x:v>0</x:v>
      </x:c>
      <x:c r="Q257" s="51" t="n">
        <x:v>0</x:v>
      </x:c>
      <x:c r="R257" s="51" t="n">
        <x:v>1708.5</x:v>
      </x:c>
      <x:c r="S257" s="42" t="inlineStr">
        <x:is>
          <x:t xml:space="preserve">2026-07-31</x:t>
        </x:is>
      </x:c>
      <x:c r="T257" s="42"/>
      <x:c r="U257" s="51" t="n">
        <x:v>2979.9</x:v>
      </x:c>
      <x:c r="V257" s="51" t="n">
        <x:v>343.1</x:v>
      </x:c>
      <x:c r="W257" s="51" t="n">
        <x:v>288</x:v>
      </x:c>
      <x:c r="X257" s="54" t="n">
        <x:v>0.1151380918822779</x:v>
      </x:c>
      <x:c r="Y257" s="54" t="n">
        <x:v>0.09664753850800362</x:v>
      </x:c>
      <x:c r="Z257" s="51" t="n">
        <x:v>2990.97</x:v>
      </x:c>
      <x:c r="AA257" s="51" t="n">
        <x:v>263.79</x:v>
      </x:c>
      <x:c r="AB257" s="54" t="n">
        <x:v>0.003714889761401219</x:v>
      </x:c>
      <x:c r="AC257" s="57" t="n">
        <x:v>0.5733413872948756</x:v>
      </x:c>
      <x:c r="AD257" s="57" t="n">
        <x:v>4.979597784902361</x:v>
      </x:c>
      <x:c r="AE257" s="57" t="n">
        <x:v>5.932291666666667</x:v>
      </x:c>
      <x:c r="AF257" s="57" t="n">
        <x:v>0.5712193703046169</x:v>
      </x:c>
      <x:c r="AG257" s="57" t="n">
        <x:v>6.476742863641532</x:v>
      </x:c>
      <x:c r="AH257" s="57" t="n">
        <x:v>5.98320895522388</x:v>
      </x:c>
      <x:c r="AI257" s="57" t="n">
        <x:v>9.084985835694052</x:v>
      </x:c>
      <x:c r="AJ257" s="42"/>
      <x:c r="AK257" s="42"/>
      <x:c r="AL257" s="42"/>
      <x:c r="AM257" s="42"/>
      <x:c r="AN257" s="42"/>
      <x:c r="AO257" s="42"/>
      <x:c r="AP257" s="42"/>
      <x:c r="AQ257" s="42" t="inlineStr">
        <x:is>
          <x:t xml:space="preserve">reported (CIQ)</x:t>
        </x:is>
      </x:c>
      <x:c r="AR257" s="42" t="inlineStr">
        <x:is>
          <x:t xml:space="preserve">CapIQ Quick Comps (Tapestry set), data 2026-09-09</x:t>
        </x:is>
      </x:c>
      <x:c r="AS257" s="59" t="inlineStr">
        <x:is>
          <x:t xml:space="preserve">Carter's, OshKosh — children's apparel</x:t>
        </x:is>
      </x:c>
      <x:c r="AT257" s="59" t="inlineStr">
        <x:is>
          <x:t xml:space="preserve">Branded product sales</x:t>
        </x:is>
      </x:c>
      <x:c r="AU257" s="59"/>
    </x:row>
    <x:row r="258">
      <x:c r="A258" s="36" t="inlineStr">
        <x:is>
          <x:t xml:space="preserve">8C. Household &amp; Personal Care Products  —  Industry 8: Consumer Products &amp; Brands</x:t>
        </x:is>
      </x:c>
      <x:c r="B258" s="36"/>
      <x:c r="C258" s="36"/>
      <x:c r="D258" s="36"/>
      <x:c r="E258" s="36"/>
      <x:c r="F258" s="36"/>
      <x:c r="G258" s="36"/>
      <x:c r="H258" s="36"/>
      <x:c r="I258" s="36"/>
      <x:c r="J258" s="36"/>
      <x:c r="K258" s="36"/>
      <x:c r="L258" s="36"/>
      <x:c r="M258" s="36"/>
      <x:c r="N258" s="36"/>
      <x:c r="O258" s="36"/>
      <x:c r="P258" s="36"/>
      <x:c r="Q258" s="36"/>
      <x:c r="R258" s="36"/>
      <x:c r="S258" s="36"/>
      <x:c r="T258" s="36"/>
      <x:c r="U258" s="36"/>
      <x:c r="V258" s="36"/>
      <x:c r="W258" s="36"/>
      <x:c r="X258" s="36"/>
      <x:c r="Y258" s="36"/>
      <x:c r="Z258" s="36"/>
      <x:c r="AA258" s="36"/>
      <x:c r="AB258" s="36"/>
      <x:c r="AC258" s="36"/>
      <x:c r="AD258" s="36"/>
      <x:c r="AE258" s="36"/>
      <x:c r="AF258" s="36"/>
      <x:c r="AG258" s="36"/>
      <x:c r="AH258" s="36"/>
      <x:c r="AI258" s="36"/>
      <x:c r="AJ258" s="36"/>
      <x:c r="AK258" s="36"/>
      <x:c r="AL258" s="36"/>
      <x:c r="AM258" s="36"/>
      <x:c r="AN258" s="36"/>
      <x:c r="AO258" s="36"/>
      <x:c r="AP258" s="36"/>
      <x:c r="AQ258" s="36"/>
      <x:c r="AR258" s="36"/>
      <x:c r="AS258" s="36"/>
      <x:c r="AT258" s="36"/>
      <x:c r="AU258" s="36"/>
    </x:row>
    <x:row r="259">
      <x:c r="A259" s="42" t="inlineStr">
        <x:is>
          <x:t xml:space="preserve">Industry 8: Consumer Products &amp; Brands</x:t>
        </x:is>
      </x:c>
      <x:c r="B259" s="42" t="inlineStr">
        <x:is>
          <x:t xml:space="preserve">8C. Household &amp; Personal Care Products</x:t>
        </x:is>
      </x:c>
      <x:c r="C259" s="42" t="inlineStr">
        <x:is>
          <x:t xml:space="preserve">Colgate-Palmolive Company</x:t>
        </x:is>
      </x:c>
      <x:c r="D259" s="42" t="inlineStr">
        <x:is>
          <x:t xml:space="preserve">CL</x:t>
        </x:is>
      </x:c>
      <x:c r="E259" s="42" t="inlineStr">
        <x:is>
          <x:t xml:space="preserve">NYSE</x:t>
        </x:is>
      </x:c>
      <x:c r="F259" s="42"/>
      <x:c r="G259" s="42" t="inlineStr">
        <x:is>
          <x:t xml:space="preserve">United States</x:t>
        </x:is>
      </x:c>
      <x:c r="H259" s="42" t="inlineStr">
        <x:is>
          <x:t xml:space="preserve">Oral, personal &amp; home care</x:t>
        </x:is>
      </x:c>
      <x:c r="I259" s="42" t="inlineStr">
        <x:is>
          <x:t xml:space="preserve">Household Products</x:t>
        </x:is>
      </x:c>
      <x:c r="J259" s="42" t="inlineStr">
        <x:is>
          <x:t xml:space="preserve">USD</x:t>
        </x:is>
      </x:c>
      <x:c r="K259" s="45" t="n">
        <x:v>88.03</x:v>
      </x:c>
      <x:c r="L259" s="42" t="inlineStr">
        <x:is>
          <x:t xml:space="preserve">2026-09-08</x:t>
        </x:is>
      </x:c>
      <x:c r="M259" s="48" t="n">
        <x:v>797.2</x:v>
      </x:c>
      <x:c r="N259" s="51" t="n">
        <x:v>70175.10000000001</x:v>
      </x:c>
      <x:c r="O259" s="51" t="n">
        <x:v>6404</x:v>
      </x:c>
      <x:c r="P259" s="51" t="n">
        <x:v>0</x:v>
      </x:c>
      <x:c r="Q259" s="51" t="n">
        <x:v>330</x:v>
      </x:c>
      <x:c r="R259" s="51" t="n">
        <x:v>76909.10000000001</x:v>
      </x:c>
      <x:c r="S259" s="42" t="inlineStr">
        <x:is>
          <x:t xml:space="preserve">2026-07-31</x:t>
        </x:is>
      </x:c>
      <x:c r="T259" s="42"/>
      <x:c r="U259" s="51" t="n">
        <x:v>21047</x:v>
      </x:c>
      <x:c r="V259" s="51" t="n">
        <x:v>4983</x:v>
      </x:c>
      <x:c r="W259" s="51" t="n">
        <x:v>4341</x:v>
      </x:c>
      <x:c r="X259" s="54" t="n">
        <x:v>0.2367558321851095</x:v>
      </x:c>
      <x:c r="Y259" s="54" t="n">
        <x:v>0.2062526725899178</x:v>
      </x:c>
      <x:c r="Z259" s="51" t="n">
        <x:v>21718.26</x:v>
      </x:c>
      <x:c r="AA259" s="51" t="n">
        <x:v>5196.8</x:v>
      </x:c>
      <x:c r="AB259" s="54" t="n">
        <x:v>0.03189338147954568</x:v>
      </x:c>
      <x:c r="AC259" s="57" t="n">
        <x:v>3.654159737729843</x:v>
      </x:c>
      <x:c r="AD259" s="57" t="n">
        <x:v>15.4342966084688</x:v>
      </x:c>
      <x:c r="AE259" s="57" t="n">
        <x:v>17.71690854641788</x:v>
      </x:c>
      <x:c r="AF259" s="57" t="n">
        <x:v>3.541218311227512</x:v>
      </x:c>
      <x:c r="AG259" s="57" t="n">
        <x:v>14.79931881157636</x:v>
      </x:c>
      <x:c r="AH259" s="57" t="n">
        <x:v>34.79446640316206</x:v>
      </x:c>
      <x:c r="AI259" s="57" t="n">
        <x:v>22.39949109414758</x:v>
      </x:c>
      <x:c r="AJ259" s="42"/>
      <x:c r="AK259" s="42"/>
      <x:c r="AL259" s="42"/>
      <x:c r="AM259" s="42"/>
      <x:c r="AN259" s="42"/>
      <x:c r="AO259" s="42"/>
      <x:c r="AP259" s="42"/>
      <x:c r="AQ259" s="42" t="inlineStr">
        <x:is>
          <x:t xml:space="preserve">reported (CIQ)</x:t>
        </x:is>
      </x:c>
      <x:c r="AR259" s="42" t="inlineStr">
        <x:is>
          <x:t xml:space="preserve">CapIQ Quick Comps (Estee Lauder set), data 2026-09-09</x:t>
        </x:is>
      </x:c>
      <x:c r="AS259" s="59" t="inlineStr">
        <x:is>
          <x:t xml:space="preserve">Oral care, personal care, home care, and pet nutrition</x:t>
        </x:is>
      </x:c>
      <x:c r="AT259" s="59" t="inlineStr">
        <x:is>
          <x:t xml:space="preserve">Branded product sales</x:t>
        </x:is>
      </x:c>
      <x:c r="AU259" s="59" t="inlineStr">
        <x:is>
          <x:t xml:space="preserve">Includes Hill's pet nutrition (diversified).</x:t>
        </x:is>
      </x:c>
    </x:row>
    <x:row r="260">
      <x:c r="A260" s="42" t="inlineStr">
        <x:is>
          <x:t xml:space="preserve">Industry 8: Consumer Products &amp; Brands</x:t>
        </x:is>
      </x:c>
      <x:c r="B260" s="42" t="inlineStr">
        <x:is>
          <x:t xml:space="preserve">8C. Household &amp; Personal Care Products</x:t>
        </x:is>
      </x:c>
      <x:c r="C260" s="42" t="inlineStr">
        <x:is>
          <x:t xml:space="preserve">Kenvue Inc.</x:t>
        </x:is>
      </x:c>
      <x:c r="D260" s="42" t="inlineStr">
        <x:is>
          <x:t xml:space="preserve">KVUE</x:t>
        </x:is>
      </x:c>
      <x:c r="E260" s="42" t="inlineStr">
        <x:is>
          <x:t xml:space="preserve">NYSE</x:t>
        </x:is>
      </x:c>
      <x:c r="F260" s="42"/>
      <x:c r="G260" s="42" t="inlineStr">
        <x:is>
          <x:t xml:space="preserve">United States</x:t>
        </x:is>
      </x:c>
      <x:c r="H260" s="42" t="inlineStr">
        <x:is>
          <x:t xml:space="preserve">Consumer health brands</x:t>
        </x:is>
      </x:c>
      <x:c r="I260" s="42" t="inlineStr">
        <x:is>
          <x:t xml:space="preserve">Personal Care Products</x:t>
        </x:is>
      </x:c>
      <x:c r="J260" s="42" t="inlineStr">
        <x:is>
          <x:t xml:space="preserve">USD</x:t>
        </x:is>
      </x:c>
      <x:c r="K260" s="45" t="n">
        <x:v>17.75</x:v>
      </x:c>
      <x:c r="L260" s="42" t="inlineStr">
        <x:is>
          <x:t xml:space="preserve">2026-09-08</x:t>
        </x:is>
      </x:c>
      <x:c r="M260" s="48" t="n">
        <x:v>1920.8</x:v>
      </x:c>
      <x:c r="N260" s="51" t="n">
        <x:v>34093.7</x:v>
      </x:c>
      <x:c r="O260" s="51" t="n">
        <x:v>7503</x:v>
      </x:c>
      <x:c r="P260" s="51" t="n">
        <x:v>0</x:v>
      </x:c>
      <x:c r="Q260" s="51" t="n">
        <x:v>0</x:v>
      </x:c>
      <x:c r="R260" s="51" t="n">
        <x:v>41596.7</x:v>
      </x:c>
      <x:c r="S260" s="42" t="inlineStr">
        <x:is>
          <x:t xml:space="preserve">2026-08-06</x:t>
        </x:is>
      </x:c>
      <x:c r="T260" s="42"/>
      <x:c r="U260" s="51" t="n">
        <x:v>15408</x:v>
      </x:c>
      <x:c r="V260" s="51" t="n">
        <x:v>3481</x:v>
      </x:c>
      <x:c r="W260" s="51" t="n">
        <x:v>3013</x:v>
      </x:c>
      <x:c r="X260" s="54" t="n">
        <x:v>0.2259215991692627</x:v>
      </x:c>
      <x:c r="Y260" s="54" t="n">
        <x:v>0.1955477673935618</x:v>
      </x:c>
      <x:c r="Z260" s="51" t="n">
        <x:v>15786.74</x:v>
      </x:c>
      <x:c r="AA260" s="51" t="n">
        <x:v>3881.67</x:v>
      </x:c>
      <x:c r="AB260" s="54" t="n">
        <x:v>0.02458073727933541</x:v>
      </x:c>
      <x:c r="AC260" s="57" t="n">
        <x:v>2.699681983385254</x:v>
      </x:c>
      <x:c r="AD260" s="57" t="n">
        <x:v>11.94964090778512</x:v>
      </x:c>
      <x:c r="AE260" s="57" t="n">
        <x:v>13.80574178559575</x:v>
      </x:c>
      <x:c r="AF260" s="57" t="n">
        <x:v>2.634913858085963</x:v>
      </x:c>
      <x:c r="AG260" s="57" t="n">
        <x:v>10.71618658979254</x:v>
      </x:c>
      <x:c r="AH260" s="57" t="n">
        <x:v>20.88235294117647</x:v>
      </x:c>
      <x:c r="AI260" s="57" t="n">
        <x:v>14.66942148760331</x:v>
      </x:c>
      <x:c r="AJ260" s="42"/>
      <x:c r="AK260" s="42"/>
      <x:c r="AL260" s="42"/>
      <x:c r="AM260" s="42"/>
      <x:c r="AN260" s="42"/>
      <x:c r="AO260" s="42"/>
      <x:c r="AP260" s="42"/>
      <x:c r="AQ260" s="42" t="inlineStr">
        <x:is>
          <x:t xml:space="preserve">reported (CIQ)</x:t>
        </x:is>
      </x:c>
      <x:c r="AR260" s="42" t="inlineStr">
        <x:is>
          <x:t xml:space="preserve">CapIQ Quick Comps (Estee Lauder set), data 2026-09-09</x:t>
        </x:is>
      </x:c>
      <x:c r="AS260" s="59" t="inlineStr">
        <x:is>
          <x:t xml:space="preserve">Consumer health (Tylenol, Band-Aid, Listerine, Neutrogena)</x:t>
        </x:is>
      </x:c>
      <x:c r="AT260" s="59" t="inlineStr">
        <x:is>
          <x:t xml:space="preserve">Branded product sales</x:t>
        </x:is>
      </x:c>
      <x:c r="AU260" s="59" t="inlineStr">
        <x:is>
          <x:t xml:space="preserve">Consumer health (J&amp;J spin).</x:t>
        </x:is>
      </x:c>
    </x:row>
    <x:row r="261">
      <x:c r="A261" s="42" t="inlineStr">
        <x:is>
          <x:t xml:space="preserve">Industry 8: Consumer Products &amp; Brands</x:t>
        </x:is>
      </x:c>
      <x:c r="B261" s="42" t="inlineStr">
        <x:is>
          <x:t xml:space="preserve">8C. Household &amp; Personal Care Products</x:t>
        </x:is>
      </x:c>
      <x:c r="C261" s="42" t="inlineStr">
        <x:is>
          <x:t xml:space="preserve">Church &amp; Dwight Co., Inc.</x:t>
        </x:is>
      </x:c>
      <x:c r="D261" s="42" t="inlineStr">
        <x:is>
          <x:t xml:space="preserve">CHD</x:t>
        </x:is>
      </x:c>
      <x:c r="E261" s="42" t="inlineStr">
        <x:is>
          <x:t xml:space="preserve">NYSE</x:t>
        </x:is>
      </x:c>
      <x:c r="F261" s="42"/>
      <x:c r="G261" s="42" t="inlineStr">
        <x:is>
          <x:t xml:space="preserve">United States</x:t>
        </x:is>
      </x:c>
      <x:c r="H261" s="42" t="inlineStr">
        <x:is>
          <x:t xml:space="preserve">Household + personal care brands</x:t>
        </x:is>
      </x:c>
      <x:c r="I261" s="42" t="inlineStr">
        <x:is>
          <x:t xml:space="preserve">Household Products</x:t>
        </x:is>
      </x:c>
      <x:c r="J261" s="42" t="inlineStr">
        <x:is>
          <x:t xml:space="preserve">USD</x:t>
        </x:is>
      </x:c>
      <x:c r="K261" s="45" t="n">
        <x:v>95.19</x:v>
      </x:c>
      <x:c r="L261" s="42" t="inlineStr">
        <x:is>
          <x:t xml:space="preserve">2026-09-08</x:t>
        </x:is>
      </x:c>
      <x:c r="M261" s="48" t="n">
        <x:v>237.2</x:v>
      </x:c>
      <x:c r="N261" s="51" t="n">
        <x:v>22579.4</x:v>
      </x:c>
      <x:c r="O261" s="51" t="n">
        <x:v>2173.5</x:v>
      </x:c>
      <x:c r="P261" s="51" t="n">
        <x:v>0</x:v>
      </x:c>
      <x:c r="Q261" s="51" t="n">
        <x:v>0</x:v>
      </x:c>
      <x:c r="R261" s="51" t="n">
        <x:v>24752.9</x:v>
      </x:c>
      <x:c r="S261" s="42" t="inlineStr">
        <x:is>
          <x:t xml:space="preserve">2026-07-31</x:t>
        </x:is>
      </x:c>
      <x:c r="T261" s="42"/>
      <x:c r="U261" s="51" t="n">
        <x:v>6229.1</x:v>
      </x:c>
      <x:c r="V261" s="51" t="n">
        <x:v>1354.8</x:v>
      </x:c>
      <x:c r="W261" s="51" t="n">
        <x:v>1127.1</x:v>
      </x:c>
      <x:c r="X261" s="54" t="n">
        <x:v>0.2174953042975711</x:v>
      </x:c>
      <x:c r="Y261" s="54" t="n">
        <x:v>0.1809410669278066</x:v>
      </x:c>
      <x:c r="Z261" s="51" t="n">
        <x:v>6387.29</x:v>
      </x:c>
      <x:c r="AA261" s="51" t="n">
        <x:v>1522.71</x:v>
      </x:c>
      <x:c r="AB261" s="54" t="n">
        <x:v>0.02539532195662297</x:v>
      </x:c>
      <x:c r="AC261" s="57" t="n">
        <x:v>3.973752227448588</x:v>
      </x:c>
      <x:c r="AD261" s="57" t="n">
        <x:v>18.2705196338943</x:v>
      </x:c>
      <x:c r="AE261" s="57" t="n">
        <x:v>21.96158282317452</x:v>
      </x:c>
      <x:c r="AF261" s="57" t="n">
        <x:v>3.875336801679586</x:v>
      </x:c>
      <x:c r="AG261" s="57" t="n">
        <x:v>16.25582021527408</x:v>
      </x:c>
      <x:c r="AH261" s="57" t="n">
        <x:v>30.60771704180064</x:v>
      </x:c>
      <x:c r="AI261" s="57" t="n">
        <x:v>24.34526854219949</x:v>
      </x:c>
      <x:c r="AJ261" s="42"/>
      <x:c r="AK261" s="42"/>
      <x:c r="AL261" s="42"/>
      <x:c r="AM261" s="42"/>
      <x:c r="AN261" s="42"/>
      <x:c r="AO261" s="42"/>
      <x:c r="AP261" s="42"/>
      <x:c r="AQ261" s="42" t="inlineStr">
        <x:is>
          <x:t xml:space="preserve">reported (CIQ)</x:t>
        </x:is>
      </x:c>
      <x:c r="AR261" s="42" t="inlineStr">
        <x:is>
          <x:t xml:space="preserve">CapIQ Quick Comps (Estee Lauder set), data 2026-09-09</x:t>
        </x:is>
      </x:c>
      <x:c r="AS261" s="59" t="inlineStr">
        <x:is>
          <x:t xml:space="preserve">Household (Arm &amp; Hammer, OxiClean) and personal care brands</x:t>
        </x:is>
      </x:c>
      <x:c r="AT261" s="59" t="inlineStr">
        <x:is>
          <x:t xml:space="preserve">Branded product sales</x:t>
        </x:is>
      </x:c>
      <x:c r="AU261" s="59"/>
    </x:row>
    <x:row r="262">
      <x:c r="A262" s="42" t="inlineStr">
        <x:is>
          <x:t xml:space="preserve">Industry 8: Consumer Products &amp; Brands</x:t>
        </x:is>
      </x:c>
      <x:c r="B262" s="42" t="inlineStr">
        <x:is>
          <x:t xml:space="preserve">8C. Household &amp; Personal Care Products</x:t>
        </x:is>
      </x:c>
      <x:c r="C262" s="42" t="inlineStr">
        <x:is>
          <x:t xml:space="preserve">The Clorox Company</x:t>
        </x:is>
      </x:c>
      <x:c r="D262" s="42" t="inlineStr">
        <x:is>
          <x:t xml:space="preserve">CLX</x:t>
        </x:is>
      </x:c>
      <x:c r="E262" s="42" t="inlineStr">
        <x:is>
          <x:t xml:space="preserve">NYSE</x:t>
        </x:is>
      </x:c>
      <x:c r="F262" s="42"/>
      <x:c r="G262" s="42" t="inlineStr">
        <x:is>
          <x:t xml:space="preserve">United States</x:t>
        </x:is>
      </x:c>
      <x:c r="H262" s="42" t="inlineStr">
        <x:is>
          <x:t xml:space="preserve">Household cleaning &amp; consumer brands</x:t>
        </x:is>
      </x:c>
      <x:c r="I262" s="42" t="inlineStr">
        <x:is>
          <x:t xml:space="preserve">Household Products</x:t>
        </x:is>
      </x:c>
      <x:c r="J262" s="42" t="inlineStr">
        <x:is>
          <x:t xml:space="preserve">USD</x:t>
        </x:is>
      </x:c>
      <x:c r="K262" s="45" t="n">
        <x:v>89.62</x:v>
      </x:c>
      <x:c r="L262" s="42" t="inlineStr">
        <x:is>
          <x:t xml:space="preserve">2026-09-08</x:t>
        </x:is>
      </x:c>
      <x:c r="M262" s="48" t="n">
        <x:v>120.9</x:v>
      </x:c>
      <x:c r="N262" s="51" t="n">
        <x:v>10837.8</x:v>
      </x:c>
      <x:c r="O262" s="51" t="n">
        <x:v>5455</x:v>
      </x:c>
      <x:c r="P262" s="51" t="n">
        <x:v>0</x:v>
      </x:c>
      <x:c r="Q262" s="51" t="n">
        <x:v>162</x:v>
      </x:c>
      <x:c r="R262" s="51" t="n">
        <x:v>16454.8</x:v>
      </x:c>
      <x:c r="S262" s="42" t="inlineStr">
        <x:is>
          <x:t xml:space="preserve">2026-08-07</x:t>
        </x:is>
      </x:c>
      <x:c r="T262" s="42"/>
      <x:c r="U262" s="51" t="n">
        <x:v>6720</x:v>
      </x:c>
      <x:c r="V262" s="51" t="n">
        <x:v>1140</x:v>
      </x:c>
      <x:c r="W262" s="51" t="n">
        <x:v>889</x:v>
      </x:c>
      <x:c r="X262" s="54" t="n">
        <x:v>0.1696428571428572</x:v>
      </x:c>
      <x:c r="Y262" s="54" t="n">
        <x:v>0.1322916666666667</x:v>
      </x:c>
      <x:c r="Z262" s="51" t="n">
        <x:v>7632.59</x:v>
      </x:c>
      <x:c r="AA262" s="51" t="n">
        <x:v>1400.81</x:v>
      </x:c>
      <x:c r="AB262" s="54" t="n">
        <x:v>0.1358020833333333</x:v>
      </x:c>
      <x:c r="AC262" s="57" t="n">
        <x:v>2.448630952380952</x:v>
      </x:c>
      <x:c r="AD262" s="57" t="n">
        <x:v>14.4340350877193</x:v>
      </x:c>
      <x:c r="AE262" s="57" t="n">
        <x:v>18.50933633295838</x:v>
      </x:c>
      <x:c r="AF262" s="57" t="n">
        <x:v>2.15586059253805</x:v>
      </x:c>
      <x:c r="AG262" s="57" t="n">
        <x:v>11.74663230559462</x:v>
      </x:c>
      <x:c r="AH262" s="57" t="n">
        <x:v>18.63201663201663</x:v>
      </x:c>
      <x:c r="AI262" s="57" t="n">
        <x:v>15.42512908777969</x:v>
      </x:c>
      <x:c r="AJ262" s="42"/>
      <x:c r="AK262" s="42"/>
      <x:c r="AL262" s="42"/>
      <x:c r="AM262" s="42"/>
      <x:c r="AN262" s="42"/>
      <x:c r="AO262" s="42"/>
      <x:c r="AP262" s="42"/>
      <x:c r="AQ262" s="42" t="inlineStr">
        <x:is>
          <x:t xml:space="preserve">reported (CIQ)</x:t>
        </x:is>
      </x:c>
      <x:c r="AR262" s="42" t="inlineStr">
        <x:is>
          <x:t xml:space="preserve">CapIQ Quick Comps (Estee Lauder set), data 2026-09-09</x:t>
        </x:is>
      </x:c>
      <x:c r="AS262" s="59" t="inlineStr">
        <x:is>
          <x:t xml:space="preserve">Cleaning, household, lifestyle, and professional products</x:t>
        </x:is>
      </x:c>
      <x:c r="AT262" s="59" t="inlineStr">
        <x:is>
          <x:t xml:space="preserve">Branded product sales</x:t>
        </x:is>
      </x:c>
      <x:c r="AU262" s="59"/>
    </x:row>
    <x:row r="263">
      <x:c r="A263" s="42" t="inlineStr">
        <x:is>
          <x:t xml:space="preserve">Industry 8: Consumer Products &amp; Brands</x:t>
        </x:is>
      </x:c>
      <x:c r="B263" s="42" t="inlineStr">
        <x:is>
          <x:t xml:space="preserve">8C. Household &amp; Personal Care Products</x:t>
        </x:is>
      </x:c>
      <x:c r="C263" s="42" t="inlineStr">
        <x:is>
          <x:t xml:space="preserve">Edgewell Personal Care Company</x:t>
        </x:is>
      </x:c>
      <x:c r="D263" s="42" t="inlineStr">
        <x:is>
          <x:t xml:space="preserve">EPC</x:t>
        </x:is>
      </x:c>
      <x:c r="E263" s="42" t="inlineStr">
        <x:is>
          <x:t xml:space="preserve">NYSE</x:t>
        </x:is>
      </x:c>
      <x:c r="F263" s="42"/>
      <x:c r="G263" s="42" t="inlineStr">
        <x:is>
          <x:t xml:space="preserve">United States</x:t>
        </x:is>
      </x:c>
      <x:c r="H263" s="42" t="inlineStr">
        <x:is>
          <x:t xml:space="preserve">Shave &amp; personal care brands</x:t>
        </x:is>
      </x:c>
      <x:c r="I263" s="42" t="inlineStr">
        <x:is>
          <x:t xml:space="preserve">Personal Care Products</x:t>
        </x:is>
      </x:c>
      <x:c r="J263" s="42" t="inlineStr">
        <x:is>
          <x:t xml:space="preserve">USD</x:t>
        </x:is>
      </x:c>
      <x:c r="K263" s="45" t="n">
        <x:v>27.09</x:v>
      </x:c>
      <x:c r="L263" s="42" t="inlineStr">
        <x:is>
          <x:t xml:space="preserve">2026-09-08</x:t>
        </x:is>
      </x:c>
      <x:c r="M263" s="48" t="n">
        <x:v>46.1</x:v>
      </x:c>
      <x:c r="N263" s="51" t="n">
        <x:v>1248.5</x:v>
      </x:c>
      <x:c r="O263" s="51" t="n">
        <x:v>882.1</x:v>
      </x:c>
      <x:c r="P263" s="51" t="n">
        <x:v>0</x:v>
      </x:c>
      <x:c r="Q263" s="51" t="n">
        <x:v>0</x:v>
      </x:c>
      <x:c r="R263" s="51" t="n">
        <x:v>2130.6</x:v>
      </x:c>
      <x:c r="S263" s="42" t="inlineStr">
        <x:is>
          <x:t xml:space="preserve">2026-08-05</x:t>
        </x:is>
      </x:c>
      <x:c r="T263" s="42"/>
      <x:c r="U263" s="51" t="n">
        <x:v>2243.8</x:v>
      </x:c>
      <x:c r="V263" s="51" t="n">
        <x:v>263.3</x:v>
      </x:c>
      <x:c r="W263" s="51" t="n">
        <x:v>174.4</x:v>
      </x:c>
      <x:c r="X263" s="54" t="n">
        <x:v>0.1173455744718781</x:v>
      </x:c>
      <x:c r="Y263" s="54" t="n">
        <x:v>0.07772528745877529</x:v>
      </x:c>
      <x:c r="Z263" s="51" t="n">
        <x:v>2014.34</x:v>
      </x:c>
      <x:c r="AA263" s="51" t="n">
        <x:v>281.45</x:v>
      </x:c>
      <x:c r="AB263" s="54" t="n">
        <x:v>-0.1022640164007489</x:v>
      </x:c>
      <x:c r="AC263" s="57" t="n">
        <x:v>0.9495498707549691</x:v>
      </x:c>
      <x:c r="AD263" s="57" t="n">
        <x:v>8.091910368401063</x:v>
      </x:c>
      <x:c r="AE263" s="57" t="n">
        <x:v>12.21674311926605</x:v>
      </x:c>
      <x:c r="AF263" s="57" t="n">
        <x:v>1.05771617502507</x:v>
      </x:c>
      <x:c r="AG263" s="57" t="n">
        <x:v>7.570083496180493</x:v>
      </x:c>
      <x:c r="AH263" s="42"/>
      <x:c r="AI263" s="57" t="n">
        <x:v>11.57692307692308</x:v>
      </x:c>
      <x:c r="AJ263" s="42"/>
      <x:c r="AK263" s="42"/>
      <x:c r="AL263" s="42"/>
      <x:c r="AM263" s="42"/>
      <x:c r="AN263" s="42"/>
      <x:c r="AO263" s="42"/>
      <x:c r="AP263" s="42"/>
      <x:c r="AQ263" s="42" t="inlineStr">
        <x:is>
          <x:t xml:space="preserve">reported (CIQ)</x:t>
        </x:is>
      </x:c>
      <x:c r="AR263" s="42" t="inlineStr">
        <x:is>
          <x:t xml:space="preserve">CapIQ Quick Comps (Estee Lauder set), data 2026-09-09</x:t>
        </x:is>
      </x:c>
      <x:c r="AS263" s="59" t="inlineStr">
        <x:is>
          <x:t xml:space="preserve">Wet shave, sun/skin care, and grooming brands</x:t>
        </x:is>
      </x:c>
      <x:c r="AT263" s="59" t="inlineStr">
        <x:is>
          <x:t xml:space="preserve">Branded product sales</x:t>
        </x:is>
      </x:c>
      <x:c r="AU263" s="59" t="inlineStr">
        <x:is>
          <x:t xml:space="preserve">LTM EPS negative (impairment) — P/E NM; use EV/EBITDA.</x:t>
        </x:is>
      </x:c>
    </x:row>
    <x:row r="264">
      <x:c r="A264" s="36" t="inlineStr">
        <x:is>
          <x:t xml:space="preserve">9A. Branded Packaged Foods  —  Industry 9: Food &amp; Beverage</x:t>
        </x:is>
      </x:c>
      <x:c r="B264" s="36"/>
      <x:c r="C264" s="36"/>
      <x:c r="D264" s="36"/>
      <x:c r="E264" s="36"/>
      <x:c r="F264" s="36"/>
      <x:c r="G264" s="36"/>
      <x:c r="H264" s="36"/>
      <x:c r="I264" s="36"/>
      <x:c r="J264" s="36"/>
      <x:c r="K264" s="36"/>
      <x:c r="L264" s="36"/>
      <x:c r="M264" s="36"/>
      <x:c r="N264" s="36"/>
      <x:c r="O264" s="36"/>
      <x:c r="P264" s="36"/>
      <x:c r="Q264" s="36"/>
      <x:c r="R264" s="36"/>
      <x:c r="S264" s="36"/>
      <x:c r="T264" s="36"/>
      <x:c r="U264" s="36"/>
      <x:c r="V264" s="36"/>
      <x:c r="W264" s="36"/>
      <x:c r="X264" s="36"/>
      <x:c r="Y264" s="36"/>
      <x:c r="Z264" s="36"/>
      <x:c r="AA264" s="36"/>
      <x:c r="AB264" s="36"/>
      <x:c r="AC264" s="36"/>
      <x:c r="AD264" s="36"/>
      <x:c r="AE264" s="36"/>
      <x:c r="AF264" s="36"/>
      <x:c r="AG264" s="36"/>
      <x:c r="AH264" s="36"/>
      <x:c r="AI264" s="36"/>
      <x:c r="AJ264" s="36"/>
      <x:c r="AK264" s="36"/>
      <x:c r="AL264" s="36"/>
      <x:c r="AM264" s="36"/>
      <x:c r="AN264" s="36"/>
      <x:c r="AO264" s="36"/>
      <x:c r="AP264" s="36"/>
      <x:c r="AQ264" s="36"/>
      <x:c r="AR264" s="36"/>
      <x:c r="AS264" s="36"/>
      <x:c r="AT264" s="36"/>
      <x:c r="AU264" s="36"/>
    </x:row>
    <x:row r="265">
      <x:c r="A265" s="42" t="inlineStr">
        <x:is>
          <x:t xml:space="preserve">Industry 9: Food &amp; Beverage</x:t>
        </x:is>
      </x:c>
      <x:c r="B265" s="42" t="inlineStr">
        <x:is>
          <x:t xml:space="preserve">9A. Branded Packaged Foods</x:t>
        </x:is>
      </x:c>
      <x:c r="C265" s="42" t="inlineStr">
        <x:is>
          <x:t xml:space="preserve">Mondelez International, Inc.</x:t>
        </x:is>
      </x:c>
      <x:c r="D265" s="42" t="inlineStr">
        <x:is>
          <x:t xml:space="preserve">MDLZ</x:t>
        </x:is>
      </x:c>
      <x:c r="E265" s="42" t="inlineStr">
        <x:is>
          <x:t xml:space="preserve">NasdaqGS</x:t>
        </x:is>
      </x:c>
      <x:c r="F265" s="42"/>
      <x:c r="G265" s="42" t="inlineStr">
        <x:is>
          <x:t xml:space="preserve">United States</x:t>
        </x:is>
      </x:c>
      <x:c r="H265" s="42" t="inlineStr">
        <x:is>
          <x:t xml:space="preserve">Global snacks</x:t>
        </x:is>
      </x:c>
      <x:c r="I265" s="42" t="inlineStr">
        <x:is>
          <x:t xml:space="preserve">Packaged Foods and Meats</x:t>
        </x:is>
      </x:c>
      <x:c r="J265" s="42" t="inlineStr">
        <x:is>
          <x:t xml:space="preserve">USD</x:t>
        </x:is>
      </x:c>
      <x:c r="K265" s="45" t="n">
        <x:v>62.42</x:v>
      </x:c>
      <x:c r="L265" s="42" t="inlineStr">
        <x:is>
          <x:t xml:space="preserve">2026-09-08</x:t>
        </x:is>
      </x:c>
      <x:c r="M265" s="48" t="n">
        <x:v>1276.3</x:v>
      </x:c>
      <x:c r="N265" s="51" t="n">
        <x:v>79667.10000000001</x:v>
      </x:c>
      <x:c r="O265" s="51" t="n">
        <x:v>20343</x:v>
      </x:c>
      <x:c r="P265" s="51" t="n">
        <x:v>0</x:v>
      </x:c>
      <x:c r="Q265" s="51" t="n">
        <x:v>53</x:v>
      </x:c>
      <x:c r="R265" s="51" t="n">
        <x:v>100063.1</x:v>
      </x:c>
      <x:c r="S265" s="42" t="inlineStr">
        <x:is>
          <x:t xml:space="preserve">2026-07-28</x:t>
        </x:is>
      </x:c>
      <x:c r="T265" s="42"/>
      <x:c r="U265" s="51" t="n">
        <x:v>39675</x:v>
      </x:c>
      <x:c r="V265" s="51" t="n">
        <x:v>6080</x:v>
      </x:c>
      <x:c r="W265" s="51" t="n">
        <x:v>4692</x:v>
      </x:c>
      <x:c r="X265" s="54" t="n">
        <x:v>0.1532451165721487</x:v>
      </x:c>
      <x:c r="Y265" s="54" t="n">
        <x:v>0.1182608695652174</x:v>
      </x:c>
      <x:c r="Z265" s="51" t="n">
        <x:v>40759.17</x:v>
      </x:c>
      <x:c r="AA265" s="51" t="n">
        <x:v>7115.28</x:v>
      </x:c>
      <x:c r="AB265" s="54" t="n">
        <x:v>0.02732627599243842</x:v>
      </x:c>
      <x:c r="AC265" s="57" t="n">
        <x:v>2.522069313169502</x:v>
      </x:c>
      <x:c r="AD265" s="57" t="n">
        <x:v>16.45774671052632</x:v>
      </x:c>
      <x:c r="AE265" s="57" t="n">
        <x:v>21.32632139812447</x:v>
      </x:c>
      <x:c r="AF265" s="57" t="n">
        <x:v>2.454983749669093</x:v>
      </x:c>
      <x:c r="AG265" s="57" t="n">
        <x:v>14.06312892816586</x:v>
      </x:c>
      <x:c r="AH265" s="57" t="n">
        <x:v>22.86446886446886</x:v>
      </x:c>
      <x:c r="AI265" s="57" t="n">
        <x:v>19.32507739938081</x:v>
      </x:c>
      <x:c r="AJ265" s="42"/>
      <x:c r="AK265" s="42"/>
      <x:c r="AL265" s="42"/>
      <x:c r="AM265" s="42"/>
      <x:c r="AN265" s="42"/>
      <x:c r="AO265" s="42"/>
      <x:c r="AP265" s="42"/>
      <x:c r="AQ265" s="42" t="inlineStr">
        <x:is>
          <x:t xml:space="preserve">reported (CIQ)</x:t>
        </x:is>
      </x:c>
      <x:c r="AR265" s="42" t="inlineStr">
        <x:is>
          <x:t xml:space="preserve">CapIQ Quick Comps (General Mills set), data 2026-09-09</x:t>
        </x:is>
      </x:c>
      <x:c r="AS265" s="59" t="inlineStr">
        <x:is>
          <x:t xml:space="preserve">Biscuits, chocolate, and snacks (global)</x:t>
        </x:is>
      </x:c>
      <x:c r="AT265" s="59" t="inlineStr">
        <x:is>
          <x:t xml:space="preserve">Branded product sales</x:t>
        </x:is>
      </x:c>
      <x:c r="AU265" s="59" t="inlineStr">
        <x:is>
          <x:t xml:space="preserve">Global snacks leader.</x:t>
        </x:is>
      </x:c>
    </x:row>
    <x:row r="266">
      <x:c r="A266" s="42" t="inlineStr">
        <x:is>
          <x:t xml:space="preserve">Industry 9: Food &amp; Beverage</x:t>
        </x:is>
      </x:c>
      <x:c r="B266" s="42" t="inlineStr">
        <x:is>
          <x:t xml:space="preserve">9A. Branded Packaged Foods</x:t>
        </x:is>
      </x:c>
      <x:c r="C266" s="42" t="inlineStr">
        <x:is>
          <x:t xml:space="preserve">The Kraft Heinz Company</x:t>
        </x:is>
      </x:c>
      <x:c r="D266" s="42" t="inlineStr">
        <x:is>
          <x:t xml:space="preserve">KHC</x:t>
        </x:is>
      </x:c>
      <x:c r="E266" s="42" t="inlineStr">
        <x:is>
          <x:t xml:space="preserve">NasdaqGS</x:t>
        </x:is>
      </x:c>
      <x:c r="F266" s="42"/>
      <x:c r="G266" s="42" t="inlineStr">
        <x:is>
          <x:t xml:space="preserve">United States</x:t>
        </x:is>
      </x:c>
      <x:c r="H266" s="42" t="inlineStr">
        <x:is>
          <x:t xml:space="preserve">Branded packaged foods</x:t>
        </x:is>
      </x:c>
      <x:c r="I266" s="42" t="inlineStr">
        <x:is>
          <x:t xml:space="preserve">Packaged Foods and Meats</x:t>
        </x:is>
      </x:c>
      <x:c r="J266" s="42" t="inlineStr">
        <x:is>
          <x:t xml:space="preserve">USD</x:t>
        </x:is>
      </x:c>
      <x:c r="K266" s="45" t="n">
        <x:v>24.61</x:v>
      </x:c>
      <x:c r="L266" s="42" t="inlineStr">
        <x:is>
          <x:t xml:space="preserve">2026-09-08</x:t>
        </x:is>
      </x:c>
      <x:c r="M266" s="48" t="n">
        <x:v>1185.8</x:v>
      </x:c>
      <x:c r="N266" s="51" t="n">
        <x:v>29183.1</x:v>
      </x:c>
      <x:c r="O266" s="51" t="n">
        <x:v>16320</x:v>
      </x:c>
      <x:c r="P266" s="51" t="n">
        <x:v>0</x:v>
      </x:c>
      <x:c r="Q266" s="51" t="n">
        <x:v>124</x:v>
      </x:c>
      <x:c r="R266" s="51" t="n">
        <x:v>45627.1</x:v>
      </x:c>
      <x:c r="S266" s="42" t="inlineStr">
        <x:is>
          <x:t xml:space="preserve">2026-08-05</x:t>
        </x:is>
      </x:c>
      <x:c r="T266" s="42"/>
      <x:c r="U266" s="51" t="n">
        <x:v>24900</x:v>
      </x:c>
      <x:c r="V266" s="51" t="n">
        <x:v>5493</x:v>
      </x:c>
      <x:c r="W266" s="51" t="n">
        <x:v>4491</x:v>
      </x:c>
      <x:c r="X266" s="54" t="n">
        <x:v>0.2206024096385542</x:v>
      </x:c>
      <x:c r="Y266" s="54" t="n">
        <x:v>0.1803614457831325</x:v>
      </x:c>
      <x:c r="Z266" s="51" t="n">
        <x:v>24622.97</x:v>
      </x:c>
      <x:c r="AA266" s="51" t="n">
        <x:v>4881.36</x:v>
      </x:c>
      <x:c r="AB266" s="54" t="n">
        <x:v>-0.01112570281124492</x:v>
      </x:c>
      <x:c r="AC266" s="57" t="n">
        <x:v>1.832413654618474</x:v>
      </x:c>
      <x:c r="AD266" s="57" t="n">
        <x:v>8.306408155834699</x:v>
      </x:c>
      <x:c r="AE266" s="57" t="n">
        <x:v>10.15967490536629</x:v>
      </x:c>
      <x:c r="AF266" s="57" t="n">
        <x:v>1.853029914750333</x:v>
      </x:c>
      <x:c r="AG266" s="57" t="n">
        <x:v>9.3472106134356</x:v>
      </x:c>
      <x:c r="AH266" s="42"/>
      <x:c r="AI266" s="57" t="n">
        <x:v>12.305</x:v>
      </x:c>
      <x:c r="AJ266" s="42"/>
      <x:c r="AK266" s="42"/>
      <x:c r="AL266" s="42"/>
      <x:c r="AM266" s="42"/>
      <x:c r="AN266" s="42"/>
      <x:c r="AO266" s="42"/>
      <x:c r="AP266" s="42"/>
      <x:c r="AQ266" s="42" t="inlineStr">
        <x:is>
          <x:t xml:space="preserve">reported (CIQ)</x:t>
        </x:is>
      </x:c>
      <x:c r="AR266" s="42" t="inlineStr">
        <x:is>
          <x:t xml:space="preserve">CapIQ Quick Comps (General Mills set), data 2026-09-09</x:t>
        </x:is>
      </x:c>
      <x:c r="AS266" s="59" t="inlineStr">
        <x:is>
          <x:t xml:space="preserve">Condiments, cheese, and packaged foods</x:t>
        </x:is>
      </x:c>
      <x:c r="AT266" s="59" t="inlineStr">
        <x:is>
          <x:t xml:space="preserve">Branded product sales</x:t>
        </x:is>
      </x:c>
      <x:c r="AU266" s="59" t="inlineStr">
        <x:is>
          <x:t xml:space="preserve">LTM EPS negative (goodwill impairment); planned split. LTM P/E NM.</x:t>
        </x:is>
      </x:c>
    </x:row>
    <x:row r="267">
      <x:c r="A267" s="42" t="inlineStr">
        <x:is>
          <x:t xml:space="preserve">Industry 9: Food &amp; Beverage</x:t>
        </x:is>
      </x:c>
      <x:c r="B267" s="42" t="inlineStr">
        <x:is>
          <x:t xml:space="preserve">9A. Branded Packaged Foods</x:t>
        </x:is>
      </x:c>
      <x:c r="C267" s="42" t="inlineStr">
        <x:is>
          <x:t xml:space="preserve">The Hershey Company</x:t>
        </x:is>
      </x:c>
      <x:c r="D267" s="42" t="inlineStr">
        <x:is>
          <x:t xml:space="preserve">HSY</x:t>
        </x:is>
      </x:c>
      <x:c r="E267" s="42" t="inlineStr">
        <x:is>
          <x:t xml:space="preserve">NYSE</x:t>
        </x:is>
      </x:c>
      <x:c r="F267" s="42"/>
      <x:c r="G267" s="42" t="inlineStr">
        <x:is>
          <x:t xml:space="preserve">United States</x:t>
        </x:is>
      </x:c>
      <x:c r="H267" s="42" t="inlineStr">
        <x:is>
          <x:t xml:space="preserve">Confectionery</x:t>
        </x:is>
      </x:c>
      <x:c r="I267" s="42" t="inlineStr">
        <x:is>
          <x:t xml:space="preserve">Packaged Foods and Meats</x:t>
        </x:is>
      </x:c>
      <x:c r="J267" s="42" t="inlineStr">
        <x:is>
          <x:t xml:space="preserve">USD</x:t>
        </x:is>
      </x:c>
      <x:c r="K267" s="45" t="n">
        <x:v>172.19</x:v>
      </x:c>
      <x:c r="L267" s="42" t="inlineStr">
        <x:is>
          <x:t xml:space="preserve">2026-09-08</x:t>
        </x:is>
      </x:c>
      <x:c r="M267" s="48" t="n">
        <x:v>200.9</x:v>
      </x:c>
      <x:c r="N267" s="51" t="n">
        <x:v>34597.4</x:v>
      </x:c>
      <x:c r="O267" s="51" t="n">
        <x:v>5132.1</x:v>
      </x:c>
      <x:c r="P267" s="51" t="n">
        <x:v>0</x:v>
      </x:c>
      <x:c r="Q267" s="51" t="n">
        <x:v>0</x:v>
      </x:c>
      <x:c r="R267" s="51" t="n">
        <x:v>39729.5</x:v>
      </x:c>
      <x:c r="S267" s="42" t="inlineStr">
        <x:is>
          <x:t xml:space="preserve">2026-07-30</x:t>
        </x:is>
      </x:c>
      <x:c r="T267" s="42"/>
      <x:c r="U267" s="51" t="n">
        <x:v>12163.9</x:v>
      </x:c>
      <x:c r="V267" s="51" t="n">
        <x:v>2721.6</x:v>
      </x:c>
      <x:c r="W267" s="51" t="n">
        <x:v>2192.2</x:v>
      </x:c>
      <x:c r="X267" s="54" t="n">
        <x:v>0.2237440294642343</x:v>
      </x:c>
      <x:c r="Y267" s="54" t="n">
        <x:v>0.1802218038622481</x:v>
      </x:c>
      <x:c r="Z267" s="51" t="n">
        <x:v>12424.63</x:v>
      </x:c>
      <x:c r="AA267" s="51" t="n">
        <x:v>3247.27</x:v>
      </x:c>
      <x:c r="AB267" s="54" t="n">
        <x:v>0.02143473721421585</x:v>
      </x:c>
      <x:c r="AC267" s="57" t="n">
        <x:v>3.266181076792805</x:v>
      </x:c>
      <x:c r="AD267" s="57" t="n">
        <x:v>14.5978468547913</x:v>
      </x:c>
      <x:c r="AE267" s="57" t="n">
        <x:v>18.12311832861965</x:v>
      </x:c>
      <x:c r="AF267" s="57" t="n">
        <x:v>3.1976404931173</x:v>
      </x:c>
      <x:c r="AG267" s="57" t="n">
        <x:v>12.23473871898549</x:v>
      </x:c>
      <x:c r="AH267" s="57" t="n">
        <x:v>23.52322404371585</x:v>
      </x:c>
      <x:c r="AI267" s="57" t="n">
        <x:v>18.55495689655173</x:v>
      </x:c>
      <x:c r="AJ267" s="42"/>
      <x:c r="AK267" s="42"/>
      <x:c r="AL267" s="42"/>
      <x:c r="AM267" s="42"/>
      <x:c r="AN267" s="42"/>
      <x:c r="AO267" s="42"/>
      <x:c r="AP267" s="42"/>
      <x:c r="AQ267" s="42" t="inlineStr">
        <x:is>
          <x:t xml:space="preserve">reported (CIQ)</x:t>
        </x:is>
      </x:c>
      <x:c r="AR267" s="42" t="inlineStr">
        <x:is>
          <x:t xml:space="preserve">CapIQ Quick Comps (General Mills set), data 2026-09-09</x:t>
        </x:is>
      </x:c>
      <x:c r="AS267" s="59" t="inlineStr">
        <x:is>
          <x:t xml:space="preserve">Chocolate, confection, and snacks</x:t>
        </x:is>
      </x:c>
      <x:c r="AT267" s="59" t="inlineStr">
        <x:is>
          <x:t xml:space="preserve">Branded product sales</x:t>
        </x:is>
      </x:c>
      <x:c r="AU267" s="59"/>
    </x:row>
    <x:row r="268">
      <x:c r="A268" s="42" t="inlineStr">
        <x:is>
          <x:t xml:space="preserve">Industry 9: Food &amp; Beverage</x:t>
        </x:is>
      </x:c>
      <x:c r="B268" s="42" t="inlineStr">
        <x:is>
          <x:t xml:space="preserve">9A. Branded Packaged Foods</x:t>
        </x:is>
      </x:c>
      <x:c r="C268" s="42" t="inlineStr">
        <x:is>
          <x:t xml:space="preserve">General Mills, Inc.</x:t>
        </x:is>
      </x:c>
      <x:c r="D268" s="42" t="inlineStr">
        <x:is>
          <x:t xml:space="preserve">GIS</x:t>
        </x:is>
      </x:c>
      <x:c r="E268" s="42" t="inlineStr">
        <x:is>
          <x:t xml:space="preserve">NYSE</x:t>
        </x:is>
      </x:c>
      <x:c r="F268" s="42"/>
      <x:c r="G268" s="42" t="inlineStr">
        <x:is>
          <x:t xml:space="preserve">United States</x:t>
        </x:is>
      </x:c>
      <x:c r="H268" s="42" t="inlineStr">
        <x:is>
          <x:t xml:space="preserve">Branded packaged foods</x:t>
        </x:is>
      </x:c>
      <x:c r="I268" s="42" t="inlineStr">
        <x:is>
          <x:t xml:space="preserve">Packaged Foods and Meats</x:t>
        </x:is>
      </x:c>
      <x:c r="J268" s="42" t="inlineStr">
        <x:is>
          <x:t xml:space="preserve">USD</x:t>
        </x:is>
      </x:c>
      <x:c r="K268" s="45" t="n">
        <x:v>37.09</x:v>
      </x:c>
      <x:c r="L268" s="42" t="inlineStr">
        <x:is>
          <x:t xml:space="preserve">2026-09-08</x:t>
        </x:is>
      </x:c>
      <x:c r="M268" s="48" t="n">
        <x:v>534.6</x:v>
      </x:c>
      <x:c r="N268" s="51" t="n">
        <x:v>19829.4</x:v>
      </x:c>
      <x:c r="O268" s="51" t="n">
        <x:v>13486.6</x:v>
      </x:c>
      <x:c r="P268" s="51" t="n">
        <x:v>0</x:v>
      </x:c>
      <x:c r="Q268" s="51" t="n">
        <x:v>12.2</x:v>
      </x:c>
      <x:c r="R268" s="51" t="n">
        <x:v>33328.2</x:v>
      </x:c>
      <x:c r="S268" s="42" t="inlineStr">
        <x:is>
          <x:t xml:space="preserve">2026-07-01</x:t>
        </x:is>
      </x:c>
      <x:c r="T268" s="42"/>
      <x:c r="U268" s="51" t="n">
        <x:v>18424.6</x:v>
      </x:c>
      <x:c r="V268" s="51" t="n">
        <x:v>3449.6</x:v>
      </x:c>
      <x:c r="W268" s="51" t="n">
        <x:v>2894.4</x:v>
      </x:c>
      <x:c r="X268" s="54" t="n">
        <x:v>0.1872279452471153</x:v>
      </x:c>
      <x:c r="Y268" s="54" t="n">
        <x:v>0.157094319551035</x:v>
      </x:c>
      <x:c r="Z268" s="51" t="n">
        <x:v>17791.82</x:v>
      </x:c>
      <x:c r="AA268" s="51" t="n">
        <x:v>3089.78</x:v>
      </x:c>
      <x:c r="AB268" s="54" t="n">
        <x:v>-0.03434430055469317</x:v>
      </x:c>
      <x:c r="AC268" s="57" t="n">
        <x:v>1.808896801016033</x:v>
      </x:c>
      <x:c r="AD268" s="57" t="n">
        <x:v>9.661467996289424</x:v>
      </x:c>
      <x:c r="AE268" s="57" t="n">
        <x:v>11.51471807628524</x:v>
      </x:c>
      <x:c r="AF268" s="57" t="n">
        <x:v>1.873231631165333</x:v>
      </x:c>
      <x:c r="AG268" s="57" t="n">
        <x:v>10.78659322022927</x:v>
      </x:c>
      <x:c r="AH268" s="42"/>
      <x:c r="AI268" s="57" t="n">
        <x:v>12.04220779220779</x:v>
      </x:c>
      <x:c r="AJ268" s="42"/>
      <x:c r="AK268" s="42"/>
      <x:c r="AL268" s="42"/>
      <x:c r="AM268" s="42"/>
      <x:c r="AN268" s="42"/>
      <x:c r="AO268" s="42"/>
      <x:c r="AP268" s="42"/>
      <x:c r="AQ268" s="42" t="inlineStr">
        <x:is>
          <x:t xml:space="preserve">reported (CIQ)</x:t>
        </x:is>
      </x:c>
      <x:c r="AR268" s="42" t="inlineStr">
        <x:is>
          <x:t xml:space="preserve">CapIQ Quick Comps (General Mills set), data 2026-09-09</x:t>
        </x:is>
      </x:c>
      <x:c r="AS268" s="59" t="inlineStr">
        <x:is>
          <x:t xml:space="preserve">Cereals, snacks, meals, pet food (Blue Buffalo)</x:t>
        </x:is>
      </x:c>
      <x:c r="AT268" s="59" t="inlineStr">
        <x:is>
          <x:t xml:space="preserve">Branded product sales</x:t>
        </x:is>
      </x:c>
      <x:c r="AU268" s="59" t="inlineStr">
        <x:is>
          <x:t xml:space="preserve">Anchor; LTM EPS negative (charges) — LTM P/E NM, use NTM.</x:t>
        </x:is>
      </x:c>
    </x:row>
    <x:row r="269">
      <x:c r="A269" s="42" t="inlineStr">
        <x:is>
          <x:t xml:space="preserve">Industry 9: Food &amp; Beverage</x:t>
        </x:is>
      </x:c>
      <x:c r="B269" s="42" t="inlineStr">
        <x:is>
          <x:t xml:space="preserve">9A. Branded Packaged Foods</x:t>
        </x:is>
      </x:c>
      <x:c r="C269" s="42" t="inlineStr">
        <x:is>
          <x:t xml:space="preserve">The J. M. Smucker Company</x:t>
        </x:is>
      </x:c>
      <x:c r="D269" s="42" t="inlineStr">
        <x:is>
          <x:t xml:space="preserve">SJM</x:t>
        </x:is>
      </x:c>
      <x:c r="E269" s="42" t="inlineStr">
        <x:is>
          <x:t xml:space="preserve">NYSE</x:t>
        </x:is>
      </x:c>
      <x:c r="F269" s="42"/>
      <x:c r="G269" s="42" t="inlineStr">
        <x:is>
          <x:t xml:space="preserve">United States</x:t>
        </x:is>
      </x:c>
      <x:c r="H269" s="42" t="inlineStr">
        <x:is>
          <x:t xml:space="preserve">Branded packaged foods &amp; coffee</x:t>
        </x:is>
      </x:c>
      <x:c r="I269" s="42" t="inlineStr">
        <x:is>
          <x:t xml:space="preserve">Packaged Foods and Meats</x:t>
        </x:is>
      </x:c>
      <x:c r="J269" s="42" t="inlineStr">
        <x:is>
          <x:t xml:space="preserve">USD</x:t>
        </x:is>
      </x:c>
      <x:c r="K269" s="45" t="n">
        <x:v>123.31</x:v>
      </x:c>
      <x:c r="L269" s="42" t="inlineStr">
        <x:is>
          <x:t xml:space="preserve">2026-09-08</x:t>
        </x:is>
      </x:c>
      <x:c r="M269" s="48" t="n">
        <x:v>106.8</x:v>
      </x:c>
      <x:c r="N269" s="51" t="n">
        <x:v>13172.4</x:v>
      </x:c>
      <x:c r="O269" s="51" t="n">
        <x:v>6897</x:v>
      </x:c>
      <x:c r="P269" s="51" t="n">
        <x:v>0</x:v>
      </x:c>
      <x:c r="Q269" s="51" t="n">
        <x:v>0</x:v>
      </x:c>
      <x:c r="R269" s="51" t="n">
        <x:v>20069.4</x:v>
      </x:c>
      <x:c r="S269" s="42" t="inlineStr">
        <x:is>
          <x:t xml:space="preserve">2026-08-26</x:t>
        </x:is>
      </x:c>
      <x:c r="T269" s="42"/>
      <x:c r="U269" s="51" t="n">
        <x:v>9156.9</x:v>
      </x:c>
      <x:c r="V269" s="51" t="n">
        <x:v>2263.9</x:v>
      </x:c>
      <x:c r="W269" s="51" t="n">
        <x:v>1699.2</x:v>
      </x:c>
      <x:c r="X269" s="54" t="n">
        <x:v>0.2472343260273674</x:v>
      </x:c>
      <x:c r="Y269" s="54" t="n">
        <x:v>0.1855649837827212</x:v>
      </x:c>
      <x:c r="Z269" s="51" t="n">
        <x:v>8936.6</x:v>
      </x:c>
      <x:c r="AA269" s="51" t="n">
        <x:v>2063.94</x:v>
      </x:c>
      <x:c r="AB269" s="54" t="n">
        <x:v>-0.02405836036213116</x:v>
      </x:c>
      <x:c r="AC269" s="57" t="n">
        <x:v>2.191724273498673</x:v>
      </x:c>
      <x:c r="AD269" s="57" t="n">
        <x:v>8.864967533901675</x:v>
      </x:c>
      <x:c r="AE269" s="57" t="n">
        <x:v>11.81108757062147</x:v>
      </x:c>
      <x:c r="AF269" s="57" t="n">
        <x:v>2.245753418526061</x:v>
      </x:c>
      <x:c r="AG269" s="57" t="n">
        <x:v>9.723829181080847</x:v>
      </x:c>
      <x:c r="AH269" s="57" t="n">
        <x:v>57.35348837209303</x:v>
      </x:c>
      <x:c r="AI269" s="57" t="n">
        <x:v>12.19683481701286</x:v>
      </x:c>
      <x:c r="AJ269" s="42"/>
      <x:c r="AK269" s="42"/>
      <x:c r="AL269" s="42"/>
      <x:c r="AM269" s="42"/>
      <x:c r="AN269" s="42"/>
      <x:c r="AO269" s="42"/>
      <x:c r="AP269" s="42"/>
      <x:c r="AQ269" s="42" t="inlineStr">
        <x:is>
          <x:t xml:space="preserve">reported (CIQ)</x:t>
        </x:is>
      </x:c>
      <x:c r="AR269" s="42" t="inlineStr">
        <x:is>
          <x:t xml:space="preserve">CapIQ Quick Comps (General Mills set), data 2026-09-09</x:t>
        </x:is>
      </x:c>
      <x:c r="AS269" s="59" t="inlineStr">
        <x:is>
          <x:t xml:space="preserve">Coffee, snacks, spreads, pet food</x:t>
        </x:is>
      </x:c>
      <x:c r="AT269" s="59" t="inlineStr">
        <x:is>
          <x:t xml:space="preserve">Branded product sales</x:t>
        </x:is>
      </x:c>
      <x:c r="AU269" s="59" t="inlineStr">
        <x:is>
          <x:t xml:space="preserve">LTM EPS depressed by charges; NTM normalized.</x:t>
        </x:is>
      </x:c>
    </x:row>
    <x:row r="270">
      <x:c r="A270" s="42" t="inlineStr">
        <x:is>
          <x:t xml:space="preserve">Industry 9: Food &amp; Beverage</x:t>
        </x:is>
      </x:c>
      <x:c r="B270" s="42" t="inlineStr">
        <x:is>
          <x:t xml:space="preserve">9A. Branded Packaged Foods</x:t>
        </x:is>
      </x:c>
      <x:c r="C270" s="42" t="inlineStr">
        <x:is>
          <x:t xml:space="preserve">McCormick &amp; Company, Incorporated</x:t>
        </x:is>
      </x:c>
      <x:c r="D270" s="42" t="inlineStr">
        <x:is>
          <x:t xml:space="preserve">MKC</x:t>
        </x:is>
      </x:c>
      <x:c r="E270" s="42" t="inlineStr">
        <x:is>
          <x:t xml:space="preserve">NYSE</x:t>
        </x:is>
      </x:c>
      <x:c r="F270" s="42"/>
      <x:c r="G270" s="42" t="inlineStr">
        <x:is>
          <x:t xml:space="preserve">United States</x:t>
        </x:is>
      </x:c>
      <x:c r="H270" s="42" t="inlineStr">
        <x:is>
          <x:t xml:space="preserve">Spices &amp; flavor (branded + B2B)</x:t>
        </x:is>
      </x:c>
      <x:c r="I270" s="42" t="inlineStr">
        <x:is>
          <x:t xml:space="preserve">Packaged Foods and Meats</x:t>
        </x:is>
      </x:c>
      <x:c r="J270" s="42" t="inlineStr">
        <x:is>
          <x:t xml:space="preserve">USD</x:t>
        </x:is>
      </x:c>
      <x:c r="K270" s="45" t="n">
        <x:v>51.48</x:v>
      </x:c>
      <x:c r="L270" s="42" t="inlineStr">
        <x:is>
          <x:t xml:space="preserve">2026-09-08</x:t>
        </x:is>
      </x:c>
      <x:c r="M270" s="48" t="n">
        <x:v>268.9</x:v>
      </x:c>
      <x:c r="N270" s="51" t="n">
        <x:v>13900.7</x:v>
      </x:c>
      <x:c r="O270" s="51" t="n">
        <x:v>4602.3</x:v>
      </x:c>
      <x:c r="P270" s="51" t="n">
        <x:v>0</x:v>
      </x:c>
      <x:c r="Q270" s="51" t="n">
        <x:v>577.7</x:v>
      </x:c>
      <x:c r="R270" s="51" t="n">
        <x:v>19080.7</x:v>
      </x:c>
      <x:c r="S270" s="42" t="inlineStr">
        <x:is>
          <x:t xml:space="preserve">2026-06-25</x:t>
        </x:is>
      </x:c>
      <x:c r="T270" s="42"/>
      <x:c r="U270" s="51" t="n">
        <x:v>7385.8</x:v>
      </x:c>
      <x:c r="V270" s="51" t="n">
        <x:v>1451.5</x:v>
      </x:c>
      <x:c r="W270" s="51" t="n">
        <x:v>1218.9</x:v>
      </x:c>
      <x:c r="X270" s="54" t="n">
        <x:v>0.1965257656584256</x:v>
      </x:c>
      <x:c r="Y270" s="54" t="n">
        <x:v>0.1650329009721357</x:v>
      </x:c>
      <x:c r="Z270" s="51" t="n">
        <x:v>8053.41</x:v>
      </x:c>
      <x:c r="AA270" s="51" t="n">
        <x:v>1584.61</x:v>
      </x:c>
      <x:c r="AB270" s="54" t="n">
        <x:v>0.09039102060711079</x:v>
      </x:c>
      <x:c r="AC270" s="57" t="n">
        <x:v>2.583430366378727</x:v>
      </x:c>
      <x:c r="AD270" s="57" t="n">
        <x:v>13.1455046503617</x:v>
      </x:c>
      <x:c r="AE270" s="57" t="n">
        <x:v>15.65403232422676</x:v>
      </x:c>
      <x:c r="AF270" s="57" t="n">
        <x:v>2.369269663409661</x:v>
      </x:c>
      <x:c r="AG270" s="57" t="n">
        <x:v>12.04125936350269</x:v>
      </x:c>
      <x:c r="AH270" s="57" t="n">
        <x:v>8.565723793677204</x:v>
      </x:c>
      <x:c r="AI270" s="57" t="n">
        <x:v>16.5</x:v>
      </x:c>
      <x:c r="AJ270" s="42"/>
      <x:c r="AK270" s="42"/>
      <x:c r="AL270" s="42"/>
      <x:c r="AM270" s="42"/>
      <x:c r="AN270" s="42"/>
      <x:c r="AO270" s="42"/>
      <x:c r="AP270" s="42"/>
      <x:c r="AQ270" s="42" t="inlineStr">
        <x:is>
          <x:t xml:space="preserve">reported (CIQ)</x:t>
        </x:is>
      </x:c>
      <x:c r="AR270" s="42" t="inlineStr">
        <x:is>
          <x:t xml:space="preserve">CapIQ Quick Comps (General Mills set), data 2026-09-09</x:t>
        </x:is>
      </x:c>
      <x:c r="AS270" s="59" t="inlineStr">
        <x:is>
          <x:t xml:space="preserve">Spices, seasonings, condiments, and flavor solutions</x:t>
        </x:is>
      </x:c>
      <x:c r="AT270" s="59" t="inlineStr">
        <x:is>
          <x:t xml:space="preserve">Branded product + B2B flavor sales</x:t>
        </x:is>
      </x:c>
      <x:c r="AU270" s="59" t="inlineStr">
        <x:is>
          <x:t xml:space="preserve">Also spans flavor ingredients (bridges to 9C).</x:t>
        </x:is>
      </x:c>
    </x:row>
    <x:row r="271">
      <x:c r="A271" s="42" t="inlineStr">
        <x:is>
          <x:t xml:space="preserve">Industry 9: Food &amp; Beverage</x:t>
        </x:is>
      </x:c>
      <x:c r="B271" s="42" t="inlineStr">
        <x:is>
          <x:t xml:space="preserve">9A. Branded Packaged Foods</x:t>
        </x:is>
      </x:c>
      <x:c r="C271" s="42" t="inlineStr">
        <x:is>
          <x:t xml:space="preserve">Conagra Brands, Inc.</x:t>
        </x:is>
      </x:c>
      <x:c r="D271" s="42" t="inlineStr">
        <x:is>
          <x:t xml:space="preserve">CAG</x:t>
        </x:is>
      </x:c>
      <x:c r="E271" s="42" t="inlineStr">
        <x:is>
          <x:t xml:space="preserve">NYSE</x:t>
        </x:is>
      </x:c>
      <x:c r="F271" s="42"/>
      <x:c r="G271" s="42" t="inlineStr">
        <x:is>
          <x:t xml:space="preserve">United States</x:t>
        </x:is>
      </x:c>
      <x:c r="H271" s="42" t="inlineStr">
        <x:is>
          <x:t xml:space="preserve">Branded packaged foods</x:t>
        </x:is>
      </x:c>
      <x:c r="I271" s="42" t="inlineStr">
        <x:is>
          <x:t xml:space="preserve">Packaged Foods and Meats</x:t>
        </x:is>
      </x:c>
      <x:c r="J271" s="42" t="inlineStr">
        <x:is>
          <x:t xml:space="preserve">USD</x:t>
        </x:is>
      </x:c>
      <x:c r="K271" s="45" t="n">
        <x:v>15.11</x:v>
      </x:c>
      <x:c r="L271" s="42" t="inlineStr">
        <x:is>
          <x:t xml:space="preserve">2026-09-08</x:t>
        </x:is>
      </x:c>
      <x:c r="M271" s="48" t="n">
        <x:v>478.6</x:v>
      </x:c>
      <x:c r="N271" s="51" t="n">
        <x:v>7231.1</x:v>
      </x:c>
      <x:c r="O271" s="51" t="n">
        <x:v>7257.1</x:v>
      </x:c>
      <x:c r="P271" s="51" t="n">
        <x:v>0</x:v>
      </x:c>
      <x:c r="Q271" s="51" t="n">
        <x:v>0</x:v>
      </x:c>
      <x:c r="R271" s="51" t="n">
        <x:v>14488.2</x:v>
      </x:c>
      <x:c r="S271" s="42" t="inlineStr">
        <x:is>
          <x:t xml:space="preserve">2026-07-15</x:t>
        </x:is>
      </x:c>
      <x:c r="T271" s="42"/>
      <x:c r="U271" s="51" t="n">
        <x:v>11281.6</x:v>
      </x:c>
      <x:c r="V271" s="51" t="n">
        <x:v>1741.6</x:v>
      </x:c>
      <x:c r="W271" s="51" t="n">
        <x:v>1346.1</x:v>
      </x:c>
      <x:c r="X271" s="54" t="n">
        <x:v>0.1543752659197277</x:v>
      </x:c>
      <x:c r="Y271" s="54" t="n">
        <x:v>0.1193181818181818</x:v>
      </x:c>
      <x:c r="Z271" s="51" t="n">
        <x:v>10843.88</x:v>
      </x:c>
      <x:c r="AA271" s="51" t="n">
        <x:v>1551.04</x:v>
      </x:c>
      <x:c r="AB271" s="54" t="n">
        <x:v>-0.03879946106935195</x:v>
      </x:c>
      <x:c r="AC271" s="57" t="n">
        <x:v>1.284232732945682</x:v>
      </x:c>
      <x:c r="AD271" s="57" t="n">
        <x:v>8.318902158934314</x:v>
      </x:c>
      <x:c r="AE271" s="57" t="n">
        <x:v>10.76309338087809</x:v>
      </x:c>
      <x:c r="AF271" s="57" t="n">
        <x:v>1.336071590611479</x:v>
      </x:c>
      <x:c r="AG271" s="57" t="n">
        <x:v>9.340958324736951</x:v>
      </x:c>
      <x:c r="AH271" s="42"/>
      <x:c r="AI271" s="57" t="n">
        <x:v>10.42068965517241</x:v>
      </x:c>
      <x:c r="AJ271" s="42"/>
      <x:c r="AK271" s="42"/>
      <x:c r="AL271" s="42"/>
      <x:c r="AM271" s="42"/>
      <x:c r="AN271" s="42"/>
      <x:c r="AO271" s="42"/>
      <x:c r="AP271" s="42"/>
      <x:c r="AQ271" s="42" t="inlineStr">
        <x:is>
          <x:t xml:space="preserve">reported (CIQ)</x:t>
        </x:is>
      </x:c>
      <x:c r="AR271" s="42" t="inlineStr">
        <x:is>
          <x:t xml:space="preserve">CapIQ Quick Comps (General Mills set), data 2026-09-09</x:t>
        </x:is>
      </x:c>
      <x:c r="AS271" s="59" t="inlineStr">
        <x:is>
          <x:t xml:space="preserve">Frozen and shelf-stable branded foods</x:t>
        </x:is>
      </x:c>
      <x:c r="AT271" s="59" t="inlineStr">
        <x:is>
          <x:t xml:space="preserve">Branded product sales</x:t>
        </x:is>
      </x:c>
      <x:c r="AU271" s="59" t="inlineStr">
        <x:is>
          <x:t xml:space="preserve">LTM EPS negative (impairment) — LTM P/E NM.</x:t>
        </x:is>
      </x:c>
    </x:row>
    <x:row r="272">
      <x:c r="A272" s="42" t="inlineStr">
        <x:is>
          <x:t xml:space="preserve">Industry 9: Food &amp; Beverage</x:t>
        </x:is>
      </x:c>
      <x:c r="B272" s="42" t="inlineStr">
        <x:is>
          <x:t xml:space="preserve">9A. Branded Packaged Foods</x:t>
        </x:is>
      </x:c>
      <x:c r="C272" s="42" t="inlineStr">
        <x:is>
          <x:t xml:space="preserve">The Campbell's Company</x:t>
        </x:is>
      </x:c>
      <x:c r="D272" s="42" t="inlineStr">
        <x:is>
          <x:t xml:space="preserve">CPB</x:t>
        </x:is>
      </x:c>
      <x:c r="E272" s="42" t="inlineStr">
        <x:is>
          <x:t xml:space="preserve">NasdaqGS</x:t>
        </x:is>
      </x:c>
      <x:c r="F272" s="42"/>
      <x:c r="G272" s="42" t="inlineStr">
        <x:is>
          <x:t xml:space="preserve">United States</x:t>
        </x:is>
      </x:c>
      <x:c r="H272" s="42" t="inlineStr">
        <x:is>
          <x:t xml:space="preserve">Branded packaged foods &amp; snacks</x:t>
        </x:is>
      </x:c>
      <x:c r="I272" s="42" t="inlineStr">
        <x:is>
          <x:t xml:space="preserve">Packaged Foods and Meats</x:t>
        </x:is>
      </x:c>
      <x:c r="J272" s="42" t="inlineStr">
        <x:is>
          <x:t xml:space="preserve">USD</x:t>
        </x:is>
      </x:c>
      <x:c r="K272" s="45" t="n">
        <x:v>21.88</x:v>
      </x:c>
      <x:c r="L272" s="42" t="inlineStr">
        <x:is>
          <x:t xml:space="preserve">2026-09-08</x:t>
        </x:is>
      </x:c>
      <x:c r="M272" s="48" t="n">
        <x:v>298.2</x:v>
      </x:c>
      <x:c r="N272" s="51" t="n">
        <x:v>6524.8</x:v>
      </x:c>
      <x:c r="O272" s="51" t="n">
        <x:v>6743</x:v>
      </x:c>
      <x:c r="P272" s="51" t="n">
        <x:v>0</x:v>
      </x:c>
      <x:c r="Q272" s="51" t="n">
        <x:v>306</x:v>
      </x:c>
      <x:c r="R272" s="51" t="n">
        <x:v>13573.8</x:v>
      </x:c>
      <x:c r="S272" s="42" t="inlineStr">
        <x:is>
          <x:t xml:space="preserve">2026-09-03</x:t>
        </x:is>
      </x:c>
      <x:c r="T272" s="42"/>
      <x:c r="U272" s="51" t="n">
        <x:v>9744</x:v>
      </x:c>
      <x:c r="V272" s="51" t="n">
        <x:v>1623</x:v>
      </x:c>
      <x:c r="W272" s="51" t="n">
        <x:v>1210</x:v>
      </x:c>
      <x:c r="X272" s="54" t="n">
        <x:v>0.166564039408867</x:v>
      </x:c>
      <x:c r="Y272" s="54" t="n">
        <x:v>0.1241789819376026</x:v>
      </x:c>
      <x:c r="Z272" s="51" t="n">
        <x:v>9497.860000000001</x:v>
      </x:c>
      <x:c r="AA272" s="51" t="n">
        <x:v>1464.71</x:v>
      </x:c>
      <x:c r="AB272" s="54" t="n">
        <x:v>-0.02526067323481107</x:v>
      </x:c>
      <x:c r="AC272" s="57" t="n">
        <x:v>1.393041871921182</x:v>
      </x:c>
      <x:c r="AD272" s="57" t="n">
        <x:v>8.363401109057301</x:v>
      </x:c>
      <x:c r="AE272" s="57" t="n">
        <x:v>11.21801652892562</x:v>
      </x:c>
      <x:c r="AF272" s="57" t="n">
        <x:v>1.429142985893664</x:v>
      </x:c>
      <x:c r="AG272" s="57" t="n">
        <x:v>9.267226959602924</x:v>
      </x:c>
      <x:c r="AH272" s="57" t="n">
        <x:v>16.70229007633588</x:v>
      </x:c>
      <x:c r="AI272" s="57" t="n">
        <x:v>12.87058823529412</x:v>
      </x:c>
      <x:c r="AJ272" s="42"/>
      <x:c r="AK272" s="42"/>
      <x:c r="AL272" s="42"/>
      <x:c r="AM272" s="42"/>
      <x:c r="AN272" s="42"/>
      <x:c r="AO272" s="42"/>
      <x:c r="AP272" s="42"/>
      <x:c r="AQ272" s="42" t="inlineStr">
        <x:is>
          <x:t xml:space="preserve">reported (CIQ)</x:t>
        </x:is>
      </x:c>
      <x:c r="AR272" s="42" t="inlineStr">
        <x:is>
          <x:t xml:space="preserve">CapIQ Quick Comps (General Mills set), data 2026-09-09</x:t>
        </x:is>
      </x:c>
      <x:c r="AS272" s="59" t="inlineStr">
        <x:is>
          <x:t xml:space="preserve">Soups, sauces, and snacks (Pepperidge Farm, Snyder's)</x:t>
        </x:is>
      </x:c>
      <x:c r="AT272" s="59" t="inlineStr">
        <x:is>
          <x:t xml:space="preserve">Branded product sales</x:t>
        </x:is>
      </x:c>
      <x:c r="AU272" s="59"/>
    </x:row>
    <x:row r="273">
      <x:c r="A273" s="42" t="inlineStr">
        <x:is>
          <x:t xml:space="preserve">Industry 9: Food &amp; Beverage</x:t>
        </x:is>
      </x:c>
      <x:c r="B273" s="42" t="inlineStr">
        <x:is>
          <x:t xml:space="preserve">9A. Branded Packaged Foods</x:t>
        </x:is>
      </x:c>
      <x:c r="C273" s="42" t="inlineStr">
        <x:is>
          <x:t xml:space="preserve">Hormel Foods Corporation</x:t>
        </x:is>
      </x:c>
      <x:c r="D273" s="42" t="inlineStr">
        <x:is>
          <x:t xml:space="preserve">HRL</x:t>
        </x:is>
      </x:c>
      <x:c r="E273" s="42" t="inlineStr">
        <x:is>
          <x:t xml:space="preserve">NYSE</x:t>
        </x:is>
      </x:c>
      <x:c r="F273" s="42"/>
      <x:c r="G273" s="42" t="inlineStr">
        <x:is>
          <x:t xml:space="preserve">United States</x:t>
        </x:is>
      </x:c>
      <x:c r="H273" s="42" t="inlineStr">
        <x:is>
          <x:t xml:space="preserve">Branded protein &amp; packaged foods</x:t>
        </x:is>
      </x:c>
      <x:c r="I273" s="42" t="inlineStr">
        <x:is>
          <x:t xml:space="preserve">Packaged Foods and Meats</x:t>
        </x:is>
      </x:c>
      <x:c r="J273" s="42" t="inlineStr">
        <x:is>
          <x:t xml:space="preserve">USD</x:t>
        </x:is>
      </x:c>
      <x:c r="K273" s="45" t="n">
        <x:v>20.97</x:v>
      </x:c>
      <x:c r="L273" s="42" t="inlineStr">
        <x:is>
          <x:t xml:space="preserve">2026-09-08</x:t>
        </x:is>
      </x:c>
      <x:c r="M273" s="48" t="n">
        <x:v>550.4</x:v>
      </x:c>
      <x:c r="N273" s="51" t="n">
        <x:v>11540.9</x:v>
      </x:c>
      <x:c r="O273" s="51" t="n">
        <x:v>1986.7</x:v>
      </x:c>
      <x:c r="P273" s="51" t="n">
        <x:v>0</x:v>
      </x:c>
      <x:c r="Q273" s="51" t="n">
        <x:v>16.21</x:v>
      </x:c>
      <x:c r="R273" s="51" t="n">
        <x:v>13543.7</x:v>
      </x:c>
      <x:c r="S273" s="42" t="inlineStr">
        <x:is>
          <x:t xml:space="preserve">2026-08-27</x:t>
        </x:is>
      </x:c>
      <x:c r="T273" s="42"/>
      <x:c r="U273" s="51" t="n">
        <x:v>12146.9</x:v>
      </x:c>
      <x:c r="V273" s="51" t="n">
        <x:v>1264.9</x:v>
      </x:c>
      <x:c r="W273" s="51" t="n">
        <x:v>993.2</x:v>
      </x:c>
      <x:c r="X273" s="54" t="n">
        <x:v>0.1041335649424956</x:v>
      </x:c>
      <x:c r="Y273" s="54" t="n">
        <x:v>0.08176571800212401</x:v>
      </x:c>
      <x:c r="Z273" s="51" t="n">
        <x:v>12215.3</x:v>
      </x:c>
      <x:c r="AA273" s="51" t="n">
        <x:v>1416.2</x:v>
      </x:c>
      <x:c r="AB273" s="54" t="n">
        <x:v>0.005631066362610904</x:v>
      </x:c>
      <x:c r="AC273" s="57" t="n">
        <x:v>1.114992302562794</x:v>
      </x:c>
      <x:c r="AD273" s="57" t="n">
        <x:v>10.70732864258044</x:v>
      </x:c>
      <x:c r="AE273" s="57" t="n">
        <x:v>13.63642770841724</x:v>
      </x:c>
      <x:c r="AF273" s="57" t="n">
        <x:v>1.108748864129412</x:v>
      </x:c>
      <x:c r="AG273" s="57" t="n">
        <x:v>9.563409123005226</x:v>
      </x:c>
      <x:c r="AH273" s="57" t="n">
        <x:v>33.82258064516129</x:v>
      </x:c>
      <x:c r="AI273" s="57" t="n">
        <x:v>13.61688311688312</x:v>
      </x:c>
      <x:c r="AJ273" s="42"/>
      <x:c r="AK273" s="42"/>
      <x:c r="AL273" s="42"/>
      <x:c r="AM273" s="42"/>
      <x:c r="AN273" s="42"/>
      <x:c r="AO273" s="42"/>
      <x:c r="AP273" s="42"/>
      <x:c r="AQ273" s="42" t="inlineStr">
        <x:is>
          <x:t xml:space="preserve">reported (CIQ)</x:t>
        </x:is>
      </x:c>
      <x:c r="AR273" s="42" t="inlineStr">
        <x:is>
          <x:t xml:space="preserve">CapIQ Quick Comps (General Mills set), data 2026-09-09</x:t>
        </x:is>
      </x:c>
      <x:c r="AS273" s="59" t="inlineStr">
        <x:is>
          <x:t xml:space="preserve">Protein-centric branded foods (Spam, Jennie-O, Planters)</x:t>
        </x:is>
      </x:c>
      <x:c r="AT273" s="59" t="inlineStr">
        <x:is>
          <x:t xml:space="preserve">Branded product sales</x:t>
        </x:is>
      </x:c>
      <x:c r="AU273" s="59"/>
    </x:row>
    <x:row r="274">
      <x:c r="A274" s="42" t="inlineStr">
        <x:is>
          <x:t xml:space="preserve">Industry 9: Food &amp; Beverage</x:t>
        </x:is>
      </x:c>
      <x:c r="B274" s="42" t="inlineStr">
        <x:is>
          <x:t xml:space="preserve">9A. Branded Packaged Foods</x:t>
        </x:is>
      </x:c>
      <x:c r="C274" s="42" t="inlineStr">
        <x:is>
          <x:t xml:space="preserve">Post Holdings, Inc.</x:t>
        </x:is>
      </x:c>
      <x:c r="D274" s="42" t="inlineStr">
        <x:is>
          <x:t xml:space="preserve">POST</x:t>
        </x:is>
      </x:c>
      <x:c r="E274" s="42" t="inlineStr">
        <x:is>
          <x:t xml:space="preserve">NYSE</x:t>
        </x:is>
      </x:c>
      <x:c r="F274" s="42"/>
      <x:c r="G274" s="42" t="inlineStr">
        <x:is>
          <x:t xml:space="preserve">United States</x:t>
        </x:is>
      </x:c>
      <x:c r="H274" s="42" t="inlineStr">
        <x:is>
          <x:t xml:space="preserve">Branded + private-label foods</x:t>
        </x:is>
      </x:c>
      <x:c r="I274" s="42" t="inlineStr">
        <x:is>
          <x:t xml:space="preserve">Packaged Foods and Meats</x:t>
        </x:is>
      </x:c>
      <x:c r="J274" s="42" t="inlineStr">
        <x:is>
          <x:t xml:space="preserve">USD</x:t>
        </x:is>
      </x:c>
      <x:c r="K274" s="45" t="n">
        <x:v>81.06999999999999</x:v>
      </x:c>
      <x:c r="L274" s="42" t="inlineStr">
        <x:is>
          <x:t xml:space="preserve">2026-09-08</x:t>
        </x:is>
      </x:c>
      <x:c r="M274" s="48" t="n">
        <x:v>44</x:v>
      </x:c>
      <x:c r="N274" s="51" t="n">
        <x:v>3563.6</x:v>
      </x:c>
      <x:c r="O274" s="51" t="n">
        <x:v>7366.1</x:v>
      </x:c>
      <x:c r="P274" s="51" t="n">
        <x:v>0</x:v>
      </x:c>
      <x:c r="Q274" s="51" t="n">
        <x:v>11.2</x:v>
      </x:c>
      <x:c r="R274" s="51" t="n">
        <x:v>10940.9</x:v>
      </x:c>
      <x:c r="S274" s="42" t="inlineStr">
        <x:is>
          <x:t xml:space="preserve">2026-08-06</x:t>
        </x:is>
      </x:c>
      <x:c r="T274" s="42"/>
      <x:c r="U274" s="51" t="n">
        <x:v>8412.5</x:v>
      </x:c>
      <x:c r="V274" s="51" t="n">
        <x:v>1449.8</x:v>
      </x:c>
      <x:c r="W274" s="51" t="n">
        <x:v>879.4</x:v>
      </x:c>
      <x:c r="X274" s="54" t="n">
        <x:v>0.1723387815750372</x:v>
      </x:c>
      <x:c r="Y274" s="54" t="n">
        <x:v>0.1045349182763744</x:v>
      </x:c>
      <x:c r="Z274" s="51" t="n">
        <x:v>7942.64</x:v>
      </x:c>
      <x:c r="AA274" s="51" t="n">
        <x:v>1484.6</x:v>
      </x:c>
      <x:c r="AB274" s="54" t="n">
        <x:v>-0.05585260029717676</x:v>
      </x:c>
      <x:c r="AC274" s="57" t="n">
        <x:v>1.300552748885587</x:v>
      </x:c>
      <x:c r="AD274" s="57" t="n">
        <x:v>7.546489170920127</x:v>
      </x:c>
      <x:c r="AE274" s="57" t="n">
        <x:v>12.44132362974755</x:v>
      </x:c>
      <x:c r="AF274" s="57" t="n">
        <x:v>1.37748909682423</x:v>
      </x:c>
      <x:c r="AG274" s="57" t="n">
        <x:v>7.369594503569985</x:v>
      </x:c>
      <x:c r="AH274" s="57" t="n">
        <x:v>14.95756457564575</x:v>
      </x:c>
      <x:c r="AI274" s="57" t="n">
        <x:v>11.48300283286119</x:v>
      </x:c>
      <x:c r="AJ274" s="42"/>
      <x:c r="AK274" s="42"/>
      <x:c r="AL274" s="42"/>
      <x:c r="AM274" s="42"/>
      <x:c r="AN274" s="42"/>
      <x:c r="AO274" s="42"/>
      <x:c r="AP274" s="42"/>
      <x:c r="AQ274" s="42" t="inlineStr">
        <x:is>
          <x:t xml:space="preserve">reported (CIQ)</x:t>
        </x:is>
      </x:c>
      <x:c r="AR274" s="42" t="inlineStr">
        <x:is>
          <x:t xml:space="preserve">CapIQ Quick Comps (General Mills set), data 2026-09-09</x:t>
        </x:is>
      </x:c>
      <x:c r="AS274" s="59" t="inlineStr">
        <x:is>
          <x:t xml:space="preserve">Cereal, refrigerated, and foodservice products</x:t>
        </x:is>
      </x:c>
      <x:c r="AT274" s="59" t="inlineStr">
        <x:is>
          <x:t xml:space="preserve">Branded + private-label sales</x:t>
        </x:is>
      </x:c>
      <x:c r="AU274" s="59" t="inlineStr">
        <x:is>
          <x:t xml:space="preserve">High leverage (acquisitive).</x:t>
        </x:is>
      </x:c>
    </x:row>
    <x:row r="275">
      <x:c r="A275" s="42" t="inlineStr">
        <x:is>
          <x:t xml:space="preserve">Industry 9: Food &amp; Beverage</x:t>
        </x:is>
      </x:c>
      <x:c r="B275" s="42" t="inlineStr">
        <x:is>
          <x:t xml:space="preserve">9A. Branded Packaged Foods</x:t>
        </x:is>
      </x:c>
      <x:c r="C275" s="42" t="inlineStr">
        <x:is>
          <x:t xml:space="preserve">Lamb Weston Holdings, Inc.</x:t>
        </x:is>
      </x:c>
      <x:c r="D275" s="42" t="inlineStr">
        <x:is>
          <x:t xml:space="preserve">LW</x:t>
        </x:is>
      </x:c>
      <x:c r="E275" s="42" t="inlineStr">
        <x:is>
          <x:t xml:space="preserve">NYSE</x:t>
        </x:is>
      </x:c>
      <x:c r="F275" s="42"/>
      <x:c r="G275" s="42" t="inlineStr">
        <x:is>
          <x:t xml:space="preserve">United States</x:t>
        </x:is>
      </x:c>
      <x:c r="H275" s="42" t="inlineStr">
        <x:is>
          <x:t xml:space="preserve">Frozen potato products</x:t>
        </x:is>
      </x:c>
      <x:c r="I275" s="42" t="inlineStr">
        <x:is>
          <x:t xml:space="preserve">Packaged Foods and Meats</x:t>
        </x:is>
      </x:c>
      <x:c r="J275" s="42" t="inlineStr">
        <x:is>
          <x:t xml:space="preserve">USD</x:t>
        </x:is>
      </x:c>
      <x:c r="K275" s="45" t="n">
        <x:v>48.13</x:v>
      </x:c>
      <x:c r="L275" s="42" t="inlineStr">
        <x:is>
          <x:t xml:space="preserve">2026-09-08</x:t>
        </x:is>
      </x:c>
      <x:c r="M275" s="48" t="n">
        <x:v>137.5</x:v>
      </x:c>
      <x:c r="N275" s="51" t="n">
        <x:v>6617</x:v>
      </x:c>
      <x:c r="O275" s="51" t="n">
        <x:v>3968.9</x:v>
      </x:c>
      <x:c r="P275" s="51" t="n">
        <x:v>0</x:v>
      </x:c>
      <x:c r="Q275" s="51" t="n">
        <x:v>0</x:v>
      </x:c>
      <x:c r="R275" s="51" t="n">
        <x:v>10585.9</x:v>
      </x:c>
      <x:c r="S275" s="42" t="inlineStr">
        <x:is>
          <x:t xml:space="preserve">2026-07-24</x:t>
        </x:is>
      </x:c>
      <x:c r="T275" s="42"/>
      <x:c r="U275" s="51" t="n">
        <x:v>6612.3</x:v>
      </x:c>
      <x:c r="V275" s="51" t="n">
        <x:v>1104.3</x:v>
      </x:c>
      <x:c r="W275" s="51" t="n">
        <x:v>712.7</x:v>
      </x:c>
      <x:c r="X275" s="54" t="n">
        <x:v>0.1670069416088199</x:v>
      </x:c>
      <x:c r="Y275" s="54" t="n">
        <x:v>0.1077839783433903</x:v>
      </x:c>
      <x:c r="Z275" s="51" t="n">
        <x:v>6514.65</x:v>
      </x:c>
      <x:c r="AA275" s="51" t="n">
        <x:v>1171.24</x:v>
      </x:c>
      <x:c r="AB275" s="54" t="n">
        <x:v>-0.01476793248945152</x:v>
      </x:c>
      <x:c r="AC275" s="57" t="n">
        <x:v>1.600940671173419</x:v>
      </x:c>
      <x:c r="AD275" s="57" t="n">
        <x:v>9.586072625192429</x:v>
      </x:c>
      <x:c r="AE275" s="57" t="n">
        <x:v>14.85323417987933</x:v>
      </x:c>
      <x:c r="AF275" s="57" t="n">
        <x:v>1.62493764054861</x:v>
      </x:c>
      <x:c r="AG275" s="57" t="n">
        <x:v>9.038198832007103</x:v>
      </x:c>
      <x:c r="AH275" s="57" t="n">
        <x:v>23.13942307692308</x:v>
      </x:c>
      <x:c r="AI275" s="57" t="n">
        <x:v>15.88448844884489</x:v>
      </x:c>
      <x:c r="AJ275" s="42"/>
      <x:c r="AK275" s="42"/>
      <x:c r="AL275" s="42"/>
      <x:c r="AM275" s="42"/>
      <x:c r="AN275" s="42"/>
      <x:c r="AO275" s="42"/>
      <x:c r="AP275" s="42"/>
      <x:c r="AQ275" s="42" t="inlineStr">
        <x:is>
          <x:t xml:space="preserve">reported (CIQ)</x:t>
        </x:is>
      </x:c>
      <x:c r="AR275" s="42" t="inlineStr">
        <x:is>
          <x:t xml:space="preserve">CapIQ Quick Comps (General Mills set), data 2026-09-09</x:t>
        </x:is>
      </x:c>
      <x:c r="AS275" s="59" t="inlineStr">
        <x:is>
          <x:t xml:space="preserve">Frozen potato/appetizer products (foodservice + retail)</x:t>
        </x:is>
      </x:c>
      <x:c r="AT275" s="59" t="inlineStr">
        <x:is>
          <x:t xml:space="preserve">Branded/private-label product sales</x:t>
        </x:is>
      </x:c>
      <x:c r="AU275" s="59" t="inlineStr">
        <x:is>
          <x:t xml:space="preserve">Foodservice-weighted (potato).</x:t>
        </x:is>
      </x:c>
    </x:row>
    <x:row r="276">
      <x:c r="A276" s="36" t="inlineStr">
        <x:is>
          <x:t xml:space="preserve">9B. Beverages  —  Industry 9: Food &amp; Beverage</x:t>
        </x:is>
      </x:c>
      <x:c r="B276" s="36"/>
      <x:c r="C276" s="36"/>
      <x:c r="D276" s="36"/>
      <x:c r="E276" s="36"/>
      <x:c r="F276" s="36"/>
      <x:c r="G276" s="36"/>
      <x:c r="H276" s="36"/>
      <x:c r="I276" s="36"/>
      <x:c r="J276" s="36"/>
      <x:c r="K276" s="36"/>
      <x:c r="L276" s="36"/>
      <x:c r="M276" s="36"/>
      <x:c r="N276" s="36"/>
      <x:c r="O276" s="36"/>
      <x:c r="P276" s="36"/>
      <x:c r="Q276" s="36"/>
      <x:c r="R276" s="36"/>
      <x:c r="S276" s="36"/>
      <x:c r="T276" s="36"/>
      <x:c r="U276" s="36"/>
      <x:c r="V276" s="36"/>
      <x:c r="W276" s="36"/>
      <x:c r="X276" s="36"/>
      <x:c r="Y276" s="36"/>
      <x:c r="Z276" s="36"/>
      <x:c r="AA276" s="36"/>
      <x:c r="AB276" s="36"/>
      <x:c r="AC276" s="36"/>
      <x:c r="AD276" s="36"/>
      <x:c r="AE276" s="36"/>
      <x:c r="AF276" s="36"/>
      <x:c r="AG276" s="36"/>
      <x:c r="AH276" s="36"/>
      <x:c r="AI276" s="36"/>
      <x:c r="AJ276" s="36"/>
      <x:c r="AK276" s="36"/>
      <x:c r="AL276" s="36"/>
      <x:c r="AM276" s="36"/>
      <x:c r="AN276" s="36"/>
      <x:c r="AO276" s="36"/>
      <x:c r="AP276" s="36"/>
      <x:c r="AQ276" s="36"/>
      <x:c r="AR276" s="36"/>
      <x:c r="AS276" s="36"/>
      <x:c r="AT276" s="36"/>
      <x:c r="AU276" s="36"/>
    </x:row>
    <x:row r="277">
      <x:c r="A277" s="42" t="inlineStr">
        <x:is>
          <x:t xml:space="preserve">Industry 9: Food &amp; Beverage</x:t>
        </x:is>
      </x:c>
      <x:c r="B277" s="42" t="inlineStr">
        <x:is>
          <x:t xml:space="preserve">9B. Beverages</x:t>
        </x:is>
      </x:c>
      <x:c r="C277" s="42" t="inlineStr">
        <x:is>
          <x:t xml:space="preserve">The Coca-Cola Company</x:t>
        </x:is>
      </x:c>
      <x:c r="D277" s="42" t="inlineStr">
        <x:is>
          <x:t xml:space="preserve">KO</x:t>
        </x:is>
      </x:c>
      <x:c r="E277" s="42" t="inlineStr">
        <x:is>
          <x:t xml:space="preserve">NYSE</x:t>
        </x:is>
      </x:c>
      <x:c r="F277" s="42"/>
      <x:c r="G277" s="42" t="inlineStr">
        <x:is>
          <x:t xml:space="preserve">United States</x:t>
        </x:is>
      </x:c>
      <x:c r="H277" s="42" t="inlineStr">
        <x:is>
          <x:t xml:space="preserve">Global non-alcoholic beverages</x:t>
        </x:is>
      </x:c>
      <x:c r="I277" s="42" t="inlineStr">
        <x:is>
          <x:t xml:space="preserve">Soft Drinks and Non-alcoholic Beverages</x:t>
        </x:is>
      </x:c>
      <x:c r="J277" s="42" t="inlineStr">
        <x:is>
          <x:t xml:space="preserve">USD</x:t>
        </x:is>
      </x:c>
      <x:c r="K277" s="45" t="n">
        <x:v>87.55</x:v>
      </x:c>
      <x:c r="L277" s="42" t="inlineStr">
        <x:is>
          <x:t xml:space="preserve">2026-09-08</x:t>
        </x:is>
      </x:c>
      <x:c r="M277" s="48" t="n">
        <x:v>4302.5</x:v>
      </x:c>
      <x:c r="N277" s="51" t="n">
        <x:v>376688.2</x:v>
      </x:c>
      <x:c r="O277" s="51" t="n">
        <x:v>27890</x:v>
      </x:c>
      <x:c r="P277" s="51" t="n">
        <x:v>0</x:v>
      </x:c>
      <x:c r="Q277" s="51" t="n">
        <x:v>2165</x:v>
      </x:c>
      <x:c r="R277" s="51" t="n">
        <x:v>406743.2</x:v>
      </x:c>
      <x:c r="S277" s="42" t="inlineStr">
        <x:is>
          <x:t xml:space="preserve">2026-07-29</x:t>
        </x:is>
      </x:c>
      <x:c r="T277" s="42"/>
      <x:c r="U277" s="51" t="n">
        <x:v>50129</x:v>
      </x:c>
      <x:c r="V277" s="51" t="n">
        <x:v>16998</x:v>
      </x:c>
      <x:c r="W277" s="51" t="n">
        <x:v>15964</x:v>
      </x:c>
      <x:c r="X277" s="54" t="n">
        <x:v>0.3390851602864609</x:v>
      </x:c>
      <x:c r="Y277" s="54" t="n">
        <x:v>0.3184583773863432</x:v>
      </x:c>
      <x:c r="Z277" s="51" t="n">
        <x:v>49116.13</x:v>
      </x:c>
      <x:c r="AA277" s="51" t="n">
        <x:v>17812.63</x:v>
      </x:c>
      <x:c r="AB277" s="54" t="n">
        <x:v>-0.02020527040236197</x:v>
      </x:c>
      <x:c r="AC277" s="57" t="n">
        <x:v>8.113930060444055</x:v>
      </x:c>
      <x:c r="AD277" s="57" t="n">
        <x:v>23.92888575126485</x:v>
      </x:c>
      <x:c r="AE277" s="57" t="n">
        <x:v>25.47877724880982</x:v>
      </x:c>
      <x:c r="AF277" s="57" t="n">
        <x:v>8.281255058165211</x:v>
      </x:c>
      <x:c r="AG277" s="57" t="n">
        <x:v>22.83453931283589</x:v>
      </x:c>
      <x:c r="AH277" s="57" t="n">
        <x:v>26.29129129129129</x:v>
      </x:c>
      <x:c r="AI277" s="57" t="n">
        <x:v>25.75</x:v>
      </x:c>
      <x:c r="AJ277" s="42"/>
      <x:c r="AK277" s="42"/>
      <x:c r="AL277" s="42"/>
      <x:c r="AM277" s="42"/>
      <x:c r="AN277" s="42"/>
      <x:c r="AO277" s="42"/>
      <x:c r="AP277" s="42"/>
      <x:c r="AQ277" s="42" t="inlineStr">
        <x:is>
          <x:t xml:space="preserve">reported (CIQ)</x:t>
        </x:is>
      </x:c>
      <x:c r="AR277" s="42" t="inlineStr">
        <x:is>
          <x:t xml:space="preserve">CapIQ Quick Comps (KDP set), data 2026-09-09</x:t>
        </x:is>
      </x:c>
      <x:c r="AS277" s="59" t="inlineStr">
        <x:is>
          <x:t xml:space="preserve">Concentrate and finished non-alcoholic beverages (global)</x:t>
        </x:is>
      </x:c>
      <x:c r="AT277" s="59" t="inlineStr">
        <x:is>
          <x:t xml:space="preserve">Concentrate + branded beverage sales</x:t>
        </x:is>
      </x:c>
      <x:c r="AU277" s="59" t="inlineStr">
        <x:is>
          <x:t xml:space="preserve">Concentrate model — highest margin; premium multiple.</x:t>
        </x:is>
      </x:c>
    </x:row>
    <x:row r="278">
      <x:c r="A278" s="42" t="inlineStr">
        <x:is>
          <x:t xml:space="preserve">Industry 9: Food &amp; Beverage</x:t>
        </x:is>
      </x:c>
      <x:c r="B278" s="42" t="inlineStr">
        <x:is>
          <x:t xml:space="preserve">9B. Beverages</x:t>
        </x:is>
      </x:c>
      <x:c r="C278" s="42" t="inlineStr">
        <x:is>
          <x:t xml:space="preserve">PepsiCo, Inc.</x:t>
        </x:is>
      </x:c>
      <x:c r="D278" s="42" t="inlineStr">
        <x:is>
          <x:t xml:space="preserve">PEP</x:t>
        </x:is>
      </x:c>
      <x:c r="E278" s="42" t="inlineStr">
        <x:is>
          <x:t xml:space="preserve">NasdaqGS</x:t>
        </x:is>
      </x:c>
      <x:c r="F278" s="42"/>
      <x:c r="G278" s="42" t="inlineStr">
        <x:is>
          <x:t xml:space="preserve">United States</x:t>
        </x:is>
      </x:c>
      <x:c r="H278" s="42" t="inlineStr">
        <x:is>
          <x:t xml:space="preserve">Snacks + beverages (diversified)</x:t>
        </x:is>
      </x:c>
      <x:c r="I278" s="42" t="inlineStr">
        <x:is>
          <x:t xml:space="preserve">Soft Drinks and Non-alcoholic Beverages</x:t>
        </x:is>
      </x:c>
      <x:c r="J278" s="42" t="inlineStr">
        <x:is>
          <x:t xml:space="preserve">USD</x:t>
        </x:is>
      </x:c>
      <x:c r="K278" s="45" t="n">
        <x:v>136.69</x:v>
      </x:c>
      <x:c r="L278" s="42" t="inlineStr">
        <x:is>
          <x:t xml:space="preserve">2026-09-08</x:t>
        </x:is>
      </x:c>
      <x:c r="M278" s="48" t="n">
        <x:v>1364.9</x:v>
      </x:c>
      <x:c r="N278" s="51" t="n">
        <x:v>186567</x:v>
      </x:c>
      <x:c r="O278" s="51" t="n">
        <x:v>42498</x:v>
      </x:c>
      <x:c r="P278" s="51" t="n">
        <x:v>0</x:v>
      </x:c>
      <x:c r="Q278" s="51" t="n">
        <x:v>172</x:v>
      </x:c>
      <x:c r="R278" s="51" t="n">
        <x:v>229237</x:v>
      </x:c>
      <x:c r="S278" s="42" t="inlineStr">
        <x:is>
          <x:t xml:space="preserve">2026-07-09</x:t>
        </x:is>
      </x:c>
      <x:c r="T278" s="42"/>
      <x:c r="U278" s="51" t="n">
        <x:v>96904</x:v>
      </x:c>
      <x:c r="V278" s="51" t="n">
        <x:v>18882</x:v>
      </x:c>
      <x:c r="W278" s="51" t="n">
        <x:v>15543</x:v>
      </x:c>
      <x:c r="X278" s="54" t="n">
        <x:v>0.194852637662016</x:v>
      </x:c>
      <x:c r="Y278" s="54" t="n">
        <x:v>0.1603958556922315</x:v>
      </x:c>
      <x:c r="Z278" s="51" t="n">
        <x:v>100159.89</x:v>
      </x:c>
      <x:c r="AA278" s="51" t="n">
        <x:v>19692.47</x:v>
      </x:c>
      <x:c r="AB278" s="54" t="n">
        <x:v>0.03359912903492113</x:v>
      </x:c>
      <x:c r="AC278" s="57" t="n">
        <x:v>2.36560926277553</x:v>
      </x:c>
      <x:c r="AD278" s="57" t="n">
        <x:v>12.14050418387883</x:v>
      </x:c>
      <x:c r="AE278" s="57" t="n">
        <x:v>14.74856848742199</x:v>
      </x:c>
      <x:c r="AF278" s="57" t="n">
        <x:v>2.288710580652594</x:v>
      </x:c>
      <x:c r="AG278" s="57" t="n">
        <x:v>11.64084546021906</x:v>
      </x:c>
      <x:c r="AH278" s="57" t="n">
        <x:v>17.91480996068152</x:v>
      </x:c>
      <x:c r="AI278" s="57" t="n">
        <x:v>15.69345579793341</x:v>
      </x:c>
      <x:c r="AJ278" s="42"/>
      <x:c r="AK278" s="42"/>
      <x:c r="AL278" s="42"/>
      <x:c r="AM278" s="42"/>
      <x:c r="AN278" s="42"/>
      <x:c r="AO278" s="42"/>
      <x:c r="AP278" s="42"/>
      <x:c r="AQ278" s="42" t="inlineStr">
        <x:is>
          <x:t xml:space="preserve">reported (CIQ)</x:t>
        </x:is>
      </x:c>
      <x:c r="AR278" s="42" t="inlineStr">
        <x:is>
          <x:t xml:space="preserve">CapIQ Quick Comps (KDP set), data 2026-09-09</x:t>
        </x:is>
      </x:c>
      <x:c r="AS278" s="59" t="inlineStr">
        <x:is>
          <x:t xml:space="preserve">Frito-Lay snacks + beverages (global)</x:t>
        </x:is>
      </x:c>
      <x:c r="AT278" s="59" t="inlineStr">
        <x:is>
          <x:t xml:space="preserve">Branded product sales</x:t>
        </x:is>
      </x:c>
      <x:c r="AU278" s="59" t="inlineStr">
        <x:is>
          <x:t xml:space="preserve">DIVERSIFIED — ~55% snacks (Frito-Lay/Quaker) + beverages. Flagged.</x:t>
        </x:is>
      </x:c>
    </x:row>
    <x:row r="279">
      <x:c r="A279" s="42" t="inlineStr">
        <x:is>
          <x:t xml:space="preserve">Industry 9: Food &amp; Beverage</x:t>
        </x:is>
      </x:c>
      <x:c r="B279" s="42" t="inlineStr">
        <x:is>
          <x:t xml:space="preserve">9B. Beverages</x:t>
        </x:is>
      </x:c>
      <x:c r="C279" s="42" t="inlineStr">
        <x:is>
          <x:t xml:space="preserve">Keurig Dr Pepper Inc.</x:t>
        </x:is>
      </x:c>
      <x:c r="D279" s="42" t="inlineStr">
        <x:is>
          <x:t xml:space="preserve">KDP</x:t>
        </x:is>
      </x:c>
      <x:c r="E279" s="42" t="inlineStr">
        <x:is>
          <x:t xml:space="preserve">NasdaqGS</x:t>
        </x:is>
      </x:c>
      <x:c r="F279" s="42"/>
      <x:c r="G279" s="42" t="inlineStr">
        <x:is>
          <x:t xml:space="preserve">United States</x:t>
        </x:is>
      </x:c>
      <x:c r="H279" s="42" t="inlineStr">
        <x:is>
          <x:t xml:space="preserve">Coffee systems + soft drinks</x:t>
        </x:is>
      </x:c>
      <x:c r="I279" s="42" t="inlineStr">
        <x:is>
          <x:t xml:space="preserve">Soft Drinks and Non-alcoholic Beverages</x:t>
        </x:is>
      </x:c>
      <x:c r="J279" s="42" t="inlineStr">
        <x:is>
          <x:t xml:space="preserve">USD</x:t>
        </x:is>
      </x:c>
      <x:c r="K279" s="45" t="n">
        <x:v>32.08</x:v>
      </x:c>
      <x:c r="L279" s="42" t="inlineStr">
        <x:is>
          <x:t xml:space="preserve">2026-09-08</x:t>
        </x:is>
      </x:c>
      <x:c r="M279" s="48" t="n">
        <x:v>1360.8</x:v>
      </x:c>
      <x:c r="N279" s="51" t="n">
        <x:v>43655.3</x:v>
      </x:c>
      <x:c r="O279" s="51" t="n">
        <x:v>32002</x:v>
      </x:c>
      <x:c r="P279" s="51" t="n">
        <x:v>4418</x:v>
      </x:c>
      <x:c r="Q279" s="51" t="n">
        <x:v>4196</x:v>
      </x:c>
      <x:c r="R279" s="51" t="n">
        <x:v>84271.3</x:v>
      </x:c>
      <x:c r="S279" s="42" t="inlineStr">
        <x:is>
          <x:t xml:space="preserve">2026-08-10</x:t>
        </x:is>
      </x:c>
      <x:c r="T279" s="42"/>
      <x:c r="U279" s="51" t="n">
        <x:v>20090</x:v>
      </x:c>
      <x:c r="V279" s="51" t="n">
        <x:v>4807</x:v>
      </x:c>
      <x:c r="W279" s="51" t="n">
        <x:v>3837</x:v>
      </x:c>
      <x:c r="X279" s="54" t="n">
        <x:v>0.2392732702837232</x:v>
      </x:c>
      <x:c r="Y279" s="54" t="n">
        <x:v>0.1909905425584868</x:v>
      </x:c>
      <x:c r="Z279" s="51" t="n">
        <x:v>29484.97</x:v>
      </x:c>
      <x:c r="AA279" s="51" t="n">
        <x:v>7406.62</x:v>
      </x:c>
      <x:c r="AB279" s="54" t="n">
        <x:v>0.4676441015430564</x:v>
      </x:c>
      <x:c r="AC279" s="57" t="n">
        <x:v>4.194688899950224</x:v>
      </x:c>
      <x:c r="AD279" s="57" t="n">
        <x:v>17.53095485749948</x:v>
      </x:c>
      <x:c r="AE279" s="57" t="n">
        <x:v>21.96280948657806</x:v>
      </x:c>
      <x:c r="AF279" s="57" t="n">
        <x:v>2.858110420326017</x:v>
      </x:c>
      <x:c r="AG279" s="57" t="n">
        <x:v>11.37783496385666</x:v>
      </x:c>
      <x:c r="AH279" s="57" t="n">
        <x:v>32.4040404040404</x:v>
      </x:c>
      <x:c r="AI279" s="57" t="n">
        <x:v>13.14754098360656</x:v>
      </x:c>
      <x:c r="AJ279" s="42"/>
      <x:c r="AK279" s="42"/>
      <x:c r="AL279" s="42"/>
      <x:c r="AM279" s="42"/>
      <x:c r="AN279" s="42"/>
      <x:c r="AO279" s="42"/>
      <x:c r="AP279" s="42"/>
      <x:c r="AQ279" s="42" t="inlineStr">
        <x:is>
          <x:t xml:space="preserve">reported (CIQ)</x:t>
        </x:is>
      </x:c>
      <x:c r="AR279" s="42" t="inlineStr">
        <x:is>
          <x:t xml:space="preserve">CapIQ Quick Comps (KDP set), data 2026-09-09</x:t>
        </x:is>
      </x:c>
      <x:c r="AS279" s="59" t="inlineStr">
        <x:is>
          <x:t xml:space="preserve">Coffee (Keurig) and refreshment beverages (Dr Pepper, Snapple)</x:t>
        </x:is>
      </x:c>
      <x:c r="AT279" s="59" t="inlineStr">
        <x:is>
          <x:t xml:space="preserve">Branded product + coffee systems</x:t>
        </x:is>
      </x:c>
      <x:c r="AU279" s="59" t="inlineStr">
        <x:is>
          <x:t xml:space="preserve">Anchor; capital structure in flux (JDE Peet's deal — large pref/minority, NTM rev step-up). LTM multiples distorted; use NTM. Flagged.</x:t>
        </x:is>
      </x:c>
    </x:row>
    <x:row r="280">
      <x:c r="A280" s="42" t="inlineStr">
        <x:is>
          <x:t xml:space="preserve">Industry 9: Food &amp; Beverage</x:t>
        </x:is>
      </x:c>
      <x:c r="B280" s="42" t="inlineStr">
        <x:is>
          <x:t xml:space="preserve">9B. Beverages</x:t>
        </x:is>
      </x:c>
      <x:c r="C280" s="42" t="inlineStr">
        <x:is>
          <x:t xml:space="preserve">Monster Beverage Corporation</x:t>
        </x:is>
      </x:c>
      <x:c r="D280" s="42" t="inlineStr">
        <x:is>
          <x:t xml:space="preserve">MNST</x:t>
        </x:is>
      </x:c>
      <x:c r="E280" s="42" t="inlineStr">
        <x:is>
          <x:t xml:space="preserve">NasdaqGS</x:t>
        </x:is>
      </x:c>
      <x:c r="F280" s="42"/>
      <x:c r="G280" s="42" t="inlineStr">
        <x:is>
          <x:t xml:space="preserve">United States</x:t>
        </x:is>
      </x:c>
      <x:c r="H280" s="42" t="inlineStr">
        <x:is>
          <x:t xml:space="preserve">Energy drinks</x:t>
        </x:is>
      </x:c>
      <x:c r="I280" s="42" t="inlineStr">
        <x:is>
          <x:t xml:space="preserve">Soft Drinks and Non-alcoholic Beverages</x:t>
        </x:is>
      </x:c>
      <x:c r="J280" s="42" t="inlineStr">
        <x:is>
          <x:t xml:space="preserve">USD</x:t>
        </x:is>
      </x:c>
      <x:c r="K280" s="45" t="n">
        <x:v>42.84</x:v>
      </x:c>
      <x:c r="L280" s="42" t="inlineStr">
        <x:is>
          <x:t xml:space="preserve">2026-09-08</x:t>
        </x:is>
      </x:c>
      <x:c r="M280" s="48" t="n">
        <x:v>1959.1</x:v>
      </x:c>
      <x:c r="N280" s="51" t="n">
        <x:v>83925.8</x:v>
      </x:c>
      <x:c r="O280" s="51" t="n">
        <x:v>-3326.3</x:v>
      </x:c>
      <x:c r="P280" s="51" t="n">
        <x:v>0</x:v>
      </x:c>
      <x:c r="Q280" s="51" t="n">
        <x:v>0</x:v>
      </x:c>
      <x:c r="R280" s="51" t="n">
        <x:v>80599.5</x:v>
      </x:c>
      <x:c r="S280" s="42" t="inlineStr">
        <x:is>
          <x:t xml:space="preserve">2026-08-07</x:t>
        </x:is>
      </x:c>
      <x:c r="T280" s="42"/>
      <x:c r="U280" s="51" t="n">
        <x:v>9219</x:v>
      </x:c>
      <x:c r="V280" s="51" t="n">
        <x:v>2933.3</x:v>
      </x:c>
      <x:c r="W280" s="51" t="n">
        <x:v>2813.1</x:v>
      </x:c>
      <x:c r="X280" s="54" t="n">
        <x:v>0.3181798459702788</x:v>
      </x:c>
      <x:c r="Y280" s="54" t="n">
        <x:v>0.3051415554832411</x:v>
      </x:c>
      <x:c r="Z280" s="51" t="n">
        <x:v>10169.42</x:v>
      </x:c>
      <x:c r="AA280" s="51" t="n">
        <x:v>3151.92</x:v>
      </x:c>
      <x:c r="AB280" s="54" t="n">
        <x:v>0.1030936110207181</x:v>
      </x:c>
      <x:c r="AC280" s="57" t="n">
        <x:v>8.742759518385942</x:v>
      </x:c>
      <x:c r="AD280" s="57" t="n">
        <x:v>27.47741451607405</x:v>
      </x:c>
      <x:c r="AE280" s="57" t="n">
        <x:v>28.65148768262771</x:v>
      </x:c>
      <x:c r="AF280" s="57" t="n">
        <x:v>7.925673243901816</x:v>
      </x:c>
      <x:c r="AG280" s="57" t="n">
        <x:v>25.57155638467981</x:v>
      </x:c>
      <x:c r="AH280" s="57" t="n">
        <x:v>39.66666666666666</x:v>
      </x:c>
      <x:c r="AI280" s="57" t="n">
        <x:v>34.82926829268293</x:v>
      </x:c>
      <x:c r="AJ280" s="42"/>
      <x:c r="AK280" s="42"/>
      <x:c r="AL280" s="42"/>
      <x:c r="AM280" s="42"/>
      <x:c r="AN280" s="42"/>
      <x:c r="AO280" s="42"/>
      <x:c r="AP280" s="42"/>
      <x:c r="AQ280" s="42" t="inlineStr">
        <x:is>
          <x:t xml:space="preserve">reported (CIQ)</x:t>
        </x:is>
      </x:c>
      <x:c r="AR280" s="42" t="inlineStr">
        <x:is>
          <x:t xml:space="preserve">CapIQ Quick Comps (KDP set), data 2026-09-09</x:t>
        </x:is>
      </x:c>
      <x:c r="AS280" s="59" t="inlineStr">
        <x:is>
          <x:t xml:space="preserve">Energy drinks and beverages</x:t>
        </x:is>
      </x:c>
      <x:c r="AT280" s="59" t="inlineStr">
        <x:is>
          <x:t xml:space="preserve">Branded product sales</x:t>
        </x:is>
      </x:c>
      <x:c r="AU280" s="59" t="inlineStr">
        <x:is>
          <x:t xml:space="preserve">Energy drinks; net cash; premium growth multiple.</x:t>
        </x:is>
      </x:c>
    </x:row>
    <x:row r="281">
      <x:c r="A281" s="42" t="inlineStr">
        <x:is>
          <x:t xml:space="preserve">Industry 9: Food &amp; Beverage</x:t>
        </x:is>
      </x:c>
      <x:c r="B281" s="42" t="inlineStr">
        <x:is>
          <x:t xml:space="preserve">9B. Beverages</x:t>
        </x:is>
      </x:c>
      <x:c r="C281" s="42" t="inlineStr">
        <x:is>
          <x:t xml:space="preserve">Coca-Cola Europacific Partners PLC</x:t>
        </x:is>
      </x:c>
      <x:c r="D281" s="42" t="inlineStr">
        <x:is>
          <x:t xml:space="preserve">CCEP</x:t>
        </x:is>
      </x:c>
      <x:c r="E281" s="42" t="inlineStr">
        <x:is>
          <x:t xml:space="preserve">ENXTAM</x:t>
        </x:is>
      </x:c>
      <x:c r="F281" s="42"/>
      <x:c r="G281" s="42" t="inlineStr">
        <x:is>
          <x:t xml:space="preserve">United Kingdom</x:t>
        </x:is>
      </x:c>
      <x:c r="H281" s="42" t="inlineStr">
        <x:is>
          <x:t xml:space="preserve">Coca-Cola bottler (Europe/APAC)</x:t>
        </x:is>
      </x:c>
      <x:c r="I281" s="42" t="inlineStr">
        <x:is>
          <x:t xml:space="preserve">Soft Drinks and Non-alcoholic Beverages</x:t>
        </x:is>
      </x:c>
      <x:c r="J281" s="42" t="inlineStr">
        <x:is>
          <x:t xml:space="preserve">USD</x:t>
        </x:is>
      </x:c>
      <x:c r="K281" s="45" t="n">
        <x:v>104.24</x:v>
      </x:c>
      <x:c r="L281" s="42" t="inlineStr">
        <x:is>
          <x:t xml:space="preserve">2026-09-08</x:t>
        </x:is>
      </x:c>
      <x:c r="M281" s="48" t="n">
        <x:v>442.4</x:v>
      </x:c>
      <x:c r="N281" s="51" t="n">
        <x:v>46116.5</x:v>
      </x:c>
      <x:c r="O281" s="51" t="n">
        <x:v>11847.8</x:v>
      </x:c>
      <x:c r="P281" s="51" t="n">
        <x:v>0</x:v>
      </x:c>
      <x:c r="Q281" s="51" t="n">
        <x:v>565.95</x:v>
      </x:c>
      <x:c r="R281" s="51" t="n">
        <x:v>58530.2</x:v>
      </x:c>
      <x:c r="S281" s="42" t="inlineStr">
        <x:is>
          <x:t xml:space="preserve">2026-08-04</x:t>
        </x:is>
      </x:c>
      <x:c r="T281" s="42"/>
      <x:c r="U281" s="51" t="n">
        <x:v>24812.3</x:v>
      </x:c>
      <x:c r="V281" s="51" t="n">
        <x:v>4103.4</x:v>
      </x:c>
      <x:c r="W281" s="51" t="n">
        <x:v>3366.6</x:v>
      </x:c>
      <x:c r="X281" s="54" t="n">
        <x:v>0.1653776554370212</x:v>
      </x:c>
      <x:c r="Y281" s="54" t="n">
        <x:v>0.1356827057548071</x:v>
      </x:c>
      <x:c r="Z281" s="51" t="n">
        <x:v>25697.25</x:v>
      </x:c>
      <x:c r="AA281" s="51" t="n">
        <x:v>4685.02</x:v>
      </x:c>
      <x:c r="AB281" s="54" t="n">
        <x:v>0.035665778666226</x:v>
      </x:c>
      <x:c r="AC281" s="57" t="n">
        <x:v>2.358918762065588</x:v>
      </x:c>
      <x:c r="AD281" s="57" t="n">
        <x:v>14.26382999463859</x:v>
      </x:c>
      <x:c r="AE281" s="57" t="n">
        <x:v>17.38555218915226</x:v>
      </x:c>
      <x:c r="AF281" s="57" t="n">
        <x:v>2.277683409703373</x:v>
      </x:c>
      <x:c r="AG281" s="57" t="n">
        <x:v>12.49305232421633</x:v>
      </x:c>
      <x:c r="AH281" s="57" t="n">
        <x:v>20.2015503875969</x:v>
      </x:c>
      <x:c r="AI281" s="57" t="n">
        <x:v>19.12660550458715</x:v>
      </x:c>
      <x:c r="AJ281" s="42"/>
      <x:c r="AK281" s="42"/>
      <x:c r="AL281" s="42"/>
      <x:c r="AM281" s="42"/>
      <x:c r="AN281" s="42"/>
      <x:c r="AO281" s="42"/>
      <x:c r="AP281" s="42"/>
      <x:c r="AQ281" s="42" t="inlineStr">
        <x:is>
          <x:t xml:space="preserve">reported (CIQ)</x:t>
        </x:is>
      </x:c>
      <x:c r="AR281" s="42" t="inlineStr">
        <x:is>
          <x:t xml:space="preserve">CapIQ Quick Comps (KDP set); EUR converted</x:t>
        </x:is>
      </x:c>
      <x:c r="AS281" s="59" t="inlineStr">
        <x:is>
          <x:t xml:space="preserve">Coca-Cola bottling and distribution (Europe, Australia, Asia)</x:t>
        </x:is>
      </x:c>
      <x:c r="AT281" s="59" t="inlineStr">
        <x:is>
          <x:t xml:space="preserve">Bottling/distribution (finished goods)</x:t>
        </x:is>
      </x:c>
      <x:c r="AU281" s="59" t="inlineStr">
        <x:is>
          <x:t xml:space="preserve">BOTTLER — lower margin than brand owners; EV/Rev not comparable to concentrate cos. Flagged. Supplemental.</x:t>
        </x:is>
      </x:c>
    </x:row>
    <x:row r="282">
      <x:c r="A282" s="42" t="inlineStr">
        <x:is>
          <x:t xml:space="preserve">Industry 9: Food &amp; Beverage</x:t>
        </x:is>
      </x:c>
      <x:c r="B282" s="42" t="inlineStr">
        <x:is>
          <x:t xml:space="preserve">9B. Beverages</x:t>
        </x:is>
      </x:c>
      <x:c r="C282" s="42" t="inlineStr">
        <x:is>
          <x:t xml:space="preserve">Coca-Cola FEMSA, S.A.B. de C.V.</x:t>
        </x:is>
      </x:c>
      <x:c r="D282" s="42" t="inlineStr">
        <x:is>
          <x:t xml:space="preserve">KOF</x:t>
        </x:is>
      </x:c>
      <x:c r="E282" s="42" t="inlineStr">
        <x:is>
          <x:t xml:space="preserve">NYSE</x:t>
        </x:is>
      </x:c>
      <x:c r="F282" s="42"/>
      <x:c r="G282" s="42" t="inlineStr">
        <x:is>
          <x:t xml:space="preserve">Mexico</x:t>
        </x:is>
      </x:c>
      <x:c r="H282" s="42" t="inlineStr">
        <x:is>
          <x:t xml:space="preserve">Coca-Cola bottler (LatAm)</x:t>
        </x:is>
      </x:c>
      <x:c r="I282" s="42" t="inlineStr">
        <x:is>
          <x:t xml:space="preserve">Soft Drinks and Non-alcoholic Beverages</x:t>
        </x:is>
      </x:c>
      <x:c r="J282" s="42" t="inlineStr">
        <x:is>
          <x:t xml:space="preserve">USD</x:t>
        </x:is>
      </x:c>
      <x:c r="K282" s="45" t="n">
        <x:v>109.16</x:v>
      </x:c>
      <x:c r="L282" s="42" t="inlineStr">
        <x:is>
          <x:t xml:space="preserve">2026-09-08</x:t>
        </x:is>
      </x:c>
      <x:c r="M282" s="48" t="n">
        <x:v>210.1</x:v>
      </x:c>
      <x:c r="N282" s="51" t="n">
        <x:v>22932.7</x:v>
      </x:c>
      <x:c r="O282" s="51" t="n">
        <x:v>3000.2</x:v>
      </x:c>
      <x:c r="P282" s="51" t="n">
        <x:v>0</x:v>
      </x:c>
      <x:c r="Q282" s="51" t="n">
        <x:v>516.92</x:v>
      </x:c>
      <x:c r="R282" s="51" t="n">
        <x:v>26334.8</x:v>
      </x:c>
      <x:c r="S282" s="42" t="inlineStr">
        <x:is>
          <x:t xml:space="preserve">2026-07-27</x:t>
        </x:is>
      </x:c>
      <x:c r="T282" s="42"/>
      <x:c r="U282" s="51" t="n">
        <x:v>17524.2</x:v>
      </x:c>
      <x:c r="V282" s="51" t="n">
        <x:v>3100.4</x:v>
      </x:c>
      <x:c r="W282" s="51" t="n">
        <x:v>2359.3</x:v>
      </x:c>
      <x:c r="X282" s="54" t="n">
        <x:v>0.1769210577373004</x:v>
      </x:c>
      <x:c r="Y282" s="54" t="n">
        <x:v>0.1346309674621381</x:v>
      </x:c>
      <x:c r="Z282" s="51" t="n">
        <x:v>18477.08</x:v>
      </x:c>
      <x:c r="AA282" s="51" t="n">
        <x:v>3723.01</x:v>
      </x:c>
      <x:c r="AB282" s="54" t="n">
        <x:v>0.05437509272891217</x:v>
      </x:c>
      <x:c r="AC282" s="57" t="n">
        <x:v>1.5027676013741</x:v>
      </x:c>
      <x:c r="AD282" s="57" t="n">
        <x:v>8.494000774093665</x:v>
      </x:c>
      <x:c r="AE282" s="57" t="n">
        <x:v>11.16212435892002</x:v>
      </x:c>
      <x:c r="AF282" s="57" t="n">
        <x:v>1.425268494805456</x:v>
      </x:c>
      <x:c r="AG282" s="57" t="n">
        <x:v>7.073523842267412</x:v>
      </x:c>
      <x:c r="AH282" s="57" t="n">
        <x:v>16.17185185185185</x:v>
      </x:c>
      <x:c r="AI282" s="57" t="n">
        <x:v>15.50568181818182</x:v>
      </x:c>
      <x:c r="AJ282" s="42"/>
      <x:c r="AK282" s="42"/>
      <x:c r="AL282" s="42"/>
      <x:c r="AM282" s="42"/>
      <x:c r="AN282" s="42"/>
      <x:c r="AO282" s="42"/>
      <x:c r="AP282" s="42"/>
      <x:c r="AQ282" s="42" t="inlineStr">
        <x:is>
          <x:t xml:space="preserve">reported (CIQ)</x:t>
        </x:is>
      </x:c>
      <x:c r="AR282" s="42" t="inlineStr">
        <x:is>
          <x:t xml:space="preserve">CapIQ Quick Comps (KDP set); MXN/USD</x:t>
        </x:is>
      </x:c>
      <x:c r="AS282" s="59" t="inlineStr">
        <x:is>
          <x:t xml:space="preserve">Coca-Cola bottling and distribution (Latin America)</x:t>
        </x:is>
      </x:c>
      <x:c r="AT282" s="59" t="inlineStr">
        <x:is>
          <x:t xml:space="preserve">Bottling/distribution</x:t>
        </x:is>
      </x:c>
      <x:c r="AU282" s="59" t="inlineStr">
        <x:is>
          <x:t xml:space="preserve">BOTTLER (LatAm). Flagged. Supplemental.</x:t>
        </x:is>
      </x:c>
    </x:row>
    <x:row r="283">
      <x:c r="A283" s="42" t="inlineStr">
        <x:is>
          <x:t xml:space="preserve">Industry 9: Food &amp; Beverage</x:t>
        </x:is>
      </x:c>
      <x:c r="B283" s="42" t="inlineStr">
        <x:is>
          <x:t xml:space="preserve">9B. Beverages</x:t>
        </x:is>
      </x:c>
      <x:c r="C283" s="42" t="inlineStr">
        <x:is>
          <x:t xml:space="preserve">Primo Brands Corporation</x:t>
        </x:is>
      </x:c>
      <x:c r="D283" s="42" t="inlineStr">
        <x:is>
          <x:t xml:space="preserve">PRMB</x:t>
        </x:is>
      </x:c>
      <x:c r="E283" s="42" t="inlineStr">
        <x:is>
          <x:t xml:space="preserve">NYSE</x:t>
        </x:is>
      </x:c>
      <x:c r="F283" s="42"/>
      <x:c r="G283" s="42" t="inlineStr">
        <x:is>
          <x:t xml:space="preserve">United States</x:t>
        </x:is>
      </x:c>
      <x:c r="H283" s="42" t="inlineStr">
        <x:is>
          <x:t xml:space="preserve">Bottled water &amp; hydration</x:t>
        </x:is>
      </x:c>
      <x:c r="I283" s="42" t="inlineStr">
        <x:is>
          <x:t xml:space="preserve">Soft Drinks and Non-alcoholic Beverages</x:t>
        </x:is>
      </x:c>
      <x:c r="J283" s="42" t="inlineStr">
        <x:is>
          <x:t xml:space="preserve">USD</x:t>
        </x:is>
      </x:c>
      <x:c r="K283" s="45" t="n">
        <x:v>20.85</x:v>
      </x:c>
      <x:c r="L283" s="42" t="inlineStr">
        <x:is>
          <x:t xml:space="preserve">2026-09-08</x:t>
        </x:is>
      </x:c>
      <x:c r="M283" s="48" t="n">
        <x:v>362.4</x:v>
      </x:c>
      <x:c r="N283" s="51" t="n">
        <x:v>7555.1</x:v>
      </x:c>
      <x:c r="O283" s="51" t="n">
        <x:v>5328.2</x:v>
      </x:c>
      <x:c r="P283" s="51" t="n">
        <x:v>0</x:v>
      </x:c>
      <x:c r="Q283" s="51" t="n">
        <x:v>0</x:v>
      </x:c>
      <x:c r="R283" s="51" t="n">
        <x:v>12883.3</x:v>
      </x:c>
      <x:c r="S283" s="42" t="inlineStr">
        <x:is>
          <x:t xml:space="preserve">2026-08-05</x:t>
        </x:is>
      </x:c>
      <x:c r="T283" s="42"/>
      <x:c r="U283" s="51" t="n">
        <x:v>6742.5</x:v>
      </x:c>
      <x:c r="V283" s="51" t="n">
        <x:v>1340.7</x:v>
      </x:c>
      <x:c r="W283" s="51" t="n">
        <x:v>721.2</x:v>
      </x:c>
      <x:c r="X283" s="54" t="n">
        <x:v>0.1988431590656285</x:v>
      </x:c>
      <x:c r="Y283" s="54" t="n">
        <x:v>0.1069632925472748</x:v>
      </x:c>
      <x:c r="Z283" s="51" t="n">
        <x:v>6970.18</x:v>
      </x:c>
      <x:c r="AA283" s="51" t="n">
        <x:v>1562</x:v>
      </x:c>
      <x:c r="AB283" s="54" t="n">
        <x:v>0.03376789024842419</x:v>
      </x:c>
      <x:c r="AC283" s="57" t="n">
        <x:v>1.910760103819058</x:v>
      </x:c>
      <x:c r="AD283" s="57" t="n">
        <x:v>9.609383158051763</x:v>
      </x:c>
      <x:c r="AE283" s="57" t="n">
        <x:v>17.86369938990571</x:v>
      </x:c>
      <x:c r="AF283" s="57" t="n">
        <x:v>1.848345379889759</x:v>
      </x:c>
      <x:c r="AG283" s="57" t="n">
        <x:v>8.247951344430216</x:v>
      </x:c>
      <x:c r="AH283" s="57" t="n">
        <x:v>69.50000000000001</x:v>
      </x:c>
      <x:c r="AI283" s="57" t="n">
        <x:v>14.6830985915493</x:v>
      </x:c>
      <x:c r="AJ283" s="42"/>
      <x:c r="AK283" s="42"/>
      <x:c r="AL283" s="42"/>
      <x:c r="AM283" s="42"/>
      <x:c r="AN283" s="42"/>
      <x:c r="AO283" s="42"/>
      <x:c r="AP283" s="42"/>
      <x:c r="AQ283" s="42" t="inlineStr">
        <x:is>
          <x:t xml:space="preserve">reported (CIQ)</x:t>
        </x:is>
      </x:c>
      <x:c r="AR283" s="42" t="inlineStr">
        <x:is>
          <x:t xml:space="preserve">CapIQ Quick Comps (KDP set), data 2026-09-09</x:t>
        </x:is>
      </x:c>
      <x:c r="AS283" s="59" t="inlineStr">
        <x:is>
          <x:t xml:space="preserve">Bottled water and hydration (Poland Spring, Primo)</x:t>
        </x:is>
      </x:c>
      <x:c r="AT283" s="59" t="inlineStr">
        <x:is>
          <x:t xml:space="preserve">Branded product + delivery</x:t>
        </x:is>
      </x:c>
      <x:c r="AU283" s="59" t="inlineStr">
        <x:is>
          <x:t xml:space="preserve">Water (BlueTriton/Primo merger); integration.</x:t>
        </x:is>
      </x:c>
    </x:row>
    <x:row r="284">
      <x:c r="A284" s="42" t="inlineStr">
        <x:is>
          <x:t xml:space="preserve">Industry 9: Food &amp; Beverage</x:t>
        </x:is>
      </x:c>
      <x:c r="B284" s="42" t="inlineStr">
        <x:is>
          <x:t xml:space="preserve">9B. Beverages</x:t>
        </x:is>
      </x:c>
      <x:c r="C284" s="42" t="inlineStr">
        <x:is>
          <x:t xml:space="preserve">Suntory Beverage &amp; Food Limited</x:t>
        </x:is>
      </x:c>
      <x:c r="D284" s="42" t="inlineStr">
        <x:is>
          <x:t xml:space="preserve">2587</x:t>
        </x:is>
      </x:c>
      <x:c r="E284" s="42" t="inlineStr">
        <x:is>
          <x:t xml:space="preserve">TSE</x:t>
        </x:is>
      </x:c>
      <x:c r="F284" s="42"/>
      <x:c r="G284" s="42" t="inlineStr">
        <x:is>
          <x:t xml:space="preserve">Japan</x:t>
        </x:is>
      </x:c>
      <x:c r="H284" s="42" t="inlineStr">
        <x:is>
          <x:t xml:space="preserve">Beverages (Japan/global)</x:t>
        </x:is>
      </x:c>
      <x:c r="I284" s="42" t="inlineStr">
        <x:is>
          <x:t xml:space="preserve">Soft Drinks and Non-alcoholic Beverages</x:t>
        </x:is>
      </x:c>
      <x:c r="J284" s="42" t="inlineStr">
        <x:is>
          <x:t xml:space="preserve">USD</x:t>
        </x:is>
      </x:c>
      <x:c r="K284" s="45" t="n">
        <x:v>29.06</x:v>
      </x:c>
      <x:c r="L284" s="42" t="inlineStr">
        <x:is>
          <x:t xml:space="preserve">2026-09-08</x:t>
        </x:is>
      </x:c>
      <x:c r="M284" s="48" t="n">
        <x:v>309</x:v>
      </x:c>
      <x:c r="N284" s="51" t="n">
        <x:v>8979.6</x:v>
      </x:c>
      <x:c r="O284" s="51" t="n">
        <x:v>-936.4</x:v>
      </x:c>
      <x:c r="P284" s="51" t="n">
        <x:v>0</x:v>
      </x:c>
      <x:c r="Q284" s="51" t="n">
        <x:v>777.49</x:v>
      </x:c>
      <x:c r="R284" s="51" t="n">
        <x:v>8820.799999999999</x:v>
      </x:c>
      <x:c r="S284" s="42" t="inlineStr">
        <x:is>
          <x:t xml:space="preserve">2026-08-07</x:t>
        </x:is>
      </x:c>
      <x:c r="T284" s="42"/>
      <x:c r="U284" s="51" t="n">
        <x:v>11778.5</x:v>
      </x:c>
      <x:c r="V284" s="51" t="n">
        <x:v>1510.5</x:v>
      </x:c>
      <x:c r="W284" s="51" t="n">
        <x:v>1051.6</x:v>
      </x:c>
      <x:c r="X284" s="54" t="n">
        <x:v>0.1282421360954281</x:v>
      </x:c>
      <x:c r="Y284" s="54" t="n">
        <x:v>0.08928131765504944</x:v>
      </x:c>
      <x:c r="Z284" s="51" t="n">
        <x:v>12224.25</x:v>
      </x:c>
      <x:c r="AA284" s="51" t="n">
        <x:v>1619.89</x:v>
      </x:c>
      <x:c r="AB284" s="54" t="n">
        <x:v>0.03784437746741953</x:v>
      </x:c>
      <x:c r="AC284" s="57" t="n">
        <x:v>0.7488899265611071</x:v>
      </x:c>
      <x:c r="AD284" s="57" t="n">
        <x:v>5.839655743131413</x:v>
      </x:c>
      <x:c r="AE284" s="57" t="n">
        <x:v>8.387980220616203</x:v>
      </x:c>
      <x:c r="AF284" s="57" t="n">
        <x:v>0.7215821011513999</x:v>
      </x:c>
      <x:c r="AG284" s="57" t="n">
        <x:v>5.445308014741741</x:v>
      </x:c>
      <x:c r="AH284" s="57" t="n">
        <x:v>15.37566137566137</x:v>
      </x:c>
      <x:c r="AI284" s="57" t="n">
        <x:v>15.05699481865285</x:v>
      </x:c>
      <x:c r="AJ284" s="42"/>
      <x:c r="AK284" s="42"/>
      <x:c r="AL284" s="42"/>
      <x:c r="AM284" s="42"/>
      <x:c r="AN284" s="42"/>
      <x:c r="AO284" s="42"/>
      <x:c r="AP284" s="42"/>
      <x:c r="AQ284" s="42" t="inlineStr">
        <x:is>
          <x:t xml:space="preserve">reported (CIQ)</x:t>
        </x:is>
      </x:c>
      <x:c r="AR284" s="42" t="inlineStr">
        <x:is>
          <x:t xml:space="preserve">CapIQ Quick Comps (KDP set); JPY converted</x:t>
        </x:is>
      </x:c>
      <x:c r="AS284" s="59" t="inlineStr">
        <x:is>
          <x:t xml:space="preserve">Soft drinks and beverages (Japan, Europe, APAC)</x:t>
        </x:is>
      </x:c>
      <x:c r="AT284" s="59" t="inlineStr">
        <x:is>
          <x:t xml:space="preserve">Branded product sales</x:t>
        </x:is>
      </x:c>
      <x:c r="AU284" s="59" t="inlineStr">
        <x:is>
          <x:t xml:space="preserve">Japan; beverages. Supplemental.</x:t>
        </x:is>
      </x:c>
    </x:row>
    <x:row r="285">
      <x:c r="A285" s="42" t="inlineStr">
        <x:is>
          <x:t xml:space="preserve">Industry 9: Food &amp; Beverage</x:t>
        </x:is>
      </x:c>
      <x:c r="B285" s="42" t="inlineStr">
        <x:is>
          <x:t xml:space="preserve">9B. Beverages</x:t>
        </x:is>
      </x:c>
      <x:c r="C285" s="42" t="inlineStr">
        <x:is>
          <x:t xml:space="preserve">Celsius Holdings, Inc.</x:t>
        </x:is>
      </x:c>
      <x:c r="D285" s="42" t="inlineStr">
        <x:is>
          <x:t xml:space="preserve">CELH</x:t>
        </x:is>
      </x:c>
      <x:c r="E285" s="42" t="inlineStr">
        <x:is>
          <x:t xml:space="preserve">NasdaqCM</x:t>
        </x:is>
      </x:c>
      <x:c r="F285" s="42"/>
      <x:c r="G285" s="42" t="inlineStr">
        <x:is>
          <x:t xml:space="preserve">United States</x:t>
        </x:is>
      </x:c>
      <x:c r="H285" s="42" t="inlineStr">
        <x:is>
          <x:t xml:space="preserve">Energy drinks (growth)</x:t>
        </x:is>
      </x:c>
      <x:c r="I285" s="42" t="inlineStr">
        <x:is>
          <x:t xml:space="preserve">Soft Drinks and Non-alcoholic Beverages</x:t>
        </x:is>
      </x:c>
      <x:c r="J285" s="42" t="inlineStr">
        <x:is>
          <x:t xml:space="preserve">USD</x:t>
        </x:is>
      </x:c>
      <x:c r="K285" s="45" t="n">
        <x:v>27.64</x:v>
      </x:c>
      <x:c r="L285" s="42" t="inlineStr">
        <x:is>
          <x:t xml:space="preserve">2026-09-08</x:t>
        </x:is>
      </x:c>
      <x:c r="M285" s="48" t="n">
        <x:v>253</x:v>
      </x:c>
      <x:c r="N285" s="51" t="n">
        <x:v>6993.9</x:v>
      </x:c>
      <x:c r="O285" s="51" t="n">
        <x:v>43.6</x:v>
      </x:c>
      <x:c r="P285" s="51" t="n">
        <x:v>1759.98</x:v>
      </x:c>
      <x:c r="Q285" s="51" t="n">
        <x:v>0</x:v>
      </x:c>
      <x:c r="R285" s="51" t="n">
        <x:v>8797.5</x:v>
      </x:c>
      <x:c r="S285" s="42" t="inlineStr">
        <x:is>
          <x:t xml:space="preserve">2026-08-06</x:t>
        </x:is>
      </x:c>
      <x:c r="T285" s="42"/>
      <x:c r="U285" s="51" t="n">
        <x:v>3047.3</x:v>
      </x:c>
      <x:c r="V285" s="51" t="n">
        <x:v>671.7</x:v>
      </x:c>
      <x:c r="W285" s="51" t="n">
        <x:v>634.8</x:v>
      </x:c>
      <x:c r="X285" s="54" t="n">
        <x:v>0.220424638204312</x:v>
      </x:c>
      <x:c r="Y285" s="54" t="n">
        <x:v>0.2083155580349818</x:v>
      </x:c>
      <x:c r="Z285" s="51" t="n">
        <x:v>3287.6</x:v>
      </x:c>
      <x:c r="AA285" s="51" t="n">
        <x:v>730.0700000000001</x:v>
      </x:c>
      <x:c r="AB285" s="54" t="n">
        <x:v>0.07885669281002849</x:v>
      </x:c>
      <x:c r="AC285" s="57" t="n">
        <x:v>2.886981918419584</x:v>
      </x:c>
      <x:c r="AD285" s="57" t="n">
        <x:v>13.09736489504243</x:v>
      </x:c>
      <x:c r="AE285" s="57" t="n">
        <x:v>13.85869565217391</x:v>
      </x:c>
      <x:c r="AF285" s="57" t="n">
        <x:v>2.675964229224967</x:v>
      </x:c>
      <x:c r="AG285" s="57" t="n">
        <x:v>12.05021436300629</x:v>
      </x:c>
      <x:c r="AH285" s="57" t="n">
        <x:v>110.56</x:v>
      </x:c>
      <x:c r="AI285" s="57" t="n">
        <x:v>20.47407407407407</x:v>
      </x:c>
      <x:c r="AJ285" s="42"/>
      <x:c r="AK285" s="42"/>
      <x:c r="AL285" s="42"/>
      <x:c r="AM285" s="42"/>
      <x:c r="AN285" s="42"/>
      <x:c r="AO285" s="42"/>
      <x:c r="AP285" s="42"/>
      <x:c r="AQ285" s="42" t="inlineStr">
        <x:is>
          <x:t xml:space="preserve">reported (CIQ)</x:t>
        </x:is>
      </x:c>
      <x:c r="AR285" s="42" t="inlineStr">
        <x:is>
          <x:t xml:space="preserve">CapIQ Quick Comps (KDP set), data 2026-09-09</x:t>
        </x:is>
      </x:c>
      <x:c r="AS285" s="59" t="inlineStr">
        <x:is>
          <x:t xml:space="preserve">Fitness/energy drinks</x:t>
        </x:is>
      </x:c>
      <x:c r="AT285" s="59" t="inlineStr">
        <x:is>
          <x:t xml:space="preserve">Branded product sales</x:t>
        </x:is>
      </x:c>
      <x:c r="AU285" s="59" t="inlineStr">
        <x:is>
          <x:t xml:space="preserve">Growth energy drink; sizeable pref equity (Alani Nu deal). High EV/Rev.</x:t>
        </x:is>
      </x:c>
    </x:row>
    <x:row r="286">
      <x:c r="A286" s="36" t="inlineStr">
        <x:is>
          <x:t xml:space="preserve">9C. Food Ingredients &amp; Agri-Processing  —  Industry 9: Food &amp; Beverage</x:t>
        </x:is>
      </x:c>
      <x:c r="B286" s="36"/>
      <x:c r="C286" s="36"/>
      <x:c r="D286" s="36"/>
      <x:c r="E286" s="36"/>
      <x:c r="F286" s="36"/>
      <x:c r="G286" s="36"/>
      <x:c r="H286" s="36"/>
      <x:c r="I286" s="36"/>
      <x:c r="J286" s="36"/>
      <x:c r="K286" s="36"/>
      <x:c r="L286" s="36"/>
      <x:c r="M286" s="36"/>
      <x:c r="N286" s="36"/>
      <x:c r="O286" s="36"/>
      <x:c r="P286" s="36"/>
      <x:c r="Q286" s="36"/>
      <x:c r="R286" s="36"/>
      <x:c r="S286" s="36"/>
      <x:c r="T286" s="36"/>
      <x:c r="U286" s="36"/>
      <x:c r="V286" s="36"/>
      <x:c r="W286" s="36"/>
      <x:c r="X286" s="36"/>
      <x:c r="Y286" s="36"/>
      <x:c r="Z286" s="36"/>
      <x:c r="AA286" s="36"/>
      <x:c r="AB286" s="36"/>
      <x:c r="AC286" s="36"/>
      <x:c r="AD286" s="36"/>
      <x:c r="AE286" s="36"/>
      <x:c r="AF286" s="36"/>
      <x:c r="AG286" s="36"/>
      <x:c r="AH286" s="36"/>
      <x:c r="AI286" s="36"/>
      <x:c r="AJ286" s="36"/>
      <x:c r="AK286" s="36"/>
      <x:c r="AL286" s="36"/>
      <x:c r="AM286" s="36"/>
      <x:c r="AN286" s="36"/>
      <x:c r="AO286" s="36"/>
      <x:c r="AP286" s="36"/>
      <x:c r="AQ286" s="36"/>
      <x:c r="AR286" s="36"/>
      <x:c r="AS286" s="36"/>
      <x:c r="AT286" s="36"/>
      <x:c r="AU286" s="36"/>
    </x:row>
    <x:row r="287">
      <x:c r="A287" s="42" t="inlineStr">
        <x:is>
          <x:t xml:space="preserve">Industry 9: Food &amp; Beverage</x:t>
        </x:is>
      </x:c>
      <x:c r="B287" s="42" t="inlineStr">
        <x:is>
          <x:t xml:space="preserve">9C. Food Ingredients &amp; Agri-Processing</x:t>
        </x:is>
      </x:c>
      <x:c r="C287" s="42" t="inlineStr">
        <x:is>
          <x:t xml:space="preserve">Archer-Daniels-Midland Company</x:t>
        </x:is>
      </x:c>
      <x:c r="D287" s="42" t="inlineStr">
        <x:is>
          <x:t xml:space="preserve">ADM</x:t>
        </x:is>
      </x:c>
      <x:c r="E287" s="42" t="inlineStr">
        <x:is>
          <x:t xml:space="preserve">NYSE</x:t>
        </x:is>
      </x:c>
      <x:c r="F287" s="42"/>
      <x:c r="G287" s="42" t="inlineStr">
        <x:is>
          <x:t xml:space="preserve">United States</x:t>
        </x:is>
      </x:c>
      <x:c r="H287" s="42" t="inlineStr">
        <x:is>
          <x:t xml:space="preserve">Agricultural commodity processing</x:t>
        </x:is>
      </x:c>
      <x:c r="I287" s="42" t="inlineStr">
        <x:is>
          <x:t xml:space="preserve">Agricultural Products and Services</x:t>
        </x:is>
      </x:c>
      <x:c r="J287" s="42" t="inlineStr">
        <x:is>
          <x:t xml:space="preserve">USD</x:t>
        </x:is>
      </x:c>
      <x:c r="K287" s="45" t="n">
        <x:v>86.55</x:v>
      </x:c>
      <x:c r="L287" s="42" t="inlineStr">
        <x:is>
          <x:t xml:space="preserve">2026-09-08</x:t>
        </x:is>
      </x:c>
      <x:c r="M287" s="48" t="n">
        <x:v>482</x:v>
      </x:c>
      <x:c r="N287" s="51" t="n">
        <x:v>41713.6</x:v>
      </x:c>
      <x:c r="O287" s="51" t="n">
        <x:v>8249</x:v>
      </x:c>
      <x:c r="P287" s="51" t="n">
        <x:v>0</x:v>
      </x:c>
      <x:c r="Q287" s="51" t="n">
        <x:v>299</x:v>
      </x:c>
      <x:c r="R287" s="51" t="n">
        <x:v>50261.6</x:v>
      </x:c>
      <x:c r="S287" s="42" t="inlineStr">
        <x:is>
          <x:t xml:space="preserve">2026-08-04</x:t>
        </x:is>
      </x:c>
      <x:c r="T287" s="42"/>
      <x:c r="U287" s="51" t="n">
        <x:v>82099</x:v>
      </x:c>
      <x:c r="V287" s="51" t="n">
        <x:v>2995</x:v>
      </x:c>
      <x:c r="W287" s="51" t="n">
        <x:v>1905</x:v>
      </x:c>
      <x:c r="X287" s="54" t="n">
        <x:v>0.03648034689825698</x:v>
      </x:c>
      <x:c r="Y287" s="54" t="n">
        <x:v>0.02320369310223024</x:v>
      </x:c>
      <x:c r="Z287" s="51" t="n">
        <x:v>96326.94</x:v>
      </x:c>
      <x:c r="AA287" s="51" t="n">
        <x:v>5118.32</x:v>
      </x:c>
      <x:c r="AB287" s="54" t="n">
        <x:v>0.1733022326703126</x:v>
      </x:c>
      <x:c r="AC287" s="57" t="n">
        <x:v>0.6122072132425486</x:v>
      </x:c>
      <x:c r="AD287" s="57" t="n">
        <x:v>16.78183639398998</x:v>
      </x:c>
      <x:c r="AE287" s="57" t="n">
        <x:v>26.38404199475066</x:v>
      </x:c>
      <x:c r="AF287" s="57" t="n">
        <x:v>0.5217813417513314</x:v>
      </x:c>
      <x:c r="AG287" s="57" t="n">
        <x:v>9.819940918113756</x:v>
      </x:c>
      <x:c r="AH287" s="57" t="n">
        <x:v>23.71232876712329</x:v>
      </x:c>
      <x:c r="AI287" s="57" t="n">
        <x:v>14.7948717948718</x:v>
      </x:c>
      <x:c r="AJ287" s="42"/>
      <x:c r="AK287" s="42"/>
      <x:c r="AL287" s="42"/>
      <x:c r="AM287" s="42"/>
      <x:c r="AN287" s="42"/>
      <x:c r="AO287" s="42"/>
      <x:c r="AP287" s="42"/>
      <x:c r="AQ287" s="42" t="inlineStr">
        <x:is>
          <x:t xml:space="preserve">reported (CIQ)</x:t>
        </x:is>
      </x:c>
      <x:c r="AR287" s="42" t="inlineStr">
        <x:is>
          <x:t xml:space="preserve">CapIQ Quick Comps (Ingredion set), data 2026-09-09</x:t>
        </x:is>
      </x:c>
      <x:c r="AS287" s="59" t="inlineStr">
        <x:is>
          <x:t xml:space="preserve">Oilseed/corn processing, agricultural origination and trading</x:t>
        </x:is>
      </x:c>
      <x:c r="AT287" s="59" t="inlineStr">
        <x:is>
          <x:t xml:space="preserve">Commodity processing/trading</x:t>
        </x:is>
      </x:c>
      <x:c r="AU287" s="59" t="inlineStr">
        <x:is>
          <x:t xml:space="preserve">COMMODITY agri-processor — ~3-4% EBITDA margin; EV/Rev (~0.6x) not comparable to branded/specialty. Use EV/EBITDA. Flagged.</x:t>
        </x:is>
      </x:c>
    </x:row>
    <x:row r="288">
      <x:c r="A288" s="42" t="inlineStr">
        <x:is>
          <x:t xml:space="preserve">Industry 9: Food &amp; Beverage</x:t>
        </x:is>
      </x:c>
      <x:c r="B288" s="42" t="inlineStr">
        <x:is>
          <x:t xml:space="preserve">9C. Food Ingredients &amp; Agri-Processing</x:t>
        </x:is>
      </x:c>
      <x:c r="C288" s="42" t="inlineStr">
        <x:is>
          <x:t xml:space="preserve">Bunge Global SA</x:t>
        </x:is>
      </x:c>
      <x:c r="D288" s="42" t="inlineStr">
        <x:is>
          <x:t xml:space="preserve">BG</x:t>
        </x:is>
      </x:c>
      <x:c r="E288" s="42" t="inlineStr">
        <x:is>
          <x:t xml:space="preserve">NYSE</x:t>
        </x:is>
      </x:c>
      <x:c r="F288" s="42"/>
      <x:c r="G288" s="42" t="inlineStr">
        <x:is>
          <x:t xml:space="preserve">United States (Switzerland inc.)</x:t>
        </x:is>
      </x:c>
      <x:c r="H288" s="42" t="inlineStr">
        <x:is>
          <x:t xml:space="preserve">Agricultural commodity processing</x:t>
        </x:is>
      </x:c>
      <x:c r="I288" s="42" t="inlineStr">
        <x:is>
          <x:t xml:space="preserve">Agricultural Products and Services</x:t>
        </x:is>
      </x:c>
      <x:c r="J288" s="42" t="inlineStr">
        <x:is>
          <x:t xml:space="preserve">USD</x:t>
        </x:is>
      </x:c>
      <x:c r="K288" s="45" t="n">
        <x:v>123.5</x:v>
      </x:c>
      <x:c r="L288" s="42" t="inlineStr">
        <x:is>
          <x:t xml:space="preserve">2026-09-08</x:t>
        </x:is>
      </x:c>
      <x:c r="M288" s="48" t="n">
        <x:v>192.1</x:v>
      </x:c>
      <x:c r="N288" s="51" t="n">
        <x:v>23726.7</x:v>
      </x:c>
      <x:c r="O288" s="51" t="n">
        <x:v>16273</x:v>
      </x:c>
      <x:c r="P288" s="51" t="n">
        <x:v>0</x:v>
      </x:c>
      <x:c r="Q288" s="51" t="n">
        <x:v>1457</x:v>
      </x:c>
      <x:c r="R288" s="51" t="n">
        <x:v>41456.7</x:v>
      </x:c>
      <x:c r="S288" s="42" t="inlineStr">
        <x:is>
          <x:t xml:space="preserve">2026-07-29</x:t>
        </x:is>
      </x:c>
      <x:c r="T288" s="42"/>
      <x:c r="U288" s="51" t="n">
        <x:v>91819</x:v>
      </x:c>
      <x:c r="V288" s="51" t="n">
        <x:v>3126</x:v>
      </x:c>
      <x:c r="W288" s="51" t="n">
        <x:v>2165</x:v>
      </x:c>
      <x:c r="X288" s="54" t="n">
        <x:v>0.03404524118101918</x:v>
      </x:c>
      <x:c r="Y288" s="54" t="n">
        <x:v>0.0235789978109106</x:v>
      </x:c>
      <x:c r="Z288" s="51" t="n">
        <x:v>90916.75999999999</x:v>
      </x:c>
      <x:c r="AA288" s="51" t="n">
        <x:v>4356.1</x:v>
      </x:c>
      <x:c r="AB288" s="54" t="n">
        <x:v>-0.009826288676635597</x:v>
      </x:c>
      <x:c r="AC288" s="57" t="n">
        <x:v>0.4515045905531535</x:v>
      </x:c>
      <x:c r="AD288" s="57" t="n">
        <x:v>13.26190019193858</x:v>
      </x:c>
      <x:c r="AE288" s="57" t="n">
        <x:v>19.14859122401847</x:v>
      </x:c>
      <x:c r="AF288" s="57" t="n">
        <x:v>0.4559852330857369</x:v>
      </x:c>
      <x:c r="AG288" s="57" t="n">
        <x:v>9.516930281673973</x:v>
      </x:c>
      <x:c r="AH288" s="57" t="n">
        <x:v>24.0272373540856</x:v>
      </x:c>
      <x:c r="AI288" s="57" t="n">
        <x:v>11.40350877192983</x:v>
      </x:c>
      <x:c r="AJ288" s="42"/>
      <x:c r="AK288" s="42"/>
      <x:c r="AL288" s="42"/>
      <x:c r="AM288" s="42"/>
      <x:c r="AN288" s="42"/>
      <x:c r="AO288" s="42"/>
      <x:c r="AP288" s="42"/>
      <x:c r="AQ288" s="42" t="inlineStr">
        <x:is>
          <x:t xml:space="preserve">reported (CIQ)</x:t>
        </x:is>
      </x:c>
      <x:c r="AR288" s="42" t="inlineStr">
        <x:is>
          <x:t xml:space="preserve">CapIQ Quick Comps (Ingredion set), data 2026-09-09</x:t>
        </x:is>
      </x:c>
      <x:c r="AS288" s="59" t="inlineStr">
        <x:is>
          <x:t xml:space="preserve">Oilseed processing, agribusiness, and milling (Bunge Viterra)</x:t>
        </x:is>
      </x:c>
      <x:c r="AT288" s="59" t="inlineStr">
        <x:is>
          <x:t xml:space="preserve">Commodity processing/trading</x:t>
        </x:is>
      </x:c>
      <x:c r="AU288" s="59" t="inlineStr">
        <x:is>
          <x:t xml:space="preserve">COMMODITY agri-processor (post-Viterra); low margin. Use EV/EBITDA. Flagged.</x:t>
        </x:is>
      </x:c>
    </x:row>
    <x:row r="289">
      <x:c r="A289" s="42" t="inlineStr">
        <x:is>
          <x:t xml:space="preserve">Industry 9: Food &amp; Beverage</x:t>
        </x:is>
      </x:c>
      <x:c r="B289" s="42" t="inlineStr">
        <x:is>
          <x:t xml:space="preserve">9C. Food Ingredients &amp; Agri-Processing</x:t>
        </x:is>
      </x:c>
      <x:c r="C289" s="42" t="inlineStr">
        <x:is>
          <x:t xml:space="preserve">Darling Ingredients Inc.</x:t>
        </x:is>
      </x:c>
      <x:c r="D289" s="42" t="inlineStr">
        <x:is>
          <x:t xml:space="preserve">DAR</x:t>
        </x:is>
      </x:c>
      <x:c r="E289" s="42" t="inlineStr">
        <x:is>
          <x:t xml:space="preserve">NYSE</x:t>
        </x:is>
      </x:c>
      <x:c r="F289" s="42"/>
      <x:c r="G289" s="42" t="inlineStr">
        <x:is>
          <x:t xml:space="preserve">United States</x:t>
        </x:is>
      </x:c>
      <x:c r="H289" s="42" t="inlineStr">
        <x:is>
          <x:t xml:space="preserve">Rendering / bioproducts / renewable fuels</x:t>
        </x:is>
      </x:c>
      <x:c r="I289" s="42" t="inlineStr">
        <x:is>
          <x:t xml:space="preserve">Agricultural Products and Services</x:t>
        </x:is>
      </x:c>
      <x:c r="J289" s="42" t="inlineStr">
        <x:is>
          <x:t xml:space="preserve">USD</x:t>
        </x:is>
      </x:c>
      <x:c r="K289" s="45" t="n">
        <x:v>67.51000000000001</x:v>
      </x:c>
      <x:c r="L289" s="42" t="inlineStr">
        <x:is>
          <x:t xml:space="preserve">2026-09-08</x:t>
        </x:is>
      </x:c>
      <x:c r="M289" s="48" t="n">
        <x:v>157.8</x:v>
      </x:c>
      <x:c r="N289" s="51" t="n">
        <x:v>10653.3</x:v>
      </x:c>
      <x:c r="O289" s="51" t="n">
        <x:v>4007.5</x:v>
      </x:c>
      <x:c r="P289" s="51" t="n">
        <x:v>0</x:v>
      </x:c>
      <x:c r="Q289" s="51" t="n">
        <x:v>60.52</x:v>
      </x:c>
      <x:c r="R289" s="51" t="n">
        <x:v>14721.3</x:v>
      </x:c>
      <x:c r="S289" s="42" t="inlineStr">
        <x:is>
          <x:t xml:space="preserve">2026-08-07</x:t>
        </x:is>
      </x:c>
      <x:c r="T289" s="42"/>
      <x:c r="U289" s="51" t="n">
        <x:v>6548.7</x:v>
      </x:c>
      <x:c r="V289" s="51" t="n">
        <x:v>1126.9</x:v>
      </x:c>
      <x:c r="W289" s="51" t="n">
        <x:v>602.2</x:v>
      </x:c>
      <x:c r="X289" s="54" t="n">
        <x:v>0.1720799548001894</x:v>
      </x:c>
      <x:c r="Y289" s="54" t="n">
        <x:v>0.09195718234153344</x:v>
      </x:c>
      <x:c r="Z289" s="51" t="n">
        <x:v>6916.03</x:v>
      </x:c>
      <x:c r="AA289" s="51" t="n">
        <x:v>2115.46</x:v>
      </x:c>
      <x:c r="AB289" s="54" t="n">
        <x:v>0.05609204880357943</x:v>
      </x:c>
      <x:c r="AC289" s="57" t="n">
        <x:v>2.24797288011361</x:v>
      </x:c>
      <x:c r="AD289" s="57" t="n">
        <x:v>13.06353713727926</x:v>
      </x:c>
      <x:c r="AE289" s="57" t="n">
        <x:v>24.44586516107605</x:v>
      </x:c>
      <x:c r="AF289" s="57" t="n">
        <x:v>2.12857665452579</x:v>
      </x:c>
      <x:c r="AG289" s="57" t="n">
        <x:v>6.958912009681109</x:v>
      </x:c>
      <x:c r="AH289" s="57" t="n">
        <x:v>18.24594594594595</x:v>
      </x:c>
      <x:c r="AI289" s="57" t="n">
        <x:v>10.13663663663664</x:v>
      </x:c>
      <x:c r="AJ289" s="42"/>
      <x:c r="AK289" s="42"/>
      <x:c r="AL289" s="42"/>
      <x:c r="AM289" s="42"/>
      <x:c r="AN289" s="42"/>
      <x:c r="AO289" s="42"/>
      <x:c r="AP289" s="42"/>
      <x:c r="AQ289" s="42" t="inlineStr">
        <x:is>
          <x:t xml:space="preserve">reported (CIQ)</x:t>
        </x:is>
      </x:c>
      <x:c r="AR289" s="42" t="inlineStr">
        <x:is>
          <x:t xml:space="preserve">CapIQ Quick Comps (Ingredion set), data 2026-09-09</x:t>
        </x:is>
      </x:c>
      <x:c r="AS289" s="59" t="inlineStr">
        <x:is>
          <x:t xml:space="preserve">Rendering, bioproducts, and renewable diesel (Diamond Green JV)</x:t>
        </x:is>
      </x:c>
      <x:c r="AT289" s="59" t="inlineStr">
        <x:is>
          <x:t xml:space="preserve">Ingredient + renewable fuel sales</x:t>
        </x:is>
      </x:c>
      <x:c r="AU289" s="59" t="inlineStr">
        <x:is>
          <x:t xml:space="preserve">Renewable-diesel JV earnings volatile — NTM EBITDA step-up. Flagged.</x:t>
        </x:is>
      </x:c>
    </x:row>
    <x:row r="290">
      <x:c r="A290" s="42" t="inlineStr">
        <x:is>
          <x:t xml:space="preserve">Industry 9: Food &amp; Beverage</x:t>
        </x:is>
      </x:c>
      <x:c r="B290" s="42" t="inlineStr">
        <x:is>
          <x:t xml:space="preserve">9C. Food Ingredients &amp; Agri-Processing</x:t>
        </x:is>
      </x:c>
      <x:c r="C290" s="42" t="inlineStr">
        <x:is>
          <x:t xml:space="preserve">Ingredion Incorporated</x:t>
        </x:is>
      </x:c>
      <x:c r="D290" s="42" t="inlineStr">
        <x:is>
          <x:t xml:space="preserve">INGR</x:t>
        </x:is>
      </x:c>
      <x:c r="E290" s="42" t="inlineStr">
        <x:is>
          <x:t xml:space="preserve">NYSE</x:t>
        </x:is>
      </x:c>
      <x:c r="F290" s="42"/>
      <x:c r="G290" s="42" t="inlineStr">
        <x:is>
          <x:t xml:space="preserve">United States</x:t>
        </x:is>
      </x:c>
      <x:c r="H290" s="42" t="inlineStr">
        <x:is>
          <x:t xml:space="preserve">Starches, sweeteners &amp; specialty ingredients</x:t>
        </x:is>
      </x:c>
      <x:c r="I290" s="42" t="inlineStr">
        <x:is>
          <x:t xml:space="preserve">Agricultural Products and Services</x:t>
        </x:is>
      </x:c>
      <x:c r="J290" s="42" t="inlineStr">
        <x:is>
          <x:t xml:space="preserve">USD</x:t>
        </x:is>
      </x:c>
      <x:c r="K290" s="45" t="n">
        <x:v>100.72</x:v>
      </x:c>
      <x:c r="L290" s="42" t="inlineStr">
        <x:is>
          <x:t xml:space="preserve">2026-09-08</x:t>
        </x:is>
      </x:c>
      <x:c r="M290" s="48" t="n">
        <x:v>63.1</x:v>
      </x:c>
      <x:c r="N290" s="51" t="n">
        <x:v>6351.8</x:v>
      </x:c>
      <x:c r="O290" s="51" t="n">
        <x:v>831</x:v>
      </x:c>
      <x:c r="P290" s="51" t="n">
        <x:v>0</x:v>
      </x:c>
      <x:c r="Q290" s="51" t="n">
        <x:v>0</x:v>
      </x:c>
      <x:c r="R290" s="51" t="n">
        <x:v>7182.8</x:v>
      </x:c>
      <x:c r="S290" s="42" t="inlineStr">
        <x:is>
          <x:t xml:space="preserve">2026-08-07</x:t>
        </x:is>
      </x:c>
      <x:c r="T290" s="42"/>
      <x:c r="U290" s="51" t="n">
        <x:v>7215</x:v>
      </x:c>
      <x:c r="V290" s="51" t="n">
        <x:v>1154</x:v>
      </x:c>
      <x:c r="W290" s="51" t="n">
        <x:v>930</x:v>
      </x:c>
      <x:c r="X290" s="54" t="n">
        <x:v>0.1599445599445599</x:v>
      </x:c>
      <x:c r="Y290" s="54" t="n">
        <x:v>0.1288981288981289</x:v>
      </x:c>
      <x:c r="Z290" s="51" t="n">
        <x:v>7268.83</x:v>
      </x:c>
      <x:c r="AA290" s="51" t="n">
        <x:v>1212.13</x:v>
      </x:c>
      <x:c r="AB290" s="54" t="n">
        <x:v>0.007460845460845356</x:v>
      </x:c>
      <x:c r="AC290" s="57" t="n">
        <x:v>0.9955370755370756</x:v>
      </x:c>
      <x:c r="AD290" s="57" t="n">
        <x:v>6.224263431542461</x:v>
      </x:c>
      <x:c r="AE290" s="57" t="n">
        <x:v>7.723440860215054</x:v>
      </x:c>
      <x:c r="AF290" s="57" t="n">
        <x:v>0.988164532668944</x:v>
      </x:c>
      <x:c r="AG290" s="57" t="n">
        <x:v>5.925767038188972</x:v>
      </x:c>
      <x:c r="AH290" s="57" t="n">
        <x:v>10.94782608695652</x:v>
      </x:c>
      <x:c r="AI290" s="57" t="n">
        <x:v>9.106690777576853</x:v>
      </x:c>
      <x:c r="AJ290" s="42"/>
      <x:c r="AK290" s="42"/>
      <x:c r="AL290" s="42"/>
      <x:c r="AM290" s="42"/>
      <x:c r="AN290" s="42"/>
      <x:c r="AO290" s="42"/>
      <x:c r="AP290" s="42"/>
      <x:c r="AQ290" s="42" t="inlineStr">
        <x:is>
          <x:t xml:space="preserve">reported (CIQ)</x:t>
        </x:is>
      </x:c>
      <x:c r="AR290" s="42" t="inlineStr">
        <x:is>
          <x:t xml:space="preserve">CapIQ Quick Comps (Ingredion set), data 2026-09-09</x:t>
        </x:is>
      </x:c>
      <x:c r="AS290" s="59" t="inlineStr">
        <x:is>
          <x:t xml:space="preserve">Starches, sweeteners, and specialty food/industrial ingredients</x:t>
        </x:is>
      </x:c>
      <x:c r="AT290" s="59" t="inlineStr">
        <x:is>
          <x:t xml:space="preserve">Ingredient sales (B2B)</x:t>
        </x:is>
      </x:c>
      <x:c r="AU290" s="59" t="inlineStr">
        <x:is>
          <x:t xml:space="preserve">Ingredients anchor.</x:t>
        </x:is>
      </x:c>
    </x:row>
    <x:row r="291">
      <x:c r="A291" s="42" t="inlineStr">
        <x:is>
          <x:t xml:space="preserve">Industry 9: Food &amp; Beverage</x:t>
        </x:is>
      </x:c>
      <x:c r="B291" s="42" t="inlineStr">
        <x:is>
          <x:t xml:space="preserve">9C. Food Ingredients &amp; Agri-Processing</x:t>
        </x:is>
      </x:c>
      <x:c r="C291" s="42" t="inlineStr">
        <x:is>
          <x:t xml:space="preserve">Gujarat Ambuja Exports Limited</x:t>
        </x:is>
      </x:c>
      <x:c r="D291" s="42" t="inlineStr">
        <x:is>
          <x:t xml:space="preserve">GAEL</x:t>
        </x:is>
      </x:c>
      <x:c r="E291" s="42" t="inlineStr">
        <x:is>
          <x:t xml:space="preserve">NSEI</x:t>
        </x:is>
      </x:c>
      <x:c r="F291" s="42"/>
      <x:c r="G291" s="42" t="inlineStr">
        <x:is>
          <x:t xml:space="preserve">India</x:t>
        </x:is>
      </x:c>
      <x:c r="H291" s="42" t="inlineStr">
        <x:is>
          <x:t xml:space="preserve">Maize/agri processing (India)</x:t>
        </x:is>
      </x:c>
      <x:c r="I291" s="42" t="inlineStr">
        <x:is>
          <x:t xml:space="preserve">Agricultural Products and Services</x:t>
        </x:is>
      </x:c>
      <x:c r="J291" s="42" t="inlineStr">
        <x:is>
          <x:t xml:space="preserve">USD</x:t>
        </x:is>
      </x:c>
      <x:c r="K291" s="45" t="n">
        <x:v>1.75</x:v>
      </x:c>
      <x:c r="L291" s="42" t="inlineStr">
        <x:is>
          <x:t xml:space="preserve">2026-09-08</x:t>
        </x:is>
      </x:c>
      <x:c r="M291" s="48" t="n">
        <x:v>458.7</x:v>
      </x:c>
      <x:c r="N291" s="51" t="n">
        <x:v>802</x:v>
      </x:c>
      <x:c r="O291" s="51" t="n">
        <x:v>-44.5</x:v>
      </x:c>
      <x:c r="P291" s="51" t="n">
        <x:v>0</x:v>
      </x:c>
      <x:c r="Q291" s="51" t="n">
        <x:v>0</x:v>
      </x:c>
      <x:c r="R291" s="51" t="n">
        <x:v>757.5</x:v>
      </x:c>
      <x:c r="S291" s="42" t="inlineStr">
        <x:is>
          <x:t xml:space="preserve">2026-08-01</x:t>
        </x:is>
      </x:c>
      <x:c r="T291" s="42"/>
      <x:c r="U291" s="51" t="n">
        <x:v>633.9</x:v>
      </x:c>
      <x:c r="V291" s="51" t="n">
        <x:v>63.9</x:v>
      </x:c>
      <x:c r="W291" s="51" t="n">
        <x:v>49</x:v>
      </x:c>
      <x:c r="X291" s="54" t="n">
        <x:v>0.1008045433033602</x:v>
      </x:c>
      <x:c r="Y291" s="54" t="n">
        <x:v>0.0772992585581322</x:v>
      </x:c>
      <x:c r="Z291" s="51" t="n">
        <x:v>703.24</x:v>
      </x:c>
      <x:c r="AA291" s="51" t="n">
        <x:v>75.72</x:v>
      </x:c>
      <x:c r="AB291" s="54" t="n">
        <x:v>0.1093863385392018</x:v>
      </x:c>
      <x:c r="AC291" s="57" t="n">
        <x:v>1.194983435873166</x:v>
      </x:c>
      <x:c r="AD291" s="57" t="n">
        <x:v>11.85446009389671</x:v>
      </x:c>
      <x:c r="AE291" s="57" t="n">
        <x:v>15.45918367346939</x:v>
      </x:c>
      <x:c r="AF291" s="57" t="n">
        <x:v>1.077157158295888</x:v>
      </x:c>
      <x:c r="AG291" s="57" t="n">
        <x:v>10.00396196513471</x:v>
      </x:c>
      <x:c r="AH291" s="57" t="n">
        <x:v>17.5</x:v>
      </x:c>
      <x:c r="AI291" s="57" t="n">
        <x:v>15.90909090909091</x:v>
      </x:c>
      <x:c r="AJ291" s="42"/>
      <x:c r="AK291" s="42"/>
      <x:c r="AL291" s="42"/>
      <x:c r="AM291" s="42"/>
      <x:c r="AN291" s="42"/>
      <x:c r="AO291" s="42"/>
      <x:c r="AP291" s="42"/>
      <x:c r="AQ291" s="42" t="inlineStr">
        <x:is>
          <x:t xml:space="preserve">reported (CIQ)</x:t>
        </x:is>
      </x:c>
      <x:c r="AR291" s="42" t="inlineStr">
        <x:is>
          <x:t xml:space="preserve">CapIQ Quick Comps (Ingredion set); INR converted</x:t>
        </x:is>
      </x:c>
      <x:c r="AS291" s="59" t="inlineStr">
        <x:is>
          <x:t xml:space="preserve">Maize processing, agro-processing, and cotton yarn</x:t>
        </x:is>
      </x:c>
      <x:c r="AT291" s="59" t="inlineStr">
        <x:is>
          <x:t xml:space="preserve">Ingredient/commodity sales</x:t>
        </x:is>
      </x:c>
      <x:c r="AU291" s="59" t="inlineStr">
        <x:is>
          <x:t xml:space="preserve">India small-cap. Supplemental.</x:t>
        </x:is>
      </x:c>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30" hidden="0" customWidth="1"/>
    <x:col min="2" max="2" width="20" hidden="0" customWidth="1"/>
    <x:col min="3" max="3" width="9" hidden="0" customWidth="1"/>
    <x:col min="4" max="4" width="11" hidden="0" customWidth="1"/>
    <x:col min="5" max="5" width="11" hidden="0" customWidth="1"/>
    <x:col min="6" max="6" width="11" hidden="0" customWidth="1"/>
    <x:col min="7" max="7" width="11" hidden="0" customWidth="1"/>
    <x:col min="8" max="8" width="11" hidden="0" customWidth="1"/>
    <x:col min="9" max="9" width="15" hidden="0" customWidth="1"/>
  </x:cols>
  <x:sheetData>
    <x:row r="1">
      <x:c r="A1" s="64" t="inlineStr">
        <x:is>
          <x:t xml:space="preserve">Peer Group Summary — Trading Multiples (calculated, LTM &amp; NTM)</x:t>
        </x:is>
      </x:c>
      <x:c r="B1" s="66"/>
      <x:c r="C1" s="66"/>
      <x:c r="D1" s="66"/>
      <x:c r="E1" s="66"/>
      <x:c r="F1" s="66"/>
      <x:c r="G1" s="66"/>
      <x:c r="H1" s="66"/>
      <x:c r="I1" s="66"/>
    </x:row>
    <x:row r="2" ht="32" customHeight="1">
      <x:c r="A2" s="71" t="inlineStr">
        <x:is>
          <x:t xml:space="preserve">Statistics computed on '(calc)' multiples. NM / negative-EBITDA observations excluded from EBITDA/EBIT stats (underlying financials retained in Trading_Comps). Peer groups with &lt;5 usable observations flagged 'Limited sample'.</x:t>
        </x:is>
      </x:c>
      <x:c r="B2" s="66"/>
      <x:c r="C2" s="66"/>
      <x:c r="D2" s="66"/>
      <x:c r="E2" s="66"/>
      <x:c r="F2" s="66"/>
      <x:c r="G2" s="66"/>
      <x:c r="H2" s="66"/>
      <x:c r="I2" s="66"/>
    </x:row>
    <x:row r="3">
      <x:c r="A3" s="66"/>
      <x:c r="B3" s="66"/>
      <x:c r="C3" s="66"/>
      <x:c r="D3" s="66"/>
      <x:c r="E3" s="66"/>
      <x:c r="F3" s="66"/>
      <x:c r="G3" s="66"/>
      <x:c r="H3" s="66"/>
      <x:c r="I3" s="66"/>
    </x:row>
    <x:row r="4">
      <x:c r="A4" s="32" t="inlineStr">
        <x:is>
          <x:t xml:space="preserve">Peer Group</x:t>
        </x:is>
      </x:c>
      <x:c r="B4" s="32" t="inlineStr">
        <x:is>
          <x:t xml:space="preserve">Metric</x:t>
        </x:is>
      </x:c>
      <x:c r="C4" s="32" t="inlineStr">
        <x:is>
          <x:t xml:space="preserve">Usable n</x:t>
        </x:is>
      </x:c>
      <x:c r="D4" s="32" t="inlineStr">
        <x:is>
          <x:t xml:space="preserve">Min</x:t>
        </x:is>
      </x:c>
      <x:c r="E4" s="32" t="inlineStr">
        <x:is>
          <x:t xml:space="preserve">25th %ile</x:t>
        </x:is>
      </x:c>
      <x:c r="F4" s="32" t="inlineStr">
        <x:is>
          <x:t xml:space="preserve">Median</x:t>
        </x:is>
      </x:c>
      <x:c r="G4" s="32" t="inlineStr">
        <x:is>
          <x:t xml:space="preserve">75th %ile</x:t>
        </x:is>
      </x:c>
      <x:c r="H4" s="32" t="inlineStr">
        <x:is>
          <x:t xml:space="preserve">Max</x:t>
        </x:is>
      </x:c>
      <x:c r="I4" s="32" t="inlineStr">
        <x:is>
          <x:t xml:space="preserve">Flag</x:t>
        </x:is>
      </x:c>
    </x:row>
    <x:row r="5">
      <x:c r="A5" s="36" t="inlineStr">
        <x:is>
          <x:t xml:space="preserve">Industry 10: Retail &amp; Restaurants  |  10A. Specialty &amp; Home Retail  (n=13 companies)</x:t>
        </x:is>
      </x:c>
      <x:c r="B5" s="36"/>
      <x:c r="C5" s="36"/>
      <x:c r="D5" s="36"/>
      <x:c r="E5" s="36"/>
      <x:c r="F5" s="36"/>
      <x:c r="G5" s="36"/>
      <x:c r="H5" s="36"/>
      <x:c r="I5" s="36"/>
    </x:row>
    <x:row r="6">
      <x:c r="A6" s="74"/>
      <x:c r="B6" s="40" t="inlineStr">
        <x:is>
          <x:t xml:space="preserve">EV / LTM Revenue</x:t>
        </x:is>
      </x:c>
      <x:c r="C6" s="40" t="n">
        <x:v>13</x:v>
      </x:c>
      <x:c r="D6" s="55" t="n">
        <x:v>0.54</x:v>
      </x:c>
      <x:c r="E6" s="55" t="n">
        <x:v>0.78</x:v>
      </x:c>
      <x:c r="F6" s="55" t="n">
        <x:v>1.12</x:v>
      </x:c>
      <x:c r="G6" s="55" t="n">
        <x:v>1.66</x:v>
      </x:c>
      <x:c r="H6" s="55" t="n">
        <x:v>3.41</x:v>
      </x:c>
      <x:c r="I6" s="77"/>
    </x:row>
    <x:row r="7">
      <x:c r="A7" s="74"/>
      <x:c r="B7" s="40" t="inlineStr">
        <x:is>
          <x:t xml:space="preserve">EV / LTM EBITDA</x:t>
        </x:is>
      </x:c>
      <x:c r="C7" s="40" t="n">
        <x:v>13</x:v>
      </x:c>
      <x:c r="D7" s="55" t="n">
        <x:v>5.72</x:v>
      </x:c>
      <x:c r="E7" s="55" t="n">
        <x:v>9.73</x:v>
      </x:c>
      <x:c r="F7" s="55" t="n">
        <x:v>11.86</x:v>
      </x:c>
      <x:c r="G7" s="55" t="n">
        <x:v>13.46</x:v>
      </x:c>
      <x:c r="H7" s="55" t="n">
        <x:v>23.7</x:v>
      </x:c>
      <x:c r="I7" s="77"/>
    </x:row>
    <x:row r="8">
      <x:c r="A8" s="74"/>
      <x:c r="B8" s="40" t="inlineStr">
        <x:is>
          <x:t xml:space="preserve">EV / LTM EBIT</x:t>
        </x:is>
      </x:c>
      <x:c r="C8" s="40" t="n">
        <x:v>12</x:v>
      </x:c>
      <x:c r="D8" s="55" t="n">
        <x:v>7.03</x:v>
      </x:c>
      <x:c r="E8" s="55" t="n">
        <x:v>14.16</x:v>
      </x:c>
      <x:c r="F8" s="55" t="n">
        <x:v>17.57</x:v>
      </x:c>
      <x:c r="G8" s="55" t="n">
        <x:v>19.87</x:v>
      </x:c>
      <x:c r="H8" s="55" t="n">
        <x:v>23.89</x:v>
      </x:c>
      <x:c r="I8" s="77"/>
    </x:row>
    <x:row r="9">
      <x:c r="A9" s="74"/>
      <x:c r="B9" s="40" t="inlineStr">
        <x:is>
          <x:t xml:space="preserve">P / LTM EPS</x:t>
        </x:is>
      </x:c>
      <x:c r="C9" s="40" t="n">
        <x:v>12</x:v>
      </x:c>
      <x:c r="D9" s="55" t="n">
        <x:v>4.6</x:v>
      </x:c>
      <x:c r="E9" s="55" t="n">
        <x:v>14.95</x:v>
      </x:c>
      <x:c r="F9" s="55" t="n">
        <x:v>17.44</x:v>
      </x:c>
      <x:c r="G9" s="55" t="n">
        <x:v>22.12</x:v>
      </x:c>
      <x:c r="H9" s="55" t="n">
        <x:v>26.4</x:v>
      </x:c>
      <x:c r="I9" s="77"/>
    </x:row>
    <x:row r="10">
      <x:c r="A10" s="74"/>
      <x:c r="B10" s="40" t="inlineStr">
        <x:is>
          <x:t xml:space="preserve">EV / NTM Revenue</x:t>
        </x:is>
      </x:c>
      <x:c r="C10" s="40" t="n">
        <x:v>11</x:v>
      </x:c>
      <x:c r="D10" s="55" t="n">
        <x:v>0.54</x:v>
      </x:c>
      <x:c r="E10" s="55" t="n">
        <x:v>0.95</x:v>
      </x:c>
      <x:c r="F10" s="55" t="n">
        <x:v>1.11</x:v>
      </x:c>
      <x:c r="G10" s="55" t="n">
        <x:v>1.7</x:v>
      </x:c>
      <x:c r="H10" s="55" t="n">
        <x:v>3.22</x:v>
      </x:c>
      <x:c r="I10" s="77"/>
    </x:row>
    <x:row r="11">
      <x:c r="A11" s="74"/>
      <x:c r="B11" s="40" t="inlineStr">
        <x:is>
          <x:t xml:space="preserve">EV / NTM EBITDA</x:t>
        </x:is>
      </x:c>
      <x:c r="C11" s="40" t="n">
        <x:v>10</x:v>
      </x:c>
      <x:c r="D11" s="55" t="n">
        <x:v>6.47</x:v>
      </x:c>
      <x:c r="E11" s="55" t="n">
        <x:v>8.880000000000001</x:v>
      </x:c>
      <x:c r="F11" s="55" t="n">
        <x:v>11.26</x:v>
      </x:c>
      <x:c r="G11" s="55" t="n">
        <x:v>12.23</x:v>
      </x:c>
      <x:c r="H11" s="55" t="n">
        <x:v>15.35</x:v>
      </x:c>
      <x:c r="I11" s="77"/>
    </x:row>
    <x:row r="12">
      <x:c r="A12" s="74"/>
      <x:c r="B12" s="40" t="inlineStr">
        <x:is>
          <x:t xml:space="preserve">P / NTM EPS</x:t>
        </x:is>
      </x:c>
      <x:c r="C12" s="40" t="n">
        <x:v>11</x:v>
      </x:c>
      <x:c r="D12" s="55" t="n">
        <x:v>6.86</x:v>
      </x:c>
      <x:c r="E12" s="55" t="n">
        <x:v>12.01</x:v>
      </x:c>
      <x:c r="F12" s="55" t="n">
        <x:v>16.49</x:v>
      </x:c>
      <x:c r="G12" s="55" t="n">
        <x:v>18.7</x:v>
      </x:c>
      <x:c r="H12" s="55" t="n">
        <x:v>22.94</x:v>
      </x:c>
      <x:c r="I12" s="77"/>
    </x:row>
    <x:row r="13">
      <x:c r="A13" s="66"/>
      <x:c r="B13" s="66"/>
      <x:c r="C13" s="66"/>
      <x:c r="D13" s="66"/>
      <x:c r="E13" s="66"/>
      <x:c r="F13" s="66"/>
      <x:c r="G13" s="66"/>
      <x:c r="H13" s="66"/>
      <x:c r="I13" s="66"/>
    </x:row>
    <x:row r="14">
      <x:c r="A14" s="36" t="inlineStr">
        <x:is>
          <x:t xml:space="preserve">Industry 10: Retail &amp; Restaurants  |  10B. E-commerce &amp; Marketplaces  (n=6 companies)</x:t>
        </x:is>
      </x:c>
      <x:c r="B14" s="36"/>
      <x:c r="C14" s="36"/>
      <x:c r="D14" s="36"/>
      <x:c r="E14" s="36"/>
      <x:c r="F14" s="36"/>
      <x:c r="G14" s="36"/>
      <x:c r="H14" s="36"/>
      <x:c r="I14" s="36"/>
    </x:row>
    <x:row r="15">
      <x:c r="A15" s="74"/>
      <x:c r="B15" s="40" t="inlineStr">
        <x:is>
          <x:t xml:space="preserve">EV / LTM Revenue</x:t>
        </x:is>
      </x:c>
      <x:c r="C15" s="40" t="n">
        <x:v>6</x:v>
      </x:c>
      <x:c r="D15" s="55" t="n">
        <x:v>0.14</x:v>
      </x:c>
      <x:c r="E15" s="55" t="n">
        <x:v>0.37</x:v>
      </x:c>
      <x:c r="F15" s="55" t="n">
        <x:v>0.96</x:v>
      </x:c>
      <x:c r="G15" s="55" t="n">
        <x:v>2.48</x:v>
      </x:c>
      <x:c r="H15" s="55" t="n">
        <x:v>4.15</x:v>
      </x:c>
      <x:c r="I15" s="77"/>
    </x:row>
    <x:row r="16">
      <x:c r="A16" s="74"/>
      <x:c r="B16" s="40" t="inlineStr">
        <x:is>
          <x:t xml:space="preserve">EV / LTM EBITDA</x:t>
        </x:is>
      </x:c>
      <x:c r="C16" s="40" t="n">
        <x:v>4</x:v>
      </x:c>
      <x:c r="D16" s="55" t="n">
        <x:v>16.12</x:v>
      </x:c>
      <x:c r="E16" s="55" t="n">
        <x:v>17.55</x:v>
      </x:c>
      <x:c r="F16" s="55" t="n">
        <x:v>19.28</x:v>
      </x:c>
      <x:c r="G16" s="55" t="n">
        <x:v>26.76</x:v>
      </x:c>
      <x:c r="H16" s="55" t="n">
        <x:v>45.44</x:v>
      </x:c>
      <x:c r="I16" s="80" t="inlineStr">
        <x:is>
          <x:t xml:space="preserve">Limited sample</x:t>
        </x:is>
      </x:c>
    </x:row>
    <x:row r="17">
      <x:c r="A17" s="74"/>
      <x:c r="B17" s="40" t="inlineStr">
        <x:is>
          <x:t xml:space="preserve">EV / LTM EBIT</x:t>
        </x:is>
      </x:c>
      <x:c r="C17" s="40" t="n">
        <x:v>4</x:v>
      </x:c>
      <x:c r="D17" s="55" t="n">
        <x:v>19</x:v>
      </x:c>
      <x:c r="E17" s="55" t="n">
        <x:v>19.87</x:v>
      </x:c>
      <x:c r="F17" s="55" t="n">
        <x:v>23.54</x:v>
      </x:c>
      <x:c r="G17" s="55" t="n">
        <x:v>35.26</x:v>
      </x:c>
      <x:c r="H17" s="55" t="n">
        <x:v>60.25</x:v>
      </x:c>
      <x:c r="I17" s="80" t="inlineStr">
        <x:is>
          <x:t xml:space="preserve">Limited sample</x:t>
        </x:is>
      </x:c>
    </x:row>
    <x:row r="18">
      <x:c r="A18" s="74"/>
      <x:c r="B18" s="40" t="inlineStr">
        <x:is>
          <x:t xml:space="preserve">P / LTM EPS</x:t>
        </x:is>
      </x:c>
      <x:c r="C18" s="40" t="n">
        <x:v>3</x:v>
      </x:c>
      <x:c r="D18" s="55" t="n">
        <x:v>21.7</x:v>
      </x:c>
      <x:c r="E18" s="55" t="n">
        <x:v>26.81</x:v>
      </x:c>
      <x:c r="F18" s="55" t="n">
        <x:v>31.92</x:v>
      </x:c>
      <x:c r="G18" s="55" t="n">
        <x:v>40.18</x:v>
      </x:c>
      <x:c r="H18" s="55" t="n">
        <x:v>48.43</x:v>
      </x:c>
      <x:c r="I18" s="80" t="inlineStr">
        <x:is>
          <x:t xml:space="preserve">Limited sample</x:t>
        </x:is>
      </x:c>
    </x:row>
    <x:row r="19">
      <x:c r="A19" s="74"/>
      <x:c r="B19" s="40" t="inlineStr">
        <x:is>
          <x:t xml:space="preserve">EV / NTM Revenue</x:t>
        </x:is>
      </x:c>
      <x:c r="C19" s="40" t="n">
        <x:v>5</x:v>
      </x:c>
      <x:c r="D19" s="55" t="n">
        <x:v>0.13</x:v>
      </x:c>
      <x:c r="E19" s="55" t="n">
        <x:v>0.3</x:v>
      </x:c>
      <x:c r="F19" s="55" t="n">
        <x:v>1.16</x:v>
      </x:c>
      <x:c r="G19" s="55" t="n">
        <x:v>2.92</x:v>
      </x:c>
      <x:c r="H19" s="55" t="n">
        <x:v>3.87</x:v>
      </x:c>
      <x:c r="I19" s="77"/>
    </x:row>
    <x:row r="20">
      <x:c r="A20" s="74"/>
      <x:c r="B20" s="40" t="inlineStr">
        <x:is>
          <x:t xml:space="preserve">EV / NTM EBITDA</x:t>
        </x:is>
      </x:c>
      <x:c r="C20" s="40" t="n">
        <x:v>4</x:v>
      </x:c>
      <x:c r="D20" s="55" t="n">
        <x:v>9.76</x:v>
      </x:c>
      <x:c r="E20" s="55" t="n">
        <x:v>10.19</x:v>
      </x:c>
      <x:c r="F20" s="55" t="n">
        <x:v>11.64</x:v>
      </x:c>
      <x:c r="G20" s="55" t="n">
        <x:v>13.99</x:v>
      </x:c>
      <x:c r="H20" s="55" t="n">
        <x:v>17.16</x:v>
      </x:c>
      <x:c r="I20" s="80" t="inlineStr">
        <x:is>
          <x:t xml:space="preserve">Limited sample</x:t>
        </x:is>
      </x:c>
    </x:row>
    <x:row r="21">
      <x:c r="A21" s="74"/>
      <x:c r="B21" s="40" t="inlineStr">
        <x:is>
          <x:t xml:space="preserve">P / NTM EPS</x:t>
        </x:is>
      </x:c>
      <x:c r="C21" s="40" t="n">
        <x:v>4</x:v>
      </x:c>
      <x:c r="D21" s="55" t="n">
        <x:v>11.56</x:v>
      </x:c>
      <x:c r="E21" s="55" t="n">
        <x:v>15.27</x:v>
      </x:c>
      <x:c r="F21" s="55" t="n">
        <x:v>18.94</x:v>
      </x:c>
      <x:c r="G21" s="55" t="n">
        <x:v>23.46</x:v>
      </x:c>
      <x:c r="H21" s="55" t="n">
        <x:v>29.71</x:v>
      </x:c>
      <x:c r="I21" s="80" t="inlineStr">
        <x:is>
          <x:t xml:space="preserve">Limited sample</x:t>
        </x:is>
      </x:c>
    </x:row>
    <x:row r="22">
      <x:c r="A22" s="66"/>
      <x:c r="B22" s="66"/>
      <x:c r="C22" s="66"/>
      <x:c r="D22" s="66"/>
      <x:c r="E22" s="66"/>
      <x:c r="F22" s="66"/>
      <x:c r="G22" s="66"/>
      <x:c r="H22" s="66"/>
      <x:c r="I22" s="66"/>
    </x:row>
    <x:row r="23">
      <x:c r="A23" s="36" t="inlineStr">
        <x:is>
          <x:t xml:space="preserve">Industry 10: Retail &amp; Restaurants  |  10C. Restaurants &amp; Franchisors  (n=11 companies)</x:t>
        </x:is>
      </x:c>
      <x:c r="B23" s="36"/>
      <x:c r="C23" s="36"/>
      <x:c r="D23" s="36"/>
      <x:c r="E23" s="36"/>
      <x:c r="F23" s="36"/>
      <x:c r="G23" s="36"/>
      <x:c r="H23" s="36"/>
      <x:c r="I23" s="36"/>
    </x:row>
    <x:row r="24">
      <x:c r="A24" s="74"/>
      <x:c r="B24" s="40" t="inlineStr">
        <x:is>
          <x:t xml:space="preserve">EV / LTM Revenue</x:t>
        </x:is>
      </x:c>
      <x:c r="C24" s="40" t="n">
        <x:v>11</x:v>
      </x:c>
      <x:c r="D24" s="55" t="n">
        <x:v>0.66</x:v>
      </x:c>
      <x:c r="E24" s="55" t="n">
        <x:v>1.93</x:v>
      </x:c>
      <x:c r="F24" s="55" t="n">
        <x:v>3.1</x:v>
      </x:c>
      <x:c r="G24" s="55" t="n">
        <x:v>4.24</x:v>
      </x:c>
      <x:c r="H24" s="55" t="n">
        <x:v>8.42</x:v>
      </x:c>
      <x:c r="I24" s="77"/>
    </x:row>
    <x:row r="25">
      <x:c r="A25" s="74"/>
      <x:c r="B25" s="40" t="inlineStr">
        <x:is>
          <x:t xml:space="preserve">EV / LTM EBITDA</x:t>
        </x:is>
      </x:c>
      <x:c r="C25" s="40" t="n">
        <x:v>11</x:v>
      </x:c>
      <x:c r="D25" s="55" t="n">
        <x:v>8.31</x:v>
      </x:c>
      <x:c r="E25" s="55" t="n">
        <x:v>14.82</x:v>
      </x:c>
      <x:c r="F25" s="55" t="n">
        <x:v>15.62</x:v>
      </x:c>
      <x:c r="G25" s="55" t="n">
        <x:v>18.9</x:v>
      </x:c>
      <x:c r="H25" s="55" t="n">
        <x:v>23.55</x:v>
      </x:c>
      <x:c r="I25" s="77"/>
    </x:row>
    <x:row r="26">
      <x:c r="A26" s="74"/>
      <x:c r="B26" s="40" t="inlineStr">
        <x:is>
          <x:t xml:space="preserve">EV / LTM EBIT</x:t>
        </x:is>
      </x:c>
      <x:c r="C26" s="40" t="n">
        <x:v>11</x:v>
      </x:c>
      <x:c r="D26" s="55" t="n">
        <x:v>16.09</x:v>
      </x:c>
      <x:c r="E26" s="55" t="n">
        <x:v>17.68</x:v>
      </x:c>
      <x:c r="F26" s="55" t="n">
        <x:v>19.96</x:v>
      </x:c>
      <x:c r="G26" s="55" t="n">
        <x:v>26.38</x:v>
      </x:c>
      <x:c r="H26" s="55" t="n">
        <x:v>33.42</x:v>
      </x:c>
      <x:c r="I26" s="77"/>
    </x:row>
    <x:row r="27">
      <x:c r="A27" s="74"/>
      <x:c r="B27" s="40" t="inlineStr">
        <x:is>
          <x:t xml:space="preserve">P / LTM EPS</x:t>
        </x:is>
      </x:c>
      <x:c r="C27" s="40" t="n">
        <x:v>11</x:v>
      </x:c>
      <x:c r="D27" s="55" t="n">
        <x:v>18.2</x:v>
      </x:c>
      <x:c r="E27" s="55" t="n">
        <x:v>19.58</x:v>
      </x:c>
      <x:c r="F27" s="55" t="n">
        <x:v>20.59</x:v>
      </x:c>
      <x:c r="G27" s="55" t="n">
        <x:v>28.4</x:v>
      </x:c>
      <x:c r="H27" s="55" t="n">
        <x:v>57.49</x:v>
      </x:c>
      <x:c r="I27" s="77"/>
    </x:row>
    <x:row r="28">
      <x:c r="A28" s="74"/>
      <x:c r="B28" s="40" t="inlineStr">
        <x:is>
          <x:t xml:space="preserve">EV / NTM Revenue</x:t>
        </x:is>
      </x:c>
      <x:c r="C28" s="40" t="n">
        <x:v>11</x:v>
      </x:c>
      <x:c r="D28" s="55" t="n">
        <x:v>0.66</x:v>
      </x:c>
      <x:c r="E28" s="55" t="n">
        <x:v>1.78</x:v>
      </x:c>
      <x:c r="F28" s="55" t="n">
        <x:v>2.96</x:v>
      </x:c>
      <x:c r="G28" s="55" t="n">
        <x:v>4</x:v>
      </x:c>
      <x:c r="H28" s="55" t="n">
        <x:v>8.08</x:v>
      </x:c>
      <x:c r="I28" s="77"/>
    </x:row>
    <x:row r="29">
      <x:c r="A29" s="74"/>
      <x:c r="B29" s="40" t="inlineStr">
        <x:is>
          <x:t xml:space="preserve">EV / NTM EBITDA</x:t>
        </x:is>
      </x:c>
      <x:c r="C29" s="40" t="n">
        <x:v>11</x:v>
      </x:c>
      <x:c r="D29" s="55" t="n">
        <x:v>8.449999999999999</x:v>
      </x:c>
      <x:c r="E29" s="55" t="n">
        <x:v>13.4</x:v>
      </x:c>
      <x:c r="F29" s="55" t="n">
        <x:v>14.55</x:v>
      </x:c>
      <x:c r="G29" s="55" t="n">
        <x:v>17.13</x:v>
      </x:c>
      <x:c r="H29" s="55" t="n">
        <x:v>21</x:v>
      </x:c>
      <x:c r="I29" s="77"/>
    </x:row>
    <x:row r="30">
      <x:c r="A30" s="74"/>
      <x:c r="B30" s="40" t="inlineStr">
        <x:is>
          <x:t xml:space="preserve">P / NTM EPS</x:t>
        </x:is>
      </x:c>
      <x:c r="C30" s="40" t="n">
        <x:v>11</x:v>
      </x:c>
      <x:c r="D30" s="55" t="n">
        <x:v>9.93</x:v>
      </x:c>
      <x:c r="E30" s="55" t="n">
        <x:v>17.2</x:v>
      </x:c>
      <x:c r="F30" s="55" t="n">
        <x:v>19.1</x:v>
      </x:c>
      <x:c r="G30" s="55" t="n">
        <x:v>23.61</x:v>
      </x:c>
      <x:c r="H30" s="55" t="n">
        <x:v>33.91</x:v>
      </x:c>
      <x:c r="I30" s="77"/>
    </x:row>
    <x:row r="31">
      <x:c r="A31" s="66"/>
      <x:c r="B31" s="66"/>
      <x:c r="C31" s="66"/>
      <x:c r="D31" s="66"/>
      <x:c r="E31" s="66"/>
      <x:c r="F31" s="66"/>
      <x:c r="G31" s="66"/>
      <x:c r="H31" s="66"/>
      <x:c r="I31" s="66"/>
    </x:row>
    <x:row r="32">
      <x:c r="A32" s="36" t="inlineStr">
        <x:is>
          <x:t xml:space="preserve">Industry 11: Industrial &amp; Commercial Services  |  11A. Facilities &amp; Support Services  (n=6 companies)</x:t>
        </x:is>
      </x:c>
      <x:c r="B32" s="36"/>
      <x:c r="C32" s="36"/>
      <x:c r="D32" s="36"/>
      <x:c r="E32" s="36"/>
      <x:c r="F32" s="36"/>
      <x:c r="G32" s="36"/>
      <x:c r="H32" s="36"/>
      <x:c r="I32" s="36"/>
    </x:row>
    <x:row r="33">
      <x:c r="A33" s="74"/>
      <x:c r="B33" s="40" t="inlineStr">
        <x:is>
          <x:t xml:space="preserve">EV / LTM Revenue</x:t>
        </x:is>
      </x:c>
      <x:c r="C33" s="40" t="n">
        <x:v>6</x:v>
      </x:c>
      <x:c r="D33" s="55" t="n">
        <x:v>1.06</x:v>
      </x:c>
      <x:c r="E33" s="55" t="n">
        <x:v>1.33</x:v>
      </x:c>
      <x:c r="F33" s="55" t="n">
        <x:v>2.91</x:v>
      </x:c>
      <x:c r="G33" s="55" t="n">
        <x:v>4.34</x:v>
      </x:c>
      <x:c r="H33" s="55" t="n">
        <x:v>7.32</x:v>
      </x:c>
      <x:c r="I33" s="77"/>
    </x:row>
    <x:row r="34">
      <x:c r="A34" s="74"/>
      <x:c r="B34" s="40" t="inlineStr">
        <x:is>
          <x:t xml:space="preserve">EV / LTM EBITDA</x:t>
        </x:is>
      </x:c>
      <x:c r="C34" s="40" t="n">
        <x:v>6</x:v>
      </x:c>
      <x:c r="D34" s="55" t="n">
        <x:v>11.97</x:v>
      </x:c>
      <x:c r="E34" s="55" t="n">
        <x:v>15.09</x:v>
      </x:c>
      <x:c r="F34" s="55" t="n">
        <x:v>18.54</x:v>
      </x:c>
      <x:c r="G34" s="55" t="n">
        <x:v>21.85</x:v>
      </x:c>
      <x:c r="H34" s="55" t="n">
        <x:v>27.53</x:v>
      </x:c>
      <x:c r="I34" s="77"/>
    </x:row>
    <x:row r="35">
      <x:c r="A35" s="74"/>
      <x:c r="B35" s="40" t="inlineStr">
        <x:is>
          <x:t xml:space="preserve">EV / LTM EBIT</x:t>
        </x:is>
      </x:c>
      <x:c r="C35" s="40" t="n">
        <x:v>6</x:v>
      </x:c>
      <x:c r="D35" s="55" t="n">
        <x:v>22.71</x:v>
      </x:c>
      <x:c r="E35" s="55" t="n">
        <x:v>24.68</x:v>
      </x:c>
      <x:c r="F35" s="55" t="n">
        <x:v>27.01</x:v>
      </x:c>
      <x:c r="G35" s="55" t="n">
        <x:v>30.4</x:v>
      </x:c>
      <x:c r="H35" s="55" t="n">
        <x:v>32.72</x:v>
      </x:c>
      <x:c r="I35" s="77"/>
    </x:row>
    <x:row r="36">
      <x:c r="A36" s="74"/>
      <x:c r="B36" s="40" t="inlineStr">
        <x:is>
          <x:t xml:space="preserve">P / LTM EPS</x:t>
        </x:is>
      </x:c>
      <x:c r="C36" s="40" t="n">
        <x:v>5</x:v>
      </x:c>
      <x:c r="D36" s="55" t="n">
        <x:v>31.4</x:v>
      </x:c>
      <x:c r="E36" s="55" t="n">
        <x:v>39.8</x:v>
      </x:c>
      <x:c r="F36" s="55" t="n">
        <x:v>40.74</x:v>
      </x:c>
      <x:c r="G36" s="55" t="n">
        <x:v>41.17</x:v>
      </x:c>
      <x:c r="H36" s="55" t="n">
        <x:v>43.33</x:v>
      </x:c>
      <x:c r="I36" s="77"/>
    </x:row>
    <x:row r="37">
      <x:c r="A37" s="74"/>
      <x:c r="B37" s="40" t="inlineStr">
        <x:is>
          <x:t xml:space="preserve">EV / NTM Revenue</x:t>
        </x:is>
      </x:c>
      <x:c r="C37" s="40" t="n">
        <x:v>6</x:v>
      </x:c>
      <x:c r="D37" s="55" t="n">
        <x:v>0.98</x:v>
      </x:c>
      <x:c r="E37" s="55" t="n">
        <x:v>1.32</x:v>
      </x:c>
      <x:c r="F37" s="55" t="n">
        <x:v>2.74</x:v>
      </x:c>
      <x:c r="G37" s="55" t="n">
        <x:v>4</x:v>
      </x:c>
      <x:c r="H37" s="55" t="n">
        <x:v>6.75</x:v>
      </x:c>
      <x:c r="I37" s="77"/>
    </x:row>
    <x:row r="38">
      <x:c r="A38" s="74"/>
      <x:c r="B38" s="40" t="inlineStr">
        <x:is>
          <x:t xml:space="preserve">EV / NTM EBITDA</x:t>
        </x:is>
      </x:c>
      <x:c r="C38" s="40" t="n">
        <x:v>6</x:v>
      </x:c>
      <x:c r="D38" s="55" t="n">
        <x:v>8.779999999999999</x:v>
      </x:c>
      <x:c r="E38" s="55" t="n">
        <x:v>12.54</x:v>
      </x:c>
      <x:c r="F38" s="55" t="n">
        <x:v>16.1</x:v>
      </x:c>
      <x:c r="G38" s="55" t="n">
        <x:v>18.84</x:v>
      </x:c>
      <x:c r="H38" s="55" t="n">
        <x:v>23.98</x:v>
      </x:c>
      <x:c r="I38" s="77"/>
    </x:row>
    <x:row r="39">
      <x:c r="A39" s="74"/>
      <x:c r="B39" s="40" t="inlineStr">
        <x:is>
          <x:t xml:space="preserve">P / NTM EPS</x:t>
        </x:is>
      </x:c>
      <x:c r="C39" s="40" t="n">
        <x:v>6</x:v>
      </x:c>
      <x:c r="D39" s="55" t="n">
        <x:v>18.22</x:v>
      </x:c>
      <x:c r="E39" s="55" t="n">
        <x:v>22.39</x:v>
      </x:c>
      <x:c r="F39" s="55" t="n">
        <x:v>26.61</x:v>
      </x:c>
      <x:c r="G39" s="55" t="n">
        <x:v>33.04</x:v>
      </x:c>
      <x:c r="H39" s="55" t="n">
        <x:v>36.44</x:v>
      </x:c>
      <x:c r="I39" s="77"/>
    </x:row>
    <x:row r="40">
      <x:c r="A40" s="66"/>
      <x:c r="B40" s="66"/>
      <x:c r="C40" s="66"/>
      <x:c r="D40" s="66"/>
      <x:c r="E40" s="66"/>
      <x:c r="F40" s="66"/>
      <x:c r="G40" s="66"/>
      <x:c r="H40" s="66"/>
      <x:c r="I40" s="66"/>
    </x:row>
    <x:row r="41">
      <x:c r="A41" s="36" t="inlineStr">
        <x:is>
          <x:t xml:space="preserve">Industry 11: Industrial &amp; Commercial Services  |  11B. Environmental &amp; Waste Services  (n=7 companies)</x:t>
        </x:is>
      </x:c>
      <x:c r="B41" s="36"/>
      <x:c r="C41" s="36"/>
      <x:c r="D41" s="36"/>
      <x:c r="E41" s="36"/>
      <x:c r="F41" s="36"/>
      <x:c r="G41" s="36"/>
      <x:c r="H41" s="36"/>
      <x:c r="I41" s="36"/>
    </x:row>
    <x:row r="42">
      <x:c r="A42" s="74"/>
      <x:c r="B42" s="40" t="inlineStr">
        <x:is>
          <x:t xml:space="preserve">EV / LTM Revenue</x:t>
        </x:is>
      </x:c>
      <x:c r="C42" s="40" t="n">
        <x:v>7</x:v>
      </x:c>
      <x:c r="D42" s="55" t="n">
        <x:v>0.4</x:v>
      </x:c>
      <x:c r="E42" s="55" t="n">
        <x:v>3.4</x:v>
      </x:c>
      <x:c r="F42" s="55" t="n">
        <x:v>4.26</x:v>
      </x:c>
      <x:c r="G42" s="55" t="n">
        <x:v>4.66</x:v>
      </x:c>
      <x:c r="H42" s="55" t="n">
        <x:v>5.14</x:v>
      </x:c>
      <x:c r="I42" s="77"/>
    </x:row>
    <x:row r="43">
      <x:c r="A43" s="74"/>
      <x:c r="B43" s="40" t="inlineStr">
        <x:is>
          <x:t xml:space="preserve">EV / LTM EBITDA</x:t>
        </x:is>
      </x:c>
      <x:c r="C43" s="40" t="n">
        <x:v>7</x:v>
      </x:c>
      <x:c r="D43" s="55" t="n">
        <x:v>14.06</x:v>
      </x:c>
      <x:c r="E43" s="55" t="n">
        <x:v>15.86</x:v>
      </x:c>
      <x:c r="F43" s="55" t="n">
        <x:v>16.21</x:v>
      </x:c>
      <x:c r="G43" s="55" t="n">
        <x:v>17.89</x:v>
      </x:c>
      <x:c r="H43" s="55" t="n">
        <x:v>19.46</x:v>
      </x:c>
      <x:c r="I43" s="77"/>
    </x:row>
    <x:row r="44">
      <x:c r="A44" s="74"/>
      <x:c r="B44" s="40" t="inlineStr">
        <x:is>
          <x:t xml:space="preserve">EV / LTM EBIT</x:t>
        </x:is>
      </x:c>
      <x:c r="C44" s="40" t="n">
        <x:v>6</x:v>
      </x:c>
      <x:c r="D44" s="55" t="n">
        <x:v>22.58</x:v>
      </x:c>
      <x:c r="E44" s="55" t="n">
        <x:v>24.78</x:v>
      </x:c>
      <x:c r="F44" s="55" t="n">
        <x:v>26.65</x:v>
      </x:c>
      <x:c r="G44" s="55" t="n">
        <x:v>64.28</x:v>
      </x:c>
      <x:c r="H44" s="55" t="n">
        <x:v>77.09999999999999</x:v>
      </x:c>
      <x:c r="I44" s="77"/>
    </x:row>
    <x:row r="45">
      <x:c r="A45" s="74"/>
      <x:c r="B45" s="40" t="inlineStr">
        <x:is>
          <x:t xml:space="preserve">P / LTM EPS</x:t>
        </x:is>
      </x:c>
      <x:c r="C45" s="40" t="n">
        <x:v>5</x:v>
      </x:c>
      <x:c r="D45" s="55" t="n">
        <x:v>30.61</x:v>
      </x:c>
      <x:c r="E45" s="55" t="n">
        <x:v>31.51</x:v>
      </x:c>
      <x:c r="F45" s="55" t="n">
        <x:v>38.27</x:v>
      </x:c>
      <x:c r="G45" s="55" t="n">
        <x:v>38.95</x:v>
      </x:c>
      <x:c r="H45" s="55" t="n">
        <x:v>1139.5</x:v>
      </x:c>
      <x:c r="I45" s="77"/>
    </x:row>
    <x:row r="46">
      <x:c r="A46" s="74"/>
      <x:c r="B46" s="40" t="inlineStr">
        <x:is>
          <x:t xml:space="preserve">EV / NTM Revenue</x:t>
        </x:is>
      </x:c>
      <x:c r="C46" s="40" t="n">
        <x:v>7</x:v>
      </x:c>
      <x:c r="D46" s="55" t="n">
        <x:v>0.66</x:v>
      </x:c>
      <x:c r="E46" s="55" t="n">
        <x:v>3.09</x:v>
      </x:c>
      <x:c r="F46" s="55" t="n">
        <x:v>3.84</x:v>
      </x:c>
      <x:c r="G46" s="55" t="n">
        <x:v>4.34</x:v>
      </x:c>
      <x:c r="H46" s="55" t="n">
        <x:v>4.86</x:v>
      </x:c>
      <x:c r="I46" s="77"/>
    </x:row>
    <x:row r="47">
      <x:c r="A47" s="74"/>
      <x:c r="B47" s="40" t="inlineStr">
        <x:is>
          <x:t xml:space="preserve">EV / NTM EBITDA</x:t>
        </x:is>
      </x:c>
      <x:c r="C47" s="40" t="n">
        <x:v>7</x:v>
      </x:c>
      <x:c r="D47" s="55" t="n">
        <x:v>6.12</x:v>
      </x:c>
      <x:c r="E47" s="55" t="n">
        <x:v>12.63</x:v>
      </x:c>
      <x:c r="F47" s="55" t="n">
        <x:v>13.68</x:v>
      </x:c>
      <x:c r="G47" s="55" t="n">
        <x:v>14.36</x:v>
      </x:c>
      <x:c r="H47" s="55" t="n">
        <x:v>14.51</x:v>
      </x:c>
      <x:c r="I47" s="77"/>
    </x:row>
    <x:row r="48">
      <x:c r="A48" s="74"/>
      <x:c r="B48" s="40" t="inlineStr">
        <x:is>
          <x:t xml:space="preserve">P / NTM EPS</x:t>
        </x:is>
      </x:c>
      <x:c r="C48" s="40" t="n">
        <x:v>6</x:v>
      </x:c>
      <x:c r="D48" s="55" t="n">
        <x:v>25.37</x:v>
      </x:c>
      <x:c r="E48" s="55" t="n">
        <x:v>28</x:v>
      </x:c>
      <x:c r="F48" s="55" t="n">
        <x:v>30.29</x:v>
      </x:c>
      <x:c r="G48" s="55" t="n">
        <x:v>45.78</x:v>
      </x:c>
      <x:c r="H48" s="55" t="n">
        <x:v>73.52</x:v>
      </x:c>
      <x:c r="I48" s="77"/>
    </x:row>
    <x:row r="49">
      <x:c r="A49" s="66"/>
      <x:c r="B49" s="66"/>
      <x:c r="C49" s="66"/>
      <x:c r="D49" s="66"/>
      <x:c r="E49" s="66"/>
      <x:c r="F49" s="66"/>
      <x:c r="G49" s="66"/>
      <x:c r="H49" s="66"/>
      <x:c r="I49" s="66"/>
    </x:row>
    <x:row r="50">
      <x:c r="A50" s="36" t="inlineStr">
        <x:is>
          <x:t xml:space="preserve">Industry 11: Industrial &amp; Commercial Services  |  11C. Specialty Contracting &amp; Engineering  (n=9 companies)</x:t>
        </x:is>
      </x:c>
      <x:c r="B50" s="36"/>
      <x:c r="C50" s="36"/>
      <x:c r="D50" s="36"/>
      <x:c r="E50" s="36"/>
      <x:c r="F50" s="36"/>
      <x:c r="G50" s="36"/>
      <x:c r="H50" s="36"/>
      <x:c r="I50" s="36"/>
    </x:row>
    <x:row r="51">
      <x:c r="A51" s="74"/>
      <x:c r="B51" s="40" t="inlineStr">
        <x:is>
          <x:t xml:space="preserve">EV / LTM Revenue</x:t>
        </x:is>
      </x:c>
      <x:c r="C51" s="40" t="n">
        <x:v>9</x:v>
      </x:c>
      <x:c r="D51" s="55" t="n">
        <x:v>0.35</x:v>
      </x:c>
      <x:c r="E51" s="55" t="n">
        <x:v>0.7</x:v>
      </x:c>
      <x:c r="F51" s="55" t="n">
        <x:v>1.47</x:v>
      </x:c>
      <x:c r="G51" s="55" t="n">
        <x:v>1.77</x:v>
      </x:c>
      <x:c r="H51" s="55" t="n">
        <x:v>4.92</x:v>
      </x:c>
      <x:c r="I51" s="77"/>
    </x:row>
    <x:row r="52">
      <x:c r="A52" s="74"/>
      <x:c r="B52" s="40" t="inlineStr">
        <x:is>
          <x:t xml:space="preserve">EV / LTM EBITDA</x:t>
        </x:is>
      </x:c>
      <x:c r="C52" s="40" t="n">
        <x:v>8</x:v>
      </x:c>
      <x:c r="D52" s="55" t="n">
        <x:v>11.53</x:v>
      </x:c>
      <x:c r="E52" s="55" t="n">
        <x:v>14.82</x:v>
      </x:c>
      <x:c r="F52" s="55" t="n">
        <x:v>16.72</x:v>
      </x:c>
      <x:c r="G52" s="55" t="n">
        <x:v>22.96</x:v>
      </x:c>
      <x:c r="H52" s="55" t="n">
        <x:v>32.99</x:v>
      </x:c>
      <x:c r="I52" s="77"/>
    </x:row>
    <x:row r="53">
      <x:c r="A53" s="74"/>
      <x:c r="B53" s="40" t="inlineStr">
        <x:is>
          <x:t xml:space="preserve">EV / LTM EBIT</x:t>
        </x:is>
      </x:c>
      <x:c r="C53" s="40" t="n">
        <x:v>8</x:v>
      </x:c>
      <x:c r="D53" s="55" t="n">
        <x:v>14.83</x:v>
      </x:c>
      <x:c r="E53" s="55" t="n">
        <x:v>20.11</x:v>
      </x:c>
      <x:c r="F53" s="55" t="n">
        <x:v>24.54</x:v>
      </x:c>
      <x:c r="G53" s="55" t="n">
        <x:v>34.41</x:v>
      </x:c>
      <x:c r="H53" s="55" t="n">
        <x:v>49.87</x:v>
      </x:c>
      <x:c r="I53" s="77"/>
    </x:row>
    <x:row r="54">
      <x:c r="A54" s="74"/>
      <x:c r="B54" s="40" t="inlineStr">
        <x:is>
          <x:t xml:space="preserve">P / LTM EPS</x:t>
        </x:is>
      </x:c>
      <x:c r="C54" s="40" t="n">
        <x:v>7</x:v>
      </x:c>
      <x:c r="D54" s="55" t="n">
        <x:v>22.46</x:v>
      </x:c>
      <x:c r="E54" s="55" t="n">
        <x:v>24.95</x:v>
      </x:c>
      <x:c r="F54" s="55" t="n">
        <x:v>28.74</x:v>
      </x:c>
      <x:c r="G54" s="55" t="n">
        <x:v>39.03</x:v>
      </x:c>
      <x:c r="H54" s="55" t="n">
        <x:v>71.73999999999999</x:v>
      </x:c>
      <x:c r="I54" s="77"/>
    </x:row>
    <x:row r="55">
      <x:c r="A55" s="74"/>
      <x:c r="B55" s="40" t="inlineStr">
        <x:is>
          <x:t xml:space="preserve">EV / NTM Revenue</x:t>
        </x:is>
      </x:c>
      <x:c r="C55" s="40" t="n">
        <x:v>9</x:v>
      </x:c>
      <x:c r="D55" s="55" t="n">
        <x:v>0.31</x:v>
      </x:c>
      <x:c r="E55" s="55" t="n">
        <x:v>0.65</x:v>
      </x:c>
      <x:c r="F55" s="55" t="n">
        <x:v>1.1</x:v>
      </x:c>
      <x:c r="G55" s="55" t="n">
        <x:v>1.53</x:v>
      </x:c>
      <x:c r="H55" s="55" t="n">
        <x:v>3.94</x:v>
      </x:c>
      <x:c r="I55" s="77"/>
    </x:row>
    <x:row r="56">
      <x:c r="A56" s="74"/>
      <x:c r="B56" s="40" t="inlineStr">
        <x:is>
          <x:t xml:space="preserve">EV / NTM EBITDA</x:t>
        </x:is>
      </x:c>
      <x:c r="C56" s="40" t="n">
        <x:v>9</x:v>
      </x:c>
      <x:c r="D56" s="55" t="n">
        <x:v>7.85</x:v>
      </x:c>
      <x:c r="E56" s="55" t="n">
        <x:v>9.449999999999999</x:v>
      </x:c>
      <x:c r="F56" s="55" t="n">
        <x:v>11.53</x:v>
      </x:c>
      <x:c r="G56" s="55" t="n">
        <x:v>14.17</x:v>
      </x:c>
      <x:c r="H56" s="55" t="n">
        <x:v>22.2</x:v>
      </x:c>
      <x:c r="I56" s="77"/>
    </x:row>
    <x:row r="57">
      <x:c r="A57" s="74"/>
      <x:c r="B57" s="40" t="inlineStr">
        <x:is>
          <x:t xml:space="preserve">P / NTM EPS</x:t>
        </x:is>
      </x:c>
      <x:c r="C57" s="40" t="n">
        <x:v>9</x:v>
      </x:c>
      <x:c r="D57" s="55" t="n">
        <x:v>10.44</x:v>
      </x:c>
      <x:c r="E57" s="55" t="n">
        <x:v>16.92</x:v>
      </x:c>
      <x:c r="F57" s="55" t="n">
        <x:v>21.71</x:v>
      </x:c>
      <x:c r="G57" s="55" t="n">
        <x:v>26.05</x:v>
      </x:c>
      <x:c r="H57" s="55" t="n">
        <x:v>34.24</x:v>
      </x:c>
      <x:c r="I57" s="77"/>
    </x:row>
    <x:row r="58">
      <x:c r="A58" s="66"/>
      <x:c r="B58" s="66"/>
      <x:c r="C58" s="66"/>
      <x:c r="D58" s="66"/>
      <x:c r="E58" s="66"/>
      <x:c r="F58" s="66"/>
      <x:c r="G58" s="66"/>
      <x:c r="H58" s="66"/>
      <x:c r="I58" s="66"/>
    </x:row>
    <x:row r="59">
      <x:c r="A59" s="36" t="inlineStr">
        <x:is>
          <x:t xml:space="preserve">Industry 12: Distribution &amp; Logistics  |  12A. Industrial &amp; MRO Distribution  (n=8 companies)</x:t>
        </x:is>
      </x:c>
      <x:c r="B59" s="36"/>
      <x:c r="C59" s="36"/>
      <x:c r="D59" s="36"/>
      <x:c r="E59" s="36"/>
      <x:c r="F59" s="36"/>
      <x:c r="G59" s="36"/>
      <x:c r="H59" s="36"/>
      <x:c r="I59" s="36"/>
    </x:row>
    <x:row r="60">
      <x:c r="A60" s="74"/>
      <x:c r="B60" s="40" t="inlineStr">
        <x:is>
          <x:t xml:space="preserve">EV / LTM Revenue</x:t>
        </x:is>
      </x:c>
      <x:c r="C60" s="40" t="n">
        <x:v>8</x:v>
      </x:c>
      <x:c r="D60" s="55" t="n">
        <x:v>0.93</x:v>
      </x:c>
      <x:c r="E60" s="55" t="n">
        <x:v>1.69</x:v>
      </x:c>
      <x:c r="F60" s="55" t="n">
        <x:v>2.15</x:v>
      </x:c>
      <x:c r="G60" s="55" t="n">
        <x:v>3.68</x:v>
      </x:c>
      <x:c r="H60" s="55" t="n">
        <x:v>6.43</x:v>
      </x:c>
      <x:c r="I60" s="77"/>
    </x:row>
    <x:row r="61">
      <x:c r="A61" s="74"/>
      <x:c r="B61" s="40" t="inlineStr">
        <x:is>
          <x:t xml:space="preserve">EV / LTM EBITDA</x:t>
        </x:is>
      </x:c>
      <x:c r="C61" s="40" t="n">
        <x:v>8</x:v>
      </x:c>
      <x:c r="D61" s="55" t="n">
        <x:v>14.62</x:v>
      </x:c>
      <x:c r="E61" s="55" t="n">
        <x:v>16.15</x:v>
      </x:c>
      <x:c r="F61" s="55" t="n">
        <x:v>17.39</x:v>
      </x:c>
      <x:c r="G61" s="55" t="n">
        <x:v>19.63</x:v>
      </x:c>
      <x:c r="H61" s="55" t="n">
        <x:v>28.76</x:v>
      </x:c>
      <x:c r="I61" s="77"/>
    </x:row>
    <x:row r="62">
      <x:c r="A62" s="74"/>
      <x:c r="B62" s="40" t="inlineStr">
        <x:is>
          <x:t xml:space="preserve">EV / LTM EBIT</x:t>
        </x:is>
      </x:c>
      <x:c r="C62" s="40" t="n">
        <x:v>8</x:v>
      </x:c>
      <x:c r="D62" s="55" t="n">
        <x:v>16.47</x:v>
      </x:c>
      <x:c r="E62" s="55" t="n">
        <x:v>18.63</x:v>
      </x:c>
      <x:c r="F62" s="55" t="n">
        <x:v>19.9</x:v>
      </x:c>
      <x:c r="G62" s="55" t="n">
        <x:v>21.5</x:v>
      </x:c>
      <x:c r="H62" s="55" t="n">
        <x:v>31.67</x:v>
      </x:c>
      <x:c r="I62" s="77"/>
    </x:row>
    <x:row r="63">
      <x:c r="A63" s="74"/>
      <x:c r="B63" s="40" t="inlineStr">
        <x:is>
          <x:t xml:space="preserve">P / LTM EPS</x:t>
        </x:is>
      </x:c>
      <x:c r="C63" s="40" t="n">
        <x:v>8</x:v>
      </x:c>
      <x:c r="D63" s="55" t="n">
        <x:v>21.8</x:v>
      </x:c>
      <x:c r="E63" s="55" t="n">
        <x:v>24.69</x:v>
      </x:c>
      <x:c r="F63" s="55" t="n">
        <x:v>27.7</x:v>
      </x:c>
      <x:c r="G63" s="55" t="n">
        <x:v>30.41</x:v>
      </x:c>
      <x:c r="H63" s="55" t="n">
        <x:v>41.7</x:v>
      </x:c>
      <x:c r="I63" s="77"/>
    </x:row>
    <x:row r="64">
      <x:c r="A64" s="74"/>
      <x:c r="B64" s="40" t="inlineStr">
        <x:is>
          <x:t xml:space="preserve">EV / NTM Revenue</x:t>
        </x:is>
      </x:c>
      <x:c r="C64" s="40" t="n">
        <x:v>8</x:v>
      </x:c>
      <x:c r="D64" s="55" t="n">
        <x:v>0.86</x:v>
      </x:c>
      <x:c r="E64" s="55" t="n">
        <x:v>1.58</x:v>
      </x:c>
      <x:c r="F64" s="55" t="n">
        <x:v>2.01</x:v>
      </x:c>
      <x:c r="G64" s="55" t="n">
        <x:v>3.39</x:v>
      </x:c>
      <x:c r="H64" s="55" t="n">
        <x:v>5.72</x:v>
      </x:c>
      <x:c r="I64" s="77"/>
    </x:row>
    <x:row r="65">
      <x:c r="A65" s="74"/>
      <x:c r="B65" s="40" t="inlineStr">
        <x:is>
          <x:t xml:space="preserve">EV / NTM EBITDA</x:t>
        </x:is>
      </x:c>
      <x:c r="C65" s="40" t="n">
        <x:v>8</x:v>
      </x:c>
      <x:c r="D65" s="55" t="n">
        <x:v>9.44</x:v>
      </x:c>
      <x:c r="E65" s="55" t="n">
        <x:v>13.19</x:v>
      </x:c>
      <x:c r="F65" s="55" t="n">
        <x:v>14.77</x:v>
      </x:c>
      <x:c r="G65" s="55" t="n">
        <x:v>17.99</x:v>
      </x:c>
      <x:c r="H65" s="55" t="n">
        <x:v>25.23</x:v>
      </x:c>
      <x:c r="I65" s="77"/>
    </x:row>
    <x:row r="66">
      <x:c r="A66" s="74"/>
      <x:c r="B66" s="40" t="inlineStr">
        <x:is>
          <x:t xml:space="preserve">P / NTM EPS</x:t>
        </x:is>
      </x:c>
      <x:c r="C66" s="40" t="n">
        <x:v>8</x:v>
      </x:c>
      <x:c r="D66" s="55" t="n">
        <x:v>18.85</x:v>
      </x:c>
      <x:c r="E66" s="55" t="n">
        <x:v>19.57</x:v>
      </x:c>
      <x:c r="F66" s="55" t="n">
        <x:v>23.81</x:v>
      </x:c>
      <x:c r="G66" s="55" t="n">
        <x:v>26.53</x:v>
      </x:c>
      <x:c r="H66" s="55" t="n">
        <x:v>36.41</x:v>
      </x:c>
      <x:c r="I66" s="77"/>
    </x:row>
    <x:row r="67">
      <x:c r="A67" s="66"/>
      <x:c r="B67" s="66"/>
      <x:c r="C67" s="66"/>
      <x:c r="D67" s="66"/>
      <x:c r="E67" s="66"/>
      <x:c r="F67" s="66"/>
      <x:c r="G67" s="66"/>
      <x:c r="H67" s="66"/>
      <x:c r="I67" s="66"/>
    </x:row>
    <x:row r="68">
      <x:c r="A68" s="36" t="inlineStr">
        <x:is>
          <x:t xml:space="preserve">Industry 12: Distribution &amp; Logistics  |  12B. Food &amp; Consumer Distribution  (n=7 companies)</x:t>
        </x:is>
      </x:c>
      <x:c r="B68" s="36"/>
      <x:c r="C68" s="36"/>
      <x:c r="D68" s="36"/>
      <x:c r="E68" s="36"/>
      <x:c r="F68" s="36"/>
      <x:c r="G68" s="36"/>
      <x:c r="H68" s="36"/>
      <x:c r="I68" s="36"/>
    </x:row>
    <x:row r="69">
      <x:c r="A69" s="74"/>
      <x:c r="B69" s="40" t="inlineStr">
        <x:is>
          <x:t xml:space="preserve">EV / LTM Revenue</x:t>
        </x:is>
      </x:c>
      <x:c r="C69" s="40" t="n">
        <x:v>7</x:v>
      </x:c>
      <x:c r="D69" s="55" t="n">
        <x:v>0.18</x:v>
      </x:c>
      <x:c r="E69" s="55" t="n">
        <x:v>0.22</x:v>
      </x:c>
      <x:c r="F69" s="55" t="n">
        <x:v>0.35</x:v>
      </x:c>
      <x:c r="G69" s="55" t="n">
        <x:v>0.64</x:v>
      </x:c>
      <x:c r="H69" s="55" t="n">
        <x:v>1.2</x:v>
      </x:c>
      <x:c r="I69" s="77"/>
    </x:row>
    <x:row r="70">
      <x:c r="A70" s="74"/>
      <x:c r="B70" s="40" t="inlineStr">
        <x:is>
          <x:t xml:space="preserve">EV / LTM EBITDA</x:t>
        </x:is>
      </x:c>
      <x:c r="C70" s="40" t="n">
        <x:v>7</x:v>
      </x:c>
      <x:c r="D70" s="55" t="n">
        <x:v>9.18</x:v>
      </x:c>
      <x:c r="E70" s="55" t="n">
        <x:v>10.41</x:v>
      </x:c>
      <x:c r="F70" s="55" t="n">
        <x:v>13.37</x:v>
      </x:c>
      <x:c r="G70" s="55" t="n">
        <x:v>15.07</x:v>
      </x:c>
      <x:c r="H70" s="55" t="n">
        <x:v>20.23</x:v>
      </x:c>
      <x:c r="I70" s="77"/>
    </x:row>
    <x:row r="71">
      <x:c r="A71" s="74"/>
      <x:c r="B71" s="40" t="inlineStr">
        <x:is>
          <x:t xml:space="preserve">EV / LTM EBIT</x:t>
        </x:is>
      </x:c>
      <x:c r="C71" s="40" t="n">
        <x:v>7</x:v>
      </x:c>
      <x:c r="D71" s="55" t="n">
        <x:v>14.88</x:v>
      </x:c>
      <x:c r="E71" s="55" t="n">
        <x:v>19.05</x:v>
      </x:c>
      <x:c r="F71" s="55" t="n">
        <x:v>25.64</x:v>
      </x:c>
      <x:c r="G71" s="55" t="n">
        <x:v>49.41</x:v>
      </x:c>
      <x:c r="H71" s="55" t="n">
        <x:v>160.79</x:v>
      </x:c>
      <x:c r="I71" s="77"/>
    </x:row>
    <x:row r="72">
      <x:c r="A72" s="74"/>
      <x:c r="B72" s="40" t="inlineStr">
        <x:is>
          <x:t xml:space="preserve">P / LTM EPS</x:t>
        </x:is>
      </x:c>
      <x:c r="C72" s="40" t="n">
        <x:v>5</x:v>
      </x:c>
      <x:c r="D72" s="55" t="n">
        <x:v>22.29</x:v>
      </x:c>
      <x:c r="E72" s="55" t="n">
        <x:v>29.98</x:v>
      </x:c>
      <x:c r="F72" s="55" t="n">
        <x:v>33.29</x:v>
      </x:c>
      <x:c r="G72" s="55" t="n">
        <x:v>41.76</x:v>
      </x:c>
      <x:c r="H72" s="55" t="n">
        <x:v>52.04</x:v>
      </x:c>
      <x:c r="I72" s="77"/>
    </x:row>
    <x:row r="73">
      <x:c r="A73" s="74"/>
      <x:c r="B73" s="40" t="inlineStr">
        <x:is>
          <x:t xml:space="preserve">EV / NTM Revenue</x:t>
        </x:is>
      </x:c>
      <x:c r="C73" s="40" t="n">
        <x:v>6</x:v>
      </x:c>
      <x:c r="D73" s="55" t="n">
        <x:v>0.18</x:v>
      </x:c>
      <x:c r="E73" s="55" t="n">
        <x:v>0.25</x:v>
      </x:c>
      <x:c r="F73" s="55" t="n">
        <x:v>0.45</x:v>
      </x:c>
      <x:c r="G73" s="55" t="n">
        <x:v>0.61</x:v>
      </x:c>
      <x:c r="H73" s="55" t="n">
        <x:v>1.11</x:v>
      </x:c>
      <x:c r="I73" s="77"/>
    </x:row>
    <x:row r="74">
      <x:c r="A74" s="74"/>
      <x:c r="B74" s="40" t="inlineStr">
        <x:is>
          <x:t xml:space="preserve">EV / NTM EBITDA</x:t>
        </x:is>
      </x:c>
      <x:c r="C74" s="40" t="n">
        <x:v>6</x:v>
      </x:c>
      <x:c r="D74" s="55" t="n">
        <x:v>5.82</x:v>
      </x:c>
      <x:c r="E74" s="55" t="n">
        <x:v>8.300000000000001</x:v>
      </x:c>
      <x:c r="F74" s="55" t="n">
        <x:v>10.71</x:v>
      </x:c>
      <x:c r="G74" s="55" t="n">
        <x:v>11.54</x:v>
      </x:c>
      <x:c r="H74" s="55" t="n">
        <x:v>15.91</x:v>
      </x:c>
      <x:c r="I74" s="77"/>
    </x:row>
    <x:row r="75">
      <x:c r="A75" s="74"/>
      <x:c r="B75" s="40" t="inlineStr">
        <x:is>
          <x:t xml:space="preserve">P / NTM EPS</x:t>
        </x:is>
      </x:c>
      <x:c r="C75" s="40" t="n">
        <x:v>6</x:v>
      </x:c>
      <x:c r="D75" s="55" t="n">
        <x:v>3.64</x:v>
      </x:c>
      <x:c r="E75" s="55" t="n">
        <x:v>14.06</x:v>
      </x:c>
      <x:c r="F75" s="55" t="n">
        <x:v>16.57</x:v>
      </x:c>
      <x:c r="G75" s="55" t="n">
        <x:v>18.32</x:v>
      </x:c>
      <x:c r="H75" s="55" t="n">
        <x:v>39.45</x:v>
      </x:c>
      <x:c r="I75" s="77"/>
    </x:row>
    <x:row r="76">
      <x:c r="A76" s="66"/>
      <x:c r="B76" s="66"/>
      <x:c r="C76" s="66"/>
      <x:c r="D76" s="66"/>
      <x:c r="E76" s="66"/>
      <x:c r="F76" s="66"/>
      <x:c r="G76" s="66"/>
      <x:c r="H76" s="66"/>
      <x:c r="I76" s="66"/>
    </x:row>
    <x:row r="77">
      <x:c r="A77" s="36" t="inlineStr">
        <x:is>
          <x:t xml:space="preserve">Industry 12: Distribution &amp; Logistics  |  12C. Freight Brokerage &amp; Logistics  (n=11 companies)</x:t>
        </x:is>
      </x:c>
      <x:c r="B77" s="36"/>
      <x:c r="C77" s="36"/>
      <x:c r="D77" s="36"/>
      <x:c r="E77" s="36"/>
      <x:c r="F77" s="36"/>
      <x:c r="G77" s="36"/>
      <x:c r="H77" s="36"/>
      <x:c r="I77" s="36"/>
    </x:row>
    <x:row r="78">
      <x:c r="A78" s="74"/>
      <x:c r="B78" s="40" t="inlineStr">
        <x:is>
          <x:t xml:space="preserve">EV / LTM Revenue</x:t>
        </x:is>
      </x:c>
      <x:c r="C78" s="40" t="n">
        <x:v>11</x:v>
      </x:c>
      <x:c r="D78" s="55" t="n">
        <x:v>0.66</x:v>
      </x:c>
      <x:c r="E78" s="55" t="n">
        <x:v>1.14</x:v>
      </x:c>
      <x:c r="F78" s="55" t="n">
        <x:v>1.77</x:v>
      </x:c>
      <x:c r="G78" s="55" t="n">
        <x:v>2.52</x:v>
      </x:c>
      <x:c r="H78" s="55" t="n">
        <x:v>7.42</x:v>
      </x:c>
      <x:c r="I78" s="77"/>
    </x:row>
    <x:row r="79">
      <x:c r="A79" s="74"/>
      <x:c r="B79" s="40" t="inlineStr">
        <x:is>
          <x:t xml:space="preserve">EV / LTM EBITDA</x:t>
        </x:is>
      </x:c>
      <x:c r="C79" s="40" t="n">
        <x:v>11</x:v>
      </x:c>
      <x:c r="D79" s="55" t="n">
        <x:v>8.98</x:v>
      </x:c>
      <x:c r="E79" s="55" t="n">
        <x:v>14.41</x:v>
      </x:c>
      <x:c r="F79" s="55" t="n">
        <x:v>18.33</x:v>
      </x:c>
      <x:c r="G79" s="55" t="n">
        <x:v>20.85</x:v>
      </x:c>
      <x:c r="H79" s="55" t="n">
        <x:v>43.67</x:v>
      </x:c>
      <x:c r="I79" s="77"/>
    </x:row>
    <x:row r="80">
      <x:c r="A80" s="74"/>
      <x:c r="B80" s="40" t="inlineStr">
        <x:is>
          <x:t xml:space="preserve">EV / LTM EBIT</x:t>
        </x:is>
      </x:c>
      <x:c r="C80" s="40" t="n">
        <x:v>10</x:v>
      </x:c>
      <x:c r="D80" s="55" t="n">
        <x:v>13.1</x:v>
      </x:c>
      <x:c r="E80" s="55" t="n">
        <x:v>21.05</x:v>
      </x:c>
      <x:c r="F80" s="55" t="n">
        <x:v>24.49</x:v>
      </x:c>
      <x:c r="G80" s="55" t="n">
        <x:v>28.05</x:v>
      </x:c>
      <x:c r="H80" s="55" t="n">
        <x:v>52.37</x:v>
      </x:c>
      <x:c r="I80" s="77"/>
    </x:row>
    <x:row r="81">
      <x:c r="A81" s="74"/>
      <x:c r="B81" s="40" t="inlineStr">
        <x:is>
          <x:t xml:space="preserve">P / LTM EPS</x:t>
        </x:is>
      </x:c>
      <x:c r="C81" s="40" t="n">
        <x:v>10</x:v>
      </x:c>
      <x:c r="D81" s="55" t="n">
        <x:v>18.44</x:v>
      </x:c>
      <x:c r="E81" s="55" t="n">
        <x:v>28.15</x:v>
      </x:c>
      <x:c r="F81" s="55" t="n">
        <x:v>36.49</x:v>
      </x:c>
      <x:c r="G81" s="55" t="n">
        <x:v>43.94</x:v>
      </x:c>
      <x:c r="H81" s="55" t="n">
        <x:v>264.58</x:v>
      </x:c>
      <x:c r="I81" s="77"/>
    </x:row>
    <x:row r="82">
      <x:c r="A82" s="74"/>
      <x:c r="B82" s="40" t="inlineStr">
        <x:is>
          <x:t xml:space="preserve">EV / NTM Revenue</x:t>
        </x:is>
      </x:c>
      <x:c r="C82" s="40" t="n">
        <x:v>11</x:v>
      </x:c>
      <x:c r="D82" s="55" t="n">
        <x:v>0.55</x:v>
      </x:c>
      <x:c r="E82" s="55" t="n">
        <x:v>0.99</x:v>
      </x:c>
      <x:c r="F82" s="55" t="n">
        <x:v>1.62</x:v>
      </x:c>
      <x:c r="G82" s="55" t="n">
        <x:v>2.29</x:v>
      </x:c>
      <x:c r="H82" s="55" t="n">
        <x:v>6.9</x:v>
      </x:c>
      <x:c r="I82" s="77"/>
    </x:row>
    <x:row r="83">
      <x:c r="A83" s="74"/>
      <x:c r="B83" s="40" t="inlineStr">
        <x:is>
          <x:t xml:space="preserve">EV / NTM EBITDA</x:t>
        </x:is>
      </x:c>
      <x:c r="C83" s="40" t="n">
        <x:v>11</x:v>
      </x:c>
      <x:c r="D83" s="55" t="n">
        <x:v>8.23</x:v>
      </x:c>
      <x:c r="E83" s="55" t="n">
        <x:v>12.19</x:v>
      </x:c>
      <x:c r="F83" s="55" t="n">
        <x:v>15.79</x:v>
      </x:c>
      <x:c r="G83" s="55" t="n">
        <x:v>17.16</x:v>
      </x:c>
      <x:c r="H83" s="55" t="n">
        <x:v>21.65</x:v>
      </x:c>
      <x:c r="I83" s="77"/>
    </x:row>
    <x:row r="84">
      <x:c r="A84" s="74"/>
      <x:c r="B84" s="40" t="inlineStr">
        <x:is>
          <x:t xml:space="preserve">P / NTM EPS</x:t>
        </x:is>
      </x:c>
      <x:c r="C84" s="40" t="n">
        <x:v>11</x:v>
      </x:c>
      <x:c r="D84" s="55" t="n">
        <x:v>12.75</x:v>
      </x:c>
      <x:c r="E84" s="55" t="n">
        <x:v>21.23</x:v>
      </x:c>
      <x:c r="F84" s="55" t="n">
        <x:v>24.52</x:v>
      </x:c>
      <x:c r="G84" s="55" t="n">
        <x:v>29.67</x:v>
      </x:c>
      <x:c r="H84" s="55" t="n">
        <x:v>60.73</x:v>
      </x:c>
      <x:c r="I84" s="77"/>
    </x:row>
    <x:row r="85">
      <x:c r="A85" s="66"/>
      <x:c r="B85" s="66"/>
      <x:c r="C85" s="66"/>
      <x:c r="D85" s="66"/>
      <x:c r="E85" s="66"/>
      <x:c r="F85" s="66"/>
      <x:c r="G85" s="66"/>
      <x:c r="H85" s="66"/>
      <x:c r="I85" s="66"/>
    </x:row>
    <x:row r="86">
      <x:c r="A86" s="36" t="inlineStr">
        <x:is>
          <x:t xml:space="preserve">Industry 1: Media &amp; Publishing  |  1.1 Consumer Publishing  (n=8 companies)</x:t>
        </x:is>
      </x:c>
      <x:c r="B86" s="36"/>
      <x:c r="C86" s="36"/>
      <x:c r="D86" s="36"/>
      <x:c r="E86" s="36"/>
      <x:c r="F86" s="36"/>
      <x:c r="G86" s="36"/>
      <x:c r="H86" s="36"/>
      <x:c r="I86" s="36"/>
    </x:row>
    <x:row r="87">
      <x:c r="A87" s="74"/>
      <x:c r="B87" s="40" t="inlineStr">
        <x:is>
          <x:t xml:space="preserve">EV / LTM Revenue</x:t>
        </x:is>
      </x:c>
      <x:c r="C87" s="40" t="n">
        <x:v>8</x:v>
      </x:c>
      <x:c r="D87" s="55" t="n">
        <x:v>0.4</x:v>
      </x:c>
      <x:c r="E87" s="55" t="n">
        <x:v>0.7</x:v>
      </x:c>
      <x:c r="F87" s="55" t="n">
        <x:v>0.86</x:v>
      </x:c>
      <x:c r="G87" s="55" t="n">
        <x:v>1.36</x:v>
      </x:c>
      <x:c r="H87" s="55" t="n">
        <x:v>3.3</x:v>
      </x:c>
      <x:c r="I87" s="77"/>
    </x:row>
    <x:row r="88">
      <x:c r="A88" s="74"/>
      <x:c r="B88" s="40" t="inlineStr">
        <x:is>
          <x:t xml:space="preserve">EV / LTM EBITDA</x:t>
        </x:is>
      </x:c>
      <x:c r="C88" s="40" t="n">
        <x:v>7</x:v>
      </x:c>
      <x:c r="D88" s="55" t="n">
        <x:v>3.1</x:v>
      </x:c>
      <x:c r="E88" s="55" t="n">
        <x:v>5</x:v>
      </x:c>
      <x:c r="F88" s="55" t="n">
        <x:v>11.1</x:v>
      </x:c>
      <x:c r="G88" s="55" t="n">
        <x:v>12.88</x:v>
      </x:c>
      <x:c r="H88" s="55" t="n">
        <x:v>17.48</x:v>
      </x:c>
      <x:c r="I88" s="77"/>
    </x:row>
    <x:row r="89">
      <x:c r="A89" s="74"/>
      <x:c r="B89" s="40" t="inlineStr">
        <x:is>
          <x:t xml:space="preserve">EV / LTM EBIT</x:t>
        </x:is>
      </x:c>
      <x:c r="C89" s="40" t="n">
        <x:v>7</x:v>
      </x:c>
      <x:c r="D89" s="55" t="n">
        <x:v>4.93</x:v>
      </x:c>
      <x:c r="E89" s="55" t="n">
        <x:v>9.48</x:v>
      </x:c>
      <x:c r="F89" s="55" t="n">
        <x:v>15.19</x:v>
      </x:c>
      <x:c r="G89" s="55" t="n">
        <x:v>18.02</x:v>
      </x:c>
      <x:c r="H89" s="55" t="n">
        <x:v>23.87</x:v>
      </x:c>
      <x:c r="I89" s="77"/>
    </x:row>
    <x:row r="90">
      <x:c r="A90" s="74"/>
      <x:c r="B90" s="40" t="inlineStr">
        <x:is>
          <x:t xml:space="preserve">P / LTM EPS</x:t>
        </x:is>
      </x:c>
      <x:c r="C90" s="40" t="n">
        <x:v>1</x:v>
      </x:c>
      <x:c r="D90" s="55" t="n">
        <x:v>7.72</x:v>
      </x:c>
      <x:c r="E90" s="55" t="n">
        <x:v>7.72</x:v>
      </x:c>
      <x:c r="F90" s="55" t="n">
        <x:v>7.72</x:v>
      </x:c>
      <x:c r="G90" s="55" t="n">
        <x:v>7.72</x:v>
      </x:c>
      <x:c r="H90" s="55" t="n">
        <x:v>7.72</x:v>
      </x:c>
      <x:c r="I90" s="80" t="inlineStr">
        <x:is>
          <x:t xml:space="preserve">Limited sample</x:t>
        </x:is>
      </x:c>
    </x:row>
    <x:row r="91">
      <x:c r="A91" s="74"/>
      <x:c r="B91" s="40" t="inlineStr">
        <x:is>
          <x:t xml:space="preserve">EV / NTM Revenue</x:t>
        </x:is>
      </x:c>
      <x:c r="C91" s="40" t="n">
        <x:v>2</x:v>
      </x:c>
      <x:c r="D91" s="55" t="n">
        <x:v>0.85</x:v>
      </x:c>
      <x:c r="E91" s="55" t="n">
        <x:v>0.86</x:v>
      </x:c>
      <x:c r="F91" s="55" t="n">
        <x:v>0.88</x:v>
      </x:c>
      <x:c r="G91" s="55" t="n">
        <x:v>0.89</x:v>
      </x:c>
      <x:c r="H91" s="55" t="n">
        <x:v>0.91</x:v>
      </x:c>
      <x:c r="I91" s="80" t="inlineStr">
        <x:is>
          <x:t xml:space="preserve">Limited sample</x:t>
        </x:is>
      </x:c>
    </x:row>
    <x:row r="92">
      <x:c r="A92" s="74"/>
      <x:c r="B92" s="40" t="inlineStr">
        <x:is>
          <x:t xml:space="preserve">EV / NTM EBITDA</x:t>
        </x:is>
      </x:c>
      <x:c r="C92" s="40" t="n">
        <x:v>2</x:v>
      </x:c>
      <x:c r="D92" s="55" t="n">
        <x:v>3.32</x:v>
      </x:c>
      <x:c r="E92" s="55" t="n">
        <x:v>4.21</x:v>
      </x:c>
      <x:c r="F92" s="55" t="n">
        <x:v>5.1</x:v>
      </x:c>
      <x:c r="G92" s="55" t="n">
        <x:v>5.99</x:v>
      </x:c>
      <x:c r="H92" s="55" t="n">
        <x:v>6.89</x:v>
      </x:c>
      <x:c r="I92" s="80" t="inlineStr">
        <x:is>
          <x:t xml:space="preserve">Limited sample</x:t>
        </x:is>
      </x:c>
    </x:row>
    <x:row r="93">
      <x:c r="A93" s="74"/>
      <x:c r="B93" s="40" t="inlineStr">
        <x:is>
          <x:t xml:space="preserve">P / NTM EPS</x:t>
        </x:is>
      </x:c>
      <x:c r="C93" s="40" t="n">
        <x:v>1</x:v>
      </x:c>
      <x:c r="D93" s="55" t="n">
        <x:v>2.78</x:v>
      </x:c>
      <x:c r="E93" s="55" t="n">
        <x:v>2.78</x:v>
      </x:c>
      <x:c r="F93" s="55" t="n">
        <x:v>2.78</x:v>
      </x:c>
      <x:c r="G93" s="55" t="n">
        <x:v>2.78</x:v>
      </x:c>
      <x:c r="H93" s="55" t="n">
        <x:v>2.78</x:v>
      </x:c>
      <x:c r="I93" s="80" t="inlineStr">
        <x:is>
          <x:t xml:space="preserve">Limited sample</x:t>
        </x:is>
      </x:c>
    </x:row>
    <x:row r="94">
      <x:c r="A94" s="66"/>
      <x:c r="B94" s="66"/>
      <x:c r="C94" s="66"/>
      <x:c r="D94" s="66"/>
      <x:c r="E94" s="66"/>
      <x:c r="F94" s="66"/>
      <x:c r="G94" s="66"/>
      <x:c r="H94" s="66"/>
      <x:c r="I94" s="66"/>
    </x:row>
    <x:row r="95">
      <x:c r="A95" s="36" t="inlineStr">
        <x:is>
          <x:t xml:space="preserve">Industry 1: Media &amp; Publishing  |  1.2 B2B Media &amp; Information  (n=16 companies)</x:t>
        </x:is>
      </x:c>
      <x:c r="B95" s="36"/>
      <x:c r="C95" s="36"/>
      <x:c r="D95" s="36"/>
      <x:c r="E95" s="36"/>
      <x:c r="F95" s="36"/>
      <x:c r="G95" s="36"/>
      <x:c r="H95" s="36"/>
      <x:c r="I95" s="36"/>
    </x:row>
    <x:row r="96">
      <x:c r="A96" s="74"/>
      <x:c r="B96" s="40" t="inlineStr">
        <x:is>
          <x:t xml:space="preserve">EV / LTM Revenue</x:t>
        </x:is>
      </x:c>
      <x:c r="C96" s="40" t="n">
        <x:v>16</x:v>
      </x:c>
      <x:c r="D96" s="55" t="n">
        <x:v>1.13</x:v>
      </x:c>
      <x:c r="E96" s="55" t="n">
        <x:v>2.21</x:v>
      </x:c>
      <x:c r="F96" s="55" t="n">
        <x:v>2.86</x:v>
      </x:c>
      <x:c r="G96" s="55" t="n">
        <x:v>5.56</x:v>
      </x:c>
      <x:c r="H96" s="55" t="n">
        <x:v>10.84</x:v>
      </x:c>
      <x:c r="I96" s="77"/>
    </x:row>
    <x:row r="97">
      <x:c r="A97" s="74"/>
      <x:c r="B97" s="40" t="inlineStr">
        <x:is>
          <x:t xml:space="preserve">EV / LTM EBITDA</x:t>
        </x:is>
      </x:c>
      <x:c r="C97" s="40" t="n">
        <x:v>16</x:v>
      </x:c>
      <x:c r="D97" s="55" t="n">
        <x:v>5.76</x:v>
      </x:c>
      <x:c r="E97" s="55" t="n">
        <x:v>8.85</x:v>
      </x:c>
      <x:c r="F97" s="55" t="n">
        <x:v>11.76</x:v>
      </x:c>
      <x:c r="G97" s="55" t="n">
        <x:v>16.43</x:v>
      </x:c>
      <x:c r="H97" s="55" t="n">
        <x:v>21.82</x:v>
      </x:c>
      <x:c r="I97" s="77"/>
    </x:row>
    <x:row r="98">
      <x:c r="A98" s="74"/>
      <x:c r="B98" s="40" t="inlineStr">
        <x:is>
          <x:t xml:space="preserve">EV / LTM EBIT</x:t>
        </x:is>
      </x:c>
      <x:c r="C98" s="40" t="n">
        <x:v>16</x:v>
      </x:c>
      <x:c r="D98" s="55" t="n">
        <x:v>9.25</x:v>
      </x:c>
      <x:c r="E98" s="55" t="n">
        <x:v>12.86</x:v>
      </x:c>
      <x:c r="F98" s="55" t="n">
        <x:v>17.97</x:v>
      </x:c>
      <x:c r="G98" s="55" t="n">
        <x:v>21.21</x:v>
      </x:c>
      <x:c r="H98" s="55" t="n">
        <x:v>32.11</x:v>
      </x:c>
      <x:c r="I98" s="77"/>
    </x:row>
    <x:row r="99">
      <x:c r="A99" s="74"/>
      <x:c r="B99" s="40" t="inlineStr">
        <x:is>
          <x:t xml:space="preserve">P / LTM EPS</x:t>
        </x:is>
      </x:c>
      <x:c r="C99" s="40" t="n">
        <x:v>12</x:v>
      </x:c>
      <x:c r="D99" s="55" t="n">
        <x:v>11.38</x:v>
      </x:c>
      <x:c r="E99" s="55" t="n">
        <x:v>14.83</x:v>
      </x:c>
      <x:c r="F99" s="55" t="n">
        <x:v>24.36</x:v>
      </x:c>
      <x:c r="G99" s="55" t="n">
        <x:v>27.92</x:v>
      </x:c>
      <x:c r="H99" s="55" t="n">
        <x:v>92.25</x:v>
      </x:c>
      <x:c r="I99" s="77"/>
    </x:row>
    <x:row r="100">
      <x:c r="A100" s="74"/>
      <x:c r="B100" s="40" t="inlineStr">
        <x:is>
          <x:t xml:space="preserve">EV / NTM Revenue</x:t>
        </x:is>
      </x:c>
      <x:c r="C100" s="40" t="n">
        <x:v>13</x:v>
      </x:c>
      <x:c r="D100" s="55" t="n">
        <x:v>1.17</x:v>
      </x:c>
      <x:c r="E100" s="55" t="n">
        <x:v>2.09</x:v>
      </x:c>
      <x:c r="F100" s="55" t="n">
        <x:v>2.64</x:v>
      </x:c>
      <x:c r="G100" s="55" t="n">
        <x:v>3.67</x:v>
      </x:c>
      <x:c r="H100" s="55" t="n">
        <x:v>10.34</x:v>
      </x:c>
      <x:c r="I100" s="77"/>
    </x:row>
    <x:row r="101">
      <x:c r="A101" s="74"/>
      <x:c r="B101" s="40" t="inlineStr">
        <x:is>
          <x:t xml:space="preserve">EV / NTM EBITDA</x:t>
        </x:is>
      </x:c>
      <x:c r="C101" s="40" t="n">
        <x:v>13</x:v>
      </x:c>
      <x:c r="D101" s="55" t="n">
        <x:v>5.87</x:v>
      </x:c>
      <x:c r="E101" s="55" t="n">
        <x:v>6.19</x:v>
      </x:c>
      <x:c r="F101" s="55" t="n">
        <x:v>7.7</x:v>
      </x:c>
      <x:c r="G101" s="55" t="n">
        <x:v>11.17</x:v>
      </x:c>
      <x:c r="H101" s="55" t="n">
        <x:v>19.32</x:v>
      </x:c>
      <x:c r="I101" s="77"/>
    </x:row>
    <x:row r="102">
      <x:c r="A102" s="74"/>
      <x:c r="B102" s="40" t="inlineStr">
        <x:is>
          <x:t xml:space="preserve">P / NTM EPS</x:t>
        </x:is>
      </x:c>
      <x:c r="C102" s="40" t="n">
        <x:v>13</x:v>
      </x:c>
      <x:c r="D102" s="55" t="n">
        <x:v>2.94</x:v>
      </x:c>
      <x:c r="E102" s="55" t="n">
        <x:v>10.95</x:v>
      </x:c>
      <x:c r="F102" s="55" t="n">
        <x:v>11.49</x:v>
      </x:c>
      <x:c r="G102" s="55" t="n">
        <x:v>21.79</x:v>
      </x:c>
      <x:c r="H102" s="55" t="n">
        <x:v>80.5</x:v>
      </x:c>
      <x:c r="I102" s="77"/>
    </x:row>
    <x:row r="103">
      <x:c r="A103" s="66"/>
      <x:c r="B103" s="66"/>
      <x:c r="C103" s="66"/>
      <x:c r="D103" s="66"/>
      <x:c r="E103" s="66"/>
      <x:c r="F103" s="66"/>
      <x:c r="G103" s="66"/>
      <x:c r="H103" s="66"/>
      <x:c r="I103" s="66"/>
    </x:row>
    <x:row r="104">
      <x:c r="A104" s="36" t="inlineStr">
        <x:is>
          <x:t xml:space="preserve">Industry 1: Media &amp; Publishing  |  1.3 Content Production &amp; Licensing  (n=10 companies)</x:t>
        </x:is>
      </x:c>
      <x:c r="B104" s="36"/>
      <x:c r="C104" s="36"/>
      <x:c r="D104" s="36"/>
      <x:c r="E104" s="36"/>
      <x:c r="F104" s="36"/>
      <x:c r="G104" s="36"/>
      <x:c r="H104" s="36"/>
      <x:c r="I104" s="36"/>
    </x:row>
    <x:row r="105">
      <x:c r="A105" s="74"/>
      <x:c r="B105" s="40" t="inlineStr">
        <x:is>
          <x:t xml:space="preserve">EV / LTM Revenue</x:t>
        </x:is>
      </x:c>
      <x:c r="C105" s="40" t="n">
        <x:v>10</x:v>
      </x:c>
      <x:c r="D105" s="55" t="n">
        <x:v>0.8</x:v>
      </x:c>
      <x:c r="E105" s="55" t="n">
        <x:v>1.12</x:v>
      </x:c>
      <x:c r="F105" s="55" t="n">
        <x:v>2.14</x:v>
      </x:c>
      <x:c r="G105" s="55" t="n">
        <x:v>2.61</x:v>
      </x:c>
      <x:c r="H105" s="55" t="n">
        <x:v>6.7</x:v>
      </x:c>
      <x:c r="I105" s="77"/>
    </x:row>
    <x:row r="106">
      <x:c r="A106" s="74"/>
      <x:c r="B106" s="40" t="inlineStr">
        <x:is>
          <x:t xml:space="preserve">EV / LTM EBITDA</x:t>
        </x:is>
      </x:c>
      <x:c r="C106" s="40" t="n">
        <x:v>10</x:v>
      </x:c>
      <x:c r="D106" s="55" t="n">
        <x:v>6.95</x:v>
      </x:c>
      <x:c r="E106" s="55" t="n">
        <x:v>8.5</x:v>
      </x:c>
      <x:c r="F106" s="55" t="n">
        <x:v>10.33</x:v>
      </x:c>
      <x:c r="G106" s="55" t="n">
        <x:v>12.49</x:v>
      </x:c>
      <x:c r="H106" s="55" t="n">
        <x:v>29.82</x:v>
      </x:c>
      <x:c r="I106" s="77"/>
    </x:row>
    <x:row r="107">
      <x:c r="A107" s="74"/>
      <x:c r="B107" s="40" t="inlineStr">
        <x:is>
          <x:t xml:space="preserve">EV / LTM EBIT</x:t>
        </x:is>
      </x:c>
      <x:c r="C107" s="40" t="n">
        <x:v>8</x:v>
      </x:c>
      <x:c r="D107" s="55" t="n">
        <x:v>8.33</x:v>
      </x:c>
      <x:c r="E107" s="55" t="n">
        <x:v>12.93</x:v>
      </x:c>
      <x:c r="F107" s="55" t="n">
        <x:v>15.05</x:v>
      </x:c>
      <x:c r="G107" s="55" t="n">
        <x:v>24.97</x:v>
      </x:c>
      <x:c r="H107" s="55" t="n">
        <x:v>36.73</x:v>
      </x:c>
      <x:c r="I107" s="77"/>
    </x:row>
    <x:row r="108">
      <x:c r="A108" s="74"/>
      <x:c r="B108" s="40" t="inlineStr">
        <x:is>
          <x:t xml:space="preserve">P / LTM EPS</x:t>
        </x:is>
      </x:c>
      <x:c r="C108" s="40" t="n">
        <x:v>4</x:v>
      </x:c>
      <x:c r="D108" s="55" t="n">
        <x:v>16.63</x:v>
      </x:c>
      <x:c r="E108" s="55" t="n">
        <x:v>20.3</x:v>
      </x:c>
      <x:c r="F108" s="55" t="n">
        <x:v>21.94</x:v>
      </x:c>
      <x:c r="G108" s="55" t="n">
        <x:v>22.76</x:v>
      </x:c>
      <x:c r="H108" s="55" t="n">
        <x:v>23.98</x:v>
      </x:c>
      <x:c r="I108" s="80" t="inlineStr">
        <x:is>
          <x:t xml:space="preserve">Limited sample</x:t>
        </x:is>
      </x:c>
    </x:row>
    <x:row r="109">
      <x:c r="A109" s="74"/>
      <x:c r="B109" s="40" t="inlineStr">
        <x:is>
          <x:t xml:space="preserve">EV / NTM Revenue</x:t>
        </x:is>
      </x:c>
      <x:c r="C109" s="40" t="n">
        <x:v>10</x:v>
      </x:c>
      <x:c r="D109" s="55" t="n">
        <x:v>0.6899999999999999</x:v>
      </x:c>
      <x:c r="E109" s="55" t="n">
        <x:v>1.09</x:v>
      </x:c>
      <x:c r="F109" s="55" t="n">
        <x:v>1.98</x:v>
      </x:c>
      <x:c r="G109" s="55" t="n">
        <x:v>2.46</x:v>
      </x:c>
      <x:c r="H109" s="55" t="n">
        <x:v>5.99</x:v>
      </x:c>
      <x:c r="I109" s="77"/>
    </x:row>
    <x:row r="110">
      <x:c r="A110" s="74"/>
      <x:c r="B110" s="40" t="inlineStr">
        <x:is>
          <x:t xml:space="preserve">EV / NTM EBITDA</x:t>
        </x:is>
      </x:c>
      <x:c r="C110" s="40" t="n">
        <x:v>10</x:v>
      </x:c>
      <x:c r="D110" s="55" t="n">
        <x:v>5.09</x:v>
      </x:c>
      <x:c r="E110" s="55" t="n">
        <x:v>7.02</x:v>
      </x:c>
      <x:c r="F110" s="55" t="n">
        <x:v>8.199999999999999</x:v>
      </x:c>
      <x:c r="G110" s="55" t="n">
        <x:v>11.42</x:v>
      </x:c>
      <x:c r="H110" s="55" t="n">
        <x:v>20.48</x:v>
      </x:c>
      <x:c r="I110" s="77"/>
    </x:row>
    <x:row r="111">
      <x:c r="A111" s="74"/>
      <x:c r="B111" s="40" t="inlineStr">
        <x:is>
          <x:t xml:space="preserve">P / NTM EPS</x:t>
        </x:is>
      </x:c>
      <x:c r="C111" s="40" t="n">
        <x:v>9</x:v>
      </x:c>
      <x:c r="D111" s="55" t="n">
        <x:v>2.88</x:v>
      </x:c>
      <x:c r="E111" s="55" t="n">
        <x:v>10.83</x:v>
      </x:c>
      <x:c r="F111" s="55" t="n">
        <x:v>13.87</x:v>
      </x:c>
      <x:c r="G111" s="55" t="n">
        <x:v>21.91</x:v>
      </x:c>
      <x:c r="H111" s="55" t="n">
        <x:v>155.06</x:v>
      </x:c>
      <x:c r="I111" s="77"/>
    </x:row>
    <x:row r="112">
      <x:c r="A112" s="66"/>
      <x:c r="B112" s="66"/>
      <x:c r="C112" s="66"/>
      <x:c r="D112" s="66"/>
      <x:c r="E112" s="66"/>
      <x:c r="F112" s="66"/>
      <x:c r="G112" s="66"/>
      <x:c r="H112" s="66"/>
      <x:c r="I112" s="66"/>
    </x:row>
    <x:row r="113">
      <x:c r="A113" s="36" t="inlineStr">
        <x:is>
          <x:t xml:space="preserve">Industry 2: Marketing &amp; Advertising  |  2.1 Advertising Agencies  (n=6 companies)</x:t>
        </x:is>
      </x:c>
      <x:c r="B113" s="36"/>
      <x:c r="C113" s="36"/>
      <x:c r="D113" s="36"/>
      <x:c r="E113" s="36"/>
      <x:c r="F113" s="36"/>
      <x:c r="G113" s="36"/>
      <x:c r="H113" s="36"/>
      <x:c r="I113" s="36"/>
    </x:row>
    <x:row r="114">
      <x:c r="A114" s="74"/>
      <x:c r="B114" s="40" t="inlineStr">
        <x:is>
          <x:t xml:space="preserve">EV / LTM Revenue</x:t>
        </x:is>
      </x:c>
      <x:c r="C114" s="40" t="n">
        <x:v>6</x:v>
      </x:c>
      <x:c r="D114" s="55" t="n">
        <x:v>0.68</x:v>
      </x:c>
      <x:c r="E114" s="55" t="n">
        <x:v>0.86</x:v>
      </x:c>
      <x:c r="F114" s="55" t="n">
        <x:v>1.29</x:v>
      </x:c>
      <x:c r="G114" s="55" t="n">
        <x:v>1.5</x:v>
      </x:c>
      <x:c r="H114" s="55" t="n">
        <x:v>1.83</x:v>
      </x:c>
      <x:c r="I114" s="77"/>
    </x:row>
    <x:row r="115">
      <x:c r="A115" s="74"/>
      <x:c r="B115" s="40" t="inlineStr">
        <x:is>
          <x:t xml:space="preserve">EV / LTM EBITDA</x:t>
        </x:is>
      </x:c>
      <x:c r="C115" s="40" t="n">
        <x:v>6</x:v>
      </x:c>
      <x:c r="D115" s="55" t="n">
        <x:v>5.42</x:v>
      </x:c>
      <x:c r="E115" s="55" t="n">
        <x:v>7.17</x:v>
      </x:c>
      <x:c r="F115" s="55" t="n">
        <x:v>8.81</x:v>
      </x:c>
      <x:c r="G115" s="55" t="n">
        <x:v>10.95</x:v>
      </x:c>
      <x:c r="H115" s="55" t="n">
        <x:v>15.5</x:v>
      </x:c>
      <x:c r="I115" s="77"/>
    </x:row>
    <x:row r="116">
      <x:c r="A116" s="74"/>
      <x:c r="B116" s="40" t="inlineStr">
        <x:is>
          <x:t xml:space="preserve">EV / LTM EBIT</x:t>
        </x:is>
      </x:c>
      <x:c r="C116" s="40" t="n">
        <x:v>6</x:v>
      </x:c>
      <x:c r="D116" s="55" t="n">
        <x:v>6.02</x:v>
      </x:c>
      <x:c r="E116" s="55" t="n">
        <x:v>9.73</x:v>
      </x:c>
      <x:c r="F116" s="55" t="n">
        <x:v>12.39</x:v>
      </x:c>
      <x:c r="G116" s="55" t="n">
        <x:v>19.92</x:v>
      </x:c>
      <x:c r="H116" s="55" t="n">
        <x:v>25.21</x:v>
      </x:c>
      <x:c r="I116" s="77"/>
    </x:row>
    <x:row r="117">
      <x:c r="A117" s="74"/>
      <x:c r="B117" s="40" t="inlineStr">
        <x:is>
          <x:t xml:space="preserve">P / LTM EPS</x:t>
        </x:is>
      </x:c>
      <x:c r="C117" s="40" t="n">
        <x:v>5</x:v>
      </x:c>
      <x:c r="D117" s="55" t="n">
        <x:v>8.94</x:v>
      </x:c>
      <x:c r="E117" s="55" t="n">
        <x:v>14.96</x:v>
      </x:c>
      <x:c r="F117" s="55" t="n">
        <x:v>16.96</x:v>
      </x:c>
      <x:c r="G117" s="55" t="n">
        <x:v>50.84</x:v>
      </x:c>
      <x:c r="H117" s="55" t="n">
        <x:v>142</x:v>
      </x:c>
      <x:c r="I117" s="77"/>
    </x:row>
    <x:row r="118">
      <x:c r="A118" s="74"/>
      <x:c r="B118" s="40" t="inlineStr">
        <x:is>
          <x:t xml:space="preserve">EV / NTM Revenue</x:t>
        </x:is>
      </x:c>
      <x:c r="C118" s="40" t="n">
        <x:v>6</x:v>
      </x:c>
      <x:c r="D118" s="55" t="n">
        <x:v>0.74</x:v>
      </x:c>
      <x:c r="E118" s="55" t="n">
        <x:v>0.98</x:v>
      </x:c>
      <x:c r="F118" s="55" t="n">
        <x:v>1.17</x:v>
      </x:c>
      <x:c r="G118" s="55" t="n">
        <x:v>1.61</x:v>
      </x:c>
      <x:c r="H118" s="55" t="n">
        <x:v>1.76</x:v>
      </x:c>
      <x:c r="I118" s="77"/>
    </x:row>
    <x:row r="119">
      <x:c r="A119" s="74"/>
      <x:c r="B119" s="40" t="inlineStr">
        <x:is>
          <x:t xml:space="preserve">EV / NTM EBITDA</x:t>
        </x:is>
      </x:c>
      <x:c r="C119" s="40" t="n">
        <x:v>6</x:v>
      </x:c>
      <x:c r="D119" s="55" t="n">
        <x:v>4.36</x:v>
      </x:c>
      <x:c r="E119" s="55" t="n">
        <x:v>5.59</x:v>
      </x:c>
      <x:c r="F119" s="55" t="n">
        <x:v>6.23</x:v>
      </x:c>
      <x:c r="G119" s="55" t="n">
        <x:v>6.96</x:v>
      </x:c>
      <x:c r="H119" s="55" t="n">
        <x:v>7.88</x:v>
      </x:c>
      <x:c r="I119" s="77"/>
    </x:row>
    <x:row r="120">
      <x:c r="A120" s="74"/>
      <x:c r="B120" s="40" t="inlineStr">
        <x:is>
          <x:t xml:space="preserve">P / NTM EPS</x:t>
        </x:is>
      </x:c>
      <x:c r="C120" s="40" t="n">
        <x:v>6</x:v>
      </x:c>
      <x:c r="D120" s="55" t="n">
        <x:v>6.86</x:v>
      </x:c>
      <x:c r="E120" s="55" t="n">
        <x:v>7.32</x:v>
      </x:c>
      <x:c r="F120" s="55" t="n">
        <x:v>7.81</x:v>
      </x:c>
      <x:c r="G120" s="55" t="n">
        <x:v>10.72</x:v>
      </x:c>
      <x:c r="H120" s="55" t="n">
        <x:v>11.7</x:v>
      </x:c>
      <x:c r="I120" s="77"/>
    </x:row>
    <x:row r="121">
      <x:c r="A121" s="66"/>
      <x:c r="B121" s="66"/>
      <x:c r="C121" s="66"/>
      <x:c r="D121" s="66"/>
      <x:c r="E121" s="66"/>
      <x:c r="F121" s="66"/>
      <x:c r="G121" s="66"/>
      <x:c r="H121" s="66"/>
      <x:c r="I121" s="66"/>
    </x:row>
    <x:row r="122">
      <x:c r="A122" s="36" t="inlineStr">
        <x:is>
          <x:t xml:space="preserve">Industry 2: Marketing &amp; Advertising  |  2.2 Performance Marketing / AdTech  (n=3 companies)</x:t>
        </x:is>
      </x:c>
      <x:c r="B122" s="36"/>
      <x:c r="C122" s="36"/>
      <x:c r="D122" s="36"/>
      <x:c r="E122" s="36"/>
      <x:c r="F122" s="36"/>
      <x:c r="G122" s="36"/>
      <x:c r="H122" s="36"/>
      <x:c r="I122" s="36"/>
    </x:row>
    <x:row r="123">
      <x:c r="A123" s="74"/>
      <x:c r="B123" s="40" t="inlineStr">
        <x:is>
          <x:t xml:space="preserve">EV / LTM Revenue</x:t>
        </x:is>
      </x:c>
      <x:c r="C123" s="40" t="n">
        <x:v>3</x:v>
      </x:c>
      <x:c r="D123" s="55" t="n">
        <x:v>0.4</x:v>
      </x:c>
      <x:c r="E123" s="55" t="n">
        <x:v>1.11</x:v>
      </x:c>
      <x:c r="F123" s="55" t="n">
        <x:v>1.83</x:v>
      </x:c>
      <x:c r="G123" s="55" t="n">
        <x:v>8.42</x:v>
      </x:c>
      <x:c r="H123" s="55" t="n">
        <x:v>15.02</x:v>
      </x:c>
      <x:c r="I123" s="80" t="inlineStr">
        <x:is>
          <x:t xml:space="preserve">Limited sample</x:t>
        </x:is>
      </x:c>
    </x:row>
    <x:row r="124">
      <x:c r="A124" s="74"/>
      <x:c r="B124" s="40" t="inlineStr">
        <x:is>
          <x:t xml:space="preserve">EV / LTM EBITDA</x:t>
        </x:is>
      </x:c>
      <x:c r="C124" s="40" t="n">
        <x:v>3</x:v>
      </x:c>
      <x:c r="D124" s="55" t="n">
        <x:v>2.58</x:v>
      </x:c>
      <x:c r="E124" s="55" t="n">
        <x:v>5.21</x:v>
      </x:c>
      <x:c r="F124" s="55" t="n">
        <x:v>7.84</x:v>
      </x:c>
      <x:c r="G124" s="55" t="n">
        <x:v>13.39</x:v>
      </x:c>
      <x:c r="H124" s="55" t="n">
        <x:v>18.94</x:v>
      </x:c>
      <x:c r="I124" s="80" t="inlineStr">
        <x:is>
          <x:t xml:space="preserve">Limited sample</x:t>
        </x:is>
      </x:c>
    </x:row>
    <x:row r="125">
      <x:c r="A125" s="74"/>
      <x:c r="B125" s="40" t="inlineStr">
        <x:is>
          <x:t xml:space="preserve">EV / LTM EBIT</x:t>
        </x:is>
      </x:c>
      <x:c r="C125" s="40" t="n">
        <x:v>3</x:v>
      </x:c>
      <x:c r="D125" s="55" t="n">
        <x:v>4.26</x:v>
      </x:c>
      <x:c r="E125" s="55" t="n">
        <x:v>6.8</x:v>
      </x:c>
      <x:c r="F125" s="55" t="n">
        <x:v>9.33</x:v>
      </x:c>
      <x:c r="G125" s="55" t="n">
        <x:v>14.36</x:v>
      </x:c>
      <x:c r="H125" s="55" t="n">
        <x:v>19.39</x:v>
      </x:c>
      <x:c r="I125" s="80" t="inlineStr">
        <x:is>
          <x:t xml:space="preserve">Limited sample</x:t>
        </x:is>
      </x:c>
    </x:row>
    <x:row r="126">
      <x:c r="A126" s="74"/>
      <x:c r="B126" s="40" t="inlineStr">
        <x:is>
          <x:t xml:space="preserve">P / LTM EPS</x:t>
        </x:is>
      </x:c>
      <x:c r="C126" s="40" t="n">
        <x:v>3</x:v>
      </x:c>
      <x:c r="D126" s="55" t="n">
        <x:v>8.68</x:v>
      </x:c>
      <x:c r="E126" s="55" t="n">
        <x:v>12.5</x:v>
      </x:c>
      <x:c r="F126" s="55" t="n">
        <x:v>16.33</x:v>
      </x:c>
      <x:c r="G126" s="55" t="n">
        <x:v>19.89</x:v>
      </x:c>
      <x:c r="H126" s="55" t="n">
        <x:v>23.45</x:v>
      </x:c>
      <x:c r="I126" s="80" t="inlineStr">
        <x:is>
          <x:t xml:space="preserve">Limited sample</x:t>
        </x:is>
      </x:c>
    </x:row>
    <x:row r="127">
      <x:c r="A127" s="74"/>
      <x:c r="B127" s="40" t="inlineStr">
        <x:is>
          <x:t xml:space="preserve">EV / NTM Revenue</x:t>
        </x:is>
      </x:c>
      <x:c r="C127" s="40" t="n">
        <x:v>3</x:v>
      </x:c>
      <x:c r="D127" s="55" t="n">
        <x:v>0.7</x:v>
      </x:c>
      <x:c r="E127" s="55" t="n">
        <x:v>1.42</x:v>
      </x:c>
      <x:c r="F127" s="55" t="n">
        <x:v>2.15</x:v>
      </x:c>
      <x:c r="G127" s="55" t="n">
        <x:v>6.64</x:v>
      </x:c>
      <x:c r="H127" s="55" t="n">
        <x:v>11.13</x:v>
      </x:c>
      <x:c r="I127" s="80" t="inlineStr">
        <x:is>
          <x:t xml:space="preserve">Limited sample</x:t>
        </x:is>
      </x:c>
    </x:row>
    <x:row r="128">
      <x:c r="A128" s="74"/>
      <x:c r="B128" s="40" t="inlineStr">
        <x:is>
          <x:t xml:space="preserve">EV / NTM EBITDA</x:t>
        </x:is>
      </x:c>
      <x:c r="C128" s="40" t="n">
        <x:v>3</x:v>
      </x:c>
      <x:c r="D128" s="55" t="n">
        <x:v>2.37</x:v>
      </x:c>
      <x:c r="E128" s="55" t="n">
        <x:v>5.67</x:v>
      </x:c>
      <x:c r="F128" s="55" t="n">
        <x:v>8.960000000000001</x:v>
      </x:c>
      <x:c r="G128" s="55" t="n">
        <x:v>11.14</x:v>
      </x:c>
      <x:c r="H128" s="55" t="n">
        <x:v>13.32</x:v>
      </x:c>
      <x:c r="I128" s="80" t="inlineStr">
        <x:is>
          <x:t xml:space="preserve">Limited sample</x:t>
        </x:is>
      </x:c>
    </x:row>
    <x:row r="129">
      <x:c r="A129" s="74"/>
      <x:c r="B129" s="40" t="inlineStr">
        <x:is>
          <x:t xml:space="preserve">P / NTM EPS</x:t>
        </x:is>
      </x:c>
      <x:c r="C129" s="40" t="n">
        <x:v>3</x:v>
      </x:c>
      <x:c r="D129" s="55" t="n">
        <x:v>4.75</x:v>
      </x:c>
      <x:c r="E129" s="55" t="n">
        <x:v>10</x:v>
      </x:c>
      <x:c r="F129" s="55" t="n">
        <x:v>15.25</x:v>
      </x:c>
      <x:c r="G129" s="55" t="n">
        <x:v>16.07</x:v>
      </x:c>
      <x:c r="H129" s="55" t="n">
        <x:v>16.88</x:v>
      </x:c>
      <x:c r="I129" s="80" t="inlineStr">
        <x:is>
          <x:t xml:space="preserve">Limited sample</x:t>
        </x:is>
      </x:c>
    </x:row>
    <x:row r="130">
      <x:c r="A130" s="66"/>
      <x:c r="B130" s="66"/>
      <x:c r="C130" s="66"/>
      <x:c r="D130" s="66"/>
      <x:c r="E130" s="66"/>
      <x:c r="F130" s="66"/>
      <x:c r="G130" s="66"/>
      <x:c r="H130" s="66"/>
      <x:c r="I130" s="66"/>
    </x:row>
    <x:row r="131">
      <x:c r="A131" s="36" t="inlineStr">
        <x:is>
          <x:t xml:space="preserve">Industry 2: Marketing &amp; Advertising  |  2.3 Marketing Services / Research  (n=1 companies)</x:t>
        </x:is>
      </x:c>
      <x:c r="B131" s="36"/>
      <x:c r="C131" s="36"/>
      <x:c r="D131" s="36"/>
      <x:c r="E131" s="36"/>
      <x:c r="F131" s="36"/>
      <x:c r="G131" s="36"/>
      <x:c r="H131" s="36"/>
      <x:c r="I131" s="36"/>
    </x:row>
    <x:row r="132">
      <x:c r="A132" s="74"/>
      <x:c r="B132" s="40" t="inlineStr">
        <x:is>
          <x:t xml:space="preserve">EV / LTM Revenue</x:t>
        </x:is>
      </x:c>
      <x:c r="C132" s="40" t="n">
        <x:v>1</x:v>
      </x:c>
      <x:c r="D132" s="55" t="n">
        <x:v>0.72</x:v>
      </x:c>
      <x:c r="E132" s="55" t="n">
        <x:v>0.72</x:v>
      </x:c>
      <x:c r="F132" s="55" t="n">
        <x:v>0.72</x:v>
      </x:c>
      <x:c r="G132" s="55" t="n">
        <x:v>0.72</x:v>
      </x:c>
      <x:c r="H132" s="55" t="n">
        <x:v>0.72</x:v>
      </x:c>
      <x:c r="I132" s="80" t="inlineStr">
        <x:is>
          <x:t xml:space="preserve">Limited sample</x:t>
        </x:is>
      </x:c>
    </x:row>
    <x:row r="133">
      <x:c r="A133" s="74"/>
      <x:c r="B133" s="40" t="inlineStr">
        <x:is>
          <x:t xml:space="preserve">EV / LTM EBITDA</x:t>
        </x:is>
      </x:c>
      <x:c r="C133" s="40" t="n">
        <x:v>1</x:v>
      </x:c>
      <x:c r="D133" s="55" t="n">
        <x:v>5.8</x:v>
      </x:c>
      <x:c r="E133" s="55" t="n">
        <x:v>5.8</x:v>
      </x:c>
      <x:c r="F133" s="55" t="n">
        <x:v>5.8</x:v>
      </x:c>
      <x:c r="G133" s="55" t="n">
        <x:v>5.8</x:v>
      </x:c>
      <x:c r="H133" s="55" t="n">
        <x:v>5.8</x:v>
      </x:c>
      <x:c r="I133" s="80" t="inlineStr">
        <x:is>
          <x:t xml:space="preserve">Limited sample</x:t>
        </x:is>
      </x:c>
    </x:row>
    <x:row r="134">
      <x:c r="A134" s="74"/>
      <x:c r="B134" s="40" t="inlineStr">
        <x:is>
          <x:t xml:space="preserve">EV / LTM EBIT</x:t>
        </x:is>
      </x:c>
      <x:c r="C134" s="40" t="n">
        <x:v>1</x:v>
      </x:c>
      <x:c r="D134" s="55" t="n">
        <x:v>6.06</x:v>
      </x:c>
      <x:c r="E134" s="55" t="n">
        <x:v>6.06</x:v>
      </x:c>
      <x:c r="F134" s="55" t="n">
        <x:v>6.06</x:v>
      </x:c>
      <x:c r="G134" s="55" t="n">
        <x:v>6.06</x:v>
      </x:c>
      <x:c r="H134" s="55" t="n">
        <x:v>6.06</x:v>
      </x:c>
      <x:c r="I134" s="80" t="inlineStr">
        <x:is>
          <x:t xml:space="preserve">Limited sample</x:t>
        </x:is>
      </x:c>
    </x:row>
    <x:row r="135">
      <x:c r="A135" s="74"/>
      <x:c r="B135" s="40" t="inlineStr">
        <x:is>
          <x:t xml:space="preserve">P / LTM EPS</x:t>
        </x:is>
      </x:c>
      <x:c r="C135" s="40" t="n">
        <x:v>1</x:v>
      </x:c>
      <x:c r="D135" s="55" t="n">
        <x:v>8.81</x:v>
      </x:c>
      <x:c r="E135" s="55" t="n">
        <x:v>8.81</x:v>
      </x:c>
      <x:c r="F135" s="55" t="n">
        <x:v>8.81</x:v>
      </x:c>
      <x:c r="G135" s="55" t="n">
        <x:v>8.81</x:v>
      </x:c>
      <x:c r="H135" s="55" t="n">
        <x:v>8.81</x:v>
      </x:c>
      <x:c r="I135" s="80" t="inlineStr">
        <x:is>
          <x:t xml:space="preserve">Limited sample</x:t>
        </x:is>
      </x:c>
    </x:row>
    <x:row r="136">
      <x:c r="A136" s="74"/>
      <x:c r="B136" s="40" t="inlineStr">
        <x:is>
          <x:t xml:space="preserve">EV / NTM Revenue</x:t>
        </x:is>
      </x:c>
      <x:c r="C136" s="40" t="n">
        <x:v>1</x:v>
      </x:c>
      <x:c r="D136" s="55" t="n">
        <x:v>0.7</x:v>
      </x:c>
      <x:c r="E136" s="55" t="n">
        <x:v>0.7</x:v>
      </x:c>
      <x:c r="F136" s="55" t="n">
        <x:v>0.7</x:v>
      </x:c>
      <x:c r="G136" s="55" t="n">
        <x:v>0.7</x:v>
      </x:c>
      <x:c r="H136" s="55" t="n">
        <x:v>0.7</x:v>
      </x:c>
      <x:c r="I136" s="80" t="inlineStr">
        <x:is>
          <x:t xml:space="preserve">Limited sample</x:t>
        </x:is>
      </x:c>
    </x:row>
    <x:row r="137">
      <x:c r="A137" s="74"/>
      <x:c r="B137" s="40" t="inlineStr">
        <x:is>
          <x:t xml:space="preserve">EV / NTM EBITDA</x:t>
        </x:is>
      </x:c>
      <x:c r="C137" s="40" t="n">
        <x:v>1</x:v>
      </x:c>
      <x:c r="D137" s="55" t="n">
        <x:v>4.45</x:v>
      </x:c>
      <x:c r="E137" s="55" t="n">
        <x:v>4.45</x:v>
      </x:c>
      <x:c r="F137" s="55" t="n">
        <x:v>4.45</x:v>
      </x:c>
      <x:c r="G137" s="55" t="n">
        <x:v>4.45</x:v>
      </x:c>
      <x:c r="H137" s="55" t="n">
        <x:v>4.45</x:v>
      </x:c>
      <x:c r="I137" s="80" t="inlineStr">
        <x:is>
          <x:t xml:space="preserve">Limited sample</x:t>
        </x:is>
      </x:c>
    </x:row>
    <x:row r="138">
      <x:c r="A138" s="74"/>
      <x:c r="B138" s="40" t="inlineStr">
        <x:is>
          <x:t xml:space="preserve">P / NTM EPS</x:t>
        </x:is>
      </x:c>
      <x:c r="C138" s="40" t="n">
        <x:v>1</x:v>
      </x:c>
      <x:c r="D138" s="55" t="n">
        <x:v>6.5</x:v>
      </x:c>
      <x:c r="E138" s="55" t="n">
        <x:v>6.5</x:v>
      </x:c>
      <x:c r="F138" s="55" t="n">
        <x:v>6.5</x:v>
      </x:c>
      <x:c r="G138" s="55" t="n">
        <x:v>6.5</x:v>
      </x:c>
      <x:c r="H138" s="55" t="n">
        <x:v>6.5</x:v>
      </x:c>
      <x:c r="I138" s="80" t="inlineStr">
        <x:is>
          <x:t xml:space="preserve">Limited sample</x:t>
        </x:is>
      </x:c>
    </x:row>
    <x:row r="139">
      <x:c r="A139" s="66"/>
      <x:c r="B139" s="66"/>
      <x:c r="C139" s="66"/>
      <x:c r="D139" s="66"/>
      <x:c r="E139" s="66"/>
      <x:c r="F139" s="66"/>
      <x:c r="G139" s="66"/>
      <x:c r="H139" s="66"/>
      <x:c r="I139" s="66"/>
    </x:row>
    <x:row r="140">
      <x:c r="A140" s="36" t="inlineStr">
        <x:is>
          <x:t xml:space="preserve">Industry 3: Events &amp; Exhibitions  |  3.1 Trade Shows &amp; Exhibitions  (n=2 companies)</x:t>
        </x:is>
      </x:c>
      <x:c r="B140" s="36"/>
      <x:c r="C140" s="36"/>
      <x:c r="D140" s="36"/>
      <x:c r="E140" s="36"/>
      <x:c r="F140" s="36"/>
      <x:c r="G140" s="36"/>
      <x:c r="H140" s="36"/>
      <x:c r="I140" s="36"/>
    </x:row>
    <x:row r="141">
      <x:c r="A141" s="74"/>
      <x:c r="B141" s="40" t="inlineStr">
        <x:is>
          <x:t xml:space="preserve">EV / LTM Revenue</x:t>
        </x:is>
      </x:c>
      <x:c r="C141" s="40" t="n">
        <x:v>2</x:v>
      </x:c>
      <x:c r="D141" s="55" t="n">
        <x:v>0.59</x:v>
      </x:c>
      <x:c r="E141" s="55" t="n">
        <x:v>1.39</x:v>
      </x:c>
      <x:c r="F141" s="55" t="n">
        <x:v>2.18</x:v>
      </x:c>
      <x:c r="G141" s="55" t="n">
        <x:v>2.98</x:v>
      </x:c>
      <x:c r="H141" s="55" t="n">
        <x:v>3.78</x:v>
      </x:c>
      <x:c r="I141" s="80" t="inlineStr">
        <x:is>
          <x:t xml:space="preserve">Limited sample</x:t>
        </x:is>
      </x:c>
    </x:row>
    <x:row r="142">
      <x:c r="A142" s="74"/>
      <x:c r="B142" s="40" t="inlineStr">
        <x:is>
          <x:t xml:space="preserve">EV / LTM EBITDA</x:t>
        </x:is>
      </x:c>
      <x:c r="C142" s="40" t="n">
        <x:v>2</x:v>
      </x:c>
      <x:c r="D142" s="55" t="n">
        <x:v>5.89</x:v>
      </x:c>
      <x:c r="E142" s="55" t="n">
        <x:v>7.88</x:v>
      </x:c>
      <x:c r="F142" s="55" t="n">
        <x:v>9.869999999999999</x:v>
      </x:c>
      <x:c r="G142" s="55" t="n">
        <x:v>11.86</x:v>
      </x:c>
      <x:c r="H142" s="55" t="n">
        <x:v>13.85</x:v>
      </x:c>
      <x:c r="I142" s="80" t="inlineStr">
        <x:is>
          <x:t xml:space="preserve">Limited sample</x:t>
        </x:is>
      </x:c>
    </x:row>
    <x:row r="143">
      <x:c r="A143" s="74"/>
      <x:c r="B143" s="40" t="inlineStr">
        <x:is>
          <x:t xml:space="preserve">EV / LTM EBIT</x:t>
        </x:is>
      </x:c>
      <x:c r="C143" s="40" t="n">
        <x:v>2</x:v>
      </x:c>
      <x:c r="D143" s="55" t="n">
        <x:v>15.26</x:v>
      </x:c>
      <x:c r="E143" s="55" t="n">
        <x:v>16.52</x:v>
      </x:c>
      <x:c r="F143" s="55" t="n">
        <x:v>17.79</x:v>
      </x:c>
      <x:c r="G143" s="55" t="n">
        <x:v>19.05</x:v>
      </x:c>
      <x:c r="H143" s="55" t="n">
        <x:v>20.31</x:v>
      </x:c>
      <x:c r="I143" s="80" t="inlineStr">
        <x:is>
          <x:t xml:space="preserve">Limited sample</x:t>
        </x:is>
      </x:c>
    </x:row>
    <x:row r="144">
      <x:c r="A144" s="74"/>
      <x:c r="B144" s="40" t="inlineStr">
        <x:is>
          <x:t xml:space="preserve">P / LTM EPS</x:t>
        </x:is>
      </x:c>
      <x:c r="C144" s="40" t="n">
        <x:v>2</x:v>
      </x:c>
      <x:c r="D144" s="55" t="n">
        <x:v>10.38</x:v>
      </x:c>
      <x:c r="E144" s="55" t="n">
        <x:v>20.84</x:v>
      </x:c>
      <x:c r="F144" s="55" t="n">
        <x:v>31.3</x:v>
      </x:c>
      <x:c r="G144" s="55" t="n">
        <x:v>41.76</x:v>
      </x:c>
      <x:c r="H144" s="55" t="n">
        <x:v>52.22</x:v>
      </x:c>
      <x:c r="I144" s="80" t="inlineStr">
        <x:is>
          <x:t xml:space="preserve">Limited sample</x:t>
        </x:is>
      </x:c>
    </x:row>
    <x:row r="145">
      <x:c r="A145" s="74"/>
      <x:c r="B145" s="40" t="inlineStr">
        <x:is>
          <x:t xml:space="preserve">EV / NTM Revenue</x:t>
        </x:is>
      </x:c>
      <x:c r="C145" s="40" t="n">
        <x:v>2</x:v>
      </x:c>
      <x:c r="D145" s="55" t="n">
        <x:v>0.53</x:v>
      </x:c>
      <x:c r="E145" s="55" t="n">
        <x:v>1.25</x:v>
      </x:c>
      <x:c r="F145" s="55" t="n">
        <x:v>1.97</x:v>
      </x:c>
      <x:c r="G145" s="55" t="n">
        <x:v>2.69</x:v>
      </x:c>
      <x:c r="H145" s="55" t="n">
        <x:v>3.42</x:v>
      </x:c>
      <x:c r="I145" s="80" t="inlineStr">
        <x:is>
          <x:t xml:space="preserve">Limited sample</x:t>
        </x:is>
      </x:c>
    </x:row>
    <x:row r="146">
      <x:c r="A146" s="74"/>
      <x:c r="B146" s="40" t="inlineStr">
        <x:is>
          <x:t xml:space="preserve">EV / NTM EBITDA</x:t>
        </x:is>
      </x:c>
      <x:c r="C146" s="40" t="n">
        <x:v>2</x:v>
      </x:c>
      <x:c r="D146" s="55" t="n">
        <x:v>4.44</x:v>
      </x:c>
      <x:c r="E146" s="55" t="n">
        <x:v>6.06</x:v>
      </x:c>
      <x:c r="F146" s="55" t="n">
        <x:v>7.68</x:v>
      </x:c>
      <x:c r="G146" s="55" t="n">
        <x:v>9.300000000000001</x:v>
      </x:c>
      <x:c r="H146" s="55" t="n">
        <x:v>10.91</x:v>
      </x:c>
      <x:c r="I146" s="80" t="inlineStr">
        <x:is>
          <x:t xml:space="preserve">Limited sample</x:t>
        </x:is>
      </x:c>
    </x:row>
    <x:row r="147">
      <x:c r="A147" s="74"/>
      <x:c r="B147" s="40" t="inlineStr">
        <x:is>
          <x:t xml:space="preserve">P / NTM EPS</x:t>
        </x:is>
      </x:c>
      <x:c r="C147" s="40" t="n">
        <x:v>2</x:v>
      </x:c>
      <x:c r="D147" s="55" t="n">
        <x:v>7.76</x:v>
      </x:c>
      <x:c r="E147" s="55" t="n">
        <x:v>9.44</x:v>
      </x:c>
      <x:c r="F147" s="55" t="n">
        <x:v>11.11</x:v>
      </x:c>
      <x:c r="G147" s="55" t="n">
        <x:v>12.79</x:v>
      </x:c>
      <x:c r="H147" s="55" t="n">
        <x:v>14.47</x:v>
      </x:c>
      <x:c r="I147" s="80" t="inlineStr">
        <x:is>
          <x:t xml:space="preserve">Limited sample</x:t>
        </x:is>
      </x:c>
    </x:row>
    <x:row r="148">
      <x:c r="A148" s="66"/>
      <x:c r="B148" s="66"/>
      <x:c r="C148" s="66"/>
      <x:c r="D148" s="66"/>
      <x:c r="E148" s="66"/>
      <x:c r="F148" s="66"/>
      <x:c r="G148" s="66"/>
      <x:c r="H148" s="66"/>
      <x:c r="I148" s="66"/>
    </x:row>
    <x:row r="149">
      <x:c r="A149" s="36" t="inlineStr">
        <x:is>
          <x:t xml:space="preserve">Industry 3: Events &amp; Exhibitions  |  3.2 Live Entertainment  (n=4 companies)</x:t>
        </x:is>
      </x:c>
      <x:c r="B149" s="36"/>
      <x:c r="C149" s="36"/>
      <x:c r="D149" s="36"/>
      <x:c r="E149" s="36"/>
      <x:c r="F149" s="36"/>
      <x:c r="G149" s="36"/>
      <x:c r="H149" s="36"/>
      <x:c r="I149" s="36"/>
    </x:row>
    <x:row r="150">
      <x:c r="A150" s="74"/>
      <x:c r="B150" s="40" t="inlineStr">
        <x:is>
          <x:t xml:space="preserve">EV / LTM Revenue</x:t>
        </x:is>
      </x:c>
      <x:c r="C150" s="40" t="n">
        <x:v>4</x:v>
      </x:c>
      <x:c r="D150" s="55" t="n">
        <x:v>1.66</x:v>
      </x:c>
      <x:c r="E150" s="55" t="n">
        <x:v>1.86</x:v>
      </x:c>
      <x:c r="F150" s="55" t="n">
        <x:v>3.16</x:v>
      </x:c>
      <x:c r="G150" s="55" t="n">
        <x:v>5.07</x:v>
      </x:c>
      <x:c r="H150" s="55" t="n">
        <x:v>7.12</x:v>
      </x:c>
      <x:c r="I150" s="80" t="inlineStr">
        <x:is>
          <x:t xml:space="preserve">Limited sample</x:t>
        </x:is>
      </x:c>
    </x:row>
    <x:row r="151">
      <x:c r="A151" s="74"/>
      <x:c r="B151" s="40" t="inlineStr">
        <x:is>
          <x:t xml:space="preserve">EV / LTM EBITDA</x:t>
        </x:is>
      </x:c>
      <x:c r="C151" s="40" t="n">
        <x:v>4</x:v>
      </x:c>
      <x:c r="D151" s="55" t="n">
        <x:v>14.38</x:v>
      </x:c>
      <x:c r="E151" s="55" t="n">
        <x:v>24.66</x:v>
      </x:c>
      <x:c r="F151" s="55" t="n">
        <x:v>30.73</x:v>
      </x:c>
      <x:c r="G151" s="55" t="n">
        <x:v>46.91</x:v>
      </x:c>
      <x:c r="H151" s="55" t="n">
        <x:v>87.5</x:v>
      </x:c>
      <x:c r="I151" s="80" t="inlineStr">
        <x:is>
          <x:t xml:space="preserve">Limited sample</x:t>
        </x:is>
      </x:c>
    </x:row>
    <x:row r="152">
      <x:c r="A152" s="74"/>
      <x:c r="B152" s="40" t="inlineStr">
        <x:is>
          <x:t xml:space="preserve">EV / LTM EBIT</x:t>
        </x:is>
      </x:c>
      <x:c r="C152" s="40" t="n">
        <x:v>3</x:v>
      </x:c>
      <x:c r="D152" s="55" t="n">
        <x:v>20.49</x:v>
      </x:c>
      <x:c r="E152" s="55" t="n">
        <x:v>35.49</x:v>
      </x:c>
      <x:c r="F152" s="55" t="n">
        <x:v>50.49</x:v>
      </x:c>
      <x:c r="G152" s="55" t="n">
        <x:v>53.63</x:v>
      </x:c>
      <x:c r="H152" s="55" t="n">
        <x:v>56.77</x:v>
      </x:c>
      <x:c r="I152" s="80" t="inlineStr">
        <x:is>
          <x:t xml:space="preserve">Limited sample</x:t>
        </x:is>
      </x:c>
    </x:row>
    <x:row r="153">
      <x:c r="A153" s="74"/>
      <x:c r="B153" s="40" t="inlineStr">
        <x:is>
          <x:t xml:space="preserve">P / LTM EPS</x:t>
        </x:is>
      </x:c>
      <x:c r="C153" s="40" t="n">
        <x:v>1</x:v>
      </x:c>
      <x:c r="D153" s="55" t="n">
        <x:v>67.05</x:v>
      </x:c>
      <x:c r="E153" s="55" t="n">
        <x:v>67.05</x:v>
      </x:c>
      <x:c r="F153" s="55" t="n">
        <x:v>67.05</x:v>
      </x:c>
      <x:c r="G153" s="55" t="n">
        <x:v>67.05</x:v>
      </x:c>
      <x:c r="H153" s="55" t="n">
        <x:v>67.05</x:v>
      </x:c>
      <x:c r="I153" s="80" t="inlineStr">
        <x:is>
          <x:t xml:space="preserve">Limited sample</x:t>
        </x:is>
      </x:c>
    </x:row>
    <x:row r="154">
      <x:c r="A154" s="74"/>
      <x:c r="B154" s="40" t="inlineStr">
        <x:is>
          <x:t xml:space="preserve">EV / NTM Revenue</x:t>
        </x:is>
      </x:c>
      <x:c r="C154" s="40" t="n">
        <x:v>4</x:v>
      </x:c>
      <x:c r="D154" s="55" t="n">
        <x:v>1.5</x:v>
      </x:c>
      <x:c r="E154" s="55" t="n">
        <x:v>1.51</x:v>
      </x:c>
      <x:c r="F154" s="55" t="n">
        <x:v>2.76</x:v>
      </x:c>
      <x:c r="G154" s="55" t="n">
        <x:v>4.37</x:v>
      </x:c>
      <x:c r="H154" s="55" t="n">
        <x:v>5.44</x:v>
      </x:c>
      <x:c r="I154" s="80" t="inlineStr">
        <x:is>
          <x:t xml:space="preserve">Limited sample</x:t>
        </x:is>
      </x:c>
    </x:row>
    <x:row r="155">
      <x:c r="A155" s="74"/>
      <x:c r="B155" s="40" t="inlineStr">
        <x:is>
          <x:t xml:space="preserve">EV / NTM EBITDA</x:t>
        </x:is>
      </x:c>
      <x:c r="C155" s="40" t="n">
        <x:v>4</x:v>
      </x:c>
      <x:c r="D155" s="55" t="n">
        <x:v>9.85</x:v>
      </x:c>
      <x:c r="E155" s="55" t="n">
        <x:v>12.28</x:v>
      </x:c>
      <x:c r="F155" s="55" t="n">
        <x:v>14.3</x:v>
      </x:c>
      <x:c r="G155" s="55" t="n">
        <x:v>16.77</x:v>
      </x:c>
      <x:c r="H155" s="55" t="n">
        <x:v>20.51</x:v>
      </x:c>
      <x:c r="I155" s="80" t="inlineStr">
        <x:is>
          <x:t xml:space="preserve">Limited sample</x:t>
        </x:is>
      </x:c>
    </x:row>
    <x:row r="156">
      <x:c r="A156" s="74"/>
      <x:c r="B156" s="40" t="inlineStr">
        <x:is>
          <x:t xml:space="preserve">P / NTM EPS</x:t>
        </x:is>
      </x:c>
      <x:c r="C156" s="40" t="n">
        <x:v>4</x:v>
      </x:c>
      <x:c r="D156" s="55" t="n">
        <x:v>14.74</x:v>
      </x:c>
      <x:c r="E156" s="55" t="n">
        <x:v>30.93</x:v>
      </x:c>
      <x:c r="F156" s="55" t="n">
        <x:v>40.68</x:v>
      </x:c>
      <x:c r="G156" s="55" t="n">
        <x:v>65.95999999999999</x:v>
      </x:c>
      <x:c r="H156" s="55" t="n">
        <x:v>128.78</x:v>
      </x:c>
      <x:c r="I156" s="80" t="inlineStr">
        <x:is>
          <x:t xml:space="preserve">Limited sample</x:t>
        </x:is>
      </x:c>
    </x:row>
    <x:row r="157">
      <x:c r="A157" s="66"/>
      <x:c r="B157" s="66"/>
      <x:c r="C157" s="66"/>
      <x:c r="D157" s="66"/>
      <x:c r="E157" s="66"/>
      <x:c r="F157" s="66"/>
      <x:c r="G157" s="66"/>
      <x:c r="H157" s="66"/>
      <x:c r="I157" s="66"/>
    </x:row>
    <x:row r="158">
      <x:c r="A158" s="36" t="inlineStr">
        <x:is>
          <x:t xml:space="preserve">Industry 4: Software &amp; SaaS  |  4.1 Vertical Software  (n=3 companies)</x:t>
        </x:is>
      </x:c>
      <x:c r="B158" s="36"/>
      <x:c r="C158" s="36"/>
      <x:c r="D158" s="36"/>
      <x:c r="E158" s="36"/>
      <x:c r="F158" s="36"/>
      <x:c r="G158" s="36"/>
      <x:c r="H158" s="36"/>
      <x:c r="I158" s="36"/>
    </x:row>
    <x:row r="159">
      <x:c r="A159" s="74"/>
      <x:c r="B159" s="40" t="inlineStr">
        <x:is>
          <x:t xml:space="preserve">EV / LTM Revenue</x:t>
        </x:is>
      </x:c>
      <x:c r="C159" s="40" t="n">
        <x:v>3</x:v>
      </x:c>
      <x:c r="D159" s="55" t="n">
        <x:v>6.06</x:v>
      </x:c>
      <x:c r="E159" s="55" t="n">
        <x:v>7.03</x:v>
      </x:c>
      <x:c r="F159" s="55" t="n">
        <x:v>7.99</x:v>
      </x:c>
      <x:c r="G159" s="55" t="n">
        <x:v>9.779999999999999</x:v>
      </x:c>
      <x:c r="H159" s="55" t="n">
        <x:v>11.57</x:v>
      </x:c>
      <x:c r="I159" s="80" t="inlineStr">
        <x:is>
          <x:t xml:space="preserve">Limited sample</x:t>
        </x:is>
      </x:c>
    </x:row>
    <x:row r="160">
      <x:c r="A160" s="74"/>
      <x:c r="B160" s="40" t="inlineStr">
        <x:is>
          <x:t xml:space="preserve">EV / LTM EBITDA</x:t>
        </x:is>
      </x:c>
      <x:c r="C160" s="40" t="n">
        <x:v>3</x:v>
      </x:c>
      <x:c r="D160" s="55" t="n">
        <x:v>32.12</x:v>
      </x:c>
      <x:c r="E160" s="55" t="n">
        <x:v>49.22</x:v>
      </x:c>
      <x:c r="F160" s="55" t="n">
        <x:v>66.33</x:v>
      </x:c>
      <x:c r="G160" s="55" t="n">
        <x:v>373.57</x:v>
      </x:c>
      <x:c r="H160" s="55" t="n">
        <x:v>680.8099999999999</x:v>
      </x:c>
      <x:c r="I160" s="80" t="inlineStr">
        <x:is>
          <x:t xml:space="preserve">Limited sample</x:t>
        </x:is>
      </x:c>
    </x:row>
    <x:row r="161">
      <x:c r="A161" s="74"/>
      <x:c r="B161" s="40" t="inlineStr">
        <x:is>
          <x:t xml:space="preserve">EV / LTM EBIT</x:t>
        </x:is>
      </x:c>
      <x:c r="C161" s="40" t="n">
        <x:v>3</x:v>
      </x:c>
      <x:c r="D161" s="55" t="n">
        <x:v>39.23</x:v>
      </x:c>
      <x:c r="E161" s="55" t="n">
        <x:v>58.95</x:v>
      </x:c>
      <x:c r="F161" s="55" t="n">
        <x:v>78.67</x:v>
      </x:c>
      <x:c r="G161" s="55" t="n">
        <x:v>590.3</x:v>
      </x:c>
      <x:c r="H161" s="55" t="n">
        <x:v>1101.93</x:v>
      </x:c>
      <x:c r="I161" s="80" t="inlineStr">
        <x:is>
          <x:t xml:space="preserve">Limited sample</x:t>
        </x:is>
      </x:c>
    </x:row>
    <x:row r="162">
      <x:c r="A162" s="74"/>
      <x:c r="B162" s="40" t="inlineStr">
        <x:is>
          <x:t xml:space="preserve">P / LTM EPS</x:t>
        </x:is>
      </x:c>
      <x:c r="C162" s="40" t="n">
        <x:v>3</x:v>
      </x:c>
      <x:c r="D162" s="55" t="n">
        <x:v>45.15</x:v>
      </x:c>
      <x:c r="E162" s="55" t="n">
        <x:v>66.20999999999999</x:v>
      </x:c>
      <x:c r="F162" s="55" t="n">
        <x:v>87.26000000000001</x:v>
      </x:c>
      <x:c r="G162" s="55" t="n">
        <x:v>172.47</x:v>
      </x:c>
      <x:c r="H162" s="55" t="n">
        <x:v>257.67</x:v>
      </x:c>
      <x:c r="I162" s="80" t="inlineStr">
        <x:is>
          <x:t xml:space="preserve">Limited sample</x:t>
        </x:is>
      </x:c>
    </x:row>
    <x:row r="163">
      <x:c r="A163" s="74"/>
      <x:c r="B163" s="40" t="inlineStr">
        <x:is>
          <x:t xml:space="preserve">EV / NTM Revenue</x:t>
        </x:is>
      </x:c>
      <x:c r="C163" s="40" t="n">
        <x:v>2</x:v>
      </x:c>
      <x:c r="D163" s="55" t="n">
        <x:v>6.86</x:v>
      </x:c>
      <x:c r="E163" s="55" t="n">
        <x:v>7.53</x:v>
      </x:c>
      <x:c r="F163" s="55" t="n">
        <x:v>8.199999999999999</x:v>
      </x:c>
      <x:c r="G163" s="55" t="n">
        <x:v>8.869999999999999</x:v>
      </x:c>
      <x:c r="H163" s="55" t="n">
        <x:v>9.539999999999999</x:v>
      </x:c>
      <x:c r="I163" s="80" t="inlineStr">
        <x:is>
          <x:t xml:space="preserve">Limited sample</x:t>
        </x:is>
      </x:c>
    </x:row>
    <x:row r="164">
      <x:c r="A164" s="74"/>
      <x:c r="B164" s="40" t="inlineStr">
        <x:is>
          <x:t xml:space="preserve">EV / NTM EBITDA</x:t>
        </x:is>
      </x:c>
      <x:c r="C164" s="40" t="n">
        <x:v>2</x:v>
      </x:c>
      <x:c r="D164" s="55" t="n">
        <x:v>26.89</x:v>
      </x:c>
      <x:c r="E164" s="55" t="n">
        <x:v>30.45</x:v>
      </x:c>
      <x:c r="F164" s="55" t="n">
        <x:v>34.01</x:v>
      </x:c>
      <x:c r="G164" s="55" t="n">
        <x:v>37.57</x:v>
      </x:c>
      <x:c r="H164" s="55" t="n">
        <x:v>41.13</x:v>
      </x:c>
      <x:c r="I164" s="80" t="inlineStr">
        <x:is>
          <x:t xml:space="preserve">Limited sample</x:t>
        </x:is>
      </x:c>
    </x:row>
    <x:row r="165">
      <x:c r="A165" s="74"/>
      <x:c r="B165" s="40" t="inlineStr">
        <x:is>
          <x:t xml:space="preserve">P / NTM EPS</x:t>
        </x:is>
      </x:c>
      <x:c r="C165" s="40" t="n">
        <x:v>2</x:v>
      </x:c>
      <x:c r="D165" s="55" t="n">
        <x:v>33.95</x:v>
      </x:c>
      <x:c r="E165" s="55" t="n">
        <x:v>36.96</x:v>
      </x:c>
      <x:c r="F165" s="55" t="n">
        <x:v>39.98</x:v>
      </x:c>
      <x:c r="G165" s="55" t="n">
        <x:v>43</x:v>
      </x:c>
      <x:c r="H165" s="55" t="n">
        <x:v>46.01</x:v>
      </x:c>
      <x:c r="I165" s="80" t="inlineStr">
        <x:is>
          <x:t xml:space="preserve">Limited sample</x:t>
        </x:is>
      </x:c>
    </x:row>
    <x:row r="166">
      <x:c r="A166" s="66"/>
      <x:c r="B166" s="66"/>
      <x:c r="C166" s="66"/>
      <x:c r="D166" s="66"/>
      <x:c r="E166" s="66"/>
      <x:c r="F166" s="66"/>
      <x:c r="G166" s="66"/>
      <x:c r="H166" s="66"/>
      <x:c r="I166" s="66"/>
    </x:row>
    <x:row r="167">
      <x:c r="A167" s="36" t="inlineStr">
        <x:is>
          <x:t xml:space="preserve">Industry 4: Software &amp; SaaS  |  4.2 Horizontal Business Software  (n=6 companies)</x:t>
        </x:is>
      </x:c>
      <x:c r="B167" s="36"/>
      <x:c r="C167" s="36"/>
      <x:c r="D167" s="36"/>
      <x:c r="E167" s="36"/>
      <x:c r="F167" s="36"/>
      <x:c r="G167" s="36"/>
      <x:c r="H167" s="36"/>
      <x:c r="I167" s="36"/>
    </x:row>
    <x:row r="168">
      <x:c r="A168" s="74"/>
      <x:c r="B168" s="40" t="inlineStr">
        <x:is>
          <x:t xml:space="preserve">EV / LTM Revenue</x:t>
        </x:is>
      </x:c>
      <x:c r="C168" s="40" t="n">
        <x:v>6</x:v>
      </x:c>
      <x:c r="D168" s="55" t="n">
        <x:v>2.74</x:v>
      </x:c>
      <x:c r="E168" s="55" t="n">
        <x:v>3.06</x:v>
      </x:c>
      <x:c r="F168" s="55" t="n">
        <x:v>3.3</x:v>
      </x:c>
      <x:c r="G168" s="55" t="n">
        <x:v>4.81</x:v>
      </x:c>
      <x:c r="H168" s="55" t="n">
        <x:v>7.91</x:v>
      </x:c>
      <x:c r="I168" s="77"/>
    </x:row>
    <x:row r="169">
      <x:c r="A169" s="74"/>
      <x:c r="B169" s="40" t="inlineStr">
        <x:is>
          <x:t xml:space="preserve">EV / LTM EBITDA</x:t>
        </x:is>
      </x:c>
      <x:c r="C169" s="40" t="n">
        <x:v>5</x:v>
      </x:c>
      <x:c r="D169" s="55" t="n">
        <x:v>10.86</x:v>
      </x:c>
      <x:c r="E169" s="55" t="n">
        <x:v>17.05</x:v>
      </x:c>
      <x:c r="F169" s="55" t="n">
        <x:v>17.98</x:v>
      </x:c>
      <x:c r="G169" s="55" t="n">
        <x:v>25.93</x:v>
      </x:c>
      <x:c r="H169" s="55" t="n">
        <x:v>66.23</x:v>
      </x:c>
      <x:c r="I169" s="77"/>
    </x:row>
    <x:row r="170">
      <x:c r="A170" s="74"/>
      <x:c r="B170" s="40" t="inlineStr">
        <x:is>
          <x:t xml:space="preserve">EV / LTM EBIT</x:t>
        </x:is>
      </x:c>
      <x:c r="C170" s="40" t="n">
        <x:v>5</x:v>
      </x:c>
      <x:c r="D170" s="55" t="n">
        <x:v>17.34</x:v>
      </x:c>
      <x:c r="E170" s="55" t="n">
        <x:v>24.53</x:v>
      </x:c>
      <x:c r="F170" s="55" t="n">
        <x:v>28.49</x:v>
      </x:c>
      <x:c r="G170" s="55" t="n">
        <x:v>37.62</x:v>
      </x:c>
      <x:c r="H170" s="55" t="n">
        <x:v>76.42</x:v>
      </x:c>
      <x:c r="I170" s="77"/>
    </x:row>
    <x:row r="171">
      <x:c r="A171" s="74"/>
      <x:c r="B171" s="40" t="inlineStr">
        <x:is>
          <x:t xml:space="preserve">P / LTM EPS</x:t>
        </x:is>
      </x:c>
      <x:c r="C171" s="40" t="n">
        <x:v>4</x:v>
      </x:c>
      <x:c r="D171" s="55" t="n">
        <x:v>22.63</x:v>
      </x:c>
      <x:c r="E171" s="55" t="n">
        <x:v>35.13</x:v>
      </x:c>
      <x:c r="F171" s="55" t="n">
        <x:v>47.51</x:v>
      </x:c>
      <x:c r="G171" s="55" t="n">
        <x:v>62.48</x:v>
      </x:c>
      <x:c r="H171" s="55" t="n">
        <x:v>82.8</x:v>
      </x:c>
      <x:c r="I171" s="80" t="inlineStr">
        <x:is>
          <x:t xml:space="preserve">Limited sample</x:t>
        </x:is>
      </x:c>
    </x:row>
    <x:row r="172">
      <x:c r="A172" s="74"/>
      <x:c r="B172" s="40" t="inlineStr">
        <x:is>
          <x:t xml:space="preserve">EV / NTM Revenue</x:t>
        </x:is>
      </x:c>
      <x:c r="C172" s="40" t="n">
        <x:v>6</x:v>
      </x:c>
      <x:c r="D172" s="55" t="n">
        <x:v>2.62</x:v>
      </x:c>
      <x:c r="E172" s="55" t="n">
        <x:v>2.75</x:v>
      </x:c>
      <x:c r="F172" s="55" t="n">
        <x:v>3.11</x:v>
      </x:c>
      <x:c r="G172" s="55" t="n">
        <x:v>4.38</x:v>
      </x:c>
      <x:c r="H172" s="55" t="n">
        <x:v>6.2</x:v>
      </x:c>
      <x:c r="I172" s="77"/>
    </x:row>
    <x:row r="173">
      <x:c r="A173" s="74"/>
      <x:c r="B173" s="40" t="inlineStr">
        <x:is>
          <x:t xml:space="preserve">EV / NTM EBITDA</x:t>
        </x:is>
      </x:c>
      <x:c r="C173" s="40" t="n">
        <x:v>6</x:v>
      </x:c>
      <x:c r="D173" s="55" t="n">
        <x:v>8.539999999999999</x:v>
      </x:c>
      <x:c r="E173" s="55" t="n">
        <x:v>8.960000000000001</x:v>
      </x:c>
      <x:c r="F173" s="55" t="n">
        <x:v>9.949999999999999</x:v>
      </x:c>
      <x:c r="G173" s="55" t="n">
        <x:v>11.77</x:v>
      </x:c>
      <x:c r="H173" s="55" t="n">
        <x:v>65.42</x:v>
      </x:c>
      <x:c r="I173" s="77"/>
    </x:row>
    <x:row r="174">
      <x:c r="A174" s="74"/>
      <x:c r="B174" s="40" t="inlineStr">
        <x:is>
          <x:t xml:space="preserve">P / NTM EPS</x:t>
        </x:is>
      </x:c>
      <x:c r="C174" s="40" t="n">
        <x:v>6</x:v>
      </x:c>
      <x:c r="D174" s="55" t="n">
        <x:v>12.9</x:v>
      </x:c>
      <x:c r="E174" s="55" t="n">
        <x:v>13.18</x:v>
      </x:c>
      <x:c r="F174" s="55" t="n">
        <x:v>14.28</x:v>
      </x:c>
      <x:c r="G174" s="55" t="n">
        <x:v>16.34</x:v>
      </x:c>
      <x:c r="H174" s="55" t="n">
        <x:v>81.52</x:v>
      </x:c>
      <x:c r="I174" s="77"/>
    </x:row>
    <x:row r="175">
      <x:c r="A175" s="66"/>
      <x:c r="B175" s="66"/>
      <x:c r="C175" s="66"/>
      <x:c r="D175" s="66"/>
      <x:c r="E175" s="66"/>
      <x:c r="F175" s="66"/>
      <x:c r="G175" s="66"/>
      <x:c r="H175" s="66"/>
      <x:c r="I175" s="66"/>
    </x:row>
    <x:row r="176">
      <x:c r="A176" s="36" t="inlineStr">
        <x:is>
          <x:t xml:space="preserve">Industry 4: Software &amp; SaaS  |  4.3 Infra &amp; Security / AI-analytics  (n=1 companies)</x:t>
        </x:is>
      </x:c>
      <x:c r="B176" s="36"/>
      <x:c r="C176" s="36"/>
      <x:c r="D176" s="36"/>
      <x:c r="E176" s="36"/>
      <x:c r="F176" s="36"/>
      <x:c r="G176" s="36"/>
      <x:c r="H176" s="36"/>
      <x:c r="I176" s="36"/>
    </x:row>
    <x:row r="177">
      <x:c r="A177" s="74"/>
      <x:c r="B177" s="40" t="inlineStr">
        <x:is>
          <x:t xml:space="preserve">EV / LTM Revenue</x:t>
        </x:is>
      </x:c>
      <x:c r="C177" s="40" t="n">
        <x:v>1</x:v>
      </x:c>
      <x:c r="D177" s="55" t="n">
        <x:v>64.7</x:v>
      </x:c>
      <x:c r="E177" s="55" t="n">
        <x:v>64.7</x:v>
      </x:c>
      <x:c r="F177" s="55" t="n">
        <x:v>64.7</x:v>
      </x:c>
      <x:c r="G177" s="55" t="n">
        <x:v>64.7</x:v>
      </x:c>
      <x:c r="H177" s="55" t="n">
        <x:v>64.7</x:v>
      </x:c>
      <x:c r="I177" s="80" t="inlineStr">
        <x:is>
          <x:t xml:space="preserve">Limited sample</x:t>
        </x:is>
      </x:c>
    </x:row>
    <x:row r="178">
      <x:c r="A178" s="74"/>
      <x:c r="B178" s="40" t="inlineStr">
        <x:is>
          <x:t xml:space="preserve">EV / LTM EBITDA</x:t>
        </x:is>
      </x:c>
      <x:c r="C178" s="40" t="n">
        <x:v>1</x:v>
      </x:c>
      <x:c r="D178" s="55" t="n">
        <x:v>149.59</x:v>
      </x:c>
      <x:c r="E178" s="55" t="n">
        <x:v>149.59</x:v>
      </x:c>
      <x:c r="F178" s="55" t="n">
        <x:v>149.59</x:v>
      </x:c>
      <x:c r="G178" s="55" t="n">
        <x:v>149.59</x:v>
      </x:c>
      <x:c r="H178" s="55" t="n">
        <x:v>149.59</x:v>
      </x:c>
      <x:c r="I178" s="80" t="inlineStr">
        <x:is>
          <x:t xml:space="preserve">Limited sample</x:t>
        </x:is>
      </x:c>
    </x:row>
    <x:row r="179">
      <x:c r="A179" s="74"/>
      <x:c r="B179" s="40" t="inlineStr">
        <x:is>
          <x:t xml:space="preserve">EV / LTM EBIT</x:t>
        </x:is>
      </x:c>
      <x:c r="C179" s="40" t="n">
        <x:v>1</x:v>
      </x:c>
      <x:c r="D179" s="55" t="n">
        <x:v>151.18</x:v>
      </x:c>
      <x:c r="E179" s="55" t="n">
        <x:v>151.18</x:v>
      </x:c>
      <x:c r="F179" s="55" t="n">
        <x:v>151.18</x:v>
      </x:c>
      <x:c r="G179" s="55" t="n">
        <x:v>151.18</x:v>
      </x:c>
      <x:c r="H179" s="55" t="n">
        <x:v>151.18</x:v>
      </x:c>
      <x:c r="I179" s="80" t="inlineStr">
        <x:is>
          <x:t xml:space="preserve">Limited sample</x:t>
        </x:is>
      </x:c>
    </x:row>
    <x:row r="180">
      <x:c r="A180" s="74"/>
      <x:c r="B180" s="40" t="inlineStr">
        <x:is>
          <x:t xml:space="preserve">P / LTM EPS</x:t>
        </x:is>
      </x:c>
      <x:c r="C180" s="40" t="n">
        <x:v>1</x:v>
      </x:c>
      <x:c r="D180" s="55" t="n">
        <x:v>144.9</x:v>
      </x:c>
      <x:c r="E180" s="55" t="n">
        <x:v>144.9</x:v>
      </x:c>
      <x:c r="F180" s="55" t="n">
        <x:v>144.9</x:v>
      </x:c>
      <x:c r="G180" s="55" t="n">
        <x:v>144.9</x:v>
      </x:c>
      <x:c r="H180" s="55" t="n">
        <x:v>144.9</x:v>
      </x:c>
      <x:c r="I180" s="80" t="inlineStr">
        <x:is>
          <x:t xml:space="preserve">Limited sample</x:t>
        </x:is>
      </x:c>
    </x:row>
    <x:row r="181">
      <x:c r="A181" s="74"/>
      <x:c r="B181" s="40" t="inlineStr">
        <x:is>
          <x:t xml:space="preserve">EV / NTM Revenue</x:t>
        </x:is>
      </x:c>
      <x:c r="C181" s="40" t="n">
        <x:v>1</x:v>
      </x:c>
      <x:c r="D181" s="55" t="n">
        <x:v>39.28</x:v>
      </x:c>
      <x:c r="E181" s="55" t="n">
        <x:v>39.28</x:v>
      </x:c>
      <x:c r="F181" s="55" t="n">
        <x:v>39.28</x:v>
      </x:c>
      <x:c r="G181" s="55" t="n">
        <x:v>39.28</x:v>
      </x:c>
      <x:c r="H181" s="55" t="n">
        <x:v>39.28</x:v>
      </x:c>
      <x:c r="I181" s="80" t="inlineStr">
        <x:is>
          <x:t xml:space="preserve">Limited sample</x:t>
        </x:is>
      </x:c>
    </x:row>
    <x:row r="182">
      <x:c r="A182" s="74"/>
      <x:c r="B182" s="40" t="inlineStr">
        <x:is>
          <x:t xml:space="preserve">EV / NTM EBITDA</x:t>
        </x:is>
      </x:c>
      <x:c r="C182" s="40" t="n">
        <x:v>1</x:v>
      </x:c>
      <x:c r="D182" s="55" t="n">
        <x:v>62.74</x:v>
      </x:c>
      <x:c r="E182" s="55" t="n">
        <x:v>62.74</x:v>
      </x:c>
      <x:c r="F182" s="55" t="n">
        <x:v>62.74</x:v>
      </x:c>
      <x:c r="G182" s="55" t="n">
        <x:v>62.74</x:v>
      </x:c>
      <x:c r="H182" s="55" t="n">
        <x:v>62.74</x:v>
      </x:c>
      <x:c r="I182" s="80" t="inlineStr">
        <x:is>
          <x:t xml:space="preserve">Limited sample</x:t>
        </x:is>
      </x:c>
    </x:row>
    <x:row r="183">
      <x:c r="A183" s="74"/>
      <x:c r="B183" s="40" t="inlineStr">
        <x:is>
          <x:t xml:space="preserve">P / NTM EPS</x:t>
        </x:is>
      </x:c>
      <x:c r="C183" s="40" t="n">
        <x:v>1</x:v>
      </x:c>
      <x:c r="D183" s="55" t="n">
        <x:v>89.23</x:v>
      </x:c>
      <x:c r="E183" s="55" t="n">
        <x:v>89.23</x:v>
      </x:c>
      <x:c r="F183" s="55" t="n">
        <x:v>89.23</x:v>
      </x:c>
      <x:c r="G183" s="55" t="n">
        <x:v>89.23</x:v>
      </x:c>
      <x:c r="H183" s="55" t="n">
        <x:v>89.23</x:v>
      </x:c>
      <x:c r="I183" s="80" t="inlineStr">
        <x:is>
          <x:t xml:space="preserve">Limited sample</x:t>
        </x:is>
      </x:c>
    </x:row>
    <x:row r="184">
      <x:c r="A184" s="66"/>
      <x:c r="B184" s="66"/>
      <x:c r="C184" s="66"/>
      <x:c r="D184" s="66"/>
      <x:c r="E184" s="66"/>
      <x:c r="F184" s="66"/>
      <x:c r="G184" s="66"/>
      <x:c r="H184" s="66"/>
      <x:c r="I184" s="66"/>
    </x:row>
    <x:row r="185">
      <x:c r="A185" s="36" t="inlineStr">
        <x:is>
          <x:t xml:space="preserve">Industry 4: Software &amp; SaaS  |  4.3 Infrastructure &amp; Security Software  (n=11 companies)</x:t>
        </x:is>
      </x:c>
      <x:c r="B185" s="36"/>
      <x:c r="C185" s="36"/>
      <x:c r="D185" s="36"/>
      <x:c r="E185" s="36"/>
      <x:c r="F185" s="36"/>
      <x:c r="G185" s="36"/>
      <x:c r="H185" s="36"/>
      <x:c r="I185" s="36"/>
    </x:row>
    <x:row r="186">
      <x:c r="A186" s="74"/>
      <x:c r="B186" s="40" t="inlineStr">
        <x:is>
          <x:t xml:space="preserve">EV / LTM Revenue</x:t>
        </x:is>
      </x:c>
      <x:c r="C186" s="40" t="n">
        <x:v>11</x:v>
      </x:c>
      <x:c r="D186" s="55" t="n">
        <x:v>1.13</x:v>
      </x:c>
      <x:c r="E186" s="55" t="n">
        <x:v>5.8</x:v>
      </x:c>
      <x:c r="F186" s="55" t="n">
        <x:v>9.1</x:v>
      </x:c>
      <x:c r="G186" s="55" t="n">
        <x:v>20.33</x:v>
      </x:c>
      <x:c r="H186" s="55" t="n">
        <x:v>39.08</x:v>
      </x:c>
      <x:c r="I186" s="77"/>
    </x:row>
    <x:row r="187">
      <x:c r="A187" s="74"/>
      <x:c r="B187" s="40" t="inlineStr">
        <x:is>
          <x:t xml:space="preserve">EV / LTM EBITDA</x:t>
        </x:is>
      </x:c>
      <x:c r="C187" s="40" t="n">
        <x:v>9</x:v>
      </x:c>
      <x:c r="D187" s="55" t="n">
        <x:v>10.56</x:v>
      </x:c>
      <x:c r="E187" s="55" t="n">
        <x:v>43.09</x:v>
      </x:c>
      <x:c r="F187" s="55" t="n">
        <x:v>87.08</x:v>
      </x:c>
      <x:c r="G187" s="55" t="n">
        <x:v>580.35</x:v>
      </x:c>
      <x:c r="H187" s="55" t="n">
        <x:v>1972.79</x:v>
      </x:c>
      <x:c r="I187" s="77"/>
    </x:row>
    <x:row r="188">
      <x:c r="A188" s="74"/>
      <x:c r="B188" s="40" t="inlineStr">
        <x:is>
          <x:t xml:space="preserve">EV / LTM EBIT</x:t>
        </x:is>
      </x:c>
      <x:c r="C188" s="40" t="n">
        <x:v>7</x:v>
      </x:c>
      <x:c r="D188" s="55" t="n">
        <x:v>11.71</x:v>
      </x:c>
      <x:c r="E188" s="55" t="n">
        <x:v>50.21</x:v>
      </x:c>
      <x:c r="F188" s="55" t="n">
        <x:v>72.98999999999999</x:v>
      </x:c>
      <x:c r="G188" s="55" t="n">
        <x:v>194.68</x:v>
      </x:c>
      <x:c r="H188" s="55" t="n">
        <x:v>4019.85</x:v>
      </x:c>
      <x:c r="I188" s="77"/>
    </x:row>
    <x:row r="189">
      <x:c r="A189" s="74"/>
      <x:c r="B189" s="40" t="inlineStr">
        <x:is>
          <x:t xml:space="preserve">P / LTM EPS</x:t>
        </x:is>
      </x:c>
      <x:c r="C189" s="40" t="n">
        <x:v>8</x:v>
      </x:c>
      <x:c r="D189" s="55" t="n">
        <x:v>12.95</x:v>
      </x:c>
      <x:c r="E189" s="55" t="n">
        <x:v>29.9</x:v>
      </x:c>
      <x:c r="F189" s="55" t="n">
        <x:v>80.44</x:v>
      </x:c>
      <x:c r="G189" s="55" t="n">
        <x:v>554.24</x:v>
      </x:c>
      <x:c r="H189" s="55" t="n">
        <x:v>5195</x:v>
      </x:c>
      <x:c r="I189" s="77"/>
    </x:row>
    <x:row r="190">
      <x:c r="A190" s="74"/>
      <x:c r="B190" s="40" t="inlineStr">
        <x:is>
          <x:t xml:space="preserve">EV / NTM Revenue</x:t>
        </x:is>
      </x:c>
      <x:c r="C190" s="40" t="n">
        <x:v>10</x:v>
      </x:c>
      <x:c r="D190" s="55" t="n">
        <x:v>1.17</x:v>
      </x:c>
      <x:c r="E190" s="55" t="n">
        <x:v>4.84</x:v>
      </x:c>
      <x:c r="F190" s="55" t="n">
        <x:v>7.38</x:v>
      </x:c>
      <x:c r="G190" s="55" t="n">
        <x:v>15.01</x:v>
      </x:c>
      <x:c r="H190" s="55" t="n">
        <x:v>19.23</x:v>
      </x:c>
      <x:c r="I190" s="77"/>
    </x:row>
    <x:row r="191">
      <x:c r="A191" s="74"/>
      <x:c r="B191" s="40" t="inlineStr">
        <x:is>
          <x:t xml:space="preserve">EV / NTM EBITDA</x:t>
        </x:is>
      </x:c>
      <x:c r="C191" s="40" t="n">
        <x:v>10</x:v>
      </x:c>
      <x:c r="D191" s="55" t="n">
        <x:v>5.7</x:v>
      </x:c>
      <x:c r="E191" s="55" t="n">
        <x:v>20.78</x:v>
      </x:c>
      <x:c r="F191" s="55" t="n">
        <x:v>31.79</x:v>
      </x:c>
      <x:c r="G191" s="55" t="n">
        <x:v>50.92</x:v>
      </x:c>
      <x:c r="H191" s="55" t="n">
        <x:v>86.22</x:v>
      </x:c>
      <x:c r="I191" s="77"/>
    </x:row>
    <x:row r="192">
      <x:c r="A192" s="74"/>
      <x:c r="B192" s="40" t="inlineStr">
        <x:is>
          <x:t xml:space="preserve">P / NTM EPS</x:t>
        </x:is>
      </x:c>
      <x:c r="C192" s="40" t="n">
        <x:v>10</x:v>
      </x:c>
      <x:c r="D192" s="55" t="n">
        <x:v>5.68</x:v>
      </x:c>
      <x:c r="E192" s="55" t="n">
        <x:v>30.19</x:v>
      </x:c>
      <x:c r="F192" s="55" t="n">
        <x:v>43.63</x:v>
      </x:c>
      <x:c r="G192" s="55" t="n">
        <x:v>72.13</x:v>
      </x:c>
      <x:c r="H192" s="55" t="n">
        <x:v>132.06</x:v>
      </x:c>
      <x:c r="I192" s="77"/>
    </x:row>
    <x:row r="193">
      <x:c r="A193" s="66"/>
      <x:c r="B193" s="66"/>
      <x:c r="C193" s="66"/>
      <x:c r="D193" s="66"/>
      <x:c r="E193" s="66"/>
      <x:c r="F193" s="66"/>
      <x:c r="G193" s="66"/>
      <x:c r="H193" s="66"/>
      <x:c r="I193" s="66"/>
    </x:row>
    <x:row r="194">
      <x:c r="A194" s="36" t="inlineStr">
        <x:is>
          <x:t xml:space="preserve">Industry 5: IT Services &amp; Managed Services  |  5A. IT Consulting &amp; Digital Engineering  (n=9 companies)</x:t>
        </x:is>
      </x:c>
      <x:c r="B194" s="36"/>
      <x:c r="C194" s="36"/>
      <x:c r="D194" s="36"/>
      <x:c r="E194" s="36"/>
      <x:c r="F194" s="36"/>
      <x:c r="G194" s="36"/>
      <x:c r="H194" s="36"/>
      <x:c r="I194" s="36"/>
    </x:row>
    <x:row r="195">
      <x:c r="A195" s="74"/>
      <x:c r="B195" s="40" t="inlineStr">
        <x:is>
          <x:t xml:space="preserve">EV / LTM Revenue</x:t>
        </x:is>
      </x:c>
      <x:c r="C195" s="40" t="n">
        <x:v>9</x:v>
      </x:c>
      <x:c r="D195" s="55" t="n">
        <x:v>0.51</x:v>
      </x:c>
      <x:c r="E195" s="55" t="n">
        <x:v>0.8</x:v>
      </x:c>
      <x:c r="F195" s="55" t="n">
        <x:v>1.26</x:v>
      </x:c>
      <x:c r="G195" s="55" t="n">
        <x:v>2.06</x:v>
      </x:c>
      <x:c r="H195" s="55" t="n">
        <x:v>2.78</x:v>
      </x:c>
      <x:c r="I195" s="77"/>
    </x:row>
    <x:row r="196">
      <x:c r="A196" s="74"/>
      <x:c r="B196" s="40" t="inlineStr">
        <x:is>
          <x:t xml:space="preserve">EV / LTM EBITDA</x:t>
        </x:is>
      </x:c>
      <x:c r="C196" s="40" t="n">
        <x:v>9</x:v>
      </x:c>
      <x:c r="D196" s="55" t="n">
        <x:v>5.04</x:v>
      </x:c>
      <x:c r="E196" s="55" t="n">
        <x:v>7.01</x:v>
      </x:c>
      <x:c r="F196" s="55" t="n">
        <x:v>8.300000000000001</x:v>
      </x:c>
      <x:c r="G196" s="55" t="n">
        <x:v>10.63</x:v>
      </x:c>
      <x:c r="H196" s="55" t="n">
        <x:v>12.4</x:v>
      </x:c>
      <x:c r="I196" s="77"/>
    </x:row>
    <x:row r="197">
      <x:c r="A197" s="74"/>
      <x:c r="B197" s="40" t="inlineStr">
        <x:is>
          <x:t xml:space="preserve">EV / LTM EBIT</x:t>
        </x:is>
      </x:c>
      <x:c r="C197" s="40" t="n">
        <x:v>9</x:v>
      </x:c>
      <x:c r="D197" s="55" t="n">
        <x:v>7.74</x:v>
      </x:c>
      <x:c r="E197" s="55" t="n">
        <x:v>8.41</x:v>
      </x:c>
      <x:c r="F197" s="55" t="n">
        <x:v>9.32</x:v>
      </x:c>
      <x:c r="G197" s="55" t="n">
        <x:v>11.16</x:v>
      </x:c>
      <x:c r="H197" s="55" t="n">
        <x:v>15.08</x:v>
      </x:c>
      <x:c r="I197" s="77"/>
    </x:row>
    <x:row r="198">
      <x:c r="A198" s="74"/>
      <x:c r="B198" s="40" t="inlineStr">
        <x:is>
          <x:t xml:space="preserve">P / LTM EPS</x:t>
        </x:is>
      </x:c>
      <x:c r="C198" s="40" t="n">
        <x:v>9</x:v>
      </x:c>
      <x:c r="D198" s="55" t="n">
        <x:v>10.77</x:v>
      </x:c>
      <x:c r="E198" s="55" t="n">
        <x:v>13.43</x:v>
      </x:c>
      <x:c r="F198" s="55" t="n">
        <x:v>14.06</x:v>
      </x:c>
      <x:c r="G198" s="55" t="n">
        <x:v>16</x:v>
      </x:c>
      <x:c r="H198" s="55" t="n">
        <x:v>21.33</x:v>
      </x:c>
      <x:c r="I198" s="77"/>
    </x:row>
    <x:row r="199">
      <x:c r="A199" s="74"/>
      <x:c r="B199" s="40" t="inlineStr">
        <x:is>
          <x:t xml:space="preserve">EV / NTM Revenue</x:t>
        </x:is>
      </x:c>
      <x:c r="C199" s="40" t="n">
        <x:v>8</x:v>
      </x:c>
      <x:c r="D199" s="55" t="n">
        <x:v>0.47</x:v>
      </x:c>
      <x:c r="E199" s="55" t="n">
        <x:v>0.74</x:v>
      </x:c>
      <x:c r="F199" s="55" t="n">
        <x:v>1.06</x:v>
      </x:c>
      <x:c r="G199" s="55" t="n">
        <x:v>2.06</x:v>
      </x:c>
      <x:c r="H199" s="55" t="n">
        <x:v>2.62</x:v>
      </x:c>
      <x:c r="I199" s="77"/>
    </x:row>
    <x:row r="200">
      <x:c r="A200" s="74"/>
      <x:c r="B200" s="40" t="inlineStr">
        <x:is>
          <x:t xml:space="preserve">EV / NTM EBITDA</x:t>
        </x:is>
      </x:c>
      <x:c r="C200" s="40" t="n">
        <x:v>9</x:v>
      </x:c>
      <x:c r="D200" s="55" t="n">
        <x:v>3.88</x:v>
      </x:c>
      <x:c r="E200" s="55" t="n">
        <x:v>4.74</x:v>
      </x:c>
      <x:c r="F200" s="55" t="n">
        <x:v>6.3</x:v>
      </x:c>
      <x:c r="G200" s="55" t="n">
        <x:v>8.6</x:v>
      </x:c>
      <x:c r="H200" s="55" t="n">
        <x:v>10.23</x:v>
      </x:c>
      <x:c r="I200" s="77"/>
    </x:row>
    <x:row r="201">
      <x:c r="A201" s="74"/>
      <x:c r="B201" s="40" t="inlineStr">
        <x:is>
          <x:t xml:space="preserve">P / NTM EPS</x:t>
        </x:is>
      </x:c>
      <x:c r="C201" s="40" t="n">
        <x:v>8</x:v>
      </x:c>
      <x:c r="D201" s="55" t="n">
        <x:v>5.99</x:v>
      </x:c>
      <x:c r="E201" s="55" t="n">
        <x:v>7.59</x:v>
      </x:c>
      <x:c r="F201" s="55" t="n">
        <x:v>9.029999999999999</x:v>
      </x:c>
      <x:c r="G201" s="55" t="n">
        <x:v>13.65</x:v>
      </x:c>
      <x:c r="H201" s="55" t="n">
        <x:v>16.56</x:v>
      </x:c>
      <x:c r="I201" s="77"/>
    </x:row>
    <x:row r="202">
      <x:c r="A202" s="66"/>
      <x:c r="B202" s="66"/>
      <x:c r="C202" s="66"/>
      <x:c r="D202" s="66"/>
      <x:c r="E202" s="66"/>
      <x:c r="F202" s="66"/>
      <x:c r="G202" s="66"/>
      <x:c r="H202" s="66"/>
      <x:c r="I202" s="66"/>
    </x:row>
    <x:row r="203">
      <x:c r="A203" s="36" t="inlineStr">
        <x:is>
          <x:t xml:space="preserve">Industry 5: IT Services &amp; Managed Services  |  5B. IT Outsourcing &amp; Managed Services  (n=8 companies)</x:t>
        </x:is>
      </x:c>
      <x:c r="B203" s="36"/>
      <x:c r="C203" s="36"/>
      <x:c r="D203" s="36"/>
      <x:c r="E203" s="36"/>
      <x:c r="F203" s="36"/>
      <x:c r="G203" s="36"/>
      <x:c r="H203" s="36"/>
      <x:c r="I203" s="36"/>
    </x:row>
    <x:row r="204">
      <x:c r="A204" s="74"/>
      <x:c r="B204" s="40" t="inlineStr">
        <x:is>
          <x:t xml:space="preserve">EV / LTM Revenue</x:t>
        </x:is>
      </x:c>
      <x:c r="C204" s="40" t="n">
        <x:v>8</x:v>
      </x:c>
      <x:c r="D204" s="55" t="n">
        <x:v>0.34</x:v>
      </x:c>
      <x:c r="E204" s="55" t="n">
        <x:v>0.43</x:v>
      </x:c>
      <x:c r="F204" s="55" t="n">
        <x:v>1.06</x:v>
      </x:c>
      <x:c r="G204" s="55" t="n">
        <x:v>1.49</x:v>
      </x:c>
      <x:c r="H204" s="55" t="n">
        <x:v>4.1</x:v>
      </x:c>
      <x:c r="I204" s="77"/>
    </x:row>
    <x:row r="205">
      <x:c r="A205" s="74"/>
      <x:c r="B205" s="40" t="inlineStr">
        <x:is>
          <x:t xml:space="preserve">EV / LTM EBITDA</x:t>
        </x:is>
      </x:c>
      <x:c r="C205" s="40" t="n">
        <x:v>8</x:v>
      </x:c>
      <x:c r="D205" s="55" t="n">
        <x:v>3.1</x:v>
      </x:c>
      <x:c r="E205" s="55" t="n">
        <x:v>6.47</x:v>
      </x:c>
      <x:c r="F205" s="55" t="n">
        <x:v>9.74</x:v>
      </x:c>
      <x:c r="G205" s="55" t="n">
        <x:v>12.49</x:v>
      </x:c>
      <x:c r="H205" s="55" t="n">
        <x:v>17.2</x:v>
      </x:c>
      <x:c r="I205" s="77"/>
    </x:row>
    <x:row r="206">
      <x:c r="A206" s="74"/>
      <x:c r="B206" s="40" t="inlineStr">
        <x:is>
          <x:t xml:space="preserve">EV / LTM EBIT</x:t>
        </x:is>
      </x:c>
      <x:c r="C206" s="40" t="n">
        <x:v>8</x:v>
      </x:c>
      <x:c r="D206" s="55" t="n">
        <x:v>8.09</x:v>
      </x:c>
      <x:c r="E206" s="55" t="n">
        <x:v>9.75</x:v>
      </x:c>
      <x:c r="F206" s="55" t="n">
        <x:v>12.47</x:v>
      </x:c>
      <x:c r="G206" s="55" t="n">
        <x:v>16.13</x:v>
      </x:c>
      <x:c r="H206" s="55" t="n">
        <x:v>22.2</x:v>
      </x:c>
      <x:c r="I206" s="77"/>
    </x:row>
    <x:row r="207">
      <x:c r="A207" s="74"/>
      <x:c r="B207" s="40" t="inlineStr">
        <x:is>
          <x:t xml:space="preserve">P / LTM EPS</x:t>
        </x:is>
      </x:c>
      <x:c r="C207" s="40" t="n">
        <x:v>8</x:v>
      </x:c>
      <x:c r="D207" s="55" t="n">
        <x:v>10.17</x:v>
      </x:c>
      <x:c r="E207" s="55" t="n">
        <x:v>14.69</x:v>
      </x:c>
      <x:c r="F207" s="55" t="n">
        <x:v>19.37</x:v>
      </x:c>
      <x:c r="G207" s="55" t="n">
        <x:v>22.68</x:v>
      </x:c>
      <x:c r="H207" s="55" t="n">
        <x:v>33.36</x:v>
      </x:c>
      <x:c r="I207" s="77"/>
    </x:row>
    <x:row r="208">
      <x:c r="A208" s="74"/>
      <x:c r="B208" s="40" t="inlineStr">
        <x:is>
          <x:t xml:space="preserve">EV / NTM Revenue</x:t>
        </x:is>
      </x:c>
      <x:c r="C208" s="40" t="n">
        <x:v>8</x:v>
      </x:c>
      <x:c r="D208" s="55" t="n">
        <x:v>0.35</x:v>
      </x:c>
      <x:c r="E208" s="55" t="n">
        <x:v>0.39</x:v>
      </x:c>
      <x:c r="F208" s="55" t="n">
        <x:v>1.04</x:v>
      </x:c>
      <x:c r="G208" s="55" t="n">
        <x:v>1.49</x:v>
      </x:c>
      <x:c r="H208" s="55" t="n">
        <x:v>3.94</x:v>
      </x:c>
      <x:c r="I208" s="77"/>
    </x:row>
    <x:row r="209">
      <x:c r="A209" s="74"/>
      <x:c r="B209" s="40" t="inlineStr">
        <x:is>
          <x:t xml:space="preserve">EV / NTM EBITDA</x:t>
        </x:is>
      </x:c>
      <x:c r="C209" s="40" t="n">
        <x:v>8</x:v>
      </x:c>
      <x:c r="D209" s="55" t="n">
        <x:v>2.05</x:v>
      </x:c>
      <x:c r="E209" s="55" t="n">
        <x:v>5.81</x:v>
      </x:c>
      <x:c r="F209" s="55" t="n">
        <x:v>8.449999999999999</x:v>
      </x:c>
      <x:c r="G209" s="55" t="n">
        <x:v>10.37</x:v>
      </x:c>
      <x:c r="H209" s="55" t="n">
        <x:v>13.69</x:v>
      </x:c>
      <x:c r="I209" s="77"/>
    </x:row>
    <x:row r="210">
      <x:c r="A210" s="74"/>
      <x:c r="B210" s="40" t="inlineStr">
        <x:is>
          <x:t xml:space="preserve">P / NTM EPS</x:t>
        </x:is>
      </x:c>
      <x:c r="C210" s="40" t="n">
        <x:v>8</x:v>
      </x:c>
      <x:c r="D210" s="55" t="n">
        <x:v>4.01</x:v>
      </x:c>
      <x:c r="E210" s="55" t="n">
        <x:v>8.73</x:v>
      </x:c>
      <x:c r="F210" s="55" t="n">
        <x:v>14.33</x:v>
      </x:c>
      <x:c r="G210" s="55" t="n">
        <x:v>18.98</x:v>
      </x:c>
      <x:c r="H210" s="55" t="n">
        <x:v>20.85</x:v>
      </x:c>
      <x:c r="I210" s="77"/>
    </x:row>
    <x:row r="211">
      <x:c r="A211" s="66"/>
      <x:c r="B211" s="66"/>
      <x:c r="C211" s="66"/>
      <x:c r="D211" s="66"/>
      <x:c r="E211" s="66"/>
      <x:c r="F211" s="66"/>
      <x:c r="G211" s="66"/>
      <x:c r="H211" s="66"/>
      <x:c r="I211" s="66"/>
    </x:row>
    <x:row r="212">
      <x:c r="A212" s="36" t="inlineStr">
        <x:is>
          <x:t xml:space="preserve">Industry 6: Business &amp; Professional Services  |  6A. Management &amp; Advisory Consulting  (n=7 companies)</x:t>
        </x:is>
      </x:c>
      <x:c r="B212" s="36"/>
      <x:c r="C212" s="36"/>
      <x:c r="D212" s="36"/>
      <x:c r="E212" s="36"/>
      <x:c r="F212" s="36"/>
      <x:c r="G212" s="36"/>
      <x:c r="H212" s="36"/>
      <x:c r="I212" s="36"/>
    </x:row>
    <x:row r="213">
      <x:c r="A213" s="74"/>
      <x:c r="B213" s="40" t="inlineStr">
        <x:is>
          <x:t xml:space="preserve">EV / LTM Revenue</x:t>
        </x:is>
      </x:c>
      <x:c r="C213" s="40" t="n">
        <x:v>6</x:v>
      </x:c>
      <x:c r="D213" s="55" t="n">
        <x:v>1.11</x:v>
      </x:c>
      <x:c r="E213" s="55" t="n">
        <x:v>1.2</x:v>
      </x:c>
      <x:c r="F213" s="55" t="n">
        <x:v>1.49</x:v>
      </x:c>
      <x:c r="G213" s="55" t="n">
        <x:v>1.71</x:v>
      </x:c>
      <x:c r="H213" s="55" t="n">
        <x:v>1.73</x:v>
      </x:c>
      <x:c r="I213" s="77"/>
    </x:row>
    <x:row r="214">
      <x:c r="A214" s="74"/>
      <x:c r="B214" s="40" t="inlineStr">
        <x:is>
          <x:t xml:space="preserve">EV / LTM EBITDA</x:t>
        </x:is>
      </x:c>
      <x:c r="C214" s="40" t="n">
        <x:v>6</x:v>
      </x:c>
      <x:c r="D214" s="55" t="n">
        <x:v>9.800000000000001</x:v>
      </x:c>
      <x:c r="E214" s="55" t="n">
        <x:v>10.96</x:v>
      </x:c>
      <x:c r="F214" s="55" t="n">
        <x:v>12.11</x:v>
      </x:c>
      <x:c r="G214" s="55" t="n">
        <x:v>12.55</x:v>
      </x:c>
      <x:c r="H214" s="55" t="n">
        <x:v>14.16</x:v>
      </x:c>
      <x:c r="I214" s="77"/>
    </x:row>
    <x:row r="215">
      <x:c r="A215" s="74"/>
      <x:c r="B215" s="40" t="inlineStr">
        <x:is>
          <x:t xml:space="preserve">EV / LTM EBIT</x:t>
        </x:is>
      </x:c>
      <x:c r="C215" s="40" t="n">
        <x:v>6</x:v>
      </x:c>
      <x:c r="D215" s="55" t="n">
        <x:v>11.32</x:v>
      </x:c>
      <x:c r="E215" s="55" t="n">
        <x:v>13.57</x:v>
      </x:c>
      <x:c r="F215" s="55" t="n">
        <x:v>14.56</x:v>
      </x:c>
      <x:c r="G215" s="55" t="n">
        <x:v>16.15</x:v>
      </x:c>
      <x:c r="H215" s="55" t="n">
        <x:v>16.64</x:v>
      </x:c>
      <x:c r="I215" s="77"/>
    </x:row>
    <x:row r="216">
      <x:c r="A216" s="74"/>
      <x:c r="B216" s="40" t="inlineStr">
        <x:is>
          <x:t xml:space="preserve">P / LTM EPS</x:t>
        </x:is>
      </x:c>
      <x:c r="C216" s="40" t="n">
        <x:v>7</x:v>
      </x:c>
      <x:c r="D216" s="55" t="n">
        <x:v>11.35</x:v>
      </x:c>
      <x:c r="E216" s="55" t="n">
        <x:v>17.99</x:v>
      </x:c>
      <x:c r="F216" s="55" t="n">
        <x:v>22.07</x:v>
      </x:c>
      <x:c r="G216" s="55" t="n">
        <x:v>22.62</x:v>
      </x:c>
      <x:c r="H216" s="55" t="n">
        <x:v>27.58</x:v>
      </x:c>
      <x:c r="I216" s="77"/>
    </x:row>
    <x:row r="217">
      <x:c r="A217" s="74"/>
      <x:c r="B217" s="40" t="inlineStr">
        <x:is>
          <x:t xml:space="preserve">EV / NTM Revenue</x:t>
        </x:is>
      </x:c>
      <x:c r="C217" s="40" t="n">
        <x:v>6</x:v>
      </x:c>
      <x:c r="D217" s="55" t="n">
        <x:v>1.07</x:v>
      </x:c>
      <x:c r="E217" s="55" t="n">
        <x:v>1.11</x:v>
      </x:c>
      <x:c r="F217" s="55" t="n">
        <x:v>1.4</x:v>
      </x:c>
      <x:c r="G217" s="55" t="n">
        <x:v>1.61</x:v>
      </x:c>
      <x:c r="H217" s="55" t="n">
        <x:v>1.65</x:v>
      </x:c>
      <x:c r="I217" s="77"/>
    </x:row>
    <x:row r="218">
      <x:c r="A218" s="74"/>
      <x:c r="B218" s="40" t="inlineStr">
        <x:is>
          <x:t xml:space="preserve">EV / NTM EBITDA</x:t>
        </x:is>
      </x:c>
      <x:c r="C218" s="40" t="n">
        <x:v>6</x:v>
      </x:c>
      <x:c r="D218" s="55" t="n">
        <x:v>9.48</x:v>
      </x:c>
      <x:c r="E218" s="55" t="n">
        <x:v>9.73</x:v>
      </x:c>
      <x:c r="F218" s="55" t="n">
        <x:v>10.01</x:v>
      </x:c>
      <x:c r="G218" s="55" t="n">
        <x:v>10.72</x:v>
      </x:c>
      <x:c r="H218" s="55" t="n">
        <x:v>12.75</x:v>
      </x:c>
      <x:c r="I218" s="77"/>
    </x:row>
    <x:row r="219">
      <x:c r="A219" s="74"/>
      <x:c r="B219" s="40" t="inlineStr">
        <x:is>
          <x:t xml:space="preserve">P / NTM EPS</x:t>
        </x:is>
      </x:c>
      <x:c r="C219" s="40" t="n">
        <x:v>7</x:v>
      </x:c>
      <x:c r="D219" s="55" t="n">
        <x:v>11.53</x:v>
      </x:c>
      <x:c r="E219" s="55" t="n">
        <x:v>12.42</x:v>
      </x:c>
      <x:c r="F219" s="55" t="n">
        <x:v>14.55</x:v>
      </x:c>
      <x:c r="G219" s="55" t="n">
        <x:v>16.57</x:v>
      </x:c>
      <x:c r="H219" s="55" t="n">
        <x:v>18.31</x:v>
      </x:c>
      <x:c r="I219" s="77"/>
    </x:row>
    <x:row r="220">
      <x:c r="A220" s="66"/>
      <x:c r="B220" s="66"/>
      <x:c r="C220" s="66"/>
      <x:c r="D220" s="66"/>
      <x:c r="E220" s="66"/>
      <x:c r="F220" s="66"/>
      <x:c r="G220" s="66"/>
      <x:c r="H220" s="66"/>
      <x:c r="I220" s="66"/>
    </x:row>
    <x:row r="221">
      <x:c r="A221" s="36" t="inlineStr">
        <x:is>
          <x:t xml:space="preserve">Industry 6: Business &amp; Professional Services  |  6B. Staffing &amp; Talent Solutions  (n=6 companies)</x:t>
        </x:is>
      </x:c>
      <x:c r="B221" s="36"/>
      <x:c r="C221" s="36"/>
      <x:c r="D221" s="36"/>
      <x:c r="E221" s="36"/>
      <x:c r="F221" s="36"/>
      <x:c r="G221" s="36"/>
      <x:c r="H221" s="36"/>
      <x:c r="I221" s="36"/>
    </x:row>
    <x:row r="222">
      <x:c r="A222" s="74"/>
      <x:c r="B222" s="40" t="inlineStr">
        <x:is>
          <x:t xml:space="preserve">EV / LTM Revenue</x:t>
        </x:is>
      </x:c>
      <x:c r="C222" s="40" t="n">
        <x:v>6</x:v>
      </x:c>
      <x:c r="D222" s="55" t="n">
        <x:v>0.14</x:v>
      </x:c>
      <x:c r="E222" s="55" t="n">
        <x:v>0.32</x:v>
      </x:c>
      <x:c r="F222" s="55" t="n">
        <x:v>0.6899999999999999</x:v>
      </x:c>
      <x:c r="G222" s="55" t="n">
        <x:v>0.73</x:v>
      </x:c>
      <x:c r="H222" s="55" t="n">
        <x:v>1.23</x:v>
      </x:c>
      <x:c r="I222" s="77"/>
    </x:row>
    <x:row r="223">
      <x:c r="A223" s="74"/>
      <x:c r="B223" s="40" t="inlineStr">
        <x:is>
          <x:t xml:space="preserve">EV / LTM EBITDA</x:t>
        </x:is>
      </x:c>
      <x:c r="C223" s="40" t="n">
        <x:v>6</x:v>
      </x:c>
      <x:c r="D223" s="55" t="n">
        <x:v>4.15</x:v>
      </x:c>
      <x:c r="E223" s="55" t="n">
        <x:v>7.91</x:v>
      </x:c>
      <x:c r="F223" s="55" t="n">
        <x:v>9.140000000000001</x:v>
      </x:c>
      <x:c r="G223" s="55" t="n">
        <x:v>15.3</x:v>
      </x:c>
      <x:c r="H223" s="55" t="n">
        <x:v>62</x:v>
      </x:c>
      <x:c r="I223" s="77"/>
    </x:row>
    <x:row r="224">
      <x:c r="A224" s="74"/>
      <x:c r="B224" s="40" t="inlineStr">
        <x:is>
          <x:t xml:space="preserve">EV / LTM EBIT</x:t>
        </x:is>
      </x:c>
      <x:c r="C224" s="40" t="n">
        <x:v>6</x:v>
      </x:c>
      <x:c r="D224" s="55" t="n">
        <x:v>7.3</x:v>
      </x:c>
      <x:c r="E224" s="55" t="n">
        <x:v>9.880000000000001</x:v>
      </x:c>
      <x:c r="F224" s="55" t="n">
        <x:v>11.12</x:v>
      </x:c>
      <x:c r="G224" s="55" t="n">
        <x:v>16.37</x:v>
      </x:c>
      <x:c r="H224" s="55" t="n">
        <x:v>354.62</x:v>
      </x:c>
      <x:c r="I224" s="77"/>
    </x:row>
    <x:row r="225">
      <x:c r="A225" s="74"/>
      <x:c r="B225" s="40" t="inlineStr">
        <x:is>
          <x:t xml:space="preserve">P / LTM EPS</x:t>
        </x:is>
      </x:c>
      <x:c r="C225" s="40" t="n">
        <x:v>6</x:v>
      </x:c>
      <x:c r="D225" s="55" t="n">
        <x:v>15.37</x:v>
      </x:c>
      <x:c r="E225" s="55" t="n">
        <x:v>16.07</x:v>
      </x:c>
      <x:c r="F225" s="55" t="n">
        <x:v>20.96</x:v>
      </x:c>
      <x:c r="G225" s="55" t="n">
        <x:v>25.13</x:v>
      </x:c>
      <x:c r="H225" s="55" t="n">
        <x:v>33.52</x:v>
      </x:c>
      <x:c r="I225" s="77"/>
    </x:row>
    <x:row r="226">
      <x:c r="A226" s="74"/>
      <x:c r="B226" s="40" t="inlineStr">
        <x:is>
          <x:t xml:space="preserve">EV / NTM Revenue</x:t>
        </x:is>
      </x:c>
      <x:c r="C226" s="40" t="n">
        <x:v>6</x:v>
      </x:c>
      <x:c r="D226" s="55" t="n">
        <x:v>0.13</x:v>
      </x:c>
      <x:c r="E226" s="55" t="n">
        <x:v>0.31</x:v>
      </x:c>
      <x:c r="F226" s="55" t="n">
        <x:v>0.67</x:v>
      </x:c>
      <x:c r="G226" s="55" t="n">
        <x:v>0.7</x:v>
      </x:c>
      <x:c r="H226" s="55" t="n">
        <x:v>0.98</x:v>
      </x:c>
      <x:c r="I226" s="77"/>
    </x:row>
    <x:row r="227">
      <x:c r="A227" s="74"/>
      <x:c r="B227" s="40" t="inlineStr">
        <x:is>
          <x:t xml:space="preserve">EV / NTM EBITDA</x:t>
        </x:is>
      </x:c>
      <x:c r="C227" s="40" t="n">
        <x:v>6</x:v>
      </x:c>
      <x:c r="D227" s="55" t="n">
        <x:v>3.09</x:v>
      </x:c>
      <x:c r="E227" s="55" t="n">
        <x:v>5.96</x:v>
      </x:c>
      <x:c r="F227" s="55" t="n">
        <x:v>7.4</x:v>
      </x:c>
      <x:c r="G227" s="55" t="n">
        <x:v>10.06</x:v>
      </x:c>
      <x:c r="H227" s="55" t="n">
        <x:v>12.41</x:v>
      </x:c>
      <x:c r="I227" s="77"/>
    </x:row>
    <x:row r="228">
      <x:c r="A228" s="74"/>
      <x:c r="B228" s="40" t="inlineStr">
        <x:is>
          <x:t xml:space="preserve">P / NTM EPS</x:t>
        </x:is>
      </x:c>
      <x:c r="C228" s="40" t="n">
        <x:v>6</x:v>
      </x:c>
      <x:c r="D228" s="55" t="n">
        <x:v>7.77</x:v>
      </x:c>
      <x:c r="E228" s="55" t="n">
        <x:v>10.31</x:v>
      </x:c>
      <x:c r="F228" s="55" t="n">
        <x:v>13.53</x:v>
      </x:c>
      <x:c r="G228" s="55" t="n">
        <x:v>17.35</x:v>
      </x:c>
      <x:c r="H228" s="55" t="n">
        <x:v>23.36</x:v>
      </x:c>
      <x:c r="I228" s="77"/>
    </x:row>
    <x:row r="229">
      <x:c r="A229" s="66"/>
      <x:c r="B229" s="66"/>
      <x:c r="C229" s="66"/>
      <x:c r="D229" s="66"/>
      <x:c r="E229" s="66"/>
      <x:c r="F229" s="66"/>
      <x:c r="G229" s="66"/>
      <x:c r="H229" s="66"/>
      <x:c r="I229" s="66"/>
    </x:row>
    <x:row r="230">
      <x:c r="A230" s="36" t="inlineStr">
        <x:is>
          <x:t xml:space="preserve">Industry 6: Business &amp; Professional Services  |  6C. Outsourced Admin &amp; BPO  (n=5 companies)</x:t>
        </x:is>
      </x:c>
      <x:c r="B230" s="36"/>
      <x:c r="C230" s="36"/>
      <x:c r="D230" s="36"/>
      <x:c r="E230" s="36"/>
      <x:c r="F230" s="36"/>
      <x:c r="G230" s="36"/>
      <x:c r="H230" s="36"/>
      <x:c r="I230" s="36"/>
    </x:row>
    <x:row r="231">
      <x:c r="A231" s="74"/>
      <x:c r="B231" s="40" t="inlineStr">
        <x:is>
          <x:t xml:space="preserve">EV / LTM Revenue</x:t>
        </x:is>
      </x:c>
      <x:c r="C231" s="40" t="n">
        <x:v>5</x:v>
      </x:c>
      <x:c r="D231" s="55" t="n">
        <x:v>0.6899999999999999</x:v>
      </x:c>
      <x:c r="E231" s="55" t="n">
        <x:v>0.88</x:v>
      </x:c>
      <x:c r="F231" s="55" t="n">
        <x:v>1.29</x:v>
      </x:c>
      <x:c r="G231" s="55" t="n">
        <x:v>2.46</x:v>
      </x:c>
      <x:c r="H231" s="55" t="n">
        <x:v>3.96</x:v>
      </x:c>
      <x:c r="I231" s="77"/>
    </x:row>
    <x:row r="232">
      <x:c r="A232" s="74"/>
      <x:c r="B232" s="40" t="inlineStr">
        <x:is>
          <x:t xml:space="preserve">EV / LTM EBITDA</x:t>
        </x:is>
      </x:c>
      <x:c r="C232" s="40" t="n">
        <x:v>5</x:v>
      </x:c>
      <x:c r="D232" s="55" t="n">
        <x:v>5.41</x:v>
      </x:c>
      <x:c r="E232" s="55" t="n">
        <x:v>6.67</x:v>
      </x:c>
      <x:c r="F232" s="55" t="n">
        <x:v>7.68</x:v>
      </x:c>
      <x:c r="G232" s="55" t="n">
        <x:v>12.33</x:v>
      </x:c>
      <x:c r="H232" s="55" t="n">
        <x:v>14.52</x:v>
      </x:c>
      <x:c r="I232" s="77"/>
    </x:row>
    <x:row r="233">
      <x:c r="A233" s="74"/>
      <x:c r="B233" s="40" t="inlineStr">
        <x:is>
          <x:t xml:space="preserve">EV / LTM EBIT</x:t>
        </x:is>
      </x:c>
      <x:c r="C233" s="40" t="n">
        <x:v>5</x:v>
      </x:c>
      <x:c r="D233" s="55" t="n">
        <x:v>7.97</x:v>
      </x:c>
      <x:c r="E233" s="55" t="n">
        <x:v>8.58</x:v>
      </x:c>
      <x:c r="F233" s="55" t="n">
        <x:v>11.12</x:v>
      </x:c>
      <x:c r="G233" s="55" t="n">
        <x:v>16.58</x:v>
      </x:c>
      <x:c r="H233" s="55" t="n">
        <x:v>16.79</x:v>
      </x:c>
      <x:c r="I233" s="77"/>
    </x:row>
    <x:row r="234">
      <x:c r="A234" s="74"/>
      <x:c r="B234" s="40" t="inlineStr">
        <x:is>
          <x:t xml:space="preserve">P / LTM EPS</x:t>
        </x:is>
      </x:c>
      <x:c r="C234" s="40" t="n">
        <x:v>4</x:v>
      </x:c>
      <x:c r="D234" s="55" t="n">
        <x:v>8.32</x:v>
      </x:c>
      <x:c r="E234" s="55" t="n">
        <x:v>9.859999999999999</x:v>
      </x:c>
      <x:c r="F234" s="55" t="n">
        <x:v>16.25</x:v>
      </x:c>
      <x:c r="G234" s="55" t="n">
        <x:v>22.29</x:v>
      </x:c>
      <x:c r="H234" s="55" t="n">
        <x:v>22.8</x:v>
      </x:c>
      <x:c r="I234" s="80" t="inlineStr">
        <x:is>
          <x:t xml:space="preserve">Limited sample</x:t>
        </x:is>
      </x:c>
    </x:row>
    <x:row r="235">
      <x:c r="A235" s="74"/>
      <x:c r="B235" s="40" t="inlineStr">
        <x:is>
          <x:t xml:space="preserve">EV / NTM Revenue</x:t>
        </x:is>
      </x:c>
      <x:c r="C235" s="40" t="n">
        <x:v>5</x:v>
      </x:c>
      <x:c r="D235" s="55" t="n">
        <x:v>0.6899999999999999</x:v>
      </x:c>
      <x:c r="E235" s="55" t="n">
        <x:v>0.85</x:v>
      </x:c>
      <x:c r="F235" s="55" t="n">
        <x:v>1.2</x:v>
      </x:c>
      <x:c r="G235" s="55" t="n">
        <x:v>2.16</x:v>
      </x:c>
      <x:c r="H235" s="55" t="n">
        <x:v>3.75</x:v>
      </x:c>
      <x:c r="I235" s="77"/>
    </x:row>
    <x:row r="236">
      <x:c r="A236" s="74"/>
      <x:c r="B236" s="40" t="inlineStr">
        <x:is>
          <x:t xml:space="preserve">EV / NTM EBITDA</x:t>
        </x:is>
      </x:c>
      <x:c r="C236" s="40" t="n">
        <x:v>5</x:v>
      </x:c>
      <x:c r="D236" s="55" t="n">
        <x:v>4.72</x:v>
      </x:c>
      <x:c r="E236" s="55" t="n">
        <x:v>6.41</x:v>
      </x:c>
      <x:c r="F236" s="55" t="n">
        <x:v>6.44</x:v>
      </x:c>
      <x:c r="G236" s="55" t="n">
        <x:v>9.359999999999999</x:v>
      </x:c>
      <x:c r="H236" s="55" t="n">
        <x:v>10.31</x:v>
      </x:c>
      <x:c r="I236" s="77"/>
    </x:row>
    <x:row r="237">
      <x:c r="A237" s="74"/>
      <x:c r="B237" s="40" t="inlineStr">
        <x:is>
          <x:t xml:space="preserve">P / NTM EPS</x:t>
        </x:is>
      </x:c>
      <x:c r="C237" s="40" t="n">
        <x:v>5</x:v>
      </x:c>
      <x:c r="D237" s="55" t="n">
        <x:v>2.32</x:v>
      </x:c>
      <x:c r="E237" s="55" t="n">
        <x:v>6.77</x:v>
      </x:c>
      <x:c r="F237" s="55" t="n">
        <x:v>8.15</x:v>
      </x:c>
      <x:c r="G237" s="55" t="n">
        <x:v>10.68</x:v>
      </x:c>
      <x:c r="H237" s="55" t="n">
        <x:v>14.62</x:v>
      </x:c>
      <x:c r="I237" s="77"/>
    </x:row>
    <x:row r="238">
      <x:c r="A238" s="66"/>
      <x:c r="B238" s="66"/>
      <x:c r="C238" s="66"/>
      <x:c r="D238" s="66"/>
      <x:c r="E238" s="66"/>
      <x:c r="F238" s="66"/>
      <x:c r="G238" s="66"/>
      <x:c r="H238" s="66"/>
      <x:c r="I238" s="66"/>
    </x:row>
    <x:row r="239">
      <x:c r="A239" s="36" t="inlineStr">
        <x:is>
          <x:t xml:space="preserve">Industry 6: Business &amp; Professional Services  |  6D. HR, Payroll &amp; PEO Services  (n=3 companies)</x:t>
        </x:is>
      </x:c>
      <x:c r="B239" s="36"/>
      <x:c r="C239" s="36"/>
      <x:c r="D239" s="36"/>
      <x:c r="E239" s="36"/>
      <x:c r="F239" s="36"/>
      <x:c r="G239" s="36"/>
      <x:c r="H239" s="36"/>
      <x:c r="I239" s="36"/>
    </x:row>
    <x:row r="240">
      <x:c r="A240" s="74"/>
      <x:c r="B240" s="40" t="inlineStr">
        <x:is>
          <x:t xml:space="preserve">EV / LTM Revenue</x:t>
        </x:is>
      </x:c>
      <x:c r="C240" s="40" t="n">
        <x:v>3</x:v>
      </x:c>
      <x:c r="D240" s="55" t="n">
        <x:v>0.26</x:v>
      </x:c>
      <x:c r="E240" s="55" t="n">
        <x:v>0.51</x:v>
      </x:c>
      <x:c r="F240" s="55" t="n">
        <x:v>0.76</x:v>
      </x:c>
      <x:c r="G240" s="55" t="n">
        <x:v>3.78</x:v>
      </x:c>
      <x:c r="H240" s="55" t="n">
        <x:v>6.81</x:v>
      </x:c>
      <x:c r="I240" s="80" t="inlineStr">
        <x:is>
          <x:t xml:space="preserve">Limited sample</x:t>
        </x:is>
      </x:c>
    </x:row>
    <x:row r="241">
      <x:c r="A241" s="74"/>
      <x:c r="B241" s="40" t="inlineStr">
        <x:is>
          <x:t xml:space="preserve">EV / LTM EBITDA</x:t>
        </x:is>
      </x:c>
      <x:c r="C241" s="40" t="n">
        <x:v>3</x:v>
      </x:c>
      <x:c r="D241" s="55" t="n">
        <x:v>13.68</x:v>
      </x:c>
      <x:c r="E241" s="55" t="n">
        <x:v>14.19</x:v>
      </x:c>
      <x:c r="F241" s="55" t="n">
        <x:v>14.7</x:v>
      </x:c>
      <x:c r="G241" s="55" t="n">
        <x:v>40.3</x:v>
      </x:c>
      <x:c r="H241" s="55" t="n">
        <x:v>65.89</x:v>
      </x:c>
      <x:c r="I241" s="80" t="inlineStr">
        <x:is>
          <x:t xml:space="preserve">Limited sample</x:t>
        </x:is>
      </x:c>
    </x:row>
    <x:row r="242">
      <x:c r="A242" s="74"/>
      <x:c r="B242" s="40" t="inlineStr">
        <x:is>
          <x:t xml:space="preserve">EV / LTM EBIT</x:t>
        </x:is>
      </x:c>
      <x:c r="C242" s="40" t="n">
        <x:v>2</x:v>
      </x:c>
      <x:c r="D242" s="55" t="n">
        <x:v>14.91</x:v>
      </x:c>
      <x:c r="E242" s="55" t="n">
        <x:v>15.49</x:v>
      </x:c>
      <x:c r="F242" s="55" t="n">
        <x:v>16.07</x:v>
      </x:c>
      <x:c r="G242" s="55" t="n">
        <x:v>16.65</x:v>
      </x:c>
      <x:c r="H242" s="55" t="n">
        <x:v>17.23</x:v>
      </x:c>
      <x:c r="I242" s="80" t="inlineStr">
        <x:is>
          <x:t xml:space="preserve">Limited sample</x:t>
        </x:is>
      </x:c>
    </x:row>
    <x:row r="243">
      <x:c r="A243" s="74"/>
      <x:c r="B243" s="40" t="inlineStr">
        <x:is>
          <x:t xml:space="preserve">P / LTM EPS</x:t>
        </x:is>
      </x:c>
      <x:c r="C243" s="40" t="n">
        <x:v>2</x:v>
      </x:c>
      <x:c r="D243" s="55" t="n">
        <x:v>17.93</x:v>
      </x:c>
      <x:c r="E243" s="55" t="n">
        <x:v>19.31</x:v>
      </x:c>
      <x:c r="F243" s="55" t="n">
        <x:v>20.7</x:v>
      </x:c>
      <x:c r="G243" s="55" t="n">
        <x:v>22.08</x:v>
      </x:c>
      <x:c r="H243" s="55" t="n">
        <x:v>23.47</x:v>
      </x:c>
      <x:c r="I243" s="80" t="inlineStr">
        <x:is>
          <x:t xml:space="preserve">Limited sample</x:t>
        </x:is>
      </x:c>
    </x:row>
    <x:row r="244">
      <x:c r="A244" s="74"/>
      <x:c r="B244" s="40" t="inlineStr">
        <x:is>
          <x:t xml:space="preserve">EV / NTM Revenue</x:t>
        </x:is>
      </x:c>
      <x:c r="C244" s="40" t="n">
        <x:v>3</x:v>
      </x:c>
      <x:c r="D244" s="55" t="n">
        <x:v>0.25</x:v>
      </x:c>
      <x:c r="E244" s="55" t="n">
        <x:v>0.5</x:v>
      </x:c>
      <x:c r="F244" s="55" t="n">
        <x:v>0.74</x:v>
      </x:c>
      <x:c r="G244" s="55" t="n">
        <x:v>3.59</x:v>
      </x:c>
      <x:c r="H244" s="55" t="n">
        <x:v>6.45</x:v>
      </x:c>
      <x:c r="I244" s="80" t="inlineStr">
        <x:is>
          <x:t xml:space="preserve">Limited sample</x:t>
        </x:is>
      </x:c>
    </x:row>
    <x:row r="245">
      <x:c r="A245" s="74"/>
      <x:c r="B245" s="40" t="inlineStr">
        <x:is>
          <x:t xml:space="preserve">EV / NTM EBITDA</x:t>
        </x:is>
      </x:c>
      <x:c r="C245" s="40" t="n">
        <x:v>3</x:v>
      </x:c>
      <x:c r="D245" s="55" t="n">
        <x:v>8.550000000000001</x:v>
      </x:c>
      <x:c r="E245" s="55" t="n">
        <x:v>8.720000000000001</x:v>
      </x:c>
      <x:c r="F245" s="55" t="n">
        <x:v>8.890000000000001</x:v>
      </x:c>
      <x:c r="G245" s="55" t="n">
        <x:v>11.25</x:v>
      </x:c>
      <x:c r="H245" s="55" t="n">
        <x:v>13.6</x:v>
      </x:c>
      <x:c r="I245" s="80" t="inlineStr">
        <x:is>
          <x:t xml:space="preserve">Limited sample</x:t>
        </x:is>
      </x:c>
    </x:row>
    <x:row r="246">
      <x:c r="A246" s="74"/>
      <x:c r="B246" s="40" t="inlineStr">
        <x:is>
          <x:t xml:space="preserve">P / NTM EPS</x:t>
        </x:is>
      </x:c>
      <x:c r="C246" s="40" t="n">
        <x:v>3</x:v>
      </x:c>
      <x:c r="D246" s="55" t="n">
        <x:v>15.73</x:v>
      </x:c>
      <x:c r="E246" s="55" t="n">
        <x:v>17.46</x:v>
      </x:c>
      <x:c r="F246" s="55" t="n">
        <x:v>19.19</x:v>
      </x:c>
      <x:c r="G246" s="55" t="n">
        <x:v>20.38</x:v>
      </x:c>
      <x:c r="H246" s="55" t="n">
        <x:v>21.58</x:v>
      </x:c>
      <x:c r="I246" s="80" t="inlineStr">
        <x:is>
          <x:t xml:space="preserve">Limited sample</x:t>
        </x:is>
      </x:c>
    </x:row>
    <x:row r="247">
      <x:c r="A247" s="66"/>
      <x:c r="B247" s="66"/>
      <x:c r="C247" s="66"/>
      <x:c r="D247" s="66"/>
      <x:c r="E247" s="66"/>
      <x:c r="F247" s="66"/>
      <x:c r="G247" s="66"/>
      <x:c r="H247" s="66"/>
      <x:c r="I247" s="66"/>
    </x:row>
    <x:row r="248">
      <x:c r="A248" s="36" t="inlineStr">
        <x:is>
          <x:t xml:space="preserve">Industry 7: Healthcare Services  |  7A. Outpatient, Dialysis &amp; Infusion  (n=6 companies)</x:t>
        </x:is>
      </x:c>
      <x:c r="B248" s="36"/>
      <x:c r="C248" s="36"/>
      <x:c r="D248" s="36"/>
      <x:c r="E248" s="36"/>
      <x:c r="F248" s="36"/>
      <x:c r="G248" s="36"/>
      <x:c r="H248" s="36"/>
      <x:c r="I248" s="36"/>
    </x:row>
    <x:row r="249">
      <x:c r="A249" s="74"/>
      <x:c r="B249" s="40" t="inlineStr">
        <x:is>
          <x:t xml:space="preserve">EV / LTM Revenue</x:t>
        </x:is>
      </x:c>
      <x:c r="C249" s="40" t="n">
        <x:v>6</x:v>
      </x:c>
      <x:c r="D249" s="55" t="n">
        <x:v>0.8100000000000001</x:v>
      </x:c>
      <x:c r="E249" s="55" t="n">
        <x:v>1.12</x:v>
      </x:c>
      <x:c r="F249" s="55" t="n">
        <x:v>1.54</x:v>
      </x:c>
      <x:c r="G249" s="55" t="n">
        <x:v>2.13</x:v>
      </x:c>
      <x:c r="H249" s="55" t="n">
        <x:v>2.8</x:v>
      </x:c>
      <x:c r="I249" s="77"/>
    </x:row>
    <x:row r="250">
      <x:c r="A250" s="74"/>
      <x:c r="B250" s="40" t="inlineStr">
        <x:is>
          <x:t xml:space="preserve">EV / LTM EBITDA</x:t>
        </x:is>
      </x:c>
      <x:c r="C250" s="40" t="n">
        <x:v>5</x:v>
      </x:c>
      <x:c r="D250" s="55" t="n">
        <x:v>7.75</x:v>
      </x:c>
      <x:c r="E250" s="55" t="n">
        <x:v>8.970000000000001</x:v>
      </x:c>
      <x:c r="F250" s="55" t="n">
        <x:v>9.279999999999999</x:v>
      </x:c>
      <x:c r="G250" s="55" t="n">
        <x:v>11.39</x:v>
      </x:c>
      <x:c r="H250" s="55" t="n">
        <x:v>11.57</x:v>
      </x:c>
      <x:c r="I250" s="77"/>
    </x:row>
    <x:row r="251">
      <x:c r="A251" s="74"/>
      <x:c r="B251" s="40" t="inlineStr">
        <x:is>
          <x:t xml:space="preserve">EV / LTM EBIT</x:t>
        </x:is>
      </x:c>
      <x:c r="C251" s="40" t="n">
        <x:v>5</x:v>
      </x:c>
      <x:c r="D251" s="55" t="n">
        <x:v>9.82</x:v>
      </x:c>
      <x:c r="E251" s="55" t="n">
        <x:v>10.59</x:v>
      </x:c>
      <x:c r="F251" s="55" t="n">
        <x:v>12.4</x:v>
      </x:c>
      <x:c r="G251" s="55" t="n">
        <x:v>13.82</x:v>
      </x:c>
      <x:c r="H251" s="55" t="n">
        <x:v>15.94</x:v>
      </x:c>
      <x:c r="I251" s="77"/>
    </x:row>
    <x:row r="252">
      <x:c r="A252" s="74"/>
      <x:c r="B252" s="40" t="inlineStr">
        <x:is>
          <x:t xml:space="preserve">P / LTM EPS</x:t>
        </x:is>
      </x:c>
      <x:c r="C252" s="40" t="n">
        <x:v>4</x:v>
      </x:c>
      <x:c r="D252" s="55" t="n">
        <x:v>11.51</x:v>
      </x:c>
      <x:c r="E252" s="55" t="n">
        <x:v>12.55</x:v>
      </x:c>
      <x:c r="F252" s="55" t="n">
        <x:v>14.24</x:v>
      </x:c>
      <x:c r="G252" s="55" t="n">
        <x:v>16.16</x:v>
      </x:c>
      <x:c r="H252" s="55" t="n">
        <x:v>17.91</x:v>
      </x:c>
      <x:c r="I252" s="80" t="inlineStr">
        <x:is>
          <x:t xml:space="preserve">Limited sample</x:t>
        </x:is>
      </x:c>
    </x:row>
    <x:row r="253">
      <x:c r="A253" s="74"/>
      <x:c r="B253" s="40" t="inlineStr">
        <x:is>
          <x:t xml:space="preserve">EV / NTM Revenue</x:t>
        </x:is>
      </x:c>
      <x:c r="C253" s="40" t="n">
        <x:v>6</x:v>
      </x:c>
      <x:c r="D253" s="55" t="n">
        <x:v>0.78</x:v>
      </x:c>
      <x:c r="E253" s="55" t="n">
        <x:v>1.08</x:v>
      </x:c>
      <x:c r="F253" s="55" t="n">
        <x:v>1.52</x:v>
      </x:c>
      <x:c r="G253" s="55" t="n">
        <x:v>1.93</x:v>
      </x:c>
      <x:c r="H253" s="55" t="n">
        <x:v>2.14</x:v>
      </x:c>
      <x:c r="I253" s="77"/>
    </x:row>
    <x:row r="254">
      <x:c r="A254" s="74"/>
      <x:c r="B254" s="40" t="inlineStr">
        <x:is>
          <x:t xml:space="preserve">EV / NTM EBITDA</x:t>
        </x:is>
      </x:c>
      <x:c r="C254" s="40" t="n">
        <x:v>6</x:v>
      </x:c>
      <x:c r="D254" s="55" t="n">
        <x:v>5.9</x:v>
      </x:c>
      <x:c r="E254" s="55" t="n">
        <x:v>8.24</x:v>
      </x:c>
      <x:c r="F254" s="55" t="n">
        <x:v>9.08</x:v>
      </x:c>
      <x:c r="G254" s="55" t="n">
        <x:v>12.54</x:v>
      </x:c>
      <x:c r="H254" s="55" t="n">
        <x:v>19.55</x:v>
      </x:c>
      <x:c r="I254" s="77"/>
    </x:row>
    <x:row r="255">
      <x:c r="A255" s="74"/>
      <x:c r="B255" s="40" t="inlineStr">
        <x:is>
          <x:t xml:space="preserve">P / NTM EPS</x:t>
        </x:is>
      </x:c>
      <x:c r="C255" s="40" t="n">
        <x:v>6</x:v>
      </x:c>
      <x:c r="D255" s="55" t="n">
        <x:v>9.199999999999999</x:v>
      </x:c>
      <x:c r="E255" s="55" t="n">
        <x:v>11.55</x:v>
      </x:c>
      <x:c r="F255" s="55" t="n">
        <x:v>13.19</x:v>
      </x:c>
      <x:c r="G255" s="55" t="n">
        <x:v>22.95</x:v>
      </x:c>
      <x:c r="H255" s="55" t="n">
        <x:v>77.5</x:v>
      </x:c>
      <x:c r="I255" s="77"/>
    </x:row>
    <x:row r="256">
      <x:c r="A256" s="66"/>
      <x:c r="B256" s="66"/>
      <x:c r="C256" s="66"/>
      <x:c r="D256" s="66"/>
      <x:c r="E256" s="66"/>
      <x:c r="F256" s="66"/>
      <x:c r="G256" s="66"/>
      <x:c r="H256" s="66"/>
      <x:c r="I256" s="66"/>
    </x:row>
    <x:row r="257">
      <x:c r="A257" s="36" t="inlineStr">
        <x:is>
          <x:t xml:space="preserve">Industry 7: Healthcare Services  |  7B. Diagnostics &amp; Labs  (n=5 companies)</x:t>
        </x:is>
      </x:c>
      <x:c r="B257" s="36"/>
      <x:c r="C257" s="36"/>
      <x:c r="D257" s="36"/>
      <x:c r="E257" s="36"/>
      <x:c r="F257" s="36"/>
      <x:c r="G257" s="36"/>
      <x:c r="H257" s="36"/>
      <x:c r="I257" s="36"/>
    </x:row>
    <x:row r="258">
      <x:c r="A258" s="74"/>
      <x:c r="B258" s="40" t="inlineStr">
        <x:is>
          <x:t xml:space="preserve">EV / LTM Revenue</x:t>
        </x:is>
      </x:c>
      <x:c r="C258" s="40" t="n">
        <x:v>5</x:v>
      </x:c>
      <x:c r="D258" s="55" t="n">
        <x:v>2.28</x:v>
      </x:c>
      <x:c r="E258" s="55" t="n">
        <x:v>2.78</x:v>
      </x:c>
      <x:c r="F258" s="55" t="n">
        <x:v>3.36</x:v>
      </x:c>
      <x:c r="G258" s="55" t="n">
        <x:v>10.76</x:v>
      </x:c>
      <x:c r="H258" s="55" t="n">
        <x:v>19.01</x:v>
      </x:c>
      <x:c r="I258" s="77"/>
    </x:row>
    <x:row r="259">
      <x:c r="A259" s="74"/>
      <x:c r="B259" s="40" t="inlineStr">
        <x:is>
          <x:t xml:space="preserve">EV / LTM EBITDA</x:t>
        </x:is>
      </x:c>
      <x:c r="C259" s="40" t="n">
        <x:v>4</x:v>
      </x:c>
      <x:c r="D259" s="55" t="n">
        <x:v>14.11</x:v>
      </x:c>
      <x:c r="E259" s="55" t="n">
        <x:v>14.17</x:v>
      </x:c>
      <x:c r="F259" s="55" t="n">
        <x:v>49.67</x:v>
      </x:c>
      <x:c r="G259" s="55" t="n">
        <x:v>90.31999999999999</x:v>
      </x:c>
      <x:c r="H259" s="55" t="n">
        <x:v>105.83</x:v>
      </x:c>
      <x:c r="I259" s="80" t="inlineStr">
        <x:is>
          <x:t xml:space="preserve">Limited sample</x:t>
        </x:is>
      </x:c>
    </x:row>
    <x:row r="260">
      <x:c r="A260" s="74"/>
      <x:c r="B260" s="40" t="inlineStr">
        <x:is>
          <x:t xml:space="preserve">EV / LTM EBIT</x:t>
        </x:is>
      </x:c>
      <x:c r="C260" s="40" t="n">
        <x:v>3</x:v>
      </x:c>
      <x:c r="D260" s="55" t="n">
        <x:v>19.07</x:v>
      </x:c>
      <x:c r="E260" s="55" t="n">
        <x:v>19.65</x:v>
      </x:c>
      <x:c r="F260" s="55" t="n">
        <x:v>20.23</x:v>
      </x:c>
      <x:c r="G260" s="55" t="n">
        <x:v>59.48</x:v>
      </x:c>
      <x:c r="H260" s="55" t="n">
        <x:v>98.72</x:v>
      </x:c>
      <x:c r="I260" s="80" t="inlineStr">
        <x:is>
          <x:t xml:space="preserve">Limited sample</x:t>
        </x:is>
      </x:c>
    </x:row>
    <x:row r="261">
      <x:c r="A261" s="74"/>
      <x:c r="B261" s="40" t="inlineStr">
        <x:is>
          <x:t xml:space="preserve">P / LTM EPS</x:t>
        </x:is>
      </x:c>
      <x:c r="C261" s="40" t="n">
        <x:v>3</x:v>
      </x:c>
      <x:c r="D261" s="55" t="n">
        <x:v>25</x:v>
      </x:c>
      <x:c r="E261" s="55" t="n">
        <x:v>25.79</x:v>
      </x:c>
      <x:c r="F261" s="55" t="n">
        <x:v>26.58</x:v>
      </x:c>
      <x:c r="G261" s="55" t="n">
        <x:v>77.68000000000001</x:v>
      </x:c>
      <x:c r="H261" s="55" t="n">
        <x:v>128.78</x:v>
      </x:c>
      <x:c r="I261" s="80" t="inlineStr">
        <x:is>
          <x:t xml:space="preserve">Limited sample</x:t>
        </x:is>
      </x:c>
    </x:row>
    <x:row r="262">
      <x:c r="A262" s="74"/>
      <x:c r="B262" s="40" t="inlineStr">
        <x:is>
          <x:t xml:space="preserve">EV / NTM Revenue</x:t>
        </x:is>
      </x:c>
      <x:c r="C262" s="40" t="n">
        <x:v>5</x:v>
      </x:c>
      <x:c r="D262" s="55" t="n">
        <x:v>2.17</x:v>
      </x:c>
      <x:c r="E262" s="55" t="n">
        <x:v>2.62</x:v>
      </x:c>
      <x:c r="F262" s="55" t="n">
        <x:v>3.05</x:v>
      </x:c>
      <x:c r="G262" s="55" t="n">
        <x:v>8.4</x:v>
      </x:c>
      <x:c r="H262" s="55" t="n">
        <x:v>14.47</x:v>
      </x:c>
      <x:c r="I262" s="77"/>
    </x:row>
    <x:row r="263">
      <x:c r="A263" s="74"/>
      <x:c r="B263" s="40" t="inlineStr">
        <x:is>
          <x:t xml:space="preserve">EV / NTM EBITDA</x:t>
        </x:is>
      </x:c>
      <x:c r="C263" s="40" t="n">
        <x:v>4</x:v>
      </x:c>
      <x:c r="D263" s="55" t="n">
        <x:v>12.34</x:v>
      </x:c>
      <x:c r="E263" s="55" t="n">
        <x:v>12.9</x:v>
      </x:c>
      <x:c r="F263" s="55" t="n">
        <x:v>24.28</x:v>
      </x:c>
      <x:c r="G263" s="55" t="n">
        <x:v>39.66</x:v>
      </x:c>
      <x:c r="H263" s="55" t="n">
        <x:v>52.25</x:v>
      </x:c>
      <x:c r="I263" s="80" t="inlineStr">
        <x:is>
          <x:t xml:space="preserve">Limited sample</x:t>
        </x:is>
      </x:c>
    </x:row>
    <x:row r="264">
      <x:c r="A264" s="74"/>
      <x:c r="B264" s="40" t="inlineStr">
        <x:is>
          <x:t xml:space="preserve">P / NTM EPS</x:t>
        </x:is>
      </x:c>
      <x:c r="C264" s="40" t="n">
        <x:v>4</x:v>
      </x:c>
      <x:c r="D264" s="55" t="n">
        <x:v>16.96</x:v>
      </x:c>
      <x:c r="E264" s="55" t="n">
        <x:v>19.65</x:v>
      </x:c>
      <x:c r="F264" s="55" t="n">
        <x:v>41.81</x:v>
      </x:c>
      <x:c r="G264" s="55" t="n">
        <x:v>77.17</x:v>
      </x:c>
      <x:c r="H264" s="55" t="n">
        <x:v>119.47</x:v>
      </x:c>
      <x:c r="I264" s="80" t="inlineStr">
        <x:is>
          <x:t xml:space="preserve">Limited sample</x:t>
        </x:is>
      </x:c>
    </x:row>
    <x:row r="265">
      <x:c r="A265" s="66"/>
      <x:c r="B265" s="66"/>
      <x:c r="C265" s="66"/>
      <x:c r="D265" s="66"/>
      <x:c r="E265" s="66"/>
      <x:c r="F265" s="66"/>
      <x:c r="G265" s="66"/>
      <x:c r="H265" s="66"/>
      <x:c r="I265" s="66"/>
    </x:row>
    <x:row r="266">
      <x:c r="A266" s="36" t="inlineStr">
        <x:is>
          <x:t xml:space="preserve">Industry 7: Healthcare Services  |  7C. Home Health &amp; Post-Acute  (n=9 companies)</x:t>
        </x:is>
      </x:c>
      <x:c r="B266" s="36"/>
      <x:c r="C266" s="36"/>
      <x:c r="D266" s="36"/>
      <x:c r="E266" s="36"/>
      <x:c r="F266" s="36"/>
      <x:c r="G266" s="36"/>
      <x:c r="H266" s="36"/>
      <x:c r="I266" s="36"/>
    </x:row>
    <x:row r="267">
      <x:c r="A267" s="74"/>
      <x:c r="B267" s="40" t="inlineStr">
        <x:is>
          <x:t xml:space="preserve">EV / LTM Revenue</x:t>
        </x:is>
      </x:c>
      <x:c r="C267" s="40" t="n">
        <x:v>8</x:v>
      </x:c>
      <x:c r="D267" s="55" t="n">
        <x:v>0.51</x:v>
      </x:c>
      <x:c r="E267" s="55" t="n">
        <x:v>1.37</x:v>
      </x:c>
      <x:c r="F267" s="55" t="n">
        <x:v>1.61</x:v>
      </x:c>
      <x:c r="G267" s="55" t="n">
        <x:v>1.97</x:v>
      </x:c>
      <x:c r="H267" s="55" t="n">
        <x:v>2.73</x:v>
      </x:c>
      <x:c r="I267" s="77"/>
    </x:row>
    <x:row r="268">
      <x:c r="A268" s="74"/>
      <x:c r="B268" s="40" t="inlineStr">
        <x:is>
          <x:t xml:space="preserve">EV / LTM EBITDA</x:t>
        </x:is>
      </x:c>
      <x:c r="C268" s="40" t="n">
        <x:v>8</x:v>
      </x:c>
      <x:c r="D268" s="55" t="n">
        <x:v>5.68</x:v>
      </x:c>
      <x:c r="E268" s="55" t="n">
        <x:v>14.15</x:v>
      </x:c>
      <x:c r="F268" s="55" t="n">
        <x:v>17</x:v>
      </x:c>
      <x:c r="G268" s="55" t="n">
        <x:v>24.07</x:v>
      </x:c>
      <x:c r="H268" s="55" t="n">
        <x:v>55.16</x:v>
      </x:c>
      <x:c r="I268" s="77"/>
    </x:row>
    <x:row r="269">
      <x:c r="A269" s="74"/>
      <x:c r="B269" s="40" t="inlineStr">
        <x:is>
          <x:t xml:space="preserve">EV / LTM EBIT</x:t>
        </x:is>
      </x:c>
      <x:c r="C269" s="40" t="n">
        <x:v>8</x:v>
      </x:c>
      <x:c r="D269" s="55" t="n">
        <x:v>10.86</x:v>
      </x:c>
      <x:c r="E269" s="55" t="n">
        <x:v>15.13</x:v>
      </x:c>
      <x:c r="F269" s="55" t="n">
        <x:v>24.69</x:v>
      </x:c>
      <x:c r="G269" s="55" t="n">
        <x:v>37.23</x:v>
      </x:c>
      <x:c r="H269" s="55" t="n">
        <x:v>255.84</x:v>
      </x:c>
      <x:c r="I269" s="77"/>
    </x:row>
    <x:row r="270">
      <x:c r="A270" s="74"/>
      <x:c r="B270" s="40" t="inlineStr">
        <x:is>
          <x:t xml:space="preserve">P / LTM EPS</x:t>
        </x:is>
      </x:c>
      <x:c r="C270" s="40" t="n">
        <x:v>6</x:v>
      </x:c>
      <x:c r="D270" s="55" t="n">
        <x:v>11.4</x:v>
      </x:c>
      <x:c r="E270" s="55" t="n">
        <x:v>14.8</x:v>
      </x:c>
      <x:c r="F270" s="55" t="n">
        <x:v>23.46</x:v>
      </x:c>
      <x:c r="G270" s="55" t="n">
        <x:v>39.15</x:v>
      </x:c>
      <x:c r="H270" s="55" t="n">
        <x:v>55.85</x:v>
      </x:c>
      <x:c r="I270" s="77"/>
    </x:row>
    <x:row r="271">
      <x:c r="A271" s="74"/>
      <x:c r="B271" s="40" t="inlineStr">
        <x:is>
          <x:t xml:space="preserve">EV / NTM Revenue</x:t>
        </x:is>
      </x:c>
      <x:c r="C271" s="40" t="n">
        <x:v>7</x:v>
      </x:c>
      <x:c r="D271" s="55" t="n">
        <x:v>0.67</x:v>
      </x:c>
      <x:c r="E271" s="55" t="n">
        <x:v>1.15</x:v>
      </x:c>
      <x:c r="F271" s="55" t="n">
        <x:v>1.4</x:v>
      </x:c>
      <x:c r="G271" s="55" t="n">
        <x:v>1.57</x:v>
      </x:c>
      <x:c r="H271" s="55" t="n">
        <x:v>2.5</x:v>
      </x:c>
      <x:c r="I271" s="77"/>
    </x:row>
    <x:row r="272">
      <x:c r="A272" s="74"/>
      <x:c r="B272" s="40" t="inlineStr">
        <x:is>
          <x:t xml:space="preserve">EV / NTM EBITDA</x:t>
        </x:is>
      </x:c>
      <x:c r="C272" s="40" t="n">
        <x:v>7</x:v>
      </x:c>
      <x:c r="D272" s="55" t="n">
        <x:v>10.03</x:v>
      </x:c>
      <x:c r="E272" s="55" t="n">
        <x:v>11.18</x:v>
      </x:c>
      <x:c r="F272" s="55" t="n">
        <x:v>13.29</x:v>
      </x:c>
      <x:c r="G272" s="55" t="n">
        <x:v>15.21</x:v>
      </x:c>
      <x:c r="H272" s="55" t="n">
        <x:v>18.5</x:v>
      </x:c>
      <x:c r="I272" s="77"/>
    </x:row>
    <x:row r="273">
      <x:c r="A273" s="74"/>
      <x:c r="B273" s="40" t="inlineStr">
        <x:is>
          <x:t xml:space="preserve">P / NTM EPS</x:t>
        </x:is>
      </x:c>
      <x:c r="C273" s="40" t="n">
        <x:v>7</x:v>
      </x:c>
      <x:c r="D273" s="55" t="n">
        <x:v>16.3</x:v>
      </x:c>
      <x:c r="E273" s="55" t="n">
        <x:v>18.27</x:v>
      </x:c>
      <x:c r="F273" s="55" t="n">
        <x:v>25.65</x:v>
      </x:c>
      <x:c r="G273" s="55" t="n">
        <x:v>28.72</x:v>
      </x:c>
      <x:c r="H273" s="55" t="n">
        <x:v>40.42</x:v>
      </x:c>
      <x:c r="I273" s="77"/>
    </x:row>
    <x:row r="274">
      <x:c r="A274" s="66"/>
      <x:c r="B274" s="66"/>
      <x:c r="C274" s="66"/>
      <x:c r="D274" s="66"/>
      <x:c r="E274" s="66"/>
      <x:c r="F274" s="66"/>
      <x:c r="G274" s="66"/>
      <x:c r="H274" s="66"/>
      <x:c r="I274" s="66"/>
    </x:row>
    <x:row r="275">
      <x:c r="A275" s="36" t="inlineStr">
        <x:is>
          <x:t xml:space="preserve">Industry 8: Consumer Products &amp; Brands  |  8A. Beauty &amp; Cosmetics  (n=6 companies)</x:t>
        </x:is>
      </x:c>
      <x:c r="B275" s="36"/>
      <x:c r="C275" s="36"/>
      <x:c r="D275" s="36"/>
      <x:c r="E275" s="36"/>
      <x:c r="F275" s="36"/>
      <x:c r="G275" s="36"/>
      <x:c r="H275" s="36"/>
      <x:c r="I275" s="36"/>
    </x:row>
    <x:row r="276">
      <x:c r="A276" s="74"/>
      <x:c r="B276" s="40" t="inlineStr">
        <x:is>
          <x:t xml:space="preserve">EV / LTM Revenue</x:t>
        </x:is>
      </x:c>
      <x:c r="C276" s="40" t="n">
        <x:v>6</x:v>
      </x:c>
      <x:c r="D276" s="55" t="n">
        <x:v>1.01</x:v>
      </x:c>
      <x:c r="E276" s="55" t="n">
        <x:v>1.55</x:v>
      </x:c>
      <x:c r="F276" s="55" t="n">
        <x:v>2.36</x:v>
      </x:c>
      <x:c r="G276" s="55" t="n">
        <x:v>3.45</x:v>
      </x:c>
      <x:c r="H276" s="55" t="n">
        <x:v>4.76</x:v>
      </x:c>
      <x:c r="I276" s="77"/>
    </x:row>
    <x:row r="277">
      <x:c r="A277" s="74"/>
      <x:c r="B277" s="40" t="inlineStr">
        <x:is>
          <x:t xml:space="preserve">EV / LTM EBITDA</x:t>
        </x:is>
      </x:c>
      <x:c r="C277" s="40" t="n">
        <x:v>6</x:v>
      </x:c>
      <x:c r="D277" s="55" t="n">
        <x:v>7.42</x:v>
      </x:c>
      <x:c r="E277" s="55" t="n">
        <x:v>9.73</x:v>
      </x:c>
      <x:c r="F277" s="55" t="n">
        <x:v>15.03</x:v>
      </x:c>
      <x:c r="G277" s="55" t="n">
        <x:v>19.87</x:v>
      </x:c>
      <x:c r="H277" s="55" t="n">
        <x:v>30.98</x:v>
      </x:c>
      <x:c r="I277" s="77"/>
    </x:row>
    <x:row r="278">
      <x:c r="A278" s="74"/>
      <x:c r="B278" s="40" t="inlineStr">
        <x:is>
          <x:t xml:space="preserve">EV / LTM EBIT</x:t>
        </x:is>
      </x:c>
      <x:c r="C278" s="40" t="n">
        <x:v>6</x:v>
      </x:c>
      <x:c r="D278" s="55" t="n">
        <x:v>10.36</x:v>
      </x:c>
      <x:c r="E278" s="55" t="n">
        <x:v>16.58</x:v>
      </x:c>
      <x:c r="F278" s="55" t="n">
        <x:v>21.21</x:v>
      </x:c>
      <x:c r="G278" s="55" t="n">
        <x:v>24.62</x:v>
      </x:c>
      <x:c r="H278" s="55" t="n">
        <x:v>41.79</x:v>
      </x:c>
      <x:c r="I278" s="77"/>
    </x:row>
    <x:row r="279">
      <x:c r="A279" s="74"/>
      <x:c r="B279" s="40" t="inlineStr">
        <x:is>
          <x:t xml:space="preserve">P / LTM EPS</x:t>
        </x:is>
      </x:c>
      <x:c r="C279" s="40" t="n">
        <x:v>5</x:v>
      </x:c>
      <x:c r="D279" s="55" t="n">
        <x:v>17.43</x:v>
      </x:c>
      <x:c r="E279" s="55" t="n">
        <x:v>19.74</x:v>
      </x:c>
      <x:c r="F279" s="55" t="n">
        <x:v>32.4</x:v>
      </x:c>
      <x:c r="G279" s="55" t="n">
        <x:v>101.09</x:v>
      </x:c>
      <x:c r="H279" s="55" t="n">
        <x:v>197.54</x:v>
      </x:c>
      <x:c r="I279" s="77"/>
    </x:row>
    <x:row r="280">
      <x:c r="A280" s="74"/>
      <x:c r="B280" s="40" t="inlineStr">
        <x:is>
          <x:t xml:space="preserve">EV / NTM Revenue</x:t>
        </x:is>
      </x:c>
      <x:c r="C280" s="40" t="n">
        <x:v>6</x:v>
      </x:c>
      <x:c r="D280" s="55" t="n">
        <x:v>1.03</x:v>
      </x:c>
      <x:c r="E280" s="55" t="n">
        <x:v>1.5</x:v>
      </x:c>
      <x:c r="F280" s="55" t="n">
        <x:v>2.26</x:v>
      </x:c>
      <x:c r="G280" s="55" t="n">
        <x:v>3.08</x:v>
      </x:c>
      <x:c r="H280" s="55" t="n">
        <x:v>4.46</x:v>
      </x:c>
      <x:c r="I280" s="77"/>
    </x:row>
    <x:row r="281">
      <x:c r="A281" s="74"/>
      <x:c r="B281" s="40" t="inlineStr">
        <x:is>
          <x:t xml:space="preserve">EV / NTM EBITDA</x:t>
        </x:is>
      </x:c>
      <x:c r="C281" s="40" t="n">
        <x:v>6</x:v>
      </x:c>
      <x:c r="D281" s="55" t="n">
        <x:v>7.37</x:v>
      </x:c>
      <x:c r="E281" s="55" t="n">
        <x:v>9.85</x:v>
      </x:c>
      <x:c r="F281" s="55" t="n">
        <x:v>13.58</x:v>
      </x:c>
      <x:c r="G281" s="55" t="n">
        <x:v>16.94</x:v>
      </x:c>
      <x:c r="H281" s="55" t="n">
        <x:v>18.32</x:v>
      </x:c>
      <x:c r="I281" s="77"/>
    </x:row>
    <x:row r="282">
      <x:c r="A282" s="74"/>
      <x:c r="B282" s="40" t="inlineStr">
        <x:is>
          <x:t xml:space="preserve">P / NTM EPS</x:t>
        </x:is>
      </x:c>
      <x:c r="C282" s="40" t="n">
        <x:v>6</x:v>
      </x:c>
      <x:c r="D282" s="55" t="n">
        <x:v>8.15</x:v>
      </x:c>
      <x:c r="E282" s="55" t="n">
        <x:v>18.1</x:v>
      </x:c>
      <x:c r="F282" s="55" t="n">
        <x:v>22.9</x:v>
      </x:c>
      <x:c r="G282" s="55" t="n">
        <x:v>28.94</x:v>
      </x:c>
      <x:c r="H282" s="55" t="n">
        <x:v>33.03</x:v>
      </x:c>
      <x:c r="I282" s="77"/>
    </x:row>
    <x:row r="283">
      <x:c r="A283" s="66"/>
      <x:c r="B283" s="66"/>
      <x:c r="C283" s="66"/>
      <x:c r="D283" s="66"/>
      <x:c r="E283" s="66"/>
      <x:c r="F283" s="66"/>
      <x:c r="G283" s="66"/>
      <x:c r="H283" s="66"/>
      <x:c r="I283" s="66"/>
    </x:row>
    <x:row r="284">
      <x:c r="A284" s="36" t="inlineStr">
        <x:is>
          <x:t xml:space="preserve">Industry 8: Consumer Products &amp; Brands  |  8B. Apparel, Footwear &amp; Accessories  (n=11 companies)</x:t>
        </x:is>
      </x:c>
      <x:c r="B284" s="36"/>
      <x:c r="C284" s="36"/>
      <x:c r="D284" s="36"/>
      <x:c r="E284" s="36"/>
      <x:c r="F284" s="36"/>
      <x:c r="G284" s="36"/>
      <x:c r="H284" s="36"/>
      <x:c r="I284" s="36"/>
    </x:row>
    <x:row r="285">
      <x:c r="A285" s="74"/>
      <x:c r="B285" s="40" t="inlineStr">
        <x:is>
          <x:t xml:space="preserve">EV / LTM Revenue</x:t>
        </x:is>
      </x:c>
      <x:c r="C285" s="40" t="n">
        <x:v>11</x:v>
      </x:c>
      <x:c r="D285" s="55" t="n">
        <x:v>0.57</x:v>
      </x:c>
      <x:c r="E285" s="55" t="n">
        <x:v>0.75</x:v>
      </x:c>
      <x:c r="F285" s="55" t="n">
        <x:v>1.06</x:v>
      </x:c>
      <x:c r="G285" s="55" t="n">
        <x:v>1.58</x:v>
      </x:c>
      <x:c r="H285" s="55" t="n">
        <x:v>3.18</x:v>
      </x:c>
      <x:c r="I285" s="77"/>
    </x:row>
    <x:row r="286">
      <x:c r="A286" s="74"/>
      <x:c r="B286" s="40" t="inlineStr">
        <x:is>
          <x:t xml:space="preserve">EV / LTM EBITDA</x:t>
        </x:is>
      </x:c>
      <x:c r="C286" s="40" t="n">
        <x:v>11</x:v>
      </x:c>
      <x:c r="D286" s="55" t="n">
        <x:v>4.95</x:v>
      </x:c>
      <x:c r="E286" s="55" t="n">
        <x:v>7.15</x:v>
      </x:c>
      <x:c r="F286" s="55" t="n">
        <x:v>10.47</x:v>
      </x:c>
      <x:c r="G286" s="55" t="n">
        <x:v>13.39</x:v>
      </x:c>
      <x:c r="H286" s="55" t="n">
        <x:v>17.71</x:v>
      </x:c>
      <x:c r="I286" s="77"/>
    </x:row>
    <x:row r="287">
      <x:c r="A287" s="74"/>
      <x:c r="B287" s="40" t="inlineStr">
        <x:is>
          <x:t xml:space="preserve">EV / LTM EBIT</x:t>
        </x:is>
      </x:c>
      <x:c r="C287" s="40" t="n">
        <x:v>11</x:v>
      </x:c>
      <x:c r="D287" s="55" t="n">
        <x:v>5.93</x:v>
      </x:c>
      <x:c r="E287" s="55" t="n">
        <x:v>8.56</x:v>
      </x:c>
      <x:c r="F287" s="55" t="n">
        <x:v>13.68</x:v>
      </x:c>
      <x:c r="G287" s="55" t="n">
        <x:v>24.6</x:v>
      </x:c>
      <x:c r="H287" s="55" t="n">
        <x:v>68.64</x:v>
      </x:c>
      <x:c r="I287" s="77"/>
    </x:row>
    <x:row r="288">
      <x:c r="A288" s="74"/>
      <x:c r="B288" s="40" t="inlineStr">
        <x:is>
          <x:t xml:space="preserve">P / LTM EPS</x:t>
        </x:is>
      </x:c>
      <x:c r="C288" s="40" t="n">
        <x:v>8</x:v>
      </x:c>
      <x:c r="D288" s="55" t="n">
        <x:v>5.98</x:v>
      </x:c>
      <x:c r="E288" s="55" t="n">
        <x:v>10.53</x:v>
      </x:c>
      <x:c r="F288" s="55" t="n">
        <x:v>15.09</x:v>
      </x:c>
      <x:c r="G288" s="55" t="n">
        <x:v>17.06</x:v>
      </x:c>
      <x:c r="H288" s="55" t="n">
        <x:v>21.15</x:v>
      </x:c>
      <x:c r="I288" s="77"/>
    </x:row>
    <x:row r="289">
      <x:c r="A289" s="74"/>
      <x:c r="B289" s="40" t="inlineStr">
        <x:is>
          <x:t xml:space="preserve">EV / NTM Revenue</x:t>
        </x:is>
      </x:c>
      <x:c r="C289" s="40" t="n">
        <x:v>11</x:v>
      </x:c>
      <x:c r="D289" s="55" t="n">
        <x:v>0.57</x:v>
      </x:c>
      <x:c r="E289" s="55" t="n">
        <x:v>0.75</x:v>
      </x:c>
      <x:c r="F289" s="55" t="n">
        <x:v>1.15</x:v>
      </x:c>
      <x:c r="G289" s="55" t="n">
        <x:v>1.48</x:v>
      </x:c>
      <x:c r="H289" s="55" t="n">
        <x:v>2.98</x:v>
      </x:c>
      <x:c r="I289" s="77"/>
    </x:row>
    <x:row r="290">
      <x:c r="A290" s="74"/>
      <x:c r="B290" s="40" t="inlineStr">
        <x:is>
          <x:t xml:space="preserve">EV / NTM EBITDA</x:t>
        </x:is>
      </x:c>
      <x:c r="C290" s="40" t="n">
        <x:v>11</x:v>
      </x:c>
      <x:c r="D290" s="55" t="n">
        <x:v>6.48</x:v>
      </x:c>
      <x:c r="E290" s="55" t="n">
        <x:v>6.86</x:v>
      </x:c>
      <x:c r="F290" s="55" t="n">
        <x:v>9.24</x:v>
      </x:c>
      <x:c r="G290" s="55" t="n">
        <x:v>10.41</x:v>
      </x:c>
      <x:c r="H290" s="55" t="n">
        <x:v>13.5</x:v>
      </x:c>
      <x:c r="I290" s="77"/>
    </x:row>
    <x:row r="291">
      <x:c r="A291" s="74"/>
      <x:c r="B291" s="40" t="inlineStr">
        <x:is>
          <x:t xml:space="preserve">P / NTM EPS</x:t>
        </x:is>
      </x:c>
      <x:c r="C291" s="40" t="n">
        <x:v>11</x:v>
      </x:c>
      <x:c r="D291" s="55" t="n">
        <x:v>6.16</x:v>
      </x:c>
      <x:c r="E291" s="55" t="n">
        <x:v>9.81</x:v>
      </x:c>
      <x:c r="F291" s="55" t="n">
        <x:v>11.96</x:v>
      </x:c>
      <x:c r="G291" s="55" t="n">
        <x:v>15.69</x:v>
      </x:c>
      <x:c r="H291" s="55" t="n">
        <x:v>61.25</x:v>
      </x:c>
      <x:c r="I291" s="77"/>
    </x:row>
    <x:row r="292">
      <x:c r="A292" s="66"/>
      <x:c r="B292" s="66"/>
      <x:c r="C292" s="66"/>
      <x:c r="D292" s="66"/>
      <x:c r="E292" s="66"/>
      <x:c r="F292" s="66"/>
      <x:c r="G292" s="66"/>
      <x:c r="H292" s="66"/>
      <x:c r="I292" s="66"/>
    </x:row>
    <x:row r="293">
      <x:c r="A293" s="36" t="inlineStr">
        <x:is>
          <x:t xml:space="preserve">Industry 8: Consumer Products &amp; Brands  |  8C. Household &amp; Personal Care Products  (n=5 companies)</x:t>
        </x:is>
      </x:c>
      <x:c r="B293" s="36"/>
      <x:c r="C293" s="36"/>
      <x:c r="D293" s="36"/>
      <x:c r="E293" s="36"/>
      <x:c r="F293" s="36"/>
      <x:c r="G293" s="36"/>
      <x:c r="H293" s="36"/>
      <x:c r="I293" s="36"/>
    </x:row>
    <x:row r="294">
      <x:c r="A294" s="74"/>
      <x:c r="B294" s="40" t="inlineStr">
        <x:is>
          <x:t xml:space="preserve">EV / LTM Revenue</x:t>
        </x:is>
      </x:c>
      <x:c r="C294" s="40" t="n">
        <x:v>5</x:v>
      </x:c>
      <x:c r="D294" s="55" t="n">
        <x:v>0.95</x:v>
      </x:c>
      <x:c r="E294" s="55" t="n">
        <x:v>2.45</x:v>
      </x:c>
      <x:c r="F294" s="55" t="n">
        <x:v>2.7</x:v>
      </x:c>
      <x:c r="G294" s="55" t="n">
        <x:v>3.65</x:v>
      </x:c>
      <x:c r="H294" s="55" t="n">
        <x:v>3.97</x:v>
      </x:c>
      <x:c r="I294" s="77"/>
    </x:row>
    <x:row r="295">
      <x:c r="A295" s="74"/>
      <x:c r="B295" s="40" t="inlineStr">
        <x:is>
          <x:t xml:space="preserve">EV / LTM EBITDA</x:t>
        </x:is>
      </x:c>
      <x:c r="C295" s="40" t="n">
        <x:v>5</x:v>
      </x:c>
      <x:c r="D295" s="55" t="n">
        <x:v>8.09</x:v>
      </x:c>
      <x:c r="E295" s="55" t="n">
        <x:v>11.95</x:v>
      </x:c>
      <x:c r="F295" s="55" t="n">
        <x:v>14.43</x:v>
      </x:c>
      <x:c r="G295" s="55" t="n">
        <x:v>15.43</x:v>
      </x:c>
      <x:c r="H295" s="55" t="n">
        <x:v>18.27</x:v>
      </x:c>
      <x:c r="I295" s="77"/>
    </x:row>
    <x:row r="296">
      <x:c r="A296" s="74"/>
      <x:c r="B296" s="40" t="inlineStr">
        <x:is>
          <x:t xml:space="preserve">EV / LTM EBIT</x:t>
        </x:is>
      </x:c>
      <x:c r="C296" s="40" t="n">
        <x:v>5</x:v>
      </x:c>
      <x:c r="D296" s="55" t="n">
        <x:v>12.22</x:v>
      </x:c>
      <x:c r="E296" s="55" t="n">
        <x:v>13.81</x:v>
      </x:c>
      <x:c r="F296" s="55" t="n">
        <x:v>17.72</x:v>
      </x:c>
      <x:c r="G296" s="55" t="n">
        <x:v>18.51</x:v>
      </x:c>
      <x:c r="H296" s="55" t="n">
        <x:v>21.96</x:v>
      </x:c>
      <x:c r="I296" s="77"/>
    </x:row>
    <x:row r="297">
      <x:c r="A297" s="74"/>
      <x:c r="B297" s="40" t="inlineStr">
        <x:is>
          <x:t xml:space="preserve">P / LTM EPS</x:t>
        </x:is>
      </x:c>
      <x:c r="C297" s="40" t="n">
        <x:v>4</x:v>
      </x:c>
      <x:c r="D297" s="55" t="n">
        <x:v>18.63</x:v>
      </x:c>
      <x:c r="E297" s="55" t="n">
        <x:v>20.32</x:v>
      </x:c>
      <x:c r="F297" s="55" t="n">
        <x:v>25.75</x:v>
      </x:c>
      <x:c r="G297" s="55" t="n">
        <x:v>31.65</x:v>
      </x:c>
      <x:c r="H297" s="55" t="n">
        <x:v>34.79</x:v>
      </x:c>
      <x:c r="I297" s="80" t="inlineStr">
        <x:is>
          <x:t xml:space="preserve">Limited sample</x:t>
        </x:is>
      </x:c>
    </x:row>
    <x:row r="298">
      <x:c r="A298" s="74"/>
      <x:c r="B298" s="40" t="inlineStr">
        <x:is>
          <x:t xml:space="preserve">EV / NTM Revenue</x:t>
        </x:is>
      </x:c>
      <x:c r="C298" s="40" t="n">
        <x:v>5</x:v>
      </x:c>
      <x:c r="D298" s="55" t="n">
        <x:v>1.06</x:v>
      </x:c>
      <x:c r="E298" s="55" t="n">
        <x:v>2.16</x:v>
      </x:c>
      <x:c r="F298" s="55" t="n">
        <x:v>2.63</x:v>
      </x:c>
      <x:c r="G298" s="55" t="n">
        <x:v>3.54</x:v>
      </x:c>
      <x:c r="H298" s="55" t="n">
        <x:v>3.88</x:v>
      </x:c>
      <x:c r="I298" s="77"/>
    </x:row>
    <x:row r="299">
      <x:c r="A299" s="74"/>
      <x:c r="B299" s="40" t="inlineStr">
        <x:is>
          <x:t xml:space="preserve">EV / NTM EBITDA</x:t>
        </x:is>
      </x:c>
      <x:c r="C299" s="40" t="n">
        <x:v>5</x:v>
      </x:c>
      <x:c r="D299" s="55" t="n">
        <x:v>7.57</x:v>
      </x:c>
      <x:c r="E299" s="55" t="n">
        <x:v>10.72</x:v>
      </x:c>
      <x:c r="F299" s="55" t="n">
        <x:v>11.75</x:v>
      </x:c>
      <x:c r="G299" s="55" t="n">
        <x:v>14.8</x:v>
      </x:c>
      <x:c r="H299" s="55" t="n">
        <x:v>16.26</x:v>
      </x:c>
      <x:c r="I299" s="77"/>
    </x:row>
    <x:row r="300">
      <x:c r="A300" s="74"/>
      <x:c r="B300" s="40" t="inlineStr">
        <x:is>
          <x:t xml:space="preserve">P / NTM EPS</x:t>
        </x:is>
      </x:c>
      <x:c r="C300" s="40" t="n">
        <x:v>5</x:v>
      </x:c>
      <x:c r="D300" s="55" t="n">
        <x:v>11.58</x:v>
      </x:c>
      <x:c r="E300" s="55" t="n">
        <x:v>14.67</x:v>
      </x:c>
      <x:c r="F300" s="55" t="n">
        <x:v>15.43</x:v>
      </x:c>
      <x:c r="G300" s="55" t="n">
        <x:v>22.4</x:v>
      </x:c>
      <x:c r="H300" s="55" t="n">
        <x:v>24.35</x:v>
      </x:c>
      <x:c r="I300" s="77"/>
    </x:row>
    <x:row r="301">
      <x:c r="A301" s="66"/>
      <x:c r="B301" s="66"/>
      <x:c r="C301" s="66"/>
      <x:c r="D301" s="66"/>
      <x:c r="E301" s="66"/>
      <x:c r="F301" s="66"/>
      <x:c r="G301" s="66"/>
      <x:c r="H301" s="66"/>
      <x:c r="I301" s="66"/>
    </x:row>
    <x:row r="302">
      <x:c r="A302" s="36" t="inlineStr">
        <x:is>
          <x:t xml:space="preserve">Industry 9: Food &amp; Beverage  |  9A. Branded Packaged Foods  (n=11 companies)</x:t>
        </x:is>
      </x:c>
      <x:c r="B302" s="36"/>
      <x:c r="C302" s="36"/>
      <x:c r="D302" s="36"/>
      <x:c r="E302" s="36"/>
      <x:c r="F302" s="36"/>
      <x:c r="G302" s="36"/>
      <x:c r="H302" s="36"/>
      <x:c r="I302" s="36"/>
    </x:row>
    <x:row r="303">
      <x:c r="A303" s="74"/>
      <x:c r="B303" s="40" t="inlineStr">
        <x:is>
          <x:t xml:space="preserve">EV / LTM Revenue</x:t>
        </x:is>
      </x:c>
      <x:c r="C303" s="40" t="n">
        <x:v>11</x:v>
      </x:c>
      <x:c r="D303" s="55" t="n">
        <x:v>1.11</x:v>
      </x:c>
      <x:c r="E303" s="55" t="n">
        <x:v>1.35</x:v>
      </x:c>
      <x:c r="F303" s="55" t="n">
        <x:v>1.81</x:v>
      </x:c>
      <x:c r="G303" s="55" t="n">
        <x:v>2.36</x:v>
      </x:c>
      <x:c r="H303" s="55" t="n">
        <x:v>3.27</x:v>
      </x:c>
      <x:c r="I303" s="77"/>
    </x:row>
    <x:row r="304">
      <x:c r="A304" s="74"/>
      <x:c r="B304" s="40" t="inlineStr">
        <x:is>
          <x:t xml:space="preserve">EV / LTM EBITDA</x:t>
        </x:is>
      </x:c>
      <x:c r="C304" s="40" t="n">
        <x:v>11</x:v>
      </x:c>
      <x:c r="D304" s="55" t="n">
        <x:v>7.55</x:v>
      </x:c>
      <x:c r="E304" s="55" t="n">
        <x:v>8.34</x:v>
      </x:c>
      <x:c r="F304" s="55" t="n">
        <x:v>9.59</x:v>
      </x:c>
      <x:c r="G304" s="55" t="n">
        <x:v>11.93</x:v>
      </x:c>
      <x:c r="H304" s="55" t="n">
        <x:v>16.46</x:v>
      </x:c>
      <x:c r="I304" s="77"/>
    </x:row>
    <x:row r="305">
      <x:c r="A305" s="74"/>
      <x:c r="B305" s="40" t="inlineStr">
        <x:is>
          <x:t xml:space="preserve">EV / LTM EBIT</x:t>
        </x:is>
      </x:c>
      <x:c r="C305" s="40" t="n">
        <x:v>11</x:v>
      </x:c>
      <x:c r="D305" s="55" t="n">
        <x:v>10.16</x:v>
      </x:c>
      <x:c r="E305" s="55" t="n">
        <x:v>11.37</x:v>
      </x:c>
      <x:c r="F305" s="55" t="n">
        <x:v>12.44</x:v>
      </x:c>
      <x:c r="G305" s="55" t="n">
        <x:v>15.25</x:v>
      </x:c>
      <x:c r="H305" s="55" t="n">
        <x:v>21.33</x:v>
      </x:c>
      <x:c r="I305" s="77"/>
    </x:row>
    <x:row r="306">
      <x:c r="A306" s="74"/>
      <x:c r="B306" s="40" t="inlineStr">
        <x:is>
          <x:t xml:space="preserve">P / LTM EPS</x:t>
        </x:is>
      </x:c>
      <x:c r="C306" s="40" t="n">
        <x:v>8</x:v>
      </x:c>
      <x:c r="D306" s="55" t="n">
        <x:v>8.57</x:v>
      </x:c>
      <x:c r="E306" s="55" t="n">
        <x:v>16.27</x:v>
      </x:c>
      <x:c r="F306" s="55" t="n">
        <x:v>23</x:v>
      </x:c>
      <x:c r="G306" s="55" t="n">
        <x:v>26.1</x:v>
      </x:c>
      <x:c r="H306" s="55" t="n">
        <x:v>57.35</x:v>
      </x:c>
      <x:c r="I306" s="77"/>
    </x:row>
    <x:row r="307">
      <x:c r="A307" s="74"/>
      <x:c r="B307" s="40" t="inlineStr">
        <x:is>
          <x:t xml:space="preserve">EV / NTM Revenue</x:t>
        </x:is>
      </x:c>
      <x:c r="C307" s="40" t="n">
        <x:v>11</x:v>
      </x:c>
      <x:c r="D307" s="55" t="n">
        <x:v>1.11</x:v>
      </x:c>
      <x:c r="E307" s="55" t="n">
        <x:v>1.4</x:v>
      </x:c>
      <x:c r="F307" s="55" t="n">
        <x:v>1.85</x:v>
      </x:c>
      <x:c r="G307" s="55" t="n">
        <x:v>2.31</x:v>
      </x:c>
      <x:c r="H307" s="55" t="n">
        <x:v>3.2</x:v>
      </x:c>
      <x:c r="I307" s="77"/>
    </x:row>
    <x:row r="308">
      <x:c r="A308" s="74"/>
      <x:c r="B308" s="40" t="inlineStr">
        <x:is>
          <x:t xml:space="preserve">EV / NTM EBITDA</x:t>
        </x:is>
      </x:c>
      <x:c r="C308" s="40" t="n">
        <x:v>11</x:v>
      </x:c>
      <x:c r="D308" s="55" t="n">
        <x:v>7.37</x:v>
      </x:c>
      <x:c r="E308" s="55" t="n">
        <x:v>9.300000000000001</x:v>
      </x:c>
      <x:c r="F308" s="55" t="n">
        <x:v>9.56</x:v>
      </x:c>
      <x:c r="G308" s="55" t="n">
        <x:v>11.41</x:v>
      </x:c>
      <x:c r="H308" s="55" t="n">
        <x:v>14.06</x:v>
      </x:c>
      <x:c r="I308" s="77"/>
    </x:row>
    <x:row r="309">
      <x:c r="A309" s="74"/>
      <x:c r="B309" s="40" t="inlineStr">
        <x:is>
          <x:t xml:space="preserve">P / NTM EPS</x:t>
        </x:is>
      </x:c>
      <x:c r="C309" s="40" t="n">
        <x:v>11</x:v>
      </x:c>
      <x:c r="D309" s="55" t="n">
        <x:v>10.42</x:v>
      </x:c>
      <x:c r="E309" s="55" t="n">
        <x:v>12.12</x:v>
      </x:c>
      <x:c r="F309" s="55" t="n">
        <x:v>12.87</x:v>
      </x:c>
      <x:c r="G309" s="55" t="n">
        <x:v>16.19</x:v>
      </x:c>
      <x:c r="H309" s="55" t="n">
        <x:v>19.33</x:v>
      </x:c>
      <x:c r="I309" s="77"/>
    </x:row>
    <x:row r="310">
      <x:c r="A310" s="66"/>
      <x:c r="B310" s="66"/>
      <x:c r="C310" s="66"/>
      <x:c r="D310" s="66"/>
      <x:c r="E310" s="66"/>
      <x:c r="F310" s="66"/>
      <x:c r="G310" s="66"/>
      <x:c r="H310" s="66"/>
      <x:c r="I310" s="66"/>
    </x:row>
    <x:row r="311">
      <x:c r="A311" s="36" t="inlineStr">
        <x:is>
          <x:t xml:space="preserve">Industry 9: Food &amp; Beverage  |  9B. Beverages  (n=9 companies)</x:t>
        </x:is>
      </x:c>
      <x:c r="B311" s="36"/>
      <x:c r="C311" s="36"/>
      <x:c r="D311" s="36"/>
      <x:c r="E311" s="36"/>
      <x:c r="F311" s="36"/>
      <x:c r="G311" s="36"/>
      <x:c r="H311" s="36"/>
      <x:c r="I311" s="36"/>
    </x:row>
    <x:row r="312">
      <x:c r="A312" s="74"/>
      <x:c r="B312" s="40" t="inlineStr">
        <x:is>
          <x:t xml:space="preserve">EV / LTM Revenue</x:t>
        </x:is>
      </x:c>
      <x:c r="C312" s="40" t="n">
        <x:v>9</x:v>
      </x:c>
      <x:c r="D312" s="55" t="n">
        <x:v>0.75</x:v>
      </x:c>
      <x:c r="E312" s="55" t="n">
        <x:v>1.91</x:v>
      </x:c>
      <x:c r="F312" s="55" t="n">
        <x:v>2.37</x:v>
      </x:c>
      <x:c r="G312" s="55" t="n">
        <x:v>4.19</x:v>
      </x:c>
      <x:c r="H312" s="55" t="n">
        <x:v>8.74</x:v>
      </x:c>
      <x:c r="I312" s="77"/>
    </x:row>
    <x:row r="313">
      <x:c r="A313" s="74"/>
      <x:c r="B313" s="40" t="inlineStr">
        <x:is>
          <x:t xml:space="preserve">EV / LTM EBITDA</x:t>
        </x:is>
      </x:c>
      <x:c r="C313" s="40" t="n">
        <x:v>9</x:v>
      </x:c>
      <x:c r="D313" s="55" t="n">
        <x:v>5.84</x:v>
      </x:c>
      <x:c r="E313" s="55" t="n">
        <x:v>9.609999999999999</x:v>
      </x:c>
      <x:c r="F313" s="55" t="n">
        <x:v>13.1</x:v>
      </x:c>
      <x:c r="G313" s="55" t="n">
        <x:v>17.53</x:v>
      </x:c>
      <x:c r="H313" s="55" t="n">
        <x:v>27.48</x:v>
      </x:c>
      <x:c r="I313" s="77"/>
    </x:row>
    <x:row r="314">
      <x:c r="A314" s="74"/>
      <x:c r="B314" s="40" t="inlineStr">
        <x:is>
          <x:t xml:space="preserve">EV / LTM EBIT</x:t>
        </x:is>
      </x:c>
      <x:c r="C314" s="40" t="n">
        <x:v>9</x:v>
      </x:c>
      <x:c r="D314" s="55" t="n">
        <x:v>8.390000000000001</x:v>
      </x:c>
      <x:c r="E314" s="55" t="n">
        <x:v>13.86</x:v>
      </x:c>
      <x:c r="F314" s="55" t="n">
        <x:v>17.39</x:v>
      </x:c>
      <x:c r="G314" s="55" t="n">
        <x:v>21.96</x:v>
      </x:c>
      <x:c r="H314" s="55" t="n">
        <x:v>28.65</x:v>
      </x:c>
      <x:c r="I314" s="77"/>
    </x:row>
    <x:row r="315">
      <x:c r="A315" s="74"/>
      <x:c r="B315" s="40" t="inlineStr">
        <x:is>
          <x:t xml:space="preserve">P / LTM EPS</x:t>
        </x:is>
      </x:c>
      <x:c r="C315" s="40" t="n">
        <x:v>9</x:v>
      </x:c>
      <x:c r="D315" s="55" t="n">
        <x:v>15.38</x:v>
      </x:c>
      <x:c r="E315" s="55" t="n">
        <x:v>17.91</x:v>
      </x:c>
      <x:c r="F315" s="55" t="n">
        <x:v>26.29</x:v>
      </x:c>
      <x:c r="G315" s="55" t="n">
        <x:v>39.67</x:v>
      </x:c>
      <x:c r="H315" s="55" t="n">
        <x:v>110.56</x:v>
      </x:c>
      <x:c r="I315" s="77"/>
    </x:row>
    <x:row r="316">
      <x:c r="A316" s="74"/>
      <x:c r="B316" s="40" t="inlineStr">
        <x:is>
          <x:t xml:space="preserve">EV / NTM Revenue</x:t>
        </x:is>
      </x:c>
      <x:c r="C316" s="40" t="n">
        <x:v>9</x:v>
      </x:c>
      <x:c r="D316" s="55" t="n">
        <x:v>0.72</x:v>
      </x:c>
      <x:c r="E316" s="55" t="n">
        <x:v>1.85</x:v>
      </x:c>
      <x:c r="F316" s="55" t="n">
        <x:v>2.29</x:v>
      </x:c>
      <x:c r="G316" s="55" t="n">
        <x:v>2.86</x:v>
      </x:c>
      <x:c r="H316" s="55" t="n">
        <x:v>8.279999999999999</x:v>
      </x:c>
      <x:c r="I316" s="77"/>
    </x:row>
    <x:row r="317">
      <x:c r="A317" s="74"/>
      <x:c r="B317" s="40" t="inlineStr">
        <x:is>
          <x:t xml:space="preserve">EV / NTM EBITDA</x:t>
        </x:is>
      </x:c>
      <x:c r="C317" s="40" t="n">
        <x:v>9</x:v>
      </x:c>
      <x:c r="D317" s="55" t="n">
        <x:v>5.45</x:v>
      </x:c>
      <x:c r="E317" s="55" t="n">
        <x:v>8.25</x:v>
      </x:c>
      <x:c r="F317" s="55" t="n">
        <x:v>11.64</x:v>
      </x:c>
      <x:c r="G317" s="55" t="n">
        <x:v>12.49</x:v>
      </x:c>
      <x:c r="H317" s="55" t="n">
        <x:v>25.57</x:v>
      </x:c>
      <x:c r="I317" s="77"/>
    </x:row>
    <x:row r="318">
      <x:c r="A318" s="74"/>
      <x:c r="B318" s="40" t="inlineStr">
        <x:is>
          <x:t xml:space="preserve">P / NTM EPS</x:t>
        </x:is>
      </x:c>
      <x:c r="C318" s="40" t="n">
        <x:v>9</x:v>
      </x:c>
      <x:c r="D318" s="55" t="n">
        <x:v>13.15</x:v>
      </x:c>
      <x:c r="E318" s="55" t="n">
        <x:v>15.06</x:v>
      </x:c>
      <x:c r="F318" s="55" t="n">
        <x:v>15.69</x:v>
      </x:c>
      <x:c r="G318" s="55" t="n">
        <x:v>20.47</x:v>
      </x:c>
      <x:c r="H318" s="55" t="n">
        <x:v>34.83</x:v>
      </x:c>
      <x:c r="I318" s="77"/>
    </x:row>
    <x:row r="319">
      <x:c r="A319" s="66"/>
      <x:c r="B319" s="66"/>
      <x:c r="C319" s="66"/>
      <x:c r="D319" s="66"/>
      <x:c r="E319" s="66"/>
      <x:c r="F319" s="66"/>
      <x:c r="G319" s="66"/>
      <x:c r="H319" s="66"/>
      <x:c r="I319" s="66"/>
    </x:row>
    <x:row r="320">
      <x:c r="A320" s="36" t="inlineStr">
        <x:is>
          <x:t xml:space="preserve">Industry 9: Food &amp; Beverage  |  9C. Food Ingredients &amp; Agri-Processing  (n=5 companies)</x:t>
        </x:is>
      </x:c>
      <x:c r="B320" s="36"/>
      <x:c r="C320" s="36"/>
      <x:c r="D320" s="36"/>
      <x:c r="E320" s="36"/>
      <x:c r="F320" s="36"/>
      <x:c r="G320" s="36"/>
      <x:c r="H320" s="36"/>
      <x:c r="I320" s="36"/>
    </x:row>
    <x:row r="321">
      <x:c r="A321" s="74"/>
      <x:c r="B321" s="40" t="inlineStr">
        <x:is>
          <x:t xml:space="preserve">EV / LTM Revenue</x:t>
        </x:is>
      </x:c>
      <x:c r="C321" s="40" t="n">
        <x:v>5</x:v>
      </x:c>
      <x:c r="D321" s="55" t="n">
        <x:v>0.45</x:v>
      </x:c>
      <x:c r="E321" s="55" t="n">
        <x:v>0.61</x:v>
      </x:c>
      <x:c r="F321" s="55" t="n">
        <x:v>1</x:v>
      </x:c>
      <x:c r="G321" s="55" t="n">
        <x:v>1.19</x:v>
      </x:c>
      <x:c r="H321" s="55" t="n">
        <x:v>2.25</x:v>
      </x:c>
      <x:c r="I321" s="77"/>
    </x:row>
    <x:row r="322">
      <x:c r="A322" s="74"/>
      <x:c r="B322" s="40" t="inlineStr">
        <x:is>
          <x:t xml:space="preserve">EV / LTM EBITDA</x:t>
        </x:is>
      </x:c>
      <x:c r="C322" s="40" t="n">
        <x:v>5</x:v>
      </x:c>
      <x:c r="D322" s="55" t="n">
        <x:v>6.22</x:v>
      </x:c>
      <x:c r="E322" s="55" t="n">
        <x:v>11.85</x:v>
      </x:c>
      <x:c r="F322" s="55" t="n">
        <x:v>13.06</x:v>
      </x:c>
      <x:c r="G322" s="55" t="n">
        <x:v>13.26</x:v>
      </x:c>
      <x:c r="H322" s="55" t="n">
        <x:v>16.78</x:v>
      </x:c>
      <x:c r="I322" s="77"/>
    </x:row>
    <x:row r="323">
      <x:c r="A323" s="74"/>
      <x:c r="B323" s="40" t="inlineStr">
        <x:is>
          <x:t xml:space="preserve">EV / LTM EBIT</x:t>
        </x:is>
      </x:c>
      <x:c r="C323" s="40" t="n">
        <x:v>5</x:v>
      </x:c>
      <x:c r="D323" s="55" t="n">
        <x:v>7.72</x:v>
      </x:c>
      <x:c r="E323" s="55" t="n">
        <x:v>15.46</x:v>
      </x:c>
      <x:c r="F323" s="55" t="n">
        <x:v>19.15</x:v>
      </x:c>
      <x:c r="G323" s="55" t="n">
        <x:v>24.45</x:v>
      </x:c>
      <x:c r="H323" s="55" t="n">
        <x:v>26.38</x:v>
      </x:c>
      <x:c r="I323" s="77"/>
    </x:row>
    <x:row r="324">
      <x:c r="A324" s="74"/>
      <x:c r="B324" s="40" t="inlineStr">
        <x:is>
          <x:t xml:space="preserve">P / LTM EPS</x:t>
        </x:is>
      </x:c>
      <x:c r="C324" s="40" t="n">
        <x:v>5</x:v>
      </x:c>
      <x:c r="D324" s="55" t="n">
        <x:v>10.95</x:v>
      </x:c>
      <x:c r="E324" s="55" t="n">
        <x:v>17.5</x:v>
      </x:c>
      <x:c r="F324" s="55" t="n">
        <x:v>18.25</x:v>
      </x:c>
      <x:c r="G324" s="55" t="n">
        <x:v>23.71</x:v>
      </x:c>
      <x:c r="H324" s="55" t="n">
        <x:v>24.03</x:v>
      </x:c>
      <x:c r="I324" s="77"/>
    </x:row>
    <x:row r="325">
      <x:c r="A325" s="74"/>
      <x:c r="B325" s="40" t="inlineStr">
        <x:is>
          <x:t xml:space="preserve">EV / NTM Revenue</x:t>
        </x:is>
      </x:c>
      <x:c r="C325" s="40" t="n">
        <x:v>5</x:v>
      </x:c>
      <x:c r="D325" s="55" t="n">
        <x:v>0.46</x:v>
      </x:c>
      <x:c r="E325" s="55" t="n">
        <x:v>0.52</x:v>
      </x:c>
      <x:c r="F325" s="55" t="n">
        <x:v>0.99</x:v>
      </x:c>
      <x:c r="G325" s="55" t="n">
        <x:v>1.08</x:v>
      </x:c>
      <x:c r="H325" s="55" t="n">
        <x:v>2.13</x:v>
      </x:c>
      <x:c r="I325" s="77"/>
    </x:row>
    <x:row r="326">
      <x:c r="A326" s="74"/>
      <x:c r="B326" s="40" t="inlineStr">
        <x:is>
          <x:t xml:space="preserve">EV / NTM EBITDA</x:t>
        </x:is>
      </x:c>
      <x:c r="C326" s="40" t="n">
        <x:v>5</x:v>
      </x:c>
      <x:c r="D326" s="55" t="n">
        <x:v>5.93</x:v>
      </x:c>
      <x:c r="E326" s="55" t="n">
        <x:v>6.96</x:v>
      </x:c>
      <x:c r="F326" s="55" t="n">
        <x:v>9.52</x:v>
      </x:c>
      <x:c r="G326" s="55" t="n">
        <x:v>9.82</x:v>
      </x:c>
      <x:c r="H326" s="55" t="n">
        <x:v>10</x:v>
      </x:c>
      <x:c r="I326" s="77"/>
    </x:row>
    <x:row r="327">
      <x:c r="A327" s="74"/>
      <x:c r="B327" s="40" t="inlineStr">
        <x:is>
          <x:t xml:space="preserve">P / NTM EPS</x:t>
        </x:is>
      </x:c>
      <x:c r="C327" s="40" t="n">
        <x:v>5</x:v>
      </x:c>
      <x:c r="D327" s="55" t="n">
        <x:v>9.109999999999999</x:v>
      </x:c>
      <x:c r="E327" s="55" t="n">
        <x:v>10.14</x:v>
      </x:c>
      <x:c r="F327" s="55" t="n">
        <x:v>11.4</x:v>
      </x:c>
      <x:c r="G327" s="55" t="n">
        <x:v>14.79</x:v>
      </x:c>
      <x:c r="H327" s="55" t="n">
        <x:v>15.91</x:v>
      </x:c>
      <x:c r="I327" s="77"/>
    </x:row>
    <x:row r="328">
      <x:c r="A328" s="66"/>
      <x:c r="B328" s="66"/>
      <x:c r="C328" s="66"/>
      <x:c r="D328" s="66"/>
      <x:c r="E328" s="66"/>
      <x:c r="F328" s="66"/>
      <x:c r="G328" s="66"/>
      <x:c r="H328" s="66"/>
      <x:c r="I328" s="66"/>
    </x:row>
    <x:row r="329">
      <x:c r="A329" s="66"/>
      <x:c r="B329" s="66"/>
      <x:c r="C329" s="66"/>
      <x:c r="D329" s="66"/>
      <x:c r="E329" s="66"/>
      <x:c r="F329" s="66"/>
      <x:c r="G329" s="66"/>
      <x:c r="H329" s="66"/>
      <x:c r="I329" s="66"/>
    </x:row>
    <x:row r="330" ht="26" customHeight="1">
      <x:c r="A330" s="71" t="str">
        <x:v>Source: S&amp;P Capital IQ. Prices: September 8, 2026; data: September 9, 2026. Supplied reference statistics are static.</x:v>
      </x:c>
      <x:c r="B330" s="66"/>
      <x:c r="C330" s="66"/>
      <x:c r="D330" s="66"/>
      <x:c r="E330" s="66"/>
      <x:c r="F330" s="66"/>
      <x:c r="G330" s="66"/>
      <x:c r="H330" s="66"/>
      <x:c r="I330" s="66"/>
    </x:row>
  </x:sheetData>
  <x:mergeCells>
    <x:mergeCell ref="A2:I2"/>
    <x:mergeCell ref="A330:I331"/>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6" hidden="0" customWidth="1"/>
    <x:col min="2" max="2" width="50" hidden="0" customWidth="1"/>
    <x:col min="3" max="3" width="20" hidden="0" customWidth="1"/>
    <x:col min="4" max="4" width="70" hidden="0" customWidth="1"/>
  </x:cols>
  <x:sheetData>
    <x:row r="1">
      <x:c r="A1" s="64" t="inlineStr">
        <x:is>
          <x:t xml:space="preserve">Exclusions &amp; Borderline Candidates — with reasons</x:t>
        </x:is>
      </x:c>
      <x:c r="B1" s="66"/>
      <x:c r="C1" s="66"/>
      <x:c r="D1" s="66"/>
    </x:row>
    <x:row r="2" ht="32" customHeight="1">
      <x:c r="A2" s="71" t="inlineStr">
        <x:is>
          <x:t xml:space="preserve">Names appearing in CapIQ Quick Comps relevancy sets but removed from peer groups, plus backfill candidates and reassignments. Curation logic is what makes each group defensible rather than a raw industry-code dump.</x:t>
        </x:is>
      </x:c>
      <x:c r="B2" s="66"/>
      <x:c r="C2" s="66"/>
      <x:c r="D2" s="66"/>
    </x:row>
    <x:row r="3">
      <x:c r="A3" s="66"/>
      <x:c r="B3" s="66"/>
      <x:c r="C3" s="66"/>
      <x:c r="D3" s="66"/>
    </x:row>
    <x:row r="4">
      <x:c r="A4" s="82" t="inlineStr">
        <x:is>
          <x:t xml:space="preserve">Context</x:t>
        </x:is>
      </x:c>
      <x:c r="B4" s="82" t="inlineStr">
        <x:is>
          <x:t xml:space="preserve">Name / Ticker</x:t>
        </x:is>
      </x:c>
      <x:c r="C4" s="82" t="inlineStr">
        <x:is>
          <x:t xml:space="preserve">Disposition</x:t>
        </x:is>
      </x:c>
      <x:c r="D4" s="82" t="inlineStr">
        <x:is>
          <x:t xml:space="preserve">Reason</x:t>
        </x:is>
      </x:c>
    </x:row>
    <x:row r="5" ht="52" customHeight="1">
      <x:c r="A5" s="59" t="inlineStr">
        <x:is>
          <x:t xml:space="preserve">1.1 Consumer Publishing</x:t>
        </x:is>
      </x:c>
      <x:c r="B5" s="59" t="inlineStr">
        <x:is>
          <x:t xml:space="preserve">Future plc (LSE:FUTR)</x:t>
        </x:is>
      </x:c>
      <x:c r="C5" s="59" t="inlineStr">
        <x:is>
          <x:t xml:space="preserve">candidate - not captured</x:t>
        </x:is>
      </x:c>
      <x:c r="D5" s="59" t="inlineStr">
        <x:is>
          <x:t xml:space="preserve">Genuine UK special-interest/consumer publisher (TechRadar, PC Gamer, Marie Claire, GoCompare); good supplemental peer. CapIQ profile link failed to navigate this session (UI glitch on 200-result search page). Backfill next session.</x:t>
        </x:is>
      </x:c>
    </x:row>
    <x:row r="6" ht="39" customHeight="1">
      <x:c r="A6" s="59" t="inlineStr">
        <x:is>
          <x:t xml:space="preserve">1.1 Consumer Publishing</x:t>
        </x:is>
      </x:c>
      <x:c r="B6" s="59" t="inlineStr">
        <x:is>
          <x:t xml:space="preserve">National World plc ((fmr LSE:NWOR))</x:t>
        </x:is>
      </x:c>
      <x:c r="C6" s="59" t="inlineStr">
        <x:is>
          <x:t xml:space="preserve">excluded - likely private</x:t>
        </x:is>
      </x:c>
      <x:c r="D6" s="59" t="inlineStr">
        <x:is>
          <x:t xml:space="preserve">UK regional publisher; acquired by Media Concierge (Dec 2024) - no longer independently listed. Exclude unless still trading.</x:t>
        </x:is>
      </x:c>
    </x:row>
    <x:row r="7" ht="39" customHeight="1">
      <x:c r="A7" s="59" t="inlineStr">
        <x:is>
          <x:t xml:space="preserve">1.1 Consumer Publishing</x:t>
        </x:is>
      </x:c>
      <x:c r="B7" s="59" t="inlineStr">
        <x:is>
          <x:t xml:space="preserve">DallasNews Corporation ((fmr DALN))</x:t>
        </x:is>
      </x:c>
      <x:c r="C7" s="59" t="inlineStr">
        <x:is>
          <x:t xml:space="preserve">excluded - being acquired</x:t>
        </x:is>
      </x:c>
      <x:c r="D7" s="59" t="inlineStr">
        <x:is>
          <x:t xml:space="preserve">US local publisher; announced acquisition by Hearst (2025). Announced/completed deal, not a clean trading comp. Consider for Precedent_MA instead.</x:t>
        </x:is>
      </x:c>
    </x:row>
    <x:row r="8" ht="26" customHeight="1">
      <x:c r="A8" s="59" t="inlineStr">
        <x:is>
          <x:t xml:space="preserve">1.1 Consumer Publishing</x:t>
        </x:is>
      </x:c>
      <x:c r="B8" s="59" t="inlineStr">
        <x:is>
          <x:t xml:space="preserve">Daily Mail &amp; General Trust (DMGT) ((fmr LSE:DMGT))</x:t>
        </x:is>
      </x:c>
      <x:c r="C8" s="59" t="inlineStr">
        <x:is>
          <x:t xml:space="preserve">excluded - private</x:t>
        </x:is>
      </x:c>
      <x:c r="D8" s="59" t="inlineStr">
        <x:is>
          <x:t xml:space="preserve">Taken private by Rothermere family / Bailiwick (2021). Not listed.</x:t>
        </x:is>
      </x:c>
    </x:row>
    <x:row r="9" ht="39" customHeight="1">
      <x:c r="A9" s="59" t="inlineStr">
        <x:is>
          <x:t xml:space="preserve">1.1 Consumer Publishing</x:t>
        </x:is>
      </x:c>
      <x:c r="B9" s="59" t="inlineStr">
        <x:is>
          <x:t xml:space="preserve">Postmedia Network Canada (TSX:PNC.B)</x:t>
        </x:is>
      </x:c>
      <x:c r="C9" s="59" t="inlineStr">
        <x:is>
          <x:t xml:space="preserve">candidate - deprioritized</x:t>
        </x:is>
      </x:c>
      <x:c r="D9" s="59" t="inlineStr">
        <x:is>
          <x:t xml:space="preserve">Canadian newspaper publisher; micro-cap, highly levered, very illiquid. Lower priority supplemental; backfill if group needs Canadian representation.</x:t>
        </x:is>
      </x:c>
    </x:row>
    <x:row r="10" ht="65" customHeight="1">
      <x:c r="A10" s="59" t="inlineStr">
        <x:is>
          <x:t xml:space="preserve">1.1 Consumer Publishing</x:t>
        </x:is>
      </x:c>
      <x:c r="B10" s="59" t="inlineStr">
        <x:is>
          <x:t xml:space="preserve">Ziff Davis, Inc. (NasdaqGS:ZD)</x:t>
        </x:is>
      </x:c>
      <x:c r="C10" s="59" t="inlineStr">
        <x:is>
          <x:t xml:space="preserve">reassigned</x:t>
        </x:is>
      </x:c>
      <x:c r="D10" s="59" t="inlineStr">
        <x:is>
          <x:t xml:space="preserve">Digital media + internet (tech/health/gaming brands + cybersecurity/martech). More diversified digital-media/internet than pure consumer publishing; primary home is 1.2 (B2B/digital info) or a digital-media cluster. Capture under 1.2 review.</x:t>
        </x:is>
      </x:c>
    </x:row>
    <x:row r="11" ht="117" customHeight="1">
      <x:c r="A11" s="59" t="inlineStr">
        <x:is>
          <x:t xml:space="preserve">1.2 B2B Media &amp; Information</x:t>
        </x:is>
      </x:c>
      <x:c r="B11" s="59" t="inlineStr">
        <x:is>
          <x:t xml:space="preserve">Informa plc (LSE:INF) - UK B2B events + academic (Taylor &amp; Francis); central name, bridges 1.2/1.3; Pearson plc (LSE:PSON) - UK education/assessment; FactSet Research Systems (NYSE:FDS) - financial data terminal; Morningstar Inc (NasdaqGS:MORN) - investment data/research; Forrester Research (NasdaqGS:FORR) - IT research/advisory (small); Dun &amp; Bradstreet (NYSE:DNB) - business data/analytics (verify listing status); MSCI Inc (NYSE:MSCI) - indices/analytics (ratings/index sub-cluster)</x:t>
        </x:is>
      </x:c>
      <x:c r="C11" s="59" t="inlineStr">
        <x:is>
          <x:t xml:space="preserve">backfill candidates</x:t>
        </x:is>
      </x:c>
      <x:c r="D11" s="59" t="inlineStr">
        <x:is>
          <x:t xml:space="preserve">Strong 1.2 already has 15 names across 4 sub-clusters. These are high-priority backfill; Informa+Pearson obtainable from Informa Quick Comps in one anchor next.</x:t>
        </x:is>
      </x:c>
    </x:row>
    <x:row r="12" ht="39" customHeight="1">
      <x:c r="A12" s="59" t="inlineStr">
        <x:is>
          <x:t xml:space="preserve">1.3 Content Production &amp; Licensing</x:t>
        </x:is>
      </x:c>
      <x:c r="B12" s="59" t="inlineStr">
        <x:is>
          <x:t xml:space="preserve">Cinemark Holdings (NYSE:CNK) - movie theater/EXHIBITION operator (venue), not content production - Industry 3 venue-operator candidate</x:t>
        </x:is>
      </x:c>
      <x:c r="C12" s="59" t="inlineStr">
        <x:is>
          <x:t xml:space="preserve">excluded</x:t>
        </x:is>
      </x:c>
      <x:c r="D12" s="59" t="inlineStr">
        <x:is>
          <x:t xml:space="preserve">Distinct business models from content production/licensing. Cinemark=exhibition(venue), Roku=platform, Nexstar=broadcast.</x:t>
        </x:is>
      </x:c>
    </x:row>
    <x:row r="13" ht="39" customHeight="1">
      <x:c r="A13" s="59" t="inlineStr">
        <x:is>
          <x:t xml:space="preserve">1.3 Content Production &amp; Licensing</x:t>
        </x:is>
      </x:c>
      <x:c r="B13" s="59" t="inlineStr">
        <x:is>
          <x:t xml:space="preserve">Roku Inc (NasdaqGS:ROKU) - streaming platform/OS + adtech + hardware, not content production</x:t>
        </x:is>
      </x:c>
      <x:c r="C13" s="59" t="inlineStr">
        <x:is>
          <x:t xml:space="preserve">excluded</x:t>
        </x:is>
      </x:c>
      <x:c r="D13" s="59" t="inlineStr">
        <x:is>
          <x:t xml:space="preserve">Distinct business models from content production/licensing. Cinemark=exhibition(venue), Roku=platform, Nexstar=broadcast.</x:t>
        </x:is>
      </x:c>
    </x:row>
    <x:row r="14" ht="39" customHeight="1">
      <x:c r="A14" s="59" t="inlineStr">
        <x:is>
          <x:t xml:space="preserve">1.3 Content Production &amp; Licensing</x:t>
        </x:is>
      </x:c>
      <x:c r="B14" s="59" t="inlineStr">
        <x:is>
          <x:t xml:space="preserve">Nexstar Media Group (NasdaqGS:NXST) - local TV BROADCASTER/station group, distribution not content production</x:t>
        </x:is>
      </x:c>
      <x:c r="C14" s="59" t="inlineStr">
        <x:is>
          <x:t xml:space="preserve">excluded</x:t>
        </x:is>
      </x:c>
      <x:c r="D14" s="59" t="inlineStr">
        <x:is>
          <x:t xml:space="preserve">Distinct business models from content production/licensing. Cinemark=exhibition(venue), Roku=platform, Nexstar=broadcast.</x:t>
        </x:is>
      </x:c>
    </x:row>
    <x:row r="15" ht="39" customHeight="1">
      <x:c r="A15" s="59" t="inlineStr">
        <x:is>
          <x:t xml:space="preserve">1.3 Content Production &amp; Licensing</x:t>
        </x:is>
      </x:c>
      <x:c r="B15" s="59" t="inlineStr">
        <x:is>
          <x:t xml:space="preserve">Spotify Technology (NYSE:SPOT) - music STREAMING DISTRIBUTION platform (does not own music IP); distinct from Warner Music content/licensing</x:t>
        </x:is>
      </x:c>
      <x:c r="C15" s="59" t="inlineStr">
        <x:is>
          <x:t xml:space="preserve">excluded</x:t>
        </x:is>
      </x:c>
      <x:c r="D15" s="59" t="inlineStr">
        <x:is>
          <x:t xml:space="preserve">Distribution platforms, not content producers/IP owners.</x:t>
        </x:is>
      </x:c>
    </x:row>
    <x:row r="16" ht="26" customHeight="1">
      <x:c r="A16" s="59" t="inlineStr">
        <x:is>
          <x:t xml:space="preserve">1.3 Content Production &amp; Licensing</x:t>
        </x:is>
      </x:c>
      <x:c r="B16" s="59" t="inlineStr">
        <x:is>
          <x:t xml:space="preserve">Roku (NasdaqGS:ROKU) - streaming platform/adtech (already excluded)</x:t>
        </x:is>
      </x:c>
      <x:c r="C16" s="59" t="inlineStr">
        <x:is>
          <x:t xml:space="preserve">excluded</x:t>
        </x:is>
      </x:c>
      <x:c r="D16" s="59" t="inlineStr">
        <x:is>
          <x:t xml:space="preserve">Distribution platforms, not content producers/IP owners.</x:t>
        </x:is>
      </x:c>
    </x:row>
    <x:row r="17" ht="26" customHeight="1">
      <x:c r="A17" s="59" t="inlineStr">
        <x:is>
          <x:t xml:space="preserve">Industry 2</x:t>
        </x:is>
      </x:c>
      <x:c r="B17" s="59" t="inlineStr">
        <x:is>
          <x:t xml:space="preserve">The Walt Disney Company - content/media, not marketing services (relevancy noise)</x:t>
        </x:is>
      </x:c>
      <x:c r="C17" s="59" t="inlineStr">
        <x:is>
          <x:t xml:space="preserve">excluded</x:t>
        </x:is>
      </x:c>
      <x:c r="D17" s="59" t="inlineStr">
        <x:is>
          <x:t xml:space="preserve">Not advertising/marketing services businesses; CapIQ relevancy noise.</x:t>
        </x:is>
      </x:c>
    </x:row>
    <x:row r="18" ht="26" customHeight="1">
      <x:c r="A18" s="59" t="inlineStr">
        <x:is>
          <x:t xml:space="preserve">Industry 2</x:t>
        </x:is>
      </x:c>
      <x:c r="B18" s="59" t="inlineStr">
        <x:is>
          <x:t xml:space="preserve">Hewlett Packard Enterprise (NYSE:HPE) - IT hardware/infrastructure, unrelated</x:t>
        </x:is>
      </x:c>
      <x:c r="C18" s="59" t="inlineStr">
        <x:is>
          <x:t xml:space="preserve">excluded</x:t>
        </x:is>
      </x:c>
      <x:c r="D18" s="59" t="inlineStr">
        <x:is>
          <x:t xml:space="preserve">Not advertising/marketing services businesses; CapIQ relevancy noise.</x:t>
        </x:is>
      </x:c>
    </x:row>
    <x:row r="19" ht="26" customHeight="1">
      <x:c r="A19" s="59" t="inlineStr">
        <x:is>
          <x:t xml:space="preserve">Industry 2</x:t>
        </x:is>
      </x:c>
      <x:c r="B19" s="59" t="inlineStr">
        <x:is>
          <x:t xml:space="preserve">ACNielsen Corporation - defunct (financials as of Nov-2000), stale</x:t>
        </x:is>
      </x:c>
      <x:c r="C19" s="59" t="inlineStr">
        <x:is>
          <x:t xml:space="preserve">excluded</x:t>
        </x:is>
      </x:c>
      <x:c r="D19" s="59" t="inlineStr">
        <x:is>
          <x:t xml:space="preserve">Not advertising/marketing services businesses; CapIQ relevancy noise.</x:t>
        </x:is>
      </x:c>
    </x:row>
    <x:row r="20" ht="26" customHeight="1">
      <x:c r="A20" s="59" t="inlineStr">
        <x:is>
          <x:t xml:space="preserve">Industry 2</x:t>
        </x:is>
      </x:c>
      <x:c r="B20" s="59" t="inlineStr">
        <x:is>
          <x:t xml:space="preserve">Amazon.com (NasdaqGS:AMZN) - retail/cloud (appears via retail-media ad segment); not comparable</x:t>
        </x:is>
      </x:c>
      <x:c r="C20" s="59" t="inlineStr">
        <x:is>
          <x:t xml:space="preserve">excluded</x:t>
        </x:is>
      </x:c>
      <x:c r="D20" s="59" t="inlineStr">
        <x:is>
          <x:t xml:space="preserve">Not advertising/marketing services businesses; CapIQ relevancy noise.</x:t>
        </x:is>
      </x:c>
    </x:row>
    <x:row r="21" ht="52" customHeight="1">
      <x:c r="A21" s="59" t="inlineStr">
        <x:is>
          <x:t xml:space="preserve">Industry 2</x:t>
        </x:is>
      </x:c>
      <x:c r="B21" s="59" t="inlineStr">
        <x:is>
          <x:t xml:space="preserve">Omnicom (OMC) acquiring The Interpublic Group (IPG) - all-stock, ~$13bn+ EV, announced Dec-2024, closing ~2025. IPG absorbed into Omnicom comp set. -&gt; Precedent_MA (largest agency deal).</x:t>
        </x:is>
      </x:c>
      <x:c r="C21" s="59" t="inlineStr">
        <x:is>
          <x:t xml:space="preserve">-&gt; Precedent_MA</x:t>
        </x:is>
      </x:c>
      <x:c r="D21" s="59"/>
    </x:row>
    <x:row r="22" ht="39" customHeight="1">
      <x:c r="A22" s="59" t="inlineStr">
        <x:is>
          <x:t xml:space="preserve">2.2 AdTech</x:t>
        </x:is>
      </x:c>
      <x:c r="B22" s="59" t="inlineStr">
        <x:is>
          <x:t xml:space="preserve">Uju Holding, Zhewen Interactive, Guangdong Advertising, Focus Media, Hunan TV (China ad/media) - geography/model mismatch, low disclosure quality</x:t>
        </x:is>
      </x:c>
      <x:c r="C22" s="59" t="inlineStr">
        <x:is>
          <x:t xml:space="preserve">excluded</x:t>
        </x:is>
      </x:c>
      <x:c r="D22" s="59" t="inlineStr">
        <x:is>
          <x:t xml:space="preserve">CapIQ relevancy for Criteo pulled mostly China ad-media + misc; not clean Western adtech pure-plays.</x:t>
        </x:is>
      </x:c>
    </x:row>
    <x:row r="23" ht="26" customHeight="1">
      <x:c r="A23" s="59" t="inlineStr">
        <x:is>
          <x:t xml:space="preserve">2.2 AdTech</x:t>
        </x:is>
      </x:c>
      <x:c r="B23" s="59" t="inlineStr">
        <x:is>
          <x:t xml:space="preserve">Zillow Group (NasdaqGS:ZG) - real estate media/portal (different vertical)</x:t>
        </x:is>
      </x:c>
      <x:c r="C23" s="59" t="inlineStr">
        <x:is>
          <x:t xml:space="preserve">excluded</x:t>
        </x:is>
      </x:c>
      <x:c r="D23" s="59" t="inlineStr">
        <x:is>
          <x:t xml:space="preserve">CapIQ relevancy for Criteo pulled mostly China ad-media + misc; not clean Western adtech pure-plays.</x:t>
        </x:is>
      </x:c>
    </x:row>
    <x:row r="24" ht="26" customHeight="1">
      <x:c r="A24" s="59" t="inlineStr">
        <x:is>
          <x:t xml:space="preserve">2.2 AdTech</x:t>
        </x:is>
      </x:c>
      <x:c r="B24" s="59" t="inlineStr">
        <x:is>
          <x:t xml:space="preserve">National CineMedia (NasdaqGS:NCMI) - cinema advertising network (venue-based; Industry 3-adjacent)</x:t>
        </x:is>
      </x:c>
      <x:c r="C24" s="59" t="inlineStr">
        <x:is>
          <x:t xml:space="preserve">excluded</x:t>
        </x:is>
      </x:c>
      <x:c r="D24" s="59" t="inlineStr">
        <x:is>
          <x:t xml:space="preserve">CapIQ relevancy for Criteo pulled mostly China ad-media + misc; not clean Western adtech pure-plays.</x:t>
        </x:is>
      </x:c>
    </x:row>
    <x:row r="25" ht="26" customHeight="1">
      <x:c r="A25" s="59" t="inlineStr">
        <x:is>
          <x:t xml:space="preserve">2.2 AdTech</x:t>
        </x:is>
      </x:c>
      <x:c r="B25" s="59" t="inlineStr">
        <x:is>
          <x:t xml:space="preserve">DigiTouch (BIT:DGT), AdUX (ENXTPA:ALDUX) - micro-cap EU adtech, thin</x:t>
        </x:is>
      </x:c>
      <x:c r="C25" s="59" t="inlineStr">
        <x:is>
          <x:t xml:space="preserve">excluded</x:t>
        </x:is>
      </x:c>
      <x:c r="D25" s="59" t="inlineStr">
        <x:is>
          <x:t xml:space="preserve">CapIQ relevancy for Criteo pulled mostly China ad-media + misc; not clean Western adtech pure-plays.</x:t>
        </x:is>
      </x:c>
    </x:row>
    <x:row r="26" ht="52" customHeight="1">
      <x:c r="A26" s="59" t="inlineStr">
        <x:is>
          <x:t xml:space="preserve">2.2 AdTech</x:t>
        </x:is>
      </x:c>
      <x:c r="B26" s="59" t="inlineStr">
        <x:is>
          <x:t xml:space="preserve">DoubleVerify (NYSE:DV) - ad verification</x:t>
        </x:is>
      </x:c>
      <x:c r="C26" s="59" t="inlineStr">
        <x:is>
          <x:t xml:space="preserve">backfill candidate</x:t>
        </x:is>
      </x:c>
      <x:c r="D26" s="59" t="inlineStr">
        <x:is>
          <x:t xml:space="preserve">Adtech pure-play universe to complete 2.2; obtainable from a DoubleVerify/PubMatic anchor next session. Current 2.2 has AppLovin, Trade Desk, Criteo (3 spanning platform/DSP/commerce-media).</x:t>
        </x:is>
      </x:c>
    </x:row>
    <x:row r="27" ht="52" customHeight="1">
      <x:c r="A27" s="59" t="inlineStr">
        <x:is>
          <x:t xml:space="preserve">2.2 AdTech</x:t>
        </x:is>
      </x:c>
      <x:c r="B27" s="59" t="inlineStr">
        <x:is>
          <x:t xml:space="preserve">Integral Ad Science (NasdaqGS:IAS) - ad verification</x:t>
        </x:is>
      </x:c>
      <x:c r="C27" s="59" t="inlineStr">
        <x:is>
          <x:t xml:space="preserve">backfill candidate</x:t>
        </x:is>
      </x:c>
      <x:c r="D27" s="59" t="inlineStr">
        <x:is>
          <x:t xml:space="preserve">Adtech pure-play universe to complete 2.2; obtainable from a DoubleVerify/PubMatic anchor next session. Current 2.2 has AppLovin, Trade Desk, Criteo (3 spanning platform/DSP/commerce-media).</x:t>
        </x:is>
      </x:c>
    </x:row>
    <x:row r="28" ht="52" customHeight="1">
      <x:c r="A28" s="59" t="inlineStr">
        <x:is>
          <x:t xml:space="preserve">2.2 AdTech</x:t>
        </x:is>
      </x:c>
      <x:c r="B28" s="59" t="inlineStr">
        <x:is>
          <x:t xml:space="preserve">PubMatic (NasdaqGS:PUBM) - SSP</x:t>
        </x:is>
      </x:c>
      <x:c r="C28" s="59" t="inlineStr">
        <x:is>
          <x:t xml:space="preserve">backfill candidate</x:t>
        </x:is>
      </x:c>
      <x:c r="D28" s="59" t="inlineStr">
        <x:is>
          <x:t xml:space="preserve">Adtech pure-play universe to complete 2.2; obtainable from a DoubleVerify/PubMatic anchor next session. Current 2.2 has AppLovin, Trade Desk, Criteo (3 spanning platform/DSP/commerce-media).</x:t>
        </x:is>
      </x:c>
    </x:row>
    <x:row r="29" ht="52" customHeight="1">
      <x:c r="A29" s="59" t="inlineStr">
        <x:is>
          <x:t xml:space="preserve">2.2 AdTech</x:t>
        </x:is>
      </x:c>
      <x:c r="B29" s="59" t="inlineStr">
        <x:is>
          <x:t xml:space="preserve">Magnite (NasdaqGS:MGNI) - SSP/CTV</x:t>
        </x:is>
      </x:c>
      <x:c r="C29" s="59" t="inlineStr">
        <x:is>
          <x:t xml:space="preserve">backfill candidate</x:t>
        </x:is>
      </x:c>
      <x:c r="D29" s="59" t="inlineStr">
        <x:is>
          <x:t xml:space="preserve">Adtech pure-play universe to complete 2.2; obtainable from a DoubleVerify/PubMatic anchor next session. Current 2.2 has AppLovin, Trade Desk, Criteo (3 spanning platform/DSP/commerce-media).</x:t>
        </x:is>
      </x:c>
    </x:row>
    <x:row r="30" ht="52" customHeight="1">
      <x:c r="A30" s="59" t="inlineStr">
        <x:is>
          <x:t xml:space="preserve">2.2 AdTech</x:t>
        </x:is>
      </x:c>
      <x:c r="B30" s="59" t="inlineStr">
        <x:is>
          <x:t xml:space="preserve">Taboola (NasdaqGS:TBLA) - native/recommendation</x:t>
        </x:is>
      </x:c>
      <x:c r="C30" s="59" t="inlineStr">
        <x:is>
          <x:t xml:space="preserve">backfill candidate</x:t>
        </x:is>
      </x:c>
      <x:c r="D30" s="59" t="inlineStr">
        <x:is>
          <x:t xml:space="preserve">Adtech pure-play universe to complete 2.2; obtainable from a DoubleVerify/PubMatic anchor next session. Current 2.2 has AppLovin, Trade Desk, Criteo (3 spanning platform/DSP/commerce-media).</x:t>
        </x:is>
      </x:c>
    </x:row>
    <x:row r="31" ht="52" customHeight="1">
      <x:c r="A31" s="59" t="inlineStr">
        <x:is>
          <x:t xml:space="preserve">2.2 AdTech</x:t>
        </x:is>
      </x:c>
      <x:c r="B31" s="59" t="inlineStr">
        <x:is>
          <x:t xml:space="preserve">Nexxen Intl (NexN) - CTV/adtech</x:t>
        </x:is>
      </x:c>
      <x:c r="C31" s="59" t="inlineStr">
        <x:is>
          <x:t xml:space="preserve">backfill candidate</x:t>
        </x:is>
      </x:c>
      <x:c r="D31" s="59" t="inlineStr">
        <x:is>
          <x:t xml:space="preserve">Adtech pure-play universe to complete 2.2; obtainable from a DoubleVerify/PubMatic anchor next session. Current 2.2 has AppLovin, Trade Desk, Criteo (3 spanning platform/DSP/commerce-media).</x:t>
        </x:is>
      </x:c>
    </x:row>
    <x:row r="32" ht="52" customHeight="1">
      <x:c r="A32" s="59" t="inlineStr">
        <x:is>
          <x:t xml:space="preserve">2.2 AdTech</x:t>
        </x:is>
      </x:c>
      <x:c r="B32" s="59" t="inlineStr">
        <x:is>
          <x:t xml:space="preserve">Zeta Global (NYSE:ZETA) - marketing cloud/data</x:t>
        </x:is>
      </x:c>
      <x:c r="C32" s="59" t="inlineStr">
        <x:is>
          <x:t xml:space="preserve">backfill candidate</x:t>
        </x:is>
      </x:c>
      <x:c r="D32" s="59" t="inlineStr">
        <x:is>
          <x:t xml:space="preserve">Adtech pure-play universe to complete 2.2; obtainable from a DoubleVerify/PubMatic anchor next session. Current 2.2 has AppLovin, Trade Desk, Criteo (3 spanning platform/DSP/commerce-media).</x:t>
        </x:is>
      </x:c>
    </x:row>
    <x:row r="33" ht="52" customHeight="1">
      <x:c r="A33" s="59" t="inlineStr">
        <x:is>
          <x:t xml:space="preserve">2.2 AdTech</x:t>
        </x:is>
      </x:c>
      <x:c r="B33" s="59" t="inlineStr">
        <x:is>
          <x:t xml:space="preserve">Perion Network (NasdaqGS:PERI)</x:t>
        </x:is>
      </x:c>
      <x:c r="C33" s="59" t="inlineStr">
        <x:is>
          <x:t xml:space="preserve">backfill candidate</x:t>
        </x:is>
      </x:c>
      <x:c r="D33" s="59" t="inlineStr">
        <x:is>
          <x:t xml:space="preserve">Adtech pure-play universe to complete 2.2; obtainable from a DoubleVerify/PubMatic anchor next session. Current 2.2 has AppLovin, Trade Desk, Criteo (3 spanning platform/DSP/commerce-media).</x:t>
        </x:is>
      </x:c>
    </x:row>
    <x:row r="34" ht="52" customHeight="1">
      <x:c r="A34" s="59" t="inlineStr">
        <x:is>
          <x:t xml:space="preserve">2.2 AdTech</x:t>
        </x:is>
      </x:c>
      <x:c r="B34" s="59" t="inlineStr">
        <x:is>
          <x:t xml:space="preserve">Cardlytics (NasdaqGS:CDLX) - purchase-data marketing</x:t>
        </x:is>
      </x:c>
      <x:c r="C34" s="59" t="inlineStr">
        <x:is>
          <x:t xml:space="preserve">backfill candidate</x:t>
        </x:is>
      </x:c>
      <x:c r="D34" s="59" t="inlineStr">
        <x:is>
          <x:t xml:space="preserve">Adtech pure-play universe to complete 2.2; obtainable from a DoubleVerify/PubMatic anchor next session. Current 2.2 has AppLovin, Trade Desk, Criteo (3 spanning platform/DSP/commerce-media).</x:t>
        </x:is>
      </x:c>
    </x:row>
    <x:row r="35" ht="52" customHeight="1">
      <x:c r="A35" s="59" t="inlineStr">
        <x:is>
          <x:t xml:space="preserve">Industry 3 (Informa set)</x:t>
        </x:is>
      </x:c>
      <x:c r="B35" s="59" t="inlineStr">
        <x:is>
          <x:t xml:space="preserve">Lagardere SA (ENXTPA:MMB) - French media/publishing (Hachette books) + travel retail (Lagardere Travel Retail); diversified conglomerate, travel-retail drives value -&gt; flag, not clean media comp</x:t>
        </x:is>
      </x:c>
      <x:c r="C35" s="59" t="inlineStr">
        <x:is>
          <x:t xml:space="preserve">noted diversified</x:t>
        </x:is>
      </x:c>
      <x:c r="D35" s="59" t="inlineStr">
        <x:is>
          <x:t xml:space="preserve">Diversified/holding structures; relevant media segment only part.</x:t>
        </x:is>
      </x:c>
    </x:row>
    <x:row r="36" ht="39" customHeight="1">
      <x:c r="A36" s="59" t="inlineStr">
        <x:is>
          <x:t xml:space="preserve">Industry 3 (Informa set)</x:t>
        </x:is>
      </x:c>
      <x:c r="B36" s="59" t="inlineStr">
        <x:is>
          <x:t xml:space="preserve">Vivendi SE (ENXTPA:VIV) - post-2024 split (into Canal+/Havas/Louis Hachette); now small residual holding, LTM rev collapsed -&gt; exclude</x:t>
        </x:is>
      </x:c>
      <x:c r="C36" s="59" t="inlineStr">
        <x:is>
          <x:t xml:space="preserve">noted diversified</x:t>
        </x:is>
      </x:c>
      <x:c r="D36" s="59" t="inlineStr">
        <x:is>
          <x:t xml:space="preserve">Diversified/holding structures; relevant media segment only part.</x:t>
        </x:is>
      </x:c>
    </x:row>
  </x:sheetData>
  <x:mergeCells>
    <x:mergeCell ref="A2:D2"/>
  </x:mergeCells>
  <x:pageMargins left="0.7" right="0.7" top="0.75" bottom="0.75" header="0.3" footer="0.3"/>
</x:worksheet>
</file>