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udy7\AppData\Local\Temp\claude\ygw\"/>
    </mc:Choice>
  </mc:AlternateContent>
  <xr:revisionPtr revIDLastSave="0" documentId="8_{A68873A9-3080-4BE3-9AF8-6607012A5C62}" xr6:coauthVersionLast="47" xr6:coauthVersionMax="47" xr10:uidLastSave="{00000000-0000-0000-0000-000000000000}"/>
  <bookViews>
    <workbookView xWindow="25548" yWindow="0" windowWidth="30912" windowHeight="16560" xr2:uid="{00000000-000D-0000-FFFF-FFFF00000000}"/>
  </bookViews>
  <sheets>
    <sheet name="Edito YAGGO" sheetId="1" r:id="rId1"/>
    <sheet name="Exemple Acquisition" sheetId="2" r:id="rId2"/>
    <sheet name="Modèle Acquisition" sheetId="3" r:id="rId3"/>
    <sheet name="Exemple Pipeline" sheetId="4" r:id="rId4"/>
    <sheet name="Modèle Pipeline" sheetId="5" r:id="rId5"/>
    <sheet name="Exemple Rétention" sheetId="6" r:id="rId6"/>
    <sheet name="Modèle Rétention" sheetId="7" r:id="rId7"/>
    <sheet name="Repères" sheetId="8" r:id="rId8"/>
  </sheets>
  <definedNames>
    <definedName name="Annee">'Edito YAGGO'!$C$9</definedName>
    <definedName name="Rep_max_1">Repères!$D$5</definedName>
    <definedName name="Rep_max_2">Repères!$D$6</definedName>
    <definedName name="Rep_max_3">Repères!$D$7</definedName>
    <definedName name="Rep_min_1">Repères!$C$5</definedName>
    <definedName name="Rep_min_2">Repères!$C$6</definedName>
    <definedName name="Rep_min_3">Repères!$C$7</definedName>
    <definedName name="Rep_min_4">Repères!$C$8</definedName>
    <definedName name="Rep_min_5">Repères!$C$9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8" l="1"/>
  <c r="B20" i="8"/>
  <c r="B19" i="8"/>
  <c r="B18" i="8"/>
  <c r="G51" i="7"/>
  <c r="F51" i="7"/>
  <c r="E51" i="7"/>
  <c r="C51" i="7"/>
  <c r="A51" i="7"/>
  <c r="G50" i="7"/>
  <c r="F50" i="7"/>
  <c r="E50" i="7"/>
  <c r="C50" i="7"/>
  <c r="A50" i="7"/>
  <c r="G49" i="7"/>
  <c r="F49" i="7"/>
  <c r="E49" i="7"/>
  <c r="C49" i="7"/>
  <c r="A49" i="7"/>
  <c r="G48" i="7"/>
  <c r="F48" i="7"/>
  <c r="E48" i="7"/>
  <c r="C48" i="7"/>
  <c r="A48" i="7"/>
  <c r="G47" i="7"/>
  <c r="F47" i="7"/>
  <c r="E47" i="7"/>
  <c r="C47" i="7"/>
  <c r="A47" i="7"/>
  <c r="G46" i="7"/>
  <c r="F46" i="7"/>
  <c r="E46" i="7"/>
  <c r="C46" i="7"/>
  <c r="A46" i="7"/>
  <c r="A45" i="7"/>
  <c r="B42" i="7"/>
  <c r="D42" i="7" s="1"/>
  <c r="A42" i="7"/>
  <c r="B41" i="7"/>
  <c r="H41" i="7" s="1"/>
  <c r="A41" i="7"/>
  <c r="B40" i="7"/>
  <c r="H40" i="7" s="1"/>
  <c r="A40" i="7"/>
  <c r="B39" i="7"/>
  <c r="H39" i="7" s="1"/>
  <c r="A39" i="7"/>
  <c r="B38" i="7"/>
  <c r="D38" i="7" s="1"/>
  <c r="A38" i="7"/>
  <c r="D37" i="7"/>
  <c r="B37" i="7"/>
  <c r="H37" i="7" s="1"/>
  <c r="A37" i="7"/>
  <c r="B33" i="7"/>
  <c r="H33" i="7" s="1"/>
  <c r="A33" i="7"/>
  <c r="B32" i="7"/>
  <c r="H32" i="7" s="1"/>
  <c r="A32" i="7"/>
  <c r="B31" i="7"/>
  <c r="D31" i="7" s="1"/>
  <c r="A31" i="7"/>
  <c r="B30" i="7"/>
  <c r="H30" i="7" s="1"/>
  <c r="A30" i="7"/>
  <c r="B29" i="7"/>
  <c r="H29" i="7" s="1"/>
  <c r="A29" i="7"/>
  <c r="B28" i="7"/>
  <c r="H28" i="7" s="1"/>
  <c r="A28" i="7"/>
  <c r="B24" i="7"/>
  <c r="D24" i="7" s="1"/>
  <c r="A24" i="7"/>
  <c r="B23" i="7"/>
  <c r="H23" i="7" s="1"/>
  <c r="A23" i="7"/>
  <c r="B22" i="7"/>
  <c r="H22" i="7" s="1"/>
  <c r="A22" i="7"/>
  <c r="B21" i="7"/>
  <c r="H21" i="7" s="1"/>
  <c r="A21" i="7"/>
  <c r="B20" i="7"/>
  <c r="D20" i="7" s="1"/>
  <c r="A20" i="7"/>
  <c r="B19" i="7"/>
  <c r="H19" i="7" s="1"/>
  <c r="A19" i="7"/>
  <c r="B15" i="7"/>
  <c r="B51" i="7" s="1"/>
  <c r="A15" i="7"/>
  <c r="B14" i="7"/>
  <c r="A14" i="7"/>
  <c r="H13" i="7"/>
  <c r="B13" i="7"/>
  <c r="D13" i="7" s="1"/>
  <c r="A13" i="7"/>
  <c r="D12" i="7"/>
  <c r="B12" i="7"/>
  <c r="A12" i="7"/>
  <c r="B11" i="7"/>
  <c r="A11" i="7"/>
  <c r="B10" i="7"/>
  <c r="B46" i="7" s="1"/>
  <c r="A10" i="7"/>
  <c r="G41" i="6"/>
  <c r="F41" i="6"/>
  <c r="E41" i="6"/>
  <c r="C41" i="6"/>
  <c r="A41" i="6"/>
  <c r="G40" i="6"/>
  <c r="F40" i="6"/>
  <c r="E40" i="6"/>
  <c r="C40" i="6"/>
  <c r="A40" i="6"/>
  <c r="G39" i="6"/>
  <c r="F39" i="6"/>
  <c r="E39" i="6"/>
  <c r="C39" i="6"/>
  <c r="A39" i="6"/>
  <c r="G38" i="6"/>
  <c r="F38" i="6"/>
  <c r="E38" i="6"/>
  <c r="C38" i="6"/>
  <c r="A38" i="6"/>
  <c r="A37" i="6"/>
  <c r="B34" i="6"/>
  <c r="H34" i="6" s="1"/>
  <c r="A34" i="6"/>
  <c r="B33" i="6"/>
  <c r="H33" i="6" s="1"/>
  <c r="A33" i="6"/>
  <c r="B32" i="6"/>
  <c r="H32" i="6" s="1"/>
  <c r="A32" i="6"/>
  <c r="B31" i="6"/>
  <c r="H31" i="6" s="1"/>
  <c r="A31" i="6"/>
  <c r="D27" i="6"/>
  <c r="B27" i="6"/>
  <c r="H27" i="6" s="1"/>
  <c r="A27" i="6"/>
  <c r="D26" i="6"/>
  <c r="B26" i="6"/>
  <c r="H26" i="6" s="1"/>
  <c r="A26" i="6"/>
  <c r="B25" i="6"/>
  <c r="H25" i="6" s="1"/>
  <c r="A25" i="6"/>
  <c r="B24" i="6"/>
  <c r="H24" i="6" s="1"/>
  <c r="A24" i="6"/>
  <c r="B20" i="6"/>
  <c r="H20" i="6" s="1"/>
  <c r="A20" i="6"/>
  <c r="H19" i="6"/>
  <c r="D19" i="6"/>
  <c r="B19" i="6"/>
  <c r="A19" i="6"/>
  <c r="D18" i="6"/>
  <c r="B18" i="6"/>
  <c r="H18" i="6" s="1"/>
  <c r="A18" i="6"/>
  <c r="B17" i="6"/>
  <c r="H17" i="6" s="1"/>
  <c r="A17" i="6"/>
  <c r="B13" i="6"/>
  <c r="B41" i="6" s="1"/>
  <c r="H41" i="6" s="1"/>
  <c r="A13" i="6"/>
  <c r="H12" i="6"/>
  <c r="D12" i="6"/>
  <c r="B12" i="6"/>
  <c r="A12" i="6"/>
  <c r="D11" i="6"/>
  <c r="B11" i="6"/>
  <c r="A11" i="6"/>
  <c r="B10" i="6"/>
  <c r="H10" i="6" s="1"/>
  <c r="A10" i="6"/>
  <c r="L60" i="5"/>
  <c r="B60" i="5" s="1"/>
  <c r="J60" i="5"/>
  <c r="M60" i="5" s="1"/>
  <c r="H60" i="5"/>
  <c r="F60" i="5"/>
  <c r="G60" i="5" s="1"/>
  <c r="E60" i="5"/>
  <c r="D60" i="5"/>
  <c r="C60" i="5"/>
  <c r="A60" i="5"/>
  <c r="M59" i="5"/>
  <c r="L59" i="5"/>
  <c r="J59" i="5"/>
  <c r="H59" i="5"/>
  <c r="K59" i="5" s="1"/>
  <c r="G59" i="5"/>
  <c r="F59" i="5"/>
  <c r="D59" i="5"/>
  <c r="C59" i="5"/>
  <c r="E59" i="5" s="1"/>
  <c r="A59" i="5"/>
  <c r="L58" i="5"/>
  <c r="J58" i="5"/>
  <c r="H58" i="5"/>
  <c r="I58" i="5" s="1"/>
  <c r="F58" i="5"/>
  <c r="D58" i="5"/>
  <c r="G58" i="5" s="1"/>
  <c r="C58" i="5"/>
  <c r="A58" i="5"/>
  <c r="M57" i="5"/>
  <c r="L57" i="5"/>
  <c r="J57" i="5"/>
  <c r="H57" i="5"/>
  <c r="K57" i="5" s="1"/>
  <c r="F57" i="5"/>
  <c r="I57" i="5" s="1"/>
  <c r="D57" i="5"/>
  <c r="G57" i="5" s="1"/>
  <c r="C57" i="5"/>
  <c r="E57" i="5" s="1"/>
  <c r="B57" i="5"/>
  <c r="A57" i="5"/>
  <c r="L56" i="5"/>
  <c r="J56" i="5"/>
  <c r="H56" i="5"/>
  <c r="F56" i="5"/>
  <c r="I56" i="5" s="1"/>
  <c r="D56" i="5"/>
  <c r="E56" i="5" s="1"/>
  <c r="C56" i="5"/>
  <c r="B56" i="5"/>
  <c r="A56" i="5"/>
  <c r="L55" i="5"/>
  <c r="J55" i="5"/>
  <c r="H55" i="5"/>
  <c r="K55" i="5" s="1"/>
  <c r="F55" i="5"/>
  <c r="I55" i="5" s="1"/>
  <c r="D55" i="5"/>
  <c r="G55" i="5" s="1"/>
  <c r="C55" i="5"/>
  <c r="A55" i="5"/>
  <c r="A54" i="5"/>
  <c r="L52" i="5"/>
  <c r="J52" i="5"/>
  <c r="M52" i="5" s="1"/>
  <c r="F15" i="5" s="1"/>
  <c r="H52" i="5"/>
  <c r="F52" i="5"/>
  <c r="I52" i="5" s="1"/>
  <c r="F13" i="5" s="1"/>
  <c r="D52" i="5"/>
  <c r="G52" i="5" s="1"/>
  <c r="F12" i="5" s="1"/>
  <c r="C52" i="5"/>
  <c r="B52" i="5" s="1"/>
  <c r="F16" i="5" s="1"/>
  <c r="M51" i="5"/>
  <c r="K51" i="5"/>
  <c r="I51" i="5"/>
  <c r="G51" i="5"/>
  <c r="E51" i="5"/>
  <c r="B51" i="5"/>
  <c r="A51" i="5"/>
  <c r="M50" i="5"/>
  <c r="K50" i="5"/>
  <c r="I50" i="5"/>
  <c r="G50" i="5"/>
  <c r="E50" i="5"/>
  <c r="B50" i="5"/>
  <c r="A50" i="5"/>
  <c r="M49" i="5"/>
  <c r="K49" i="5"/>
  <c r="I49" i="5"/>
  <c r="G49" i="5"/>
  <c r="E49" i="5"/>
  <c r="B49" i="5"/>
  <c r="A49" i="5"/>
  <c r="M48" i="5"/>
  <c r="K48" i="5"/>
  <c r="I48" i="5"/>
  <c r="G48" i="5"/>
  <c r="E48" i="5"/>
  <c r="B48" i="5"/>
  <c r="A48" i="5"/>
  <c r="M47" i="5"/>
  <c r="K47" i="5"/>
  <c r="I47" i="5"/>
  <c r="G47" i="5"/>
  <c r="E47" i="5"/>
  <c r="B47" i="5"/>
  <c r="A47" i="5"/>
  <c r="M46" i="5"/>
  <c r="K46" i="5"/>
  <c r="I46" i="5"/>
  <c r="G46" i="5"/>
  <c r="E46" i="5"/>
  <c r="B46" i="5"/>
  <c r="A46" i="5"/>
  <c r="L43" i="5"/>
  <c r="J43" i="5"/>
  <c r="H43" i="5"/>
  <c r="F43" i="5"/>
  <c r="D43" i="5"/>
  <c r="G43" i="5" s="1"/>
  <c r="E12" i="5" s="1"/>
  <c r="C43" i="5"/>
  <c r="E43" i="5" s="1"/>
  <c r="E11" i="5" s="1"/>
  <c r="M42" i="5"/>
  <c r="K42" i="5"/>
  <c r="I42" i="5"/>
  <c r="G42" i="5"/>
  <c r="E42" i="5"/>
  <c r="B42" i="5"/>
  <c r="A42" i="5"/>
  <c r="M41" i="5"/>
  <c r="K41" i="5"/>
  <c r="I41" i="5"/>
  <c r="G41" i="5"/>
  <c r="E41" i="5"/>
  <c r="B41" i="5"/>
  <c r="A41" i="5"/>
  <c r="M40" i="5"/>
  <c r="K40" i="5"/>
  <c r="I40" i="5"/>
  <c r="G40" i="5"/>
  <c r="E40" i="5"/>
  <c r="B40" i="5"/>
  <c r="A40" i="5"/>
  <c r="M39" i="5"/>
  <c r="K39" i="5"/>
  <c r="I39" i="5"/>
  <c r="G39" i="5"/>
  <c r="E39" i="5"/>
  <c r="B39" i="5"/>
  <c r="A39" i="5"/>
  <c r="M38" i="5"/>
  <c r="K38" i="5"/>
  <c r="I38" i="5"/>
  <c r="G38" i="5"/>
  <c r="E38" i="5"/>
  <c r="B38" i="5"/>
  <c r="A38" i="5"/>
  <c r="M37" i="5"/>
  <c r="K37" i="5"/>
  <c r="I37" i="5"/>
  <c r="G37" i="5"/>
  <c r="E37" i="5"/>
  <c r="B37" i="5"/>
  <c r="A37" i="5"/>
  <c r="L34" i="5"/>
  <c r="J34" i="5"/>
  <c r="M34" i="5" s="1"/>
  <c r="D15" i="5" s="1"/>
  <c r="H34" i="5"/>
  <c r="I34" i="5" s="1"/>
  <c r="D13" i="5" s="1"/>
  <c r="F34" i="5"/>
  <c r="D34" i="5"/>
  <c r="D61" i="5" s="1"/>
  <c r="C34" i="5"/>
  <c r="B34" i="5" s="1"/>
  <c r="D16" i="5" s="1"/>
  <c r="M33" i="5"/>
  <c r="K33" i="5"/>
  <c r="I33" i="5"/>
  <c r="G33" i="5"/>
  <c r="E33" i="5"/>
  <c r="B33" i="5"/>
  <c r="A33" i="5"/>
  <c r="M32" i="5"/>
  <c r="K32" i="5"/>
  <c r="I32" i="5"/>
  <c r="G32" i="5"/>
  <c r="E32" i="5"/>
  <c r="B32" i="5"/>
  <c r="A32" i="5"/>
  <c r="M31" i="5"/>
  <c r="K31" i="5"/>
  <c r="I31" i="5"/>
  <c r="G31" i="5"/>
  <c r="E31" i="5"/>
  <c r="B31" i="5"/>
  <c r="A31" i="5"/>
  <c r="M30" i="5"/>
  <c r="K30" i="5"/>
  <c r="I30" i="5"/>
  <c r="G30" i="5"/>
  <c r="E30" i="5"/>
  <c r="B30" i="5"/>
  <c r="A30" i="5"/>
  <c r="M29" i="5"/>
  <c r="K29" i="5"/>
  <c r="I29" i="5"/>
  <c r="G29" i="5"/>
  <c r="E29" i="5"/>
  <c r="B29" i="5"/>
  <c r="A29" i="5"/>
  <c r="M28" i="5"/>
  <c r="K28" i="5"/>
  <c r="I28" i="5"/>
  <c r="G28" i="5"/>
  <c r="E28" i="5"/>
  <c r="B28" i="5"/>
  <c r="A28" i="5"/>
  <c r="L25" i="5"/>
  <c r="J25" i="5"/>
  <c r="J61" i="5" s="1"/>
  <c r="H25" i="5"/>
  <c r="I25" i="5" s="1"/>
  <c r="C13" i="5" s="1"/>
  <c r="F25" i="5"/>
  <c r="G25" i="5" s="1"/>
  <c r="C12" i="5" s="1"/>
  <c r="D25" i="5"/>
  <c r="C25" i="5"/>
  <c r="M24" i="5"/>
  <c r="K24" i="5"/>
  <c r="I24" i="5"/>
  <c r="G24" i="5"/>
  <c r="E24" i="5"/>
  <c r="B24" i="5"/>
  <c r="M23" i="5"/>
  <c r="K23" i="5"/>
  <c r="I23" i="5"/>
  <c r="G23" i="5"/>
  <c r="E23" i="5"/>
  <c r="B23" i="5"/>
  <c r="M22" i="5"/>
  <c r="K22" i="5"/>
  <c r="I22" i="5"/>
  <c r="G22" i="5"/>
  <c r="E22" i="5"/>
  <c r="B22" i="5"/>
  <c r="M21" i="5"/>
  <c r="K21" i="5"/>
  <c r="I21" i="5"/>
  <c r="G21" i="5"/>
  <c r="E21" i="5"/>
  <c r="B21" i="5"/>
  <c r="M20" i="5"/>
  <c r="K20" i="5"/>
  <c r="I20" i="5"/>
  <c r="G20" i="5"/>
  <c r="E20" i="5"/>
  <c r="B20" i="5"/>
  <c r="M19" i="5"/>
  <c r="K19" i="5"/>
  <c r="I19" i="5"/>
  <c r="G19" i="5"/>
  <c r="E19" i="5"/>
  <c r="B19" i="5"/>
  <c r="B15" i="5"/>
  <c r="B14" i="5"/>
  <c r="B13" i="5"/>
  <c r="B12" i="5"/>
  <c r="B11" i="5"/>
  <c r="G10" i="5"/>
  <c r="L50" i="4"/>
  <c r="J50" i="4"/>
  <c r="K50" i="4" s="1"/>
  <c r="H50" i="4"/>
  <c r="F50" i="4"/>
  <c r="G50" i="4" s="1"/>
  <c r="D50" i="4"/>
  <c r="E50" i="4" s="1"/>
  <c r="C50" i="4"/>
  <c r="B50" i="4" s="1"/>
  <c r="A50" i="4"/>
  <c r="L49" i="4"/>
  <c r="J49" i="4"/>
  <c r="H49" i="4"/>
  <c r="F49" i="4"/>
  <c r="G49" i="4" s="1"/>
  <c r="D49" i="4"/>
  <c r="C49" i="4"/>
  <c r="B49" i="4" s="1"/>
  <c r="A49" i="4"/>
  <c r="M48" i="4"/>
  <c r="L48" i="4"/>
  <c r="J48" i="4"/>
  <c r="H48" i="4"/>
  <c r="F48" i="4"/>
  <c r="G48" i="4" s="1"/>
  <c r="D48" i="4"/>
  <c r="E48" i="4" s="1"/>
  <c r="C48" i="4"/>
  <c r="B48" i="4" s="1"/>
  <c r="A48" i="4"/>
  <c r="L47" i="4"/>
  <c r="M47" i="4" s="1"/>
  <c r="J47" i="4"/>
  <c r="H47" i="4"/>
  <c r="F47" i="4"/>
  <c r="G47" i="4" s="1"/>
  <c r="D47" i="4"/>
  <c r="C47" i="4"/>
  <c r="E47" i="4" s="1"/>
  <c r="B47" i="4"/>
  <c r="A47" i="4"/>
  <c r="A46" i="4"/>
  <c r="L44" i="4"/>
  <c r="J44" i="4"/>
  <c r="K44" i="4" s="1"/>
  <c r="F14" i="4" s="1"/>
  <c r="H44" i="4"/>
  <c r="I44" i="4" s="1"/>
  <c r="F13" i="4" s="1"/>
  <c r="F44" i="4"/>
  <c r="D44" i="4"/>
  <c r="C44" i="4"/>
  <c r="B44" i="4" s="1"/>
  <c r="F16" i="4" s="1"/>
  <c r="M43" i="4"/>
  <c r="K43" i="4"/>
  <c r="I43" i="4"/>
  <c r="G43" i="4"/>
  <c r="E43" i="4"/>
  <c r="B43" i="4"/>
  <c r="A43" i="4"/>
  <c r="M42" i="4"/>
  <c r="K42" i="4"/>
  <c r="I42" i="4"/>
  <c r="G42" i="4"/>
  <c r="E42" i="4"/>
  <c r="B42" i="4"/>
  <c r="A42" i="4"/>
  <c r="M41" i="4"/>
  <c r="K41" i="4"/>
  <c r="I41" i="4"/>
  <c r="G41" i="4"/>
  <c r="E41" i="4"/>
  <c r="B41" i="4"/>
  <c r="A41" i="4"/>
  <c r="M40" i="4"/>
  <c r="K40" i="4"/>
  <c r="I40" i="4"/>
  <c r="G40" i="4"/>
  <c r="E40" i="4"/>
  <c r="B40" i="4"/>
  <c r="A40" i="4"/>
  <c r="L37" i="4"/>
  <c r="M37" i="4" s="1"/>
  <c r="E15" i="4" s="1"/>
  <c r="J37" i="4"/>
  <c r="H37" i="4"/>
  <c r="K37" i="4" s="1"/>
  <c r="E14" i="4" s="1"/>
  <c r="F37" i="4"/>
  <c r="D37" i="4"/>
  <c r="C37" i="4"/>
  <c r="B37" i="4" s="1"/>
  <c r="E16" i="4" s="1"/>
  <c r="M36" i="4"/>
  <c r="K36" i="4"/>
  <c r="I36" i="4"/>
  <c r="G36" i="4"/>
  <c r="E36" i="4"/>
  <c r="B36" i="4"/>
  <c r="A36" i="4"/>
  <c r="M35" i="4"/>
  <c r="K35" i="4"/>
  <c r="I35" i="4"/>
  <c r="G35" i="4"/>
  <c r="E35" i="4"/>
  <c r="B35" i="4"/>
  <c r="A35" i="4"/>
  <c r="M34" i="4"/>
  <c r="K34" i="4"/>
  <c r="I34" i="4"/>
  <c r="G34" i="4"/>
  <c r="E34" i="4"/>
  <c r="B34" i="4"/>
  <c r="A34" i="4"/>
  <c r="M33" i="4"/>
  <c r="K33" i="4"/>
  <c r="I33" i="4"/>
  <c r="G33" i="4"/>
  <c r="E33" i="4"/>
  <c r="B33" i="4"/>
  <c r="A33" i="4"/>
  <c r="L30" i="4"/>
  <c r="J30" i="4"/>
  <c r="H30" i="4"/>
  <c r="F30" i="4"/>
  <c r="G30" i="4" s="1"/>
  <c r="D12" i="4" s="1"/>
  <c r="D30" i="4"/>
  <c r="C30" i="4"/>
  <c r="B30" i="4" s="1"/>
  <c r="D16" i="4" s="1"/>
  <c r="M29" i="4"/>
  <c r="K29" i="4"/>
  <c r="I29" i="4"/>
  <c r="G29" i="4"/>
  <c r="E29" i="4"/>
  <c r="B29" i="4"/>
  <c r="A29" i="4"/>
  <c r="M28" i="4"/>
  <c r="K28" i="4"/>
  <c r="I28" i="4"/>
  <c r="G28" i="4"/>
  <c r="E28" i="4"/>
  <c r="B28" i="4"/>
  <c r="A28" i="4"/>
  <c r="M27" i="4"/>
  <c r="K27" i="4"/>
  <c r="I27" i="4"/>
  <c r="G27" i="4"/>
  <c r="E27" i="4"/>
  <c r="B27" i="4"/>
  <c r="A27" i="4"/>
  <c r="M26" i="4"/>
  <c r="K26" i="4"/>
  <c r="I26" i="4"/>
  <c r="G26" i="4"/>
  <c r="E26" i="4"/>
  <c r="B26" i="4"/>
  <c r="A26" i="4"/>
  <c r="L23" i="4"/>
  <c r="J23" i="4"/>
  <c r="J51" i="4" s="1"/>
  <c r="H23" i="4"/>
  <c r="F23" i="4"/>
  <c r="F51" i="4" s="1"/>
  <c r="D23" i="4"/>
  <c r="C23" i="4"/>
  <c r="M22" i="4"/>
  <c r="K22" i="4"/>
  <c r="I22" i="4"/>
  <c r="G22" i="4"/>
  <c r="E22" i="4"/>
  <c r="B22" i="4"/>
  <c r="M21" i="4"/>
  <c r="K21" i="4"/>
  <c r="I21" i="4"/>
  <c r="G21" i="4"/>
  <c r="E21" i="4"/>
  <c r="B21" i="4"/>
  <c r="M20" i="4"/>
  <c r="K20" i="4"/>
  <c r="I20" i="4"/>
  <c r="G20" i="4"/>
  <c r="E20" i="4"/>
  <c r="B20" i="4"/>
  <c r="M19" i="4"/>
  <c r="K19" i="4"/>
  <c r="I19" i="4"/>
  <c r="G19" i="4"/>
  <c r="E19" i="4"/>
  <c r="B19" i="4"/>
  <c r="B15" i="4"/>
  <c r="B14" i="4"/>
  <c r="B13" i="4"/>
  <c r="B12" i="4"/>
  <c r="B11" i="4"/>
  <c r="G10" i="4"/>
  <c r="J28" i="3"/>
  <c r="J27" i="3"/>
  <c r="K27" i="3" s="1"/>
  <c r="K26" i="3"/>
  <c r="I26" i="3"/>
  <c r="K25" i="3"/>
  <c r="I25" i="3"/>
  <c r="K24" i="3"/>
  <c r="I24" i="3"/>
  <c r="K23" i="3"/>
  <c r="I23" i="3"/>
  <c r="K22" i="3"/>
  <c r="I22" i="3"/>
  <c r="K21" i="3"/>
  <c r="I21" i="3"/>
  <c r="K20" i="3"/>
  <c r="I20" i="3"/>
  <c r="K19" i="3"/>
  <c r="I19" i="3"/>
  <c r="K18" i="3"/>
  <c r="I18" i="3"/>
  <c r="D17" i="3"/>
  <c r="K16" i="3"/>
  <c r="I16" i="3"/>
  <c r="I28" i="3" s="1"/>
  <c r="J11" i="3"/>
  <c r="I11" i="3"/>
  <c r="J27" i="2"/>
  <c r="J28" i="2" s="1"/>
  <c r="I26" i="2"/>
  <c r="K26" i="2" s="1"/>
  <c r="I25" i="2"/>
  <c r="K25" i="2" s="1"/>
  <c r="I24" i="2"/>
  <c r="K24" i="2" s="1"/>
  <c r="I23" i="2"/>
  <c r="K23" i="2" s="1"/>
  <c r="I22" i="2"/>
  <c r="K22" i="2" s="1"/>
  <c r="K21" i="2"/>
  <c r="I21" i="2"/>
  <c r="I20" i="2"/>
  <c r="K20" i="2" s="1"/>
  <c r="I19" i="2"/>
  <c r="K19" i="2" s="1"/>
  <c r="I18" i="2"/>
  <c r="K18" i="2" s="1"/>
  <c r="D17" i="2"/>
  <c r="I16" i="2"/>
  <c r="K16" i="2" s="1"/>
  <c r="J11" i="2"/>
  <c r="I11" i="2"/>
  <c r="B23" i="1"/>
  <c r="C15" i="1"/>
  <c r="D14" i="1"/>
  <c r="C14" i="1"/>
  <c r="D13" i="1"/>
  <c r="C13" i="1"/>
  <c r="D12" i="1"/>
  <c r="C12" i="1"/>
  <c r="D23" i="7" l="1"/>
  <c r="G23" i="4"/>
  <c r="C12" i="4" s="1"/>
  <c r="E34" i="5"/>
  <c r="D11" i="5" s="1"/>
  <c r="K58" i="5"/>
  <c r="D13" i="6"/>
  <c r="D32" i="6"/>
  <c r="D39" i="6"/>
  <c r="D10" i="7"/>
  <c r="I23" i="4"/>
  <c r="C13" i="4" s="1"/>
  <c r="E30" i="4"/>
  <c r="D11" i="4" s="1"/>
  <c r="E49" i="4"/>
  <c r="K25" i="5"/>
  <c r="C14" i="5" s="1"/>
  <c r="G34" i="5"/>
  <c r="D12" i="5" s="1"/>
  <c r="B43" i="5"/>
  <c r="E16" i="5" s="1"/>
  <c r="M58" i="5"/>
  <c r="I60" i="5"/>
  <c r="H13" i="6"/>
  <c r="H10" i="7"/>
  <c r="H31" i="7"/>
  <c r="D39" i="7"/>
  <c r="M25" i="5"/>
  <c r="C15" i="5" s="1"/>
  <c r="D50" i="7"/>
  <c r="D25" i="6"/>
  <c r="D33" i="6"/>
  <c r="B47" i="7"/>
  <c r="D19" i="7"/>
  <c r="I30" i="4"/>
  <c r="D13" i="4" s="1"/>
  <c r="E37" i="4"/>
  <c r="E11" i="4" s="1"/>
  <c r="K47" i="4"/>
  <c r="K49" i="4"/>
  <c r="K34" i="5"/>
  <c r="D14" i="5" s="1"/>
  <c r="H24" i="7"/>
  <c r="D32" i="7"/>
  <c r="M55" i="5"/>
  <c r="B48" i="7"/>
  <c r="D48" i="7" s="1"/>
  <c r="H50" i="7"/>
  <c r="M23" i="4"/>
  <c r="C15" i="4" s="1"/>
  <c r="I47" i="4"/>
  <c r="M49" i="4"/>
  <c r="K30" i="4"/>
  <c r="D14" i="4" s="1"/>
  <c r="I43" i="5"/>
  <c r="E13" i="5" s="1"/>
  <c r="D34" i="6"/>
  <c r="H12" i="7"/>
  <c r="H20" i="7"/>
  <c r="D28" i="7"/>
  <c r="D41" i="7"/>
  <c r="G44" i="4"/>
  <c r="F12" i="4" s="1"/>
  <c r="M43" i="5"/>
  <c r="E15" i="5" s="1"/>
  <c r="B39" i="6"/>
  <c r="H39" i="6" s="1"/>
  <c r="I27" i="3"/>
  <c r="D22" i="3" s="1"/>
  <c r="K43" i="5"/>
  <c r="E14" i="5" s="1"/>
  <c r="D21" i="7"/>
  <c r="M30" i="4"/>
  <c r="D15" i="4" s="1"/>
  <c r="G37" i="4"/>
  <c r="E12" i="4" s="1"/>
  <c r="E44" i="4"/>
  <c r="F11" i="4" s="1"/>
  <c r="I48" i="4"/>
  <c r="I50" i="4"/>
  <c r="B40" i="6"/>
  <c r="D40" i="6" s="1"/>
  <c r="H42" i="7"/>
  <c r="C61" i="5"/>
  <c r="E61" i="5" s="1"/>
  <c r="G11" i="5" s="1"/>
  <c r="K56" i="5"/>
  <c r="B58" i="5"/>
  <c r="B50" i="7"/>
  <c r="M44" i="4"/>
  <c r="F15" i="4" s="1"/>
  <c r="C51" i="4"/>
  <c r="M50" i="4"/>
  <c r="E25" i="5"/>
  <c r="C11" i="5" s="1"/>
  <c r="M56" i="5"/>
  <c r="D20" i="6"/>
  <c r="D14" i="7"/>
  <c r="D30" i="7"/>
  <c r="D51" i="4"/>
  <c r="G51" i="4" s="1"/>
  <c r="G12" i="4" s="1"/>
  <c r="E55" i="5"/>
  <c r="H14" i="7"/>
  <c r="H38" i="7"/>
  <c r="H46" i="7"/>
  <c r="D47" i="7"/>
  <c r="H47" i="7"/>
  <c r="D51" i="7"/>
  <c r="C26" i="3"/>
  <c r="C22" i="3"/>
  <c r="C18" i="3"/>
  <c r="C21" i="3"/>
  <c r="D25" i="3"/>
  <c r="D21" i="3"/>
  <c r="D24" i="3"/>
  <c r="D20" i="3"/>
  <c r="C24" i="3"/>
  <c r="C20" i="3"/>
  <c r="D23" i="3"/>
  <c r="D19" i="3"/>
  <c r="C23" i="3"/>
  <c r="D18" i="3"/>
  <c r="C25" i="3"/>
  <c r="D41" i="6"/>
  <c r="H51" i="7"/>
  <c r="H48" i="7"/>
  <c r="E51" i="4"/>
  <c r="G11" i="4" s="1"/>
  <c r="D46" i="7"/>
  <c r="K48" i="4"/>
  <c r="B25" i="5"/>
  <c r="C16" i="5" s="1"/>
  <c r="B55" i="5"/>
  <c r="H11" i="6"/>
  <c r="D11" i="7"/>
  <c r="D15" i="7"/>
  <c r="D22" i="7"/>
  <c r="D29" i="7"/>
  <c r="D33" i="7"/>
  <c r="D40" i="7"/>
  <c r="F61" i="5"/>
  <c r="G61" i="5" s="1"/>
  <c r="G12" i="5" s="1"/>
  <c r="H11" i="7"/>
  <c r="H15" i="7"/>
  <c r="K23" i="4"/>
  <c r="C14" i="4" s="1"/>
  <c r="G56" i="5"/>
  <c r="H51" i="4"/>
  <c r="I51" i="4" s="1"/>
  <c r="G13" i="4" s="1"/>
  <c r="B23" i="4"/>
  <c r="C16" i="4" s="1"/>
  <c r="H61" i="5"/>
  <c r="I61" i="5" s="1"/>
  <c r="G13" i="5" s="1"/>
  <c r="B59" i="5"/>
  <c r="B49" i="7"/>
  <c r="D49" i="7" s="1"/>
  <c r="E52" i="5"/>
  <c r="F11" i="5" s="1"/>
  <c r="I37" i="4"/>
  <c r="E13" i="4" s="1"/>
  <c r="I27" i="2"/>
  <c r="E23" i="4"/>
  <c r="C11" i="4" s="1"/>
  <c r="L51" i="4"/>
  <c r="M51" i="4" s="1"/>
  <c r="G15" i="4" s="1"/>
  <c r="I28" i="2"/>
  <c r="L61" i="5"/>
  <c r="M61" i="5" s="1"/>
  <c r="G15" i="5" s="1"/>
  <c r="E58" i="5"/>
  <c r="K60" i="5"/>
  <c r="I49" i="4"/>
  <c r="K52" i="5"/>
  <c r="F14" i="5" s="1"/>
  <c r="I59" i="5"/>
  <c r="D10" i="6"/>
  <c r="D17" i="6"/>
  <c r="D24" i="6"/>
  <c r="D31" i="6"/>
  <c r="B38" i="6"/>
  <c r="H38" i="6" s="1"/>
  <c r="K51" i="4" l="1"/>
  <c r="G14" i="4" s="1"/>
  <c r="H40" i="6"/>
  <c r="D26" i="3"/>
  <c r="C19" i="3"/>
  <c r="D38" i="6"/>
  <c r="K61" i="5"/>
  <c r="G14" i="5" s="1"/>
  <c r="C21" i="2"/>
  <c r="C24" i="2"/>
  <c r="D21" i="2"/>
  <c r="C20" i="2"/>
  <c r="D24" i="2"/>
  <c r="C23" i="2"/>
  <c r="D23" i="2" s="1"/>
  <c r="C19" i="2"/>
  <c r="D19" i="2" s="1"/>
  <c r="D22" i="2"/>
  <c r="C25" i="2"/>
  <c r="D25" i="2" s="1"/>
  <c r="D20" i="2"/>
  <c r="C26" i="2"/>
  <c r="D26" i="2" s="1"/>
  <c r="C22" i="2"/>
  <c r="C18" i="2"/>
  <c r="D18" i="2" s="1"/>
  <c r="K27" i="2"/>
  <c r="H49" i="7"/>
  <c r="B51" i="4"/>
  <c r="G16" i="4" s="1"/>
  <c r="B61" i="5"/>
  <c r="G16" i="5" s="1"/>
</calcChain>
</file>

<file path=xl/sharedStrings.xml><?xml version="1.0" encoding="utf-8"?>
<sst xmlns="http://schemas.openxmlformats.org/spreadsheetml/2006/main" count="469" uniqueCount="148">
  <si>
    <t>Pour améliorer les process de recrutement, il faut savoir où ça va moins bien. Nous avons donc divisé le processus de recrutement en 3 parties : acquisition, pipeline et rétention. Pour chaque étape, nous vous proposons un document qui centralise les acteurs, les objectifs et les résultats, ainsi que leur évolution.</t>
  </si>
  <si>
    <t>Savoir où ça bloque, c'est déjà résoudre une partie du problème !</t>
  </si>
  <si>
    <t>L'objectif de cet outil est d'être autant votre pense-bête que l'endroit où vous centralisez vos chiffres importants (et donc peu nombreux !) et observez leur évolution.</t>
  </si>
  <si>
    <t>Année suivie</t>
  </si>
  <si>
    <t>Modifiez cette année : les titres de tous les onglets se mettent à jour.</t>
  </si>
  <si>
    <t>Cliquez sur l'étape que vous voulez inspecter. Ces étapes sont indépendantes les unes des autres.</t>
  </si>
  <si>
    <t>Acquisition</t>
  </si>
  <si>
    <t>Pipeline</t>
  </si>
  <si>
    <t>Rétention</t>
  </si>
  <si>
    <t>Repères</t>
  </si>
  <si>
    <t>PS : pas d'inquiétude, comme vous le voyez dans les onglets, votre choix n'est en aucun cas définitif :)</t>
  </si>
  <si>
    <t>Pour utiliser ce tableau efficacement :
1. Vous avez un exemple complété pour chaque étape.
2. Enregistrez une copie de ce fichier sur votre ordinateur ou votre espace partagé.
3. Remplissez les cellules blanches des onglets Modèle avec vos données.</t>
  </si>
  <si>
    <t>Cellule blanche</t>
  </si>
  <si>
    <t>À remplir.</t>
  </si>
  <si>
    <t>Cellule grise ou orangée</t>
  </si>
  <si>
    <t>Calculée ou reprise automatiquement.</t>
  </si>
  <si>
    <t>Guidelines : remplissez l'encart avec les outils et les équipes, puis celui des objectifs. Dans le tableau, nous voulons observer le lien entre les événements et le volume de candidatures, l'évolution du nombre de candidatures rapporté au nombre de postes disponibles, et l'importance de chaque canal pour vos recrutements. La plupart des données sont dans votre ATS. Nous centralisons les événements et les volumes par trimestre, mais vous pouvez le faire mensuellement pour plus de précision.</t>
  </si>
  <si>
    <t>Outils de recrutement</t>
  </si>
  <si>
    <t>Équipe</t>
  </si>
  <si>
    <t>Objectifs &amp; remarques</t>
  </si>
  <si>
    <t>Nom</t>
  </si>
  <si>
    <t>Poste</t>
  </si>
  <si>
    <t>Objectif : attirer plus de candidats, surtout à partir du site carrière.
Les viviers regroupent des candidats qui ont déjà postulé, jugés pertinents pour rejoindre l'entreprise prochainement et classés par types de métiers.</t>
  </si>
  <si>
    <t>Lever (ATS)</t>
  </si>
  <si>
    <t>Céline Dion</t>
  </si>
  <si>
    <t>Talent Acquisition Manager</t>
  </si>
  <si>
    <t>Keycoopt System</t>
  </si>
  <si>
    <t>Whitney Houston</t>
  </si>
  <si>
    <t>Recruteuse</t>
  </si>
  <si>
    <t>Talentview (Event)</t>
  </si>
  <si>
    <t>Mariah Carey</t>
  </si>
  <si>
    <t>Responsable relation école</t>
  </si>
  <si>
    <t>Trimestre 1</t>
  </si>
  <si>
    <t>Trimestre 2</t>
  </si>
  <si>
    <t>Trimestre 3</t>
  </si>
  <si>
    <t>Trimestre 4</t>
  </si>
  <si>
    <t>Évolution</t>
  </si>
  <si>
    <t>Commentaires</t>
  </si>
  <si>
    <t>Actions</t>
  </si>
  <si>
    <t>Indiquez le trimestre de chaque action</t>
  </si>
  <si>
    <t>Événement alternance</t>
  </si>
  <si>
    <t>Oui</t>
  </si>
  <si>
    <t>Campagne stages finance</t>
  </si>
  <si>
    <t>Offres</t>
  </si>
  <si>
    <t>Nombre</t>
  </si>
  <si>
    <t>Postes disponibles (ouverts)</t>
  </si>
  <si>
    <t>% total candidatures</t>
  </si>
  <si>
    <t>Inbound</t>
  </si>
  <si>
    <t>Site carrière</t>
  </si>
  <si>
    <t>Indeed</t>
  </si>
  <si>
    <t>LinkedIn</t>
  </si>
  <si>
    <t>Sourcing</t>
  </si>
  <si>
    <t>Interne</t>
  </si>
  <si>
    <t>Cabinet XYZ</t>
  </si>
  <si>
    <t>Cooptation</t>
  </si>
  <si>
    <t>Mobilité interne</t>
  </si>
  <si>
    <t>Viviers</t>
  </si>
  <si>
    <t>Vivier Support</t>
  </si>
  <si>
    <t>Vivier Tech</t>
  </si>
  <si>
    <t>TOTAL</t>
  </si>
  <si>
    <t>Nombre moyen de candidatures par poste</t>
  </si>
  <si>
    <t>Action 1</t>
  </si>
  <si>
    <t>Action 2</t>
  </si>
  <si>
    <t>Jobboard 1</t>
  </si>
  <si>
    <t>Jobboard 2</t>
  </si>
  <si>
    <t>Outil</t>
  </si>
  <si>
    <t>Vivier 1</t>
  </si>
  <si>
    <t>Vivier 2</t>
  </si>
  <si>
    <t>Guidelines : il s'agit ici de décortiquer le parcours candidat par famille de métiers (ou viviers) et d'identifier les points bloquants à améliorer. Un taux en rouge signale une étape qui bloque : il y a sans doute un décalage entre les attentes et les critères. Un taux en jaune signale une étape qui n'est peut-être pas assez sélective. Les seuils sont dans l'onglet Repères, et les taux varient selon l'étape et le métier, par exemple sur des métiers très pénuriques.</t>
  </si>
  <si>
    <t>La définition des familles de métiers est propre à chaque entreprise : on cherche à regrouper les postes qui ont les mêmes volumes et les mêmes étapes de recrutement. Saisissez les noms des familles dans le tableau du trimestre 1, ils se reportent partout. Comptez les candidats qui ont validé chaque étape, pas ceux qui l'ont seulement atteinte.</t>
  </si>
  <si>
    <t>Objectif : optimiser le pipeline candidat, c'est-à-dire les ressources et le nombre d'étapes par rapport aux embauches.</t>
  </si>
  <si>
    <t>Lara Fabian</t>
  </si>
  <si>
    <t>Évolution sur l'année, toutes familles confondues</t>
  </si>
  <si>
    <t>Étape</t>
  </si>
  <si>
    <t>Repère</t>
  </si>
  <si>
    <t>Candidature → sélection CV</t>
  </si>
  <si>
    <t>Sélection CV → entretien RH</t>
  </si>
  <si>
    <t>Entretien RH → entretien manager</t>
  </si>
  <si>
    <t>Entretien manager → proposition</t>
  </si>
  <si>
    <t>Proposition → acceptation</t>
  </si>
  <si>
    <t>Candidatures par embauche</t>
  </si>
  <si>
    <t>TRIMESTRE 1</t>
  </si>
  <si>
    <t>Candidatures reçues</t>
  </si>
  <si>
    <t>Étape 1 :
Passent la sélection CV</t>
  </si>
  <si>
    <t>Taux de passage candidature → sélection CV</t>
  </si>
  <si>
    <t>Étape 2 :
Passent l'entretien RH</t>
  </si>
  <si>
    <t>Taux de passage sélection CV → entretien RH</t>
  </si>
  <si>
    <t>Étape 3 :
Passent l'entretien manager</t>
  </si>
  <si>
    <t>Taux de passage entretien RH → entretien manager</t>
  </si>
  <si>
    <t>Étape 4 :
Propositions fermes</t>
  </si>
  <si>
    <t>Taux de passage entretien manager → propositions</t>
  </si>
  <si>
    <t>Propositions acceptées</t>
  </si>
  <si>
    <t>Taux de passage propositions → acceptations</t>
  </si>
  <si>
    <t>Métiers du marketing</t>
  </si>
  <si>
    <t>Métiers support</t>
  </si>
  <si>
    <t>Métiers ventes</t>
  </si>
  <si>
    <t>Métiers tech</t>
  </si>
  <si>
    <t>Ensemble</t>
  </si>
  <si>
    <t>TRIMESTRE 2</t>
  </si>
  <si>
    <t>TRIMESTRE 3</t>
  </si>
  <si>
    <t>TRIMESTRE 4</t>
  </si>
  <si>
    <t>Nous partons du nombre total de candidatures : c'est plus représentatif, et l'information est disponible dans votre ATS. Vous pouvez aussi partir du poste moyen par type de métier.</t>
  </si>
  <si>
    <t>Le suivi est présenté par trimestre, mais vous pouvez l'utiliser pour des mois ou des années : chaque tableau correspond à une période.</t>
  </si>
  <si>
    <t>Famille de métiers 1</t>
  </si>
  <si>
    <t>Famille de métiers 2</t>
  </si>
  <si>
    <t>Famille de métiers 3</t>
  </si>
  <si>
    <t>Famille de métiers 4</t>
  </si>
  <si>
    <t>Famille de métiers 5</t>
  </si>
  <si>
    <t>Famille de métiers 6</t>
  </si>
  <si>
    <t>Guidelines : la dernière étape de l'évaluation du processus de recrutement est la rétention des embauchés, des collaborateurs et la relation avec les profils pertinents mis en viviers. Là encore, l'intérêt est de comparer son évolution par famille de métiers homogènes. Les familles et le nombre d'embauches sont repris de l'onglet Pipeline : si vous ne le remplissez pas, écrivez directement dans ces cellules.</t>
  </si>
  <si>
    <t>Objectif : améliorer l'engagement, et donc la rétention des embauchés et des collaborateurs, et maintenir le lien avec les candidats pertinents.
Les viviers regroupent des candidats qui ont déjà postulé, jugés pertinents pour rejoindre l'entreprise prochainement et classés par types de métiers.</t>
  </si>
  <si>
    <t>Embauchés</t>
  </si>
  <si>
    <t>Collaborateurs</t>
  </si>
  <si>
    <t>Nombre d'embauches</t>
  </si>
  <si>
    <t>Périodes d'essai validées</t>
  </si>
  <si>
    <t>% validation de la période d'essai</t>
  </si>
  <si>
    <t>% turnover</t>
  </si>
  <si>
    <t>Ancienneté moyenne (années)</t>
  </si>
  <si>
    <t>Embauchés présents dans les viviers</t>
  </si>
  <si>
    <t>% des embauchés</t>
  </si>
  <si>
    <t>% turnover (moyenne)</t>
  </si>
  <si>
    <t>Ancienneté moyenne (moyenne)</t>
  </si>
  <si>
    <t>Ces seuils colorent les taux de passage de l'onglet Pipeline. Ils sont indicatifs et varient selon l'étape et le métier : adaptez-les à votre contexte en modifiant les cellules blanches, les couleurs suivent.</t>
  </si>
  <si>
    <t>Minimum</t>
  </si>
  <si>
    <t>Maximum</t>
  </si>
  <si>
    <t>En dessous du minimum (rouge)</t>
  </si>
  <si>
    <t>Au-dessus du maximum (jaune)</t>
  </si>
  <si>
    <t>Références</t>
  </si>
  <si>
    <t>Vos annonces et vos canaux attirent peut-être des profils éloignés de vos critères.</t>
  </si>
  <si>
    <t>L'étape filtre peu, ce qui reporte la charge sur les entretiens.</t>
  </si>
  <si>
    <t>CareerPlug : 3 % des candidats invités en entretien. SmartRecruiters : 3 candidats en entretien sur 73. Gem : 6 % des candidatures spontanées passent une préqualification. Metaview conseille 10 à 25 %.</t>
  </si>
  <si>
    <t>Les critères du tri CV et ceux de l'entretien ne semblent pas alignés.</t>
  </si>
  <si>
    <t>L'entretien n'apporte peut-être pas d'information nouvelle par rapport au CV.</t>
  </si>
  <si>
    <t>Metaview conseille 30 à 50 % sur l'étape la plus proche. Pas de donnée mesurée publique trouvée sur cette étape.</t>
  </si>
  <si>
    <t>RH et managers ne cherchent sans doute pas le même profil.</t>
  </si>
  <si>
    <t>L'étape n'est peut-être pas assez sélective.</t>
  </si>
  <si>
    <t>Metaview conseille 50 à 70 % sur l'étape la plus proche. Gem mesure 20 % sur un périmètre plus large.</t>
  </si>
  <si>
    <t>–</t>
  </si>
  <si>
    <t>Les profils présentés sont peut-être trop éloignés du besoin.</t>
  </si>
  <si>
    <t>Gem : 35 % des candidats reçus en dernier entretien obtiennent une proposition. Metaview conseille 30 à 50 %.</t>
  </si>
  <si>
    <t>Regardez la rémunération, les délais et l'expérience vécue pendant le process. Ce taux est souvent plus bas sur les métiers techniques.</t>
  </si>
  <si>
    <t>SmartRecruiters : 92 % en France. Gem : 84 % au global, 76 % en Engineering, 88 % en Marketing et Sales. Metaview alerte sous 75 %.</t>
  </si>
  <si>
    <t>Légende</t>
  </si>
  <si>
    <t>Dans les repères</t>
  </si>
  <si>
    <t>Filtre peu (au-dessus du maximum)</t>
  </si>
  <si>
    <t>À regarder (en dessous du minimum)</t>
  </si>
  <si>
    <t>Chiffre à vérifier : plus de 100 %, l'étape dépasse la précédente</t>
  </si>
  <si>
    <t>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</si>
</sst>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
    <numFmt numFmtId="166" formatCode="0.0"/>
  </numFmts>
  <fonts count="11" x14ac:knownFonts="1">
    <font>
      <sz val="11"/>
      <color theme="1"/>
      <name val="Calibri"/>
      <family val="2"/>
      <scheme val="minor"/>
    </font>
    <font>
      <sz val="10"/>
      <color rgb="FF000000"/>
      <name val="Arial"/>
    </font>
    <font>
      <b/>
      <sz val="10"/>
      <color rgb="FF000000"/>
      <name val="Arial"/>
    </font>
    <font>
      <u/>
      <sz val="10"/>
      <color rgb="FF1155CC"/>
      <name val="Arial"/>
    </font>
    <font>
      <b/>
      <sz val="10"/>
      <color rgb="FFFF0000"/>
      <name val="Arial"/>
    </font>
    <font>
      <b/>
      <sz val="12"/>
      <color rgb="FF000000"/>
      <name val="Arial"/>
    </font>
    <font>
      <b/>
      <sz val="10"/>
      <color rgb="FFEA4335"/>
      <name val="Arial"/>
    </font>
    <font>
      <sz val="10"/>
      <color rgb="FF14532D"/>
      <name val="Arial"/>
    </font>
    <font>
      <sz val="10"/>
      <color rgb="FF6B5600"/>
      <name val="Arial"/>
    </font>
    <font>
      <b/>
      <sz val="10"/>
      <color rgb="FFA32A0E"/>
      <name val="Arial"/>
    </font>
    <font>
      <b/>
      <sz val="10"/>
      <color rgb="FFFFFFFF"/>
      <name val="Arial"/>
    </font>
  </fonts>
  <fills count="9">
    <fill>
      <patternFill patternType="none"/>
    </fill>
    <fill>
      <patternFill patternType="gray125"/>
    </fill>
    <fill>
      <patternFill patternType="solid">
        <fgColor rgb="FFC9DAF8"/>
        <bgColor rgb="FFC9DAF8"/>
      </patternFill>
    </fill>
    <fill>
      <patternFill patternType="solid">
        <fgColor rgb="FFF3F3F3"/>
        <bgColor rgb="FFF3F3F3"/>
      </patternFill>
    </fill>
    <fill>
      <patternFill patternType="solid">
        <fgColor rgb="FFFCE5CD"/>
        <bgColor rgb="FFFCE5CD"/>
      </patternFill>
    </fill>
    <fill>
      <patternFill patternType="solid">
        <fgColor rgb="FFDFF2E8"/>
        <bgColor rgb="FFDFF2E8"/>
      </patternFill>
    </fill>
    <fill>
      <patternFill patternType="solid">
        <fgColor rgb="FFFDF4C8"/>
        <bgColor rgb="FFFDF4C8"/>
      </patternFill>
    </fill>
    <fill>
      <patternFill patternType="solid">
        <fgColor rgb="FFFDE3DC"/>
        <bgColor rgb="FFFDE3DC"/>
      </patternFill>
    </fill>
    <fill>
      <patternFill patternType="solid">
        <fgColor rgb="FF020101"/>
        <bgColor rgb="FF020101"/>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63">
    <xf numFmtId="0" fontId="0" fillId="0" borderId="0" xfId="0"/>
    <xf numFmtId="0" fontId="2" fillId="2" borderId="1" xfId="0" applyFont="1" applyFill="1" applyBorder="1" applyAlignment="1">
      <alignment vertical="center" wrapText="1"/>
    </xf>
    <xf numFmtId="1" fontId="2" fillId="0" borderId="1" xfId="0" applyNumberFormat="1"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1" fillId="0" borderId="0" xfId="0" applyFont="1" applyAlignment="1">
      <alignment vertical="center"/>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0" fontId="2" fillId="4" borderId="1" xfId="0" applyFont="1" applyFill="1" applyBorder="1" applyAlignment="1">
      <alignment vertical="center" wrapText="1"/>
    </xf>
    <xf numFmtId="0" fontId="1" fillId="4" borderId="1" xfId="0" applyFont="1" applyFill="1" applyBorder="1" applyAlignment="1">
      <alignment vertical="center" wrapText="1"/>
    </xf>
    <xf numFmtId="0" fontId="1" fillId="4" borderId="1" xfId="0" applyFont="1" applyFill="1" applyBorder="1" applyAlignment="1">
      <alignment vertical="center"/>
    </xf>
    <xf numFmtId="0" fontId="1" fillId="0" borderId="1" xfId="0" applyFont="1" applyBorder="1" applyAlignment="1">
      <alignment vertical="center"/>
    </xf>
    <xf numFmtId="0" fontId="2" fillId="4" borderId="1" xfId="0" applyFont="1" applyFill="1" applyBorder="1" applyAlignment="1">
      <alignment vertical="center"/>
    </xf>
    <xf numFmtId="3" fontId="1" fillId="0" borderId="1" xfId="0" applyNumberFormat="1" applyFont="1" applyBorder="1" applyAlignment="1">
      <alignment vertical="center"/>
    </xf>
    <xf numFmtId="3" fontId="1" fillId="3" borderId="1" xfId="0" applyNumberFormat="1" applyFont="1" applyFill="1" applyBorder="1" applyAlignment="1">
      <alignment vertical="center"/>
    </xf>
    <xf numFmtId="164" fontId="1" fillId="3" borderId="1" xfId="0" applyNumberFormat="1" applyFont="1" applyFill="1" applyBorder="1" applyAlignment="1">
      <alignment vertical="center"/>
    </xf>
    <xf numFmtId="0" fontId="1" fillId="4" borderId="1" xfId="0" applyFont="1" applyFill="1" applyBorder="1" applyAlignment="1">
      <alignment horizontal="center" vertical="center" wrapText="1"/>
    </xf>
    <xf numFmtId="0" fontId="2" fillId="0" borderId="1" xfId="0" applyFont="1" applyBorder="1" applyAlignment="1">
      <alignment vertical="center" wrapText="1"/>
    </xf>
    <xf numFmtId="165" fontId="1" fillId="3" borderId="1" xfId="0" applyNumberFormat="1" applyFont="1" applyFill="1" applyBorder="1" applyAlignment="1">
      <alignment vertical="center"/>
    </xf>
    <xf numFmtId="3" fontId="2" fillId="3" borderId="1" xfId="0" applyNumberFormat="1" applyFont="1" applyFill="1" applyBorder="1" applyAlignment="1">
      <alignment vertical="center"/>
    </xf>
    <xf numFmtId="164" fontId="2" fillId="3" borderId="1" xfId="0" applyNumberFormat="1" applyFont="1" applyFill="1" applyBorder="1" applyAlignment="1">
      <alignment vertical="center"/>
    </xf>
    <xf numFmtId="166" fontId="1" fillId="3" borderId="1" xfId="0" applyNumberFormat="1" applyFont="1" applyFill="1" applyBorder="1" applyAlignment="1">
      <alignment vertical="center"/>
    </xf>
    <xf numFmtId="165" fontId="1" fillId="0" borderId="1" xfId="0" applyNumberFormat="1" applyFont="1" applyBorder="1" applyAlignment="1">
      <alignment vertical="center"/>
    </xf>
    <xf numFmtId="165" fontId="2" fillId="0" borderId="1" xfId="0" applyNumberFormat="1" applyFont="1" applyBorder="1" applyAlignment="1">
      <alignment vertical="center"/>
    </xf>
    <xf numFmtId="0" fontId="1" fillId="3" borderId="1" xfId="0" applyFont="1" applyFill="1" applyBorder="1" applyAlignment="1">
      <alignment vertical="center"/>
    </xf>
    <xf numFmtId="1" fontId="1" fillId="3" borderId="1" xfId="0" applyNumberFormat="1" applyFont="1" applyFill="1" applyBorder="1" applyAlignment="1">
      <alignment vertical="center"/>
    </xf>
    <xf numFmtId="1" fontId="2" fillId="3" borderId="1" xfId="0" applyNumberFormat="1" applyFont="1" applyFill="1" applyBorder="1" applyAlignment="1">
      <alignment vertical="center"/>
    </xf>
    <xf numFmtId="1" fontId="1" fillId="4" borderId="1" xfId="0" applyNumberFormat="1" applyFont="1" applyFill="1" applyBorder="1" applyAlignment="1">
      <alignment vertical="center"/>
    </xf>
    <xf numFmtId="0" fontId="2" fillId="3" borderId="1" xfId="0" applyFont="1" applyFill="1" applyBorder="1" applyAlignment="1">
      <alignment vertical="center" wrapText="1"/>
    </xf>
    <xf numFmtId="1" fontId="2" fillId="4" borderId="1" xfId="0" applyNumberFormat="1" applyFont="1" applyFill="1" applyBorder="1" applyAlignment="1">
      <alignment vertical="center"/>
    </xf>
    <xf numFmtId="0" fontId="1" fillId="3" borderId="1" xfId="0" applyFont="1" applyFill="1" applyBorder="1" applyAlignment="1">
      <alignment vertical="center" wrapText="1"/>
    </xf>
    <xf numFmtId="165" fontId="1" fillId="4" borderId="1" xfId="0" applyNumberFormat="1" applyFont="1" applyFill="1" applyBorder="1" applyAlignment="1">
      <alignment vertical="center"/>
    </xf>
    <xf numFmtId="9" fontId="1" fillId="0" borderId="1" xfId="0" applyNumberFormat="1" applyFont="1" applyBorder="1" applyAlignment="1">
      <alignment vertical="center"/>
    </xf>
    <xf numFmtId="166" fontId="1" fillId="0" borderId="1" xfId="0" applyNumberFormat="1" applyFont="1" applyBorder="1" applyAlignment="1">
      <alignment vertical="center"/>
    </xf>
    <xf numFmtId="9" fontId="1" fillId="3" borderId="1" xfId="0" applyNumberFormat="1" applyFont="1" applyFill="1" applyBorder="1" applyAlignment="1">
      <alignment vertical="center"/>
    </xf>
    <xf numFmtId="9" fontId="1" fillId="0" borderId="1" xfId="0" applyNumberFormat="1" applyFont="1" applyBorder="1" applyAlignment="1">
      <alignment horizontal="center" vertical="center" wrapText="1"/>
    </xf>
    <xf numFmtId="9" fontId="1" fillId="3" borderId="1" xfId="0" applyNumberFormat="1" applyFont="1" applyFill="1" applyBorder="1" applyAlignment="1">
      <alignment horizontal="center" vertical="center" wrapText="1"/>
    </xf>
    <xf numFmtId="0" fontId="7" fillId="5" borderId="1" xfId="0" applyFont="1" applyFill="1" applyBorder="1" applyAlignment="1">
      <alignment vertical="center" wrapText="1"/>
    </xf>
    <xf numFmtId="0" fontId="8" fillId="6" borderId="1" xfId="0" applyFont="1" applyFill="1" applyBorder="1" applyAlignment="1">
      <alignment vertical="center" wrapText="1"/>
    </xf>
    <xf numFmtId="0" fontId="9" fillId="7" borderId="1" xfId="0" applyFont="1" applyFill="1" applyBorder="1" applyAlignment="1">
      <alignment vertical="center" wrapText="1"/>
    </xf>
    <xf numFmtId="0" fontId="10" fillId="8" borderId="1" xfId="0" applyFont="1" applyFill="1" applyBorder="1" applyAlignment="1">
      <alignment vertical="center" wrapText="1"/>
    </xf>
    <xf numFmtId="0" fontId="3" fillId="0" borderId="0" xfId="0" applyFont="1" applyAlignment="1">
      <alignment vertical="center"/>
    </xf>
    <xf numFmtId="0" fontId="0" fillId="0" borderId="0" xfId="0"/>
    <xf numFmtId="0" fontId="4" fillId="0" borderId="0" xfId="0" applyFont="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1" fillId="0" borderId="0" xfId="0" applyFont="1" applyAlignment="1">
      <alignment vertical="center" wrapText="1"/>
    </xf>
    <xf numFmtId="0" fontId="1" fillId="0" borderId="1" xfId="0" applyFont="1" applyBorder="1" applyAlignment="1">
      <alignment vertical="center" wrapText="1"/>
    </xf>
    <xf numFmtId="0" fontId="0" fillId="0" borderId="1" xfId="0" applyBorder="1"/>
    <xf numFmtId="0" fontId="1" fillId="2" borderId="1" xfId="0" applyFont="1" applyFill="1" applyBorder="1" applyAlignment="1">
      <alignment horizontal="center" vertical="center" wrapText="1"/>
    </xf>
    <xf numFmtId="0" fontId="0" fillId="2" borderId="1" xfId="0" applyFill="1" applyBorder="1"/>
    <xf numFmtId="0" fontId="2" fillId="0" borderId="1" xfId="0" applyFont="1" applyBorder="1" applyAlignment="1">
      <alignment vertical="center" wrapText="1"/>
    </xf>
    <xf numFmtId="0" fontId="0" fillId="0" borderId="2" xfId="0" applyBorder="1"/>
    <xf numFmtId="0" fontId="0" fillId="0" borderId="3" xfId="0" applyBorder="1"/>
    <xf numFmtId="0" fontId="1" fillId="0" borderId="1" xfId="0" applyFont="1" applyBorder="1" applyAlignment="1">
      <alignment vertical="top" wrapText="1"/>
    </xf>
    <xf numFmtId="0" fontId="1" fillId="0" borderId="0" xfId="0" applyFont="1" applyAlignment="1">
      <alignment horizontal="right"/>
    </xf>
    <xf numFmtId="0" fontId="2" fillId="2" borderId="1" xfId="0" applyFont="1" applyFill="1" applyBorder="1" applyAlignment="1">
      <alignment horizontal="center" vertical="center" wrapText="1"/>
    </xf>
    <xf numFmtId="0" fontId="2" fillId="0" borderId="0" xfId="0" applyFont="1" applyAlignment="1">
      <alignment horizontal="right"/>
    </xf>
    <xf numFmtId="0" fontId="5" fillId="0" borderId="0" xfId="0" applyFont="1" applyAlignment="1">
      <alignment vertical="center"/>
    </xf>
    <xf numFmtId="0" fontId="6" fillId="0" borderId="0" xfId="0" applyFont="1" applyAlignment="1">
      <alignment vertical="top" wrapText="1"/>
    </xf>
  </cellXfs>
  <cellStyles count="1">
    <cellStyle name="Normal" xfId="0" builtinId="0"/>
  </cellStyles>
  <dxfs count="220">
    <dxf>
      <font>
        <b/>
        <color rgb="FFFFFFFF"/>
        <name val="Arial"/>
      </font>
      <fill>
        <patternFill patternType="solid">
          <fgColor rgb="FF020101"/>
          <bgColor rgb="FF020101"/>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b/>
        <color rgb="FFFFFFFF"/>
        <name val="Arial"/>
      </font>
      <fill>
        <patternFill patternType="solid">
          <fgColor rgb="FF020101"/>
          <bgColor rgb="FF020101"/>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b/>
        <color rgb="FFFFFFFF"/>
        <name val="Arial"/>
      </font>
      <fill>
        <patternFill patternType="solid">
          <fgColor rgb="FF020101"/>
          <bgColor rgb="FF020101"/>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color rgb="FF6B5600"/>
        <name val="Arial"/>
      </font>
      <fill>
        <patternFill patternType="solid">
          <fgColor rgb="FFFDF4C8"/>
          <bgColor rgb="FFFDF4C8"/>
        </patternFill>
      </fill>
    </dxf>
    <dxf>
      <font>
        <b/>
        <color rgb="FFFFFFFF"/>
        <name val="Arial"/>
      </font>
      <fill>
        <patternFill patternType="solid">
          <fgColor rgb="FF020101"/>
          <bgColor rgb="FF020101"/>
        </patternFill>
      </fill>
    </dxf>
    <dxf>
      <font>
        <b/>
        <color rgb="FFFFFFFF"/>
        <name val="Arial"/>
      </font>
      <fill>
        <patternFill patternType="solid">
          <fgColor rgb="FF020101"/>
          <bgColor rgb="FF020101"/>
        </patternFill>
      </fill>
    </dxf>
    <dxf>
      <font>
        <color rgb="FF14532D"/>
        <name val="Arial"/>
      </font>
      <fill>
        <patternFill patternType="solid">
          <fgColor rgb="FFDFF2E8"/>
          <bgColor rgb="FFDFF2E8"/>
        </patternFill>
      </fill>
    </dxf>
    <dxf>
      <font>
        <color rgb="FF6B5600"/>
        <name val="Arial"/>
      </font>
      <fill>
        <patternFill patternType="solid">
          <fgColor rgb="FFFDF4C8"/>
          <bgColor rgb="FFFDF4C8"/>
        </patternFill>
      </fill>
    </dxf>
    <dxf>
      <font>
        <b/>
        <color rgb="FFA32A0E"/>
        <name val="Arial"/>
      </font>
      <fill>
        <patternFill patternType="solid">
          <fgColor rgb="FFFDE3DC"/>
          <bgColor rgb="FFFDE3DC"/>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color rgb="FF6B5600"/>
        <name val="Arial"/>
      </font>
      <fill>
        <patternFill patternType="solid">
          <fgColor rgb="FFFDF4C8"/>
          <bgColor rgb="FFFDF4C8"/>
        </patternFill>
      </fill>
    </dxf>
    <dxf>
      <font>
        <b/>
        <color rgb="FFA32A0E"/>
        <name val="Arial"/>
      </font>
      <fill>
        <patternFill patternType="solid">
          <fgColor rgb="FFFDE3DC"/>
          <bgColor rgb="FFFDE3DC"/>
        </patternFill>
      </fill>
    </dxf>
    <dxf>
      <font>
        <b/>
        <color rgb="FFFFFFFF"/>
        <name val="Arial"/>
      </font>
      <fill>
        <patternFill patternType="solid">
          <fgColor rgb="FF020101"/>
          <bgColor rgb="FF020101"/>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b/>
        <color rgb="FFFFFFFF"/>
        <name val="Arial"/>
      </font>
      <fill>
        <patternFill patternType="solid">
          <fgColor rgb="FF020101"/>
          <bgColor rgb="FF020101"/>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b/>
        <color rgb="FFFFFFFF"/>
        <name val="Arial"/>
      </font>
      <fill>
        <patternFill patternType="solid">
          <fgColor rgb="FF020101"/>
          <bgColor rgb="FF020101"/>
        </patternFill>
      </fill>
    </dxf>
    <dxf>
      <font>
        <color rgb="FF14532D"/>
        <name val="Arial"/>
      </font>
      <fill>
        <patternFill patternType="solid">
          <fgColor rgb="FFDFF2E8"/>
          <bgColor rgb="FFDFF2E8"/>
        </patternFill>
      </fill>
    </dxf>
    <dxf>
      <font>
        <color rgb="FF14532D"/>
        <name val="Arial"/>
      </font>
      <fill>
        <patternFill patternType="solid">
          <fgColor rgb="FFDFF2E8"/>
          <bgColor rgb="FFDFF2E8"/>
        </patternFill>
      </fill>
    </dxf>
    <dxf>
      <font>
        <color rgb="FF6B5600"/>
        <name val="Arial"/>
      </font>
      <fill>
        <patternFill patternType="solid">
          <fgColor rgb="FFFDF4C8"/>
          <bgColor rgb="FFFDF4C8"/>
        </patternFill>
      </fill>
    </dxf>
    <dxf>
      <font>
        <b/>
        <color rgb="FFA32A0E"/>
        <name val="Arial"/>
      </font>
      <fill>
        <patternFill patternType="solid">
          <fgColor rgb="FFFDE3DC"/>
          <bgColor rgb="FFFDE3DC"/>
        </patternFill>
      </fill>
    </dxf>
    <dxf>
      <font>
        <b/>
        <color rgb="FFFFFFFF"/>
        <name val="Arial"/>
      </font>
      <fill>
        <patternFill patternType="solid">
          <fgColor rgb="FF020101"/>
          <bgColor rgb="FF020101"/>
        </patternFill>
      </fill>
    </dxf>
    <dxf>
      <font>
        <b/>
        <color rgb="FFFFFFFF"/>
        <name val="Arial"/>
      </font>
      <fill>
        <patternFill patternType="solid">
          <fgColor rgb="FF020101"/>
          <bgColor rgb="FF020101"/>
        </patternFill>
      </fill>
    </dxf>
    <dxf>
      <font>
        <color rgb="FF14532D"/>
        <name val="Arial"/>
      </font>
      <fill>
        <patternFill patternType="solid">
          <fgColor rgb="FFDFF2E8"/>
          <bgColor rgb="FFDFF2E8"/>
        </patternFill>
      </fill>
    </dxf>
    <dxf>
      <font>
        <color rgb="FF6B5600"/>
        <name val="Arial"/>
      </font>
      <fill>
        <patternFill patternType="solid">
          <fgColor rgb="FFFDF4C8"/>
          <bgColor rgb="FFFDF4C8"/>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b/>
        <color rgb="FFFFFFFF"/>
        <name val="Arial"/>
      </font>
      <fill>
        <patternFill patternType="solid">
          <fgColor rgb="FF020101"/>
          <bgColor rgb="FF020101"/>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b/>
        <color rgb="FFFFFFFF"/>
        <name val="Arial"/>
      </font>
      <fill>
        <patternFill patternType="solid">
          <fgColor rgb="FF020101"/>
          <bgColor rgb="FF020101"/>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color rgb="FF6B5600"/>
        <name val="Arial"/>
      </font>
      <fill>
        <patternFill patternType="solid">
          <fgColor rgb="FFFDF4C8"/>
          <bgColor rgb="FFFDF4C8"/>
        </patternFill>
      </fill>
    </dxf>
    <dxf>
      <font>
        <b/>
        <color rgb="FFFFFFFF"/>
        <name val="Arial"/>
      </font>
      <fill>
        <patternFill patternType="solid">
          <fgColor rgb="FF020101"/>
          <bgColor rgb="FF020101"/>
        </patternFill>
      </fill>
    </dxf>
    <dxf>
      <font>
        <b/>
        <color rgb="FFFFFFFF"/>
        <name val="Arial"/>
      </font>
      <fill>
        <patternFill patternType="solid">
          <fgColor rgb="FF020101"/>
          <bgColor rgb="FF020101"/>
        </patternFill>
      </fill>
    </dxf>
    <dxf>
      <font>
        <color rgb="FF14532D"/>
        <name val="Arial"/>
      </font>
      <fill>
        <patternFill patternType="solid">
          <fgColor rgb="FFDFF2E8"/>
          <bgColor rgb="FFDFF2E8"/>
        </patternFill>
      </fill>
    </dxf>
    <dxf>
      <font>
        <color rgb="FF6B5600"/>
        <name val="Arial"/>
      </font>
      <fill>
        <patternFill patternType="solid">
          <fgColor rgb="FFFDF4C8"/>
          <bgColor rgb="FFFDF4C8"/>
        </patternFill>
      </fill>
    </dxf>
    <dxf>
      <font>
        <b/>
        <color rgb="FFA32A0E"/>
        <name val="Arial"/>
      </font>
      <fill>
        <patternFill patternType="solid">
          <fgColor rgb="FFFDE3DC"/>
          <bgColor rgb="FFFDE3DC"/>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color rgb="FF6B5600"/>
        <name val="Arial"/>
      </font>
      <fill>
        <patternFill patternType="solid">
          <fgColor rgb="FFFDF4C8"/>
          <bgColor rgb="FFFDF4C8"/>
        </patternFill>
      </fill>
    </dxf>
    <dxf>
      <font>
        <b/>
        <color rgb="FFA32A0E"/>
        <name val="Arial"/>
      </font>
      <fill>
        <patternFill patternType="solid">
          <fgColor rgb="FFFDE3DC"/>
          <bgColor rgb="FFFDE3DC"/>
        </patternFill>
      </fill>
    </dxf>
    <dxf>
      <font>
        <b/>
        <color rgb="FFFFFFFF"/>
        <name val="Arial"/>
      </font>
      <fill>
        <patternFill patternType="solid">
          <fgColor rgb="FF020101"/>
          <bgColor rgb="FF020101"/>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b/>
        <color rgb="FFFFFFFF"/>
        <name val="Arial"/>
      </font>
      <fill>
        <patternFill patternType="solid">
          <fgColor rgb="FF020101"/>
          <bgColor rgb="FF020101"/>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b/>
        <color rgb="FFFFFFFF"/>
        <name val="Arial"/>
      </font>
      <fill>
        <patternFill patternType="solid">
          <fgColor rgb="FF020101"/>
          <bgColor rgb="FF020101"/>
        </patternFill>
      </fill>
    </dxf>
    <dxf>
      <font>
        <color rgb="FF14532D"/>
        <name val="Arial"/>
      </font>
      <fill>
        <patternFill patternType="solid">
          <fgColor rgb="FFDFF2E8"/>
          <bgColor rgb="FFDFF2E8"/>
        </patternFill>
      </fill>
    </dxf>
    <dxf>
      <font>
        <color rgb="FF14532D"/>
        <name val="Arial"/>
      </font>
      <fill>
        <patternFill patternType="solid">
          <fgColor rgb="FFDFF2E8"/>
          <bgColor rgb="FFDFF2E8"/>
        </patternFill>
      </fill>
    </dxf>
    <dxf>
      <font>
        <color rgb="FF6B5600"/>
        <name val="Arial"/>
      </font>
      <fill>
        <patternFill patternType="solid">
          <fgColor rgb="FFFDF4C8"/>
          <bgColor rgb="FFFDF4C8"/>
        </patternFill>
      </fill>
    </dxf>
    <dxf>
      <font>
        <b/>
        <color rgb="FFA32A0E"/>
        <name val="Arial"/>
      </font>
      <fill>
        <patternFill patternType="solid">
          <fgColor rgb="FFFDE3DC"/>
          <bgColor rgb="FFFDE3DC"/>
        </patternFill>
      </fill>
    </dxf>
    <dxf>
      <font>
        <b/>
        <color rgb="FFFFFFFF"/>
        <name val="Arial"/>
      </font>
      <fill>
        <patternFill patternType="solid">
          <fgColor rgb="FF020101"/>
          <bgColor rgb="FF020101"/>
        </patternFill>
      </fill>
    </dxf>
    <dxf>
      <font>
        <b/>
        <color rgb="FFFFFFFF"/>
        <name val="Arial"/>
      </font>
      <fill>
        <patternFill patternType="solid">
          <fgColor rgb="FF020101"/>
          <bgColor rgb="FF020101"/>
        </patternFill>
      </fill>
    </dxf>
    <dxf>
      <font>
        <color rgb="FF14532D"/>
        <name val="Arial"/>
      </font>
      <fill>
        <patternFill patternType="solid">
          <fgColor rgb="FFDFF2E8"/>
          <bgColor rgb="FFDFF2E8"/>
        </patternFill>
      </fill>
    </dxf>
    <dxf>
      <font>
        <color rgb="FF6B5600"/>
        <name val="Arial"/>
      </font>
      <fill>
        <patternFill patternType="solid">
          <fgColor rgb="FFFDF4C8"/>
          <bgColor rgb="FFFDF4C8"/>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b/>
        <color rgb="FFA32A0E"/>
        <name val="Arial"/>
      </font>
      <fill>
        <patternFill patternType="solid">
          <fgColor rgb="FFFDE3DC"/>
          <bgColor rgb="FFFDE3DC"/>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b/>
        <color rgb="FFA32A0E"/>
        <name val="Arial"/>
      </font>
      <fill>
        <patternFill patternType="solid">
          <fgColor rgb="FFFDE3DC"/>
          <bgColor rgb="FFFDE3DC"/>
        </patternFill>
      </fill>
    </dxf>
    <dxf>
      <font>
        <b/>
        <color rgb="FFFFFFFF"/>
        <name val="Arial"/>
      </font>
      <fill>
        <patternFill patternType="solid">
          <fgColor rgb="FF020101"/>
          <bgColor rgb="FF020101"/>
        </patternFill>
      </fill>
    </dxf>
    <dxf>
      <font>
        <b/>
        <color rgb="FFA32A0E"/>
        <name val="Arial"/>
      </font>
      <fill>
        <patternFill patternType="solid">
          <fgColor rgb="FFFDE3DC"/>
          <bgColor rgb="FFFDE3DC"/>
        </patternFill>
      </fill>
    </dxf>
    <dxf>
      <font>
        <color rgb="FF6B5600"/>
        <name val="Arial"/>
      </font>
      <fill>
        <patternFill patternType="solid">
          <fgColor rgb="FFFDF4C8"/>
          <bgColor rgb="FFFDF4C8"/>
        </patternFill>
      </fill>
    </dxf>
    <dxf>
      <font>
        <color rgb="FF14532D"/>
        <name val="Arial"/>
      </font>
      <fill>
        <patternFill patternType="solid">
          <fgColor rgb="FFDFF2E8"/>
          <bgColor rgb="FFDFF2E8"/>
        </patternFill>
      </fill>
    </dxf>
    <dxf>
      <font>
        <color rgb="FFEA4335"/>
        <name val="Arial"/>
      </font>
    </dxf>
    <dxf>
      <font>
        <color rgb="FF14532D"/>
        <name val="Arial"/>
      </font>
      <fill>
        <patternFill patternType="solid">
          <fgColor rgb="FFDFF2E8"/>
          <bgColor rgb="FFDFF2E8"/>
        </patternFill>
      </fill>
    </dxf>
    <dxf>
      <font>
        <color rgb="FFEA4335"/>
        <name val="Arial"/>
      </font>
    </dxf>
    <dxf>
      <font>
        <color rgb="FF14532D"/>
        <name val="Arial"/>
      </font>
      <fill>
        <patternFill patternType="solid">
          <fgColor rgb="FFDFF2E8"/>
          <bgColor rgb="FFDFF2E8"/>
        </patternFill>
      </fill>
    </dxf>
    <dxf>
      <font>
        <color rgb="FFEA4335"/>
        <name val="Arial"/>
      </font>
    </dxf>
    <dxf>
      <font>
        <color rgb="FF14532D"/>
        <name val="Arial"/>
      </font>
      <fill>
        <patternFill patternType="solid">
          <fgColor rgb="FFDFF2E8"/>
          <bgColor rgb="FFDFF2E8"/>
        </patternFill>
      </fill>
    </dxf>
    <dxf>
      <font>
        <color rgb="FFEA4335"/>
        <name val="Arial"/>
      </font>
    </dxf>
    <dxf>
      <font>
        <color rgb="FF14532D"/>
        <name val="Arial"/>
      </font>
      <fill>
        <patternFill patternType="solid">
          <fgColor rgb="FFDFF2E8"/>
          <bgColor rgb="FFDFF2E8"/>
        </patternFill>
      </fill>
    </dxf>
    <dxf>
      <font>
        <color rgb="FFEA4335"/>
        <name val="Arial"/>
      </font>
    </dxf>
    <dxf>
      <font>
        <color rgb="FF14532D"/>
        <name val="Arial"/>
      </font>
      <fill>
        <patternFill patternType="solid">
          <fgColor rgb="FFDFF2E8"/>
          <bgColor rgb="FFDFF2E8"/>
        </patternFill>
      </fill>
    </dxf>
    <dxf>
      <font>
        <color rgb="FFEA4335"/>
        <name val="Arial"/>
      </font>
    </dxf>
    <dxf>
      <font>
        <color rgb="FF14532D"/>
        <name val="Arial"/>
      </font>
      <fill>
        <patternFill patternType="solid">
          <fgColor rgb="FFDFF2E8"/>
          <bgColor rgb="FFDFF2E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71600" cy="4191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371600" cy="41910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371600" cy="41910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371600" cy="41910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371600" cy="41910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371600" cy="41910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371600" cy="41910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371600" cy="41910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20101"/>
    <pageSetUpPr fitToPage="1"/>
  </sheetPr>
  <dimension ref="A5:H23"/>
  <sheetViews>
    <sheetView showGridLines="0" tabSelected="1" workbookViewId="0"/>
  </sheetViews>
  <sheetFormatPr baseColWidth="10" defaultColWidth="8.88671875" defaultRowHeight="14.4" x14ac:dyDescent="0.3"/>
  <cols>
    <col min="1" max="1" width="5" customWidth="1"/>
    <col min="2" max="2" width="24" customWidth="1"/>
    <col min="3" max="8" width="18" customWidth="1"/>
  </cols>
  <sheetData>
    <row r="5" spans="1:8" ht="43.95" customHeight="1" x14ac:dyDescent="0.3">
      <c r="B5" s="47" t="s">
        <v>0</v>
      </c>
      <c r="C5" s="45"/>
      <c r="D5" s="45"/>
      <c r="E5" s="45"/>
      <c r="F5" s="45"/>
      <c r="G5" s="45"/>
      <c r="H5" s="45"/>
    </row>
    <row r="6" spans="1:8" ht="18" customHeight="1" x14ac:dyDescent="0.3">
      <c r="B6" s="47" t="s">
        <v>1</v>
      </c>
      <c r="C6" s="45"/>
      <c r="D6" s="45"/>
      <c r="E6" s="45"/>
      <c r="F6" s="45"/>
      <c r="G6" s="45"/>
      <c r="H6" s="45"/>
    </row>
    <row r="7" spans="1:8" ht="31.95" customHeight="1" x14ac:dyDescent="0.3">
      <c r="B7" s="48" t="s">
        <v>2</v>
      </c>
      <c r="C7" s="45"/>
      <c r="D7" s="45"/>
      <c r="E7" s="45"/>
      <c r="F7" s="45"/>
      <c r="G7" s="45"/>
      <c r="H7" s="45"/>
    </row>
    <row r="9" spans="1:8" x14ac:dyDescent="0.3">
      <c r="B9" s="1" t="s">
        <v>3</v>
      </c>
      <c r="C9" s="2">
        <v>2026</v>
      </c>
      <c r="D9" s="49" t="s">
        <v>4</v>
      </c>
      <c r="E9" s="45"/>
      <c r="F9" s="45"/>
      <c r="G9" s="45"/>
      <c r="H9" s="45"/>
    </row>
    <row r="11" spans="1:8" x14ac:dyDescent="0.3">
      <c r="B11" s="47" t="s">
        <v>5</v>
      </c>
      <c r="C11" s="45"/>
      <c r="D11" s="45"/>
      <c r="E11" s="45"/>
      <c r="F11" s="45"/>
      <c r="G11" s="45"/>
      <c r="H11" s="45"/>
    </row>
    <row r="12" spans="1:8" x14ac:dyDescent="0.3">
      <c r="A12" s="3">
        <v>1</v>
      </c>
      <c r="B12" s="4" t="s">
        <v>6</v>
      </c>
      <c r="C12" s="5" t="str">
        <f>HYPERLINK("#'Exemple Acquisition'!A1","Voir l'exemple")</f>
        <v>Voir l'exemple</v>
      </c>
      <c r="D12" s="5" t="str">
        <f>HYPERLINK("#'Modèle Acquisition'!A1","Remplir le modèle")</f>
        <v>Remplir le modèle</v>
      </c>
    </row>
    <row r="13" spans="1:8" x14ac:dyDescent="0.3">
      <c r="A13" s="3">
        <v>2</v>
      </c>
      <c r="B13" s="4" t="s">
        <v>7</v>
      </c>
      <c r="C13" s="5" t="str">
        <f>HYPERLINK("#'Exemple Pipeline'!A1","Voir l'exemple")</f>
        <v>Voir l'exemple</v>
      </c>
      <c r="D13" s="5" t="str">
        <f>HYPERLINK("#'Modèle Pipeline'!A1","Remplir le modèle")</f>
        <v>Remplir le modèle</v>
      </c>
    </row>
    <row r="14" spans="1:8" x14ac:dyDescent="0.3">
      <c r="A14" s="3">
        <v>3</v>
      </c>
      <c r="B14" s="4" t="s">
        <v>8</v>
      </c>
      <c r="C14" s="5" t="str">
        <f>HYPERLINK("#'Exemple Rétention'!A1","Voir l'exemple")</f>
        <v>Voir l'exemple</v>
      </c>
      <c r="D14" s="5" t="str">
        <f>HYPERLINK("#'Modèle Rétention'!A1","Remplir le modèle")</f>
        <v>Remplir le modèle</v>
      </c>
    </row>
    <row r="15" spans="1:8" x14ac:dyDescent="0.3">
      <c r="B15" s="6" t="s">
        <v>9</v>
      </c>
      <c r="C15" s="5" t="str">
        <f>HYPERLINK("#'Repères'!A1","Voir les seuils")</f>
        <v>Voir les seuils</v>
      </c>
    </row>
    <row r="16" spans="1:8" x14ac:dyDescent="0.3">
      <c r="B16" s="47" t="s">
        <v>10</v>
      </c>
      <c r="C16" s="45"/>
      <c r="D16" s="45"/>
      <c r="E16" s="45"/>
      <c r="F16" s="45"/>
      <c r="G16" s="45"/>
      <c r="H16" s="45"/>
    </row>
    <row r="18" spans="2:8" ht="61.95" customHeight="1" x14ac:dyDescent="0.3">
      <c r="B18" s="46" t="s">
        <v>11</v>
      </c>
      <c r="C18" s="45"/>
      <c r="D18" s="45"/>
      <c r="E18" s="45"/>
      <c r="F18" s="45"/>
      <c r="G18" s="45"/>
      <c r="H18" s="45"/>
    </row>
    <row r="20" spans="2:8" x14ac:dyDescent="0.3">
      <c r="B20" s="7" t="s">
        <v>12</v>
      </c>
      <c r="C20" s="49" t="s">
        <v>13</v>
      </c>
      <c r="D20" s="45"/>
      <c r="E20" s="45"/>
      <c r="F20" s="45"/>
      <c r="G20" s="45"/>
      <c r="H20" s="45"/>
    </row>
    <row r="21" spans="2:8" x14ac:dyDescent="0.3">
      <c r="B21" s="8" t="s">
        <v>14</v>
      </c>
      <c r="C21" s="49" t="s">
        <v>15</v>
      </c>
      <c r="D21" s="45"/>
      <c r="E21" s="45"/>
      <c r="F21" s="45"/>
      <c r="G21" s="45"/>
      <c r="H21" s="45"/>
    </row>
    <row r="23" spans="2:8" x14ac:dyDescent="0.3">
      <c r="B23" s="44" t="str">
        <f>HYPERLINK("https://www.yaggo.co/organiser-une-demonstration","Pour échanger sur vos chiffres, contactez-nous : yaggo.co/organiser-une-demonstration")</f>
        <v>Pour échanger sur vos chiffres, contactez-nous : yaggo.co/organiser-une-demonstration</v>
      </c>
      <c r="C23" s="45"/>
      <c r="D23" s="45"/>
      <c r="E23" s="45"/>
      <c r="F23" s="45"/>
      <c r="G23" s="45"/>
      <c r="H23" s="45"/>
    </row>
  </sheetData>
  <mergeCells count="10">
    <mergeCell ref="B5:H5"/>
    <mergeCell ref="C21:H21"/>
    <mergeCell ref="D9:H9"/>
    <mergeCell ref="C20:H20"/>
    <mergeCell ref="B23:H23"/>
    <mergeCell ref="B18:H18"/>
    <mergeCell ref="B6:H6"/>
    <mergeCell ref="B16:H16"/>
    <mergeCell ref="B7:H7"/>
    <mergeCell ref="B11:H11"/>
  </mergeCells>
  <dataValidations count="1">
    <dataValidation type="whole" showErrorMessage="1" errorTitle="Année attendue" error="Saisissez une année sur 4 chiffres." sqref="C9" xr:uid="{00000000-0002-0000-0000-000000000000}">
      <formula1>2000</formula1>
      <formula2>2100</formula2>
    </dataValidation>
  </dataValidations>
  <pageMargins left="0.75" right="0.75" top="1" bottom="1" header="0.5" footer="0.5"/>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F7F7F"/>
    <pageSetUpPr fitToPage="1"/>
  </sheetPr>
  <dimension ref="A1:L28"/>
  <sheetViews>
    <sheetView showGridLines="0" workbookViewId="0">
      <pane xSplit="2" ySplit="11" topLeftCell="C12" activePane="bottomRight" state="frozen"/>
      <selection pane="topRight"/>
      <selection pane="bottomLeft"/>
      <selection pane="bottomRight"/>
    </sheetView>
  </sheetViews>
  <sheetFormatPr baseColWidth="10" defaultColWidth="8.88671875" defaultRowHeight="14.4" x14ac:dyDescent="0.3"/>
  <cols>
    <col min="1" max="1" width="14" customWidth="1"/>
    <col min="2" max="2" width="28" customWidth="1"/>
    <col min="3" max="3" width="11" customWidth="1"/>
    <col min="4" max="4" width="12" customWidth="1"/>
    <col min="5" max="8" width="11" customWidth="1"/>
    <col min="9" max="9" width="12.5546875" customWidth="1"/>
    <col min="10" max="10" width="11.77734375" customWidth="1"/>
    <col min="11" max="11" width="10" customWidth="1"/>
    <col min="12" max="12" width="40" customWidth="1"/>
  </cols>
  <sheetData>
    <row r="1" spans="1:12" ht="16.95" customHeight="1" x14ac:dyDescent="0.3">
      <c r="C1" s="47" t="s">
        <v>16</v>
      </c>
      <c r="D1" s="45"/>
      <c r="E1" s="45"/>
      <c r="F1" s="45"/>
      <c r="G1" s="45"/>
      <c r="H1" s="45"/>
      <c r="I1" s="45"/>
      <c r="J1" s="45"/>
      <c r="K1" s="45"/>
      <c r="L1" s="45"/>
    </row>
    <row r="2" spans="1:12" ht="16.95" customHeight="1" x14ac:dyDescent="0.3">
      <c r="C2" s="45"/>
      <c r="D2" s="45"/>
      <c r="E2" s="45"/>
      <c r="F2" s="45"/>
      <c r="G2" s="45"/>
      <c r="H2" s="45"/>
      <c r="I2" s="45"/>
      <c r="J2" s="45"/>
      <c r="K2" s="45"/>
      <c r="L2" s="45"/>
    </row>
    <row r="3" spans="1:12" ht="16.95" customHeight="1" x14ac:dyDescent="0.3">
      <c r="C3" s="45"/>
      <c r="D3" s="45"/>
      <c r="E3" s="45"/>
      <c r="F3" s="45"/>
      <c r="G3" s="45"/>
      <c r="H3" s="45"/>
      <c r="I3" s="45"/>
      <c r="J3" s="45"/>
      <c r="K3" s="45"/>
      <c r="L3" s="45"/>
    </row>
    <row r="4" spans="1:12" ht="16.95" customHeight="1" x14ac:dyDescent="0.3">
      <c r="C4" s="45"/>
      <c r="D4" s="45"/>
      <c r="E4" s="45"/>
      <c r="F4" s="45"/>
      <c r="G4" s="45"/>
      <c r="H4" s="45"/>
      <c r="I4" s="45"/>
      <c r="J4" s="45"/>
      <c r="K4" s="45"/>
      <c r="L4" s="45"/>
    </row>
    <row r="5" spans="1:12" x14ac:dyDescent="0.3">
      <c r="B5" s="59" t="s">
        <v>17</v>
      </c>
      <c r="D5" s="59" t="s">
        <v>18</v>
      </c>
      <c r="E5" s="53"/>
      <c r="F5" s="53"/>
      <c r="G5" s="53"/>
      <c r="I5" s="59" t="s">
        <v>19</v>
      </c>
      <c r="J5" s="53"/>
      <c r="K5" s="53"/>
      <c r="L5" s="53"/>
    </row>
    <row r="6" spans="1:12" ht="25.95" customHeight="1" x14ac:dyDescent="0.3">
      <c r="B6" s="53"/>
      <c r="D6" s="52" t="s">
        <v>20</v>
      </c>
      <c r="E6" s="53"/>
      <c r="F6" s="52" t="s">
        <v>21</v>
      </c>
      <c r="G6" s="53"/>
      <c r="I6" s="57" t="s">
        <v>22</v>
      </c>
      <c r="J6" s="51"/>
      <c r="K6" s="51"/>
      <c r="L6" s="51"/>
    </row>
    <row r="7" spans="1:12" x14ac:dyDescent="0.3">
      <c r="B7" s="10" t="s">
        <v>23</v>
      </c>
      <c r="D7" s="50" t="s">
        <v>24</v>
      </c>
      <c r="E7" s="51"/>
      <c r="F7" s="50" t="s">
        <v>25</v>
      </c>
      <c r="G7" s="51"/>
      <c r="I7" s="51"/>
      <c r="J7" s="51"/>
      <c r="K7" s="51"/>
      <c r="L7" s="51"/>
    </row>
    <row r="8" spans="1:12" x14ac:dyDescent="0.3">
      <c r="B8" s="10" t="s">
        <v>26</v>
      </c>
      <c r="D8" s="50" t="s">
        <v>27</v>
      </c>
      <c r="E8" s="51"/>
      <c r="F8" s="50" t="s">
        <v>28</v>
      </c>
      <c r="G8" s="51"/>
      <c r="I8" s="51"/>
      <c r="J8" s="51"/>
      <c r="K8" s="51"/>
      <c r="L8" s="51"/>
    </row>
    <row r="9" spans="1:12" x14ac:dyDescent="0.3">
      <c r="B9" s="10" t="s">
        <v>29</v>
      </c>
      <c r="D9" s="50" t="s">
        <v>30</v>
      </c>
      <c r="E9" s="51"/>
      <c r="F9" s="50" t="s">
        <v>31</v>
      </c>
      <c r="G9" s="51"/>
      <c r="I9" s="51"/>
      <c r="J9" s="51"/>
      <c r="K9" s="51"/>
      <c r="L9" s="51"/>
    </row>
    <row r="11" spans="1:12" x14ac:dyDescent="0.3">
      <c r="E11" s="9" t="s">
        <v>32</v>
      </c>
      <c r="F11" s="9" t="s">
        <v>33</v>
      </c>
      <c r="G11" s="9" t="s">
        <v>34</v>
      </c>
      <c r="H11" s="9" t="s">
        <v>35</v>
      </c>
      <c r="I11" s="9" t="str">
        <f>"TOTAL "&amp;Annee</f>
        <v>TOTAL 2026</v>
      </c>
      <c r="J11" s="9" t="str">
        <f>"TOTAL "&amp;(Annee-1)</f>
        <v>TOTAL 2025</v>
      </c>
      <c r="K11" s="9" t="s">
        <v>36</v>
      </c>
      <c r="L11" s="9" t="s">
        <v>37</v>
      </c>
    </row>
    <row r="12" spans="1:12" ht="27" customHeight="1" x14ac:dyDescent="0.3">
      <c r="A12" s="11" t="s">
        <v>38</v>
      </c>
      <c r="B12" s="12" t="s">
        <v>39</v>
      </c>
      <c r="C12" s="13"/>
      <c r="D12" s="13"/>
      <c r="E12" s="13"/>
      <c r="F12" s="13"/>
      <c r="G12" s="13"/>
      <c r="H12" s="13"/>
      <c r="I12" s="13"/>
      <c r="J12" s="13"/>
      <c r="K12" s="13"/>
      <c r="L12" s="13"/>
    </row>
    <row r="13" spans="1:12" x14ac:dyDescent="0.3">
      <c r="A13" s="7"/>
      <c r="B13" s="14" t="s">
        <v>40</v>
      </c>
      <c r="C13" s="7"/>
      <c r="D13" s="7"/>
      <c r="E13" s="7"/>
      <c r="F13" s="7" t="s">
        <v>41</v>
      </c>
      <c r="G13" s="7"/>
      <c r="H13" s="7"/>
      <c r="I13" s="8"/>
      <c r="J13" s="8"/>
      <c r="K13" s="8"/>
      <c r="L13" s="14"/>
    </row>
    <row r="14" spans="1:12" x14ac:dyDescent="0.3">
      <c r="A14" s="7"/>
      <c r="B14" s="14" t="s">
        <v>42</v>
      </c>
      <c r="C14" s="7"/>
      <c r="D14" s="7"/>
      <c r="E14" s="7"/>
      <c r="F14" s="7"/>
      <c r="G14" s="7"/>
      <c r="H14" s="7" t="s">
        <v>41</v>
      </c>
      <c r="I14" s="8"/>
      <c r="J14" s="8"/>
      <c r="K14" s="8"/>
      <c r="L14" s="14"/>
    </row>
    <row r="15" spans="1:12" x14ac:dyDescent="0.3">
      <c r="A15" s="15" t="s">
        <v>43</v>
      </c>
      <c r="B15" s="13" t="s">
        <v>44</v>
      </c>
      <c r="C15" s="13"/>
      <c r="D15" s="13"/>
      <c r="E15" s="13"/>
      <c r="F15" s="13"/>
      <c r="G15" s="13"/>
      <c r="H15" s="13"/>
      <c r="I15" s="13"/>
      <c r="J15" s="13"/>
      <c r="K15" s="13"/>
      <c r="L15" s="13"/>
    </row>
    <row r="16" spans="1:12" x14ac:dyDescent="0.3">
      <c r="A16" s="14"/>
      <c r="B16" s="14" t="s">
        <v>45</v>
      </c>
      <c r="C16" s="14"/>
      <c r="D16" s="14"/>
      <c r="E16" s="16">
        <v>85</v>
      </c>
      <c r="F16" s="16">
        <v>87</v>
      </c>
      <c r="G16" s="16">
        <v>86</v>
      </c>
      <c r="H16" s="16">
        <v>100</v>
      </c>
      <c r="I16" s="17">
        <f>SUM(E16:H16)</f>
        <v>358</v>
      </c>
      <c r="J16" s="16">
        <v>236</v>
      </c>
      <c r="K16" s="18">
        <f>IF(N(J16)&gt;0,(I16-J16)/J16,"")</f>
        <v>0.51694915254237284</v>
      </c>
      <c r="L16" s="14"/>
    </row>
    <row r="17" spans="1:12" ht="40.049999999999997" customHeight="1" x14ac:dyDescent="0.3">
      <c r="A17" s="11" t="s">
        <v>6</v>
      </c>
      <c r="B17" s="12" t="s">
        <v>44</v>
      </c>
      <c r="C17" s="19" t="s">
        <v>46</v>
      </c>
      <c r="D17" s="19" t="str">
        <f>"Évolution du % vs "&amp;(Annee-1)</f>
        <v>Évolution du % vs 2025</v>
      </c>
      <c r="E17" s="19"/>
      <c r="F17" s="19"/>
      <c r="G17" s="19"/>
      <c r="H17" s="19"/>
      <c r="I17" s="19"/>
      <c r="J17" s="19"/>
      <c r="K17" s="19"/>
      <c r="L17" s="19"/>
    </row>
    <row r="18" spans="1:12" x14ac:dyDescent="0.3">
      <c r="A18" s="54" t="s">
        <v>47</v>
      </c>
      <c r="B18" s="14" t="s">
        <v>48</v>
      </c>
      <c r="C18" s="21">
        <f t="shared" ref="C18:C26" si="0">IF($I$27&gt;0,I18/$I$27,"")</f>
        <v>0.34763416711840783</v>
      </c>
      <c r="D18" s="18">
        <f t="shared" ref="D18:D26" si="1">IF(AND($I$27&gt;0,$J$27&gt;0),C18-N(J18)/$J$27,"")</f>
        <v>-5.059959519430679E-2</v>
      </c>
      <c r="E18" s="16">
        <v>2010</v>
      </c>
      <c r="F18" s="16">
        <v>2211</v>
      </c>
      <c r="G18" s="16">
        <v>2395</v>
      </c>
      <c r="H18" s="16">
        <v>2362</v>
      </c>
      <c r="I18" s="17">
        <f t="shared" ref="I18:I26" si="2">SUM(E18:H18)</f>
        <v>8978</v>
      </c>
      <c r="J18" s="16">
        <v>10552</v>
      </c>
      <c r="K18" s="18">
        <f t="shared" ref="K18:K26" si="3">IF(N(J18)&gt;0,(I18-J18)/J18,"")</f>
        <v>-0.14916603487490523</v>
      </c>
      <c r="L18" s="14"/>
    </row>
    <row r="19" spans="1:12" x14ac:dyDescent="0.3">
      <c r="A19" s="55"/>
      <c r="B19" s="14" t="s">
        <v>49</v>
      </c>
      <c r="C19" s="21">
        <f t="shared" si="0"/>
        <v>0.15949043599473398</v>
      </c>
      <c r="D19" s="18">
        <f t="shared" si="1"/>
        <v>-1.498214580697943E-2</v>
      </c>
      <c r="E19" s="16">
        <v>1055</v>
      </c>
      <c r="F19" s="16">
        <v>1172</v>
      </c>
      <c r="G19" s="16">
        <v>904</v>
      </c>
      <c r="H19" s="16">
        <v>988</v>
      </c>
      <c r="I19" s="17">
        <f t="shared" si="2"/>
        <v>4119</v>
      </c>
      <c r="J19" s="16">
        <v>4623</v>
      </c>
      <c r="K19" s="18">
        <f t="shared" si="3"/>
        <v>-0.109020116807268</v>
      </c>
      <c r="L19" s="14"/>
    </row>
    <row r="20" spans="1:12" x14ac:dyDescent="0.3">
      <c r="A20" s="56"/>
      <c r="B20" s="14" t="s">
        <v>50</v>
      </c>
      <c r="C20" s="21">
        <f t="shared" si="0"/>
        <v>0.23933245566483388</v>
      </c>
      <c r="D20" s="18">
        <f t="shared" si="1"/>
        <v>4.2102580584636118E-2</v>
      </c>
      <c r="E20" s="16">
        <v>1491</v>
      </c>
      <c r="F20" s="16">
        <v>1541</v>
      </c>
      <c r="G20" s="16">
        <v>1524</v>
      </c>
      <c r="H20" s="16">
        <v>1625</v>
      </c>
      <c r="I20" s="17">
        <f t="shared" si="2"/>
        <v>6181</v>
      </c>
      <c r="J20" s="16">
        <v>5226</v>
      </c>
      <c r="K20" s="18">
        <f t="shared" si="3"/>
        <v>0.1827401454267126</v>
      </c>
      <c r="L20" s="14"/>
    </row>
    <row r="21" spans="1:12" x14ac:dyDescent="0.3">
      <c r="A21" s="54" t="s">
        <v>51</v>
      </c>
      <c r="B21" s="14" t="s">
        <v>52</v>
      </c>
      <c r="C21" s="21">
        <f t="shared" si="0"/>
        <v>4.3444590722527689E-2</v>
      </c>
      <c r="D21" s="18">
        <f t="shared" si="1"/>
        <v>1.3743115083776132E-2</v>
      </c>
      <c r="E21" s="16">
        <v>352</v>
      </c>
      <c r="F21" s="16">
        <v>251</v>
      </c>
      <c r="G21" s="16">
        <v>201</v>
      </c>
      <c r="H21" s="16">
        <v>318</v>
      </c>
      <c r="I21" s="17">
        <f t="shared" si="2"/>
        <v>1122</v>
      </c>
      <c r="J21" s="16">
        <v>787</v>
      </c>
      <c r="K21" s="18">
        <f t="shared" si="3"/>
        <v>0.42566709021601018</v>
      </c>
      <c r="L21" s="14"/>
    </row>
    <row r="22" spans="1:12" x14ac:dyDescent="0.3">
      <c r="A22" s="56"/>
      <c r="B22" s="14" t="s">
        <v>53</v>
      </c>
      <c r="C22" s="21">
        <f t="shared" si="0"/>
        <v>4.5690389529931081E-3</v>
      </c>
      <c r="D22" s="18">
        <f t="shared" si="1"/>
        <v>2.0404508109392906E-3</v>
      </c>
      <c r="E22" s="16">
        <v>50</v>
      </c>
      <c r="F22" s="16">
        <v>34</v>
      </c>
      <c r="G22" s="16">
        <v>0</v>
      </c>
      <c r="H22" s="16">
        <v>34</v>
      </c>
      <c r="I22" s="17">
        <f t="shared" si="2"/>
        <v>118</v>
      </c>
      <c r="J22" s="16">
        <v>67</v>
      </c>
      <c r="K22" s="18">
        <f t="shared" si="3"/>
        <v>0.76119402985074625</v>
      </c>
      <c r="L22" s="14"/>
    </row>
    <row r="23" spans="1:12" x14ac:dyDescent="0.3">
      <c r="A23" s="20" t="s">
        <v>54</v>
      </c>
      <c r="B23" s="14" t="s">
        <v>26</v>
      </c>
      <c r="C23" s="21">
        <f t="shared" si="0"/>
        <v>2.8498412452567179E-2</v>
      </c>
      <c r="D23" s="18">
        <f t="shared" si="1"/>
        <v>1.3968465666138527E-2</v>
      </c>
      <c r="E23" s="16">
        <v>201</v>
      </c>
      <c r="F23" s="16">
        <v>184</v>
      </c>
      <c r="G23" s="16">
        <v>117</v>
      </c>
      <c r="H23" s="16">
        <v>234</v>
      </c>
      <c r="I23" s="17">
        <f t="shared" si="2"/>
        <v>736</v>
      </c>
      <c r="J23" s="16">
        <v>385</v>
      </c>
      <c r="K23" s="18">
        <f t="shared" si="3"/>
        <v>0.91168831168831166</v>
      </c>
      <c r="L23" s="14"/>
    </row>
    <row r="24" spans="1:12" ht="26.4" x14ac:dyDescent="0.3">
      <c r="A24" s="20" t="s">
        <v>55</v>
      </c>
      <c r="B24" s="14" t="s">
        <v>26</v>
      </c>
      <c r="C24" s="21">
        <f t="shared" si="0"/>
        <v>6.4198869356462476E-2</v>
      </c>
      <c r="D24" s="18">
        <f t="shared" si="1"/>
        <v>-1.2300356971046297E-2</v>
      </c>
      <c r="E24" s="16">
        <v>385</v>
      </c>
      <c r="F24" s="16">
        <v>368</v>
      </c>
      <c r="G24" s="16">
        <v>436</v>
      </c>
      <c r="H24" s="16">
        <v>469</v>
      </c>
      <c r="I24" s="17">
        <f t="shared" si="2"/>
        <v>1658</v>
      </c>
      <c r="J24" s="16">
        <v>2027</v>
      </c>
      <c r="K24" s="18">
        <f t="shared" si="3"/>
        <v>-0.18204242723236311</v>
      </c>
      <c r="L24" s="14"/>
    </row>
    <row r="25" spans="1:12" x14ac:dyDescent="0.3">
      <c r="A25" s="54" t="s">
        <v>56</v>
      </c>
      <c r="B25" s="14" t="s">
        <v>57</v>
      </c>
      <c r="C25" s="21">
        <f t="shared" si="0"/>
        <v>7.5234260048013632E-2</v>
      </c>
      <c r="D25" s="18">
        <f t="shared" si="1"/>
        <v>-4.3973963659200144E-3</v>
      </c>
      <c r="E25" s="16">
        <v>402</v>
      </c>
      <c r="F25" s="16">
        <v>486</v>
      </c>
      <c r="G25" s="16">
        <v>536</v>
      </c>
      <c r="H25" s="16">
        <v>519</v>
      </c>
      <c r="I25" s="17">
        <f t="shared" si="2"/>
        <v>1943</v>
      </c>
      <c r="J25" s="16">
        <v>2110</v>
      </c>
      <c r="K25" s="18">
        <f t="shared" si="3"/>
        <v>-7.9146919431279619E-2</v>
      </c>
      <c r="L25" s="14"/>
    </row>
    <row r="26" spans="1:12" x14ac:dyDescent="0.3">
      <c r="A26" s="56"/>
      <c r="B26" s="14" t="s">
        <v>58</v>
      </c>
      <c r="C26" s="21">
        <f t="shared" si="0"/>
        <v>3.7597769689460235E-2</v>
      </c>
      <c r="D26" s="18">
        <f t="shared" si="1"/>
        <v>1.0424882192762497E-2</v>
      </c>
      <c r="E26" s="16">
        <v>234</v>
      </c>
      <c r="F26" s="16">
        <v>201</v>
      </c>
      <c r="G26" s="16">
        <v>251</v>
      </c>
      <c r="H26" s="16">
        <v>285</v>
      </c>
      <c r="I26" s="17">
        <f t="shared" si="2"/>
        <v>971</v>
      </c>
      <c r="J26" s="16">
        <v>720</v>
      </c>
      <c r="K26" s="18">
        <f t="shared" si="3"/>
        <v>0.34861111111111109</v>
      </c>
      <c r="L26" s="14"/>
    </row>
    <row r="27" spans="1:12" x14ac:dyDescent="0.3">
      <c r="E27" s="60" t="s">
        <v>59</v>
      </c>
      <c r="F27" s="45"/>
      <c r="G27" s="45"/>
      <c r="H27" s="45"/>
      <c r="I27" s="22">
        <f>SUM(I18:I26)</f>
        <v>25826</v>
      </c>
      <c r="J27" s="22">
        <f>SUM(J18:J26)</f>
        <v>26497</v>
      </c>
      <c r="K27" s="23">
        <f>IF(J27&gt;0,(I27-J27)/J27,"")</f>
        <v>-2.5323621542061366E-2</v>
      </c>
    </row>
    <row r="28" spans="1:12" x14ac:dyDescent="0.3">
      <c r="E28" s="58" t="s">
        <v>60</v>
      </c>
      <c r="F28" s="45"/>
      <c r="G28" s="45"/>
      <c r="H28" s="45"/>
      <c r="I28" s="24">
        <f>IF(I16&gt;0,I27/I16,"")</f>
        <v>72.139664804469277</v>
      </c>
      <c r="J28" s="24">
        <f>IF(N(J16)&gt;0,J27/J16,"")</f>
        <v>112.27542372881356</v>
      </c>
    </row>
  </sheetData>
  <mergeCells count="18">
    <mergeCell ref="D5:G5"/>
    <mergeCell ref="D9:E9"/>
    <mergeCell ref="E27:H27"/>
    <mergeCell ref="B5:B6"/>
    <mergeCell ref="C1:L4"/>
    <mergeCell ref="I5:L5"/>
    <mergeCell ref="F8:G8"/>
    <mergeCell ref="A25:A26"/>
    <mergeCell ref="I6:L9"/>
    <mergeCell ref="A21:A22"/>
    <mergeCell ref="F7:G7"/>
    <mergeCell ref="E28:H28"/>
    <mergeCell ref="F6:G6"/>
    <mergeCell ref="D8:E8"/>
    <mergeCell ref="D6:E6"/>
    <mergeCell ref="A18:A20"/>
    <mergeCell ref="D7:E7"/>
    <mergeCell ref="F9:G9"/>
  </mergeCells>
  <conditionalFormatting sqref="D18:D26">
    <cfRule type="expression" dxfId="219" priority="3" stopIfTrue="1">
      <formula>AND(ISNUMBER(D18),D18&gt;0)</formula>
    </cfRule>
    <cfRule type="expression" dxfId="218" priority="4">
      <formula>AND(ISNUMBER(D18),D18&lt;0)</formula>
    </cfRule>
  </conditionalFormatting>
  <conditionalFormatting sqref="K16">
    <cfRule type="expression" dxfId="217" priority="1" stopIfTrue="1">
      <formula>AND(ISNUMBER(K16),K16&gt;0)</formula>
    </cfRule>
    <cfRule type="expression" dxfId="216" priority="2">
      <formula>AND(ISNUMBER(K16),K16&lt;0)</formula>
    </cfRule>
  </conditionalFormatting>
  <conditionalFormatting sqref="K18:K27">
    <cfRule type="expression" dxfId="215" priority="5" stopIfTrue="1">
      <formula>AND(ISNUMBER(K18),K18&gt;0)</formula>
    </cfRule>
    <cfRule type="expression" dxfId="214" priority="6">
      <formula>AND(ISNUMBER(K18),K18&lt;0)</formula>
    </cfRule>
  </conditionalFormatting>
  <dataValidations count="1">
    <dataValidation type="whole" operator="greaterThanOrEqual" allowBlank="1" showErrorMessage="1" errorTitle="Nombre attendu" error="Saisissez un nombre entier, 0 ou plus." sqref="E16:H16 J18:J26 E18:H26 J16" xr:uid="{00000000-0002-0000-0100-000000000000}">
      <formula1>0</formula1>
    </dataValidation>
  </dataValidations>
  <pageMargins left="0.75" right="0.75" top="1" bottom="1" header="0.5" footer="0.5"/>
  <pageSetup fitToHeight="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64E2A"/>
    <pageSetUpPr fitToPage="1"/>
  </sheetPr>
  <dimension ref="A1:L28"/>
  <sheetViews>
    <sheetView showGridLines="0" workbookViewId="0">
      <pane xSplit="2" ySplit="11" topLeftCell="C12" activePane="bottomRight" state="frozen"/>
      <selection pane="topRight"/>
      <selection pane="bottomLeft"/>
      <selection pane="bottomRight"/>
    </sheetView>
  </sheetViews>
  <sheetFormatPr baseColWidth="10" defaultColWidth="8.88671875" defaultRowHeight="14.4" x14ac:dyDescent="0.3"/>
  <cols>
    <col min="1" max="1" width="14" customWidth="1"/>
    <col min="2" max="2" width="28" customWidth="1"/>
    <col min="3" max="3" width="11" customWidth="1"/>
    <col min="4" max="4" width="12" customWidth="1"/>
    <col min="5" max="8" width="11" customWidth="1"/>
    <col min="9" max="9" width="12.5546875" customWidth="1"/>
    <col min="10" max="10" width="11.77734375" customWidth="1"/>
    <col min="11" max="11" width="10" customWidth="1"/>
    <col min="12" max="12" width="40" customWidth="1"/>
  </cols>
  <sheetData>
    <row r="1" spans="1:12" ht="16.95" customHeight="1" x14ac:dyDescent="0.3">
      <c r="C1" s="47" t="s">
        <v>16</v>
      </c>
      <c r="D1" s="45"/>
      <c r="E1" s="45"/>
      <c r="F1" s="45"/>
      <c r="G1" s="45"/>
      <c r="H1" s="45"/>
      <c r="I1" s="45"/>
      <c r="J1" s="45"/>
      <c r="K1" s="45"/>
      <c r="L1" s="45"/>
    </row>
    <row r="2" spans="1:12" ht="16.95" customHeight="1" x14ac:dyDescent="0.3">
      <c r="C2" s="45"/>
      <c r="D2" s="45"/>
      <c r="E2" s="45"/>
      <c r="F2" s="45"/>
      <c r="G2" s="45"/>
      <c r="H2" s="45"/>
      <c r="I2" s="45"/>
      <c r="J2" s="45"/>
      <c r="K2" s="45"/>
      <c r="L2" s="45"/>
    </row>
    <row r="3" spans="1:12" ht="16.95" customHeight="1" x14ac:dyDescent="0.3">
      <c r="C3" s="45"/>
      <c r="D3" s="45"/>
      <c r="E3" s="45"/>
      <c r="F3" s="45"/>
      <c r="G3" s="45"/>
      <c r="H3" s="45"/>
      <c r="I3" s="45"/>
      <c r="J3" s="45"/>
      <c r="K3" s="45"/>
      <c r="L3" s="45"/>
    </row>
    <row r="4" spans="1:12" ht="16.95" customHeight="1" x14ac:dyDescent="0.3">
      <c r="C4" s="45"/>
      <c r="D4" s="45"/>
      <c r="E4" s="45"/>
      <c r="F4" s="45"/>
      <c r="G4" s="45"/>
      <c r="H4" s="45"/>
      <c r="I4" s="45"/>
      <c r="J4" s="45"/>
      <c r="K4" s="45"/>
      <c r="L4" s="45"/>
    </row>
    <row r="5" spans="1:12" x14ac:dyDescent="0.3">
      <c r="B5" s="59" t="s">
        <v>17</v>
      </c>
      <c r="D5" s="59" t="s">
        <v>18</v>
      </c>
      <c r="E5" s="53"/>
      <c r="F5" s="53"/>
      <c r="G5" s="53"/>
      <c r="I5" s="59" t="s">
        <v>19</v>
      </c>
      <c r="J5" s="53"/>
      <c r="K5" s="53"/>
      <c r="L5" s="53"/>
    </row>
    <row r="6" spans="1:12" ht="25.95" customHeight="1" x14ac:dyDescent="0.3">
      <c r="B6" s="53"/>
      <c r="D6" s="52" t="s">
        <v>20</v>
      </c>
      <c r="E6" s="53"/>
      <c r="F6" s="52" t="s">
        <v>21</v>
      </c>
      <c r="G6" s="53"/>
      <c r="I6" s="57"/>
      <c r="J6" s="51"/>
      <c r="K6" s="51"/>
      <c r="L6" s="51"/>
    </row>
    <row r="7" spans="1:12" x14ac:dyDescent="0.3">
      <c r="B7" s="10"/>
      <c r="D7" s="50"/>
      <c r="E7" s="51"/>
      <c r="F7" s="50"/>
      <c r="G7" s="51"/>
      <c r="I7" s="51"/>
      <c r="J7" s="51"/>
      <c r="K7" s="51"/>
      <c r="L7" s="51"/>
    </row>
    <row r="8" spans="1:12" x14ac:dyDescent="0.3">
      <c r="B8" s="10"/>
      <c r="D8" s="50"/>
      <c r="E8" s="51"/>
      <c r="F8" s="50"/>
      <c r="G8" s="51"/>
      <c r="I8" s="51"/>
      <c r="J8" s="51"/>
      <c r="K8" s="51"/>
      <c r="L8" s="51"/>
    </row>
    <row r="9" spans="1:12" x14ac:dyDescent="0.3">
      <c r="B9" s="10"/>
      <c r="D9" s="50"/>
      <c r="E9" s="51"/>
      <c r="F9" s="50"/>
      <c r="G9" s="51"/>
      <c r="I9" s="51"/>
      <c r="J9" s="51"/>
      <c r="K9" s="51"/>
      <c r="L9" s="51"/>
    </row>
    <row r="11" spans="1:12" x14ac:dyDescent="0.3">
      <c r="E11" s="9" t="s">
        <v>32</v>
      </c>
      <c r="F11" s="9" t="s">
        <v>33</v>
      </c>
      <c r="G11" s="9" t="s">
        <v>34</v>
      </c>
      <c r="H11" s="9" t="s">
        <v>35</v>
      </c>
      <c r="I11" s="9" t="str">
        <f>"TOTAL "&amp;Annee</f>
        <v>TOTAL 2026</v>
      </c>
      <c r="J11" s="9" t="str">
        <f>"TOTAL "&amp;(Annee-1)</f>
        <v>TOTAL 2025</v>
      </c>
      <c r="K11" s="9" t="s">
        <v>36</v>
      </c>
      <c r="L11" s="9" t="s">
        <v>37</v>
      </c>
    </row>
    <row r="12" spans="1:12" ht="27" customHeight="1" x14ac:dyDescent="0.3">
      <c r="A12" s="11" t="s">
        <v>38</v>
      </c>
      <c r="B12" s="12" t="s">
        <v>39</v>
      </c>
      <c r="C12" s="13"/>
      <c r="D12" s="13"/>
      <c r="E12" s="13"/>
      <c r="F12" s="13"/>
      <c r="G12" s="13"/>
      <c r="H12" s="13"/>
      <c r="I12" s="13"/>
      <c r="J12" s="13"/>
      <c r="K12" s="13"/>
      <c r="L12" s="13"/>
    </row>
    <row r="13" spans="1:12" x14ac:dyDescent="0.3">
      <c r="A13" s="7"/>
      <c r="B13" s="14" t="s">
        <v>61</v>
      </c>
      <c r="C13" s="7"/>
      <c r="D13" s="7"/>
      <c r="E13" s="7"/>
      <c r="F13" s="7"/>
      <c r="G13" s="7"/>
      <c r="H13" s="7"/>
      <c r="I13" s="8"/>
      <c r="J13" s="8"/>
      <c r="K13" s="8"/>
      <c r="L13" s="14"/>
    </row>
    <row r="14" spans="1:12" x14ac:dyDescent="0.3">
      <c r="A14" s="7"/>
      <c r="B14" s="14" t="s">
        <v>62</v>
      </c>
      <c r="C14" s="7"/>
      <c r="D14" s="7"/>
      <c r="E14" s="7"/>
      <c r="F14" s="7"/>
      <c r="G14" s="7"/>
      <c r="H14" s="7"/>
      <c r="I14" s="8"/>
      <c r="J14" s="8"/>
      <c r="K14" s="8"/>
      <c r="L14" s="14"/>
    </row>
    <row r="15" spans="1:12" x14ac:dyDescent="0.3">
      <c r="A15" s="15" t="s">
        <v>43</v>
      </c>
      <c r="B15" s="13" t="s">
        <v>44</v>
      </c>
      <c r="C15" s="13"/>
      <c r="D15" s="13"/>
      <c r="E15" s="13"/>
      <c r="F15" s="13"/>
      <c r="G15" s="13"/>
      <c r="H15" s="13"/>
      <c r="I15" s="13"/>
      <c r="J15" s="13"/>
      <c r="K15" s="13"/>
      <c r="L15" s="13"/>
    </row>
    <row r="16" spans="1:12" x14ac:dyDescent="0.3">
      <c r="A16" s="14"/>
      <c r="B16" s="14" t="s">
        <v>45</v>
      </c>
      <c r="C16" s="14"/>
      <c r="D16" s="14"/>
      <c r="E16" s="16"/>
      <c r="F16" s="16"/>
      <c r="G16" s="16"/>
      <c r="H16" s="16"/>
      <c r="I16" s="17">
        <f>SUM(E16:H16)</f>
        <v>0</v>
      </c>
      <c r="J16" s="16"/>
      <c r="K16" s="18" t="str">
        <f>IF(N(J16)&gt;0,(I16-J16)/J16,"")</f>
        <v/>
      </c>
      <c r="L16" s="14"/>
    </row>
    <row r="17" spans="1:12" ht="40.049999999999997" customHeight="1" x14ac:dyDescent="0.3">
      <c r="A17" s="11" t="s">
        <v>6</v>
      </c>
      <c r="B17" s="12" t="s">
        <v>44</v>
      </c>
      <c r="C17" s="19" t="s">
        <v>46</v>
      </c>
      <c r="D17" s="19" t="str">
        <f>"Évolution du % vs "&amp;(Annee-1)</f>
        <v>Évolution du % vs 2025</v>
      </c>
      <c r="E17" s="19"/>
      <c r="F17" s="19"/>
      <c r="G17" s="19"/>
      <c r="H17" s="19"/>
      <c r="I17" s="19"/>
      <c r="J17" s="19"/>
      <c r="K17" s="19"/>
      <c r="L17" s="19"/>
    </row>
    <row r="18" spans="1:12" x14ac:dyDescent="0.3">
      <c r="A18" s="54" t="s">
        <v>47</v>
      </c>
      <c r="B18" s="14" t="s">
        <v>48</v>
      </c>
      <c r="C18" s="21" t="str">
        <f t="shared" ref="C18:C26" si="0">IF($I$27&gt;0,I18/$I$27,"")</f>
        <v/>
      </c>
      <c r="D18" s="18" t="str">
        <f t="shared" ref="D18:D26" si="1">IF(AND($I$27&gt;0,$J$27&gt;0),C18-N(J18)/$J$27,"")</f>
        <v/>
      </c>
      <c r="E18" s="16"/>
      <c r="F18" s="16"/>
      <c r="G18" s="16"/>
      <c r="H18" s="16"/>
      <c r="I18" s="17">
        <f t="shared" ref="I18:I26" si="2">SUM(E18:H18)</f>
        <v>0</v>
      </c>
      <c r="J18" s="16"/>
      <c r="K18" s="18" t="str">
        <f t="shared" ref="K18:K26" si="3">IF(N(J18)&gt;0,(I18-J18)/J18,"")</f>
        <v/>
      </c>
      <c r="L18" s="14"/>
    </row>
    <row r="19" spans="1:12" x14ac:dyDescent="0.3">
      <c r="A19" s="55"/>
      <c r="B19" s="14" t="s">
        <v>63</v>
      </c>
      <c r="C19" s="21" t="str">
        <f t="shared" si="0"/>
        <v/>
      </c>
      <c r="D19" s="18" t="str">
        <f t="shared" si="1"/>
        <v/>
      </c>
      <c r="E19" s="16"/>
      <c r="F19" s="16"/>
      <c r="G19" s="16"/>
      <c r="H19" s="16"/>
      <c r="I19" s="17">
        <f t="shared" si="2"/>
        <v>0</v>
      </c>
      <c r="J19" s="16"/>
      <c r="K19" s="18" t="str">
        <f t="shared" si="3"/>
        <v/>
      </c>
      <c r="L19" s="14"/>
    </row>
    <row r="20" spans="1:12" x14ac:dyDescent="0.3">
      <c r="A20" s="56"/>
      <c r="B20" s="14" t="s">
        <v>64</v>
      </c>
      <c r="C20" s="21" t="str">
        <f t="shared" si="0"/>
        <v/>
      </c>
      <c r="D20" s="18" t="str">
        <f t="shared" si="1"/>
        <v/>
      </c>
      <c r="E20" s="16"/>
      <c r="F20" s="16"/>
      <c r="G20" s="16"/>
      <c r="H20" s="16"/>
      <c r="I20" s="17">
        <f t="shared" si="2"/>
        <v>0</v>
      </c>
      <c r="J20" s="16"/>
      <c r="K20" s="18" t="str">
        <f t="shared" si="3"/>
        <v/>
      </c>
      <c r="L20" s="14"/>
    </row>
    <row r="21" spans="1:12" x14ac:dyDescent="0.3">
      <c r="A21" s="54" t="s">
        <v>51</v>
      </c>
      <c r="B21" s="14" t="s">
        <v>52</v>
      </c>
      <c r="C21" s="21" t="str">
        <f t="shared" si="0"/>
        <v/>
      </c>
      <c r="D21" s="18" t="str">
        <f t="shared" si="1"/>
        <v/>
      </c>
      <c r="E21" s="16"/>
      <c r="F21" s="16"/>
      <c r="G21" s="16"/>
      <c r="H21" s="16"/>
      <c r="I21" s="17">
        <f t="shared" si="2"/>
        <v>0</v>
      </c>
      <c r="J21" s="16"/>
      <c r="K21" s="18" t="str">
        <f t="shared" si="3"/>
        <v/>
      </c>
      <c r="L21" s="14"/>
    </row>
    <row r="22" spans="1:12" x14ac:dyDescent="0.3">
      <c r="A22" s="56"/>
      <c r="B22" s="14" t="s">
        <v>53</v>
      </c>
      <c r="C22" s="21" t="str">
        <f t="shared" si="0"/>
        <v/>
      </c>
      <c r="D22" s="18" t="str">
        <f t="shared" si="1"/>
        <v/>
      </c>
      <c r="E22" s="16"/>
      <c r="F22" s="16"/>
      <c r="G22" s="16"/>
      <c r="H22" s="16"/>
      <c r="I22" s="17">
        <f t="shared" si="2"/>
        <v>0</v>
      </c>
      <c r="J22" s="16"/>
      <c r="K22" s="18" t="str">
        <f t="shared" si="3"/>
        <v/>
      </c>
      <c r="L22" s="14"/>
    </row>
    <row r="23" spans="1:12" x14ac:dyDescent="0.3">
      <c r="A23" s="20" t="s">
        <v>54</v>
      </c>
      <c r="B23" s="14" t="s">
        <v>65</v>
      </c>
      <c r="C23" s="21" t="str">
        <f t="shared" si="0"/>
        <v/>
      </c>
      <c r="D23" s="18" t="str">
        <f t="shared" si="1"/>
        <v/>
      </c>
      <c r="E23" s="16"/>
      <c r="F23" s="16"/>
      <c r="G23" s="16"/>
      <c r="H23" s="16"/>
      <c r="I23" s="17">
        <f t="shared" si="2"/>
        <v>0</v>
      </c>
      <c r="J23" s="16"/>
      <c r="K23" s="18" t="str">
        <f t="shared" si="3"/>
        <v/>
      </c>
      <c r="L23" s="14"/>
    </row>
    <row r="24" spans="1:12" ht="26.4" x14ac:dyDescent="0.3">
      <c r="A24" s="20" t="s">
        <v>55</v>
      </c>
      <c r="B24" s="14" t="s">
        <v>65</v>
      </c>
      <c r="C24" s="21" t="str">
        <f t="shared" si="0"/>
        <v/>
      </c>
      <c r="D24" s="18" t="str">
        <f t="shared" si="1"/>
        <v/>
      </c>
      <c r="E24" s="16"/>
      <c r="F24" s="16"/>
      <c r="G24" s="16"/>
      <c r="H24" s="16"/>
      <c r="I24" s="17">
        <f t="shared" si="2"/>
        <v>0</v>
      </c>
      <c r="J24" s="16"/>
      <c r="K24" s="18" t="str">
        <f t="shared" si="3"/>
        <v/>
      </c>
      <c r="L24" s="14"/>
    </row>
    <row r="25" spans="1:12" x14ac:dyDescent="0.3">
      <c r="A25" s="54" t="s">
        <v>56</v>
      </c>
      <c r="B25" s="14" t="s">
        <v>66</v>
      </c>
      <c r="C25" s="21" t="str">
        <f t="shared" si="0"/>
        <v/>
      </c>
      <c r="D25" s="18" t="str">
        <f t="shared" si="1"/>
        <v/>
      </c>
      <c r="E25" s="16"/>
      <c r="F25" s="16"/>
      <c r="G25" s="16"/>
      <c r="H25" s="16"/>
      <c r="I25" s="17">
        <f t="shared" si="2"/>
        <v>0</v>
      </c>
      <c r="J25" s="16"/>
      <c r="K25" s="18" t="str">
        <f t="shared" si="3"/>
        <v/>
      </c>
      <c r="L25" s="14"/>
    </row>
    <row r="26" spans="1:12" x14ac:dyDescent="0.3">
      <c r="A26" s="56"/>
      <c r="B26" s="14" t="s">
        <v>67</v>
      </c>
      <c r="C26" s="21" t="str">
        <f t="shared" si="0"/>
        <v/>
      </c>
      <c r="D26" s="18" t="str">
        <f t="shared" si="1"/>
        <v/>
      </c>
      <c r="E26" s="16"/>
      <c r="F26" s="16"/>
      <c r="G26" s="16"/>
      <c r="H26" s="16"/>
      <c r="I26" s="17">
        <f t="shared" si="2"/>
        <v>0</v>
      </c>
      <c r="J26" s="16"/>
      <c r="K26" s="18" t="str">
        <f t="shared" si="3"/>
        <v/>
      </c>
      <c r="L26" s="14"/>
    </row>
    <row r="27" spans="1:12" x14ac:dyDescent="0.3">
      <c r="E27" s="60" t="s">
        <v>59</v>
      </c>
      <c r="F27" s="45"/>
      <c r="G27" s="45"/>
      <c r="H27" s="45"/>
      <c r="I27" s="22">
        <f>SUM(I18:I26)</f>
        <v>0</v>
      </c>
      <c r="J27" s="22">
        <f>SUM(J18:J26)</f>
        <v>0</v>
      </c>
      <c r="K27" s="23" t="str">
        <f>IF(J27&gt;0,(I27-J27)/J27,"")</f>
        <v/>
      </c>
    </row>
    <row r="28" spans="1:12" x14ac:dyDescent="0.3">
      <c r="E28" s="58" t="s">
        <v>60</v>
      </c>
      <c r="F28" s="45"/>
      <c r="G28" s="45"/>
      <c r="H28" s="45"/>
      <c r="I28" s="24" t="str">
        <f>IF(I16&gt;0,I27/I16,"")</f>
        <v/>
      </c>
      <c r="J28" s="24" t="str">
        <f>IF(N(J16)&gt;0,J27/J16,"")</f>
        <v/>
      </c>
    </row>
  </sheetData>
  <mergeCells count="18">
    <mergeCell ref="D5:G5"/>
    <mergeCell ref="D9:E9"/>
    <mergeCell ref="E27:H27"/>
    <mergeCell ref="B5:B6"/>
    <mergeCell ref="C1:L4"/>
    <mergeCell ref="I5:L5"/>
    <mergeCell ref="F8:G8"/>
    <mergeCell ref="A25:A26"/>
    <mergeCell ref="I6:L9"/>
    <mergeCell ref="A21:A22"/>
    <mergeCell ref="F7:G7"/>
    <mergeCell ref="E28:H28"/>
    <mergeCell ref="F6:G6"/>
    <mergeCell ref="D8:E8"/>
    <mergeCell ref="D6:E6"/>
    <mergeCell ref="A18:A20"/>
    <mergeCell ref="D7:E7"/>
    <mergeCell ref="F9:G9"/>
  </mergeCells>
  <conditionalFormatting sqref="D18:D26">
    <cfRule type="expression" dxfId="213" priority="3" stopIfTrue="1">
      <formula>AND(ISNUMBER(D18),D18&gt;0)</formula>
    </cfRule>
    <cfRule type="expression" dxfId="212" priority="4">
      <formula>AND(ISNUMBER(D18),D18&lt;0)</formula>
    </cfRule>
  </conditionalFormatting>
  <conditionalFormatting sqref="K16">
    <cfRule type="expression" dxfId="211" priority="1" stopIfTrue="1">
      <formula>AND(ISNUMBER(K16),K16&gt;0)</formula>
    </cfRule>
    <cfRule type="expression" dxfId="210" priority="2">
      <formula>AND(ISNUMBER(K16),K16&lt;0)</formula>
    </cfRule>
  </conditionalFormatting>
  <conditionalFormatting sqref="K18:K27">
    <cfRule type="expression" dxfId="209" priority="5" stopIfTrue="1">
      <formula>AND(ISNUMBER(K18),K18&gt;0)</formula>
    </cfRule>
    <cfRule type="expression" dxfId="208" priority="6">
      <formula>AND(ISNUMBER(K18),K18&lt;0)</formula>
    </cfRule>
  </conditionalFormatting>
  <dataValidations count="1">
    <dataValidation type="whole" operator="greaterThanOrEqual" allowBlank="1" showErrorMessage="1" errorTitle="Nombre attendu" error="Saisissez un nombre entier, 0 ou plus." sqref="E16:H16 J18:J26 E18:H26 J16" xr:uid="{00000000-0002-0000-0200-000000000000}">
      <formula1>0</formula1>
    </dataValidation>
  </dataValidations>
  <pageMargins left="0.75" right="0.75" top="1" bottom="1" header="0.5" footer="0.5"/>
  <pageSetup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F7F7F"/>
    <pageSetUpPr fitToPage="1"/>
  </sheetPr>
  <dimension ref="A1:M54"/>
  <sheetViews>
    <sheetView showGridLines="0" workbookViewId="0">
      <pane xSplit="1" topLeftCell="B1" activePane="topRight" state="frozen"/>
      <selection pane="topRight"/>
    </sheetView>
  </sheetViews>
  <sheetFormatPr baseColWidth="10" defaultColWidth="8.88671875" defaultRowHeight="14.4" x14ac:dyDescent="0.3"/>
  <cols>
    <col min="1" max="1" width="26" customWidth="1"/>
    <col min="2" max="2" width="13" customWidth="1"/>
    <col min="3" max="4" width="12" customWidth="1"/>
    <col min="5" max="5" width="14.44140625" customWidth="1"/>
    <col min="6" max="6" width="12" customWidth="1"/>
    <col min="7" max="7" width="14" customWidth="1"/>
    <col min="8" max="8" width="12" customWidth="1"/>
    <col min="9" max="9" width="15" customWidth="1"/>
    <col min="10" max="10" width="12" customWidth="1"/>
    <col min="11" max="11" width="15" customWidth="1"/>
    <col min="12" max="12" width="12" customWidth="1"/>
    <col min="13" max="13" width="15" customWidth="1"/>
  </cols>
  <sheetData>
    <row r="1" spans="1:13" ht="67.95" customHeight="1" x14ac:dyDescent="0.3">
      <c r="D1" s="48" t="s">
        <v>68</v>
      </c>
      <c r="E1" s="45"/>
      <c r="F1" s="45"/>
      <c r="G1" s="45"/>
      <c r="H1" s="45"/>
      <c r="I1" s="45"/>
      <c r="J1" s="45"/>
      <c r="K1" s="45"/>
      <c r="L1" s="45"/>
      <c r="M1" s="45"/>
    </row>
    <row r="2" spans="1:13" ht="43.95" customHeight="1" x14ac:dyDescent="0.3">
      <c r="D2" s="47" t="s">
        <v>69</v>
      </c>
      <c r="E2" s="45"/>
      <c r="F2" s="45"/>
      <c r="G2" s="45"/>
      <c r="H2" s="45"/>
      <c r="I2" s="45"/>
      <c r="J2" s="45"/>
      <c r="K2" s="45"/>
      <c r="L2" s="45"/>
      <c r="M2" s="45"/>
    </row>
    <row r="3" spans="1:13" x14ac:dyDescent="0.3">
      <c r="B3" s="59" t="s">
        <v>17</v>
      </c>
      <c r="D3" s="59" t="s">
        <v>18</v>
      </c>
      <c r="E3" s="53"/>
      <c r="F3" s="53"/>
      <c r="G3" s="53"/>
      <c r="I3" s="59" t="s">
        <v>19</v>
      </c>
      <c r="J3" s="53"/>
      <c r="K3" s="53"/>
      <c r="L3" s="53"/>
    </row>
    <row r="4" spans="1:13" ht="25.95" customHeight="1" x14ac:dyDescent="0.3">
      <c r="B4" s="53"/>
      <c r="D4" s="52" t="s">
        <v>20</v>
      </c>
      <c r="E4" s="53"/>
      <c r="F4" s="52" t="s">
        <v>21</v>
      </c>
      <c r="G4" s="53"/>
      <c r="I4" s="57" t="s">
        <v>70</v>
      </c>
      <c r="J4" s="51"/>
      <c r="K4" s="51"/>
      <c r="L4" s="51"/>
    </row>
    <row r="5" spans="1:13" x14ac:dyDescent="0.3">
      <c r="B5" s="10" t="s">
        <v>23</v>
      </c>
      <c r="D5" s="50" t="s">
        <v>24</v>
      </c>
      <c r="E5" s="51"/>
      <c r="F5" s="50" t="s">
        <v>25</v>
      </c>
      <c r="G5" s="51"/>
      <c r="I5" s="51"/>
      <c r="J5" s="51"/>
      <c r="K5" s="51"/>
      <c r="L5" s="51"/>
    </row>
    <row r="6" spans="1:13" x14ac:dyDescent="0.3">
      <c r="B6" s="10"/>
      <c r="D6" s="50" t="s">
        <v>27</v>
      </c>
      <c r="E6" s="51"/>
      <c r="F6" s="50" t="s">
        <v>28</v>
      </c>
      <c r="G6" s="51"/>
      <c r="I6" s="51"/>
      <c r="J6" s="51"/>
      <c r="K6" s="51"/>
      <c r="L6" s="51"/>
    </row>
    <row r="7" spans="1:13" x14ac:dyDescent="0.3">
      <c r="B7" s="10"/>
      <c r="D7" s="50" t="s">
        <v>71</v>
      </c>
      <c r="E7" s="51"/>
      <c r="F7" s="50" t="s">
        <v>28</v>
      </c>
      <c r="G7" s="51"/>
      <c r="I7" s="51"/>
      <c r="J7" s="51"/>
      <c r="K7" s="51"/>
      <c r="L7" s="51"/>
    </row>
    <row r="9" spans="1:13" ht="15.6" x14ac:dyDescent="0.3">
      <c r="A9" s="61" t="s">
        <v>72</v>
      </c>
      <c r="B9" s="45"/>
      <c r="C9" s="45"/>
      <c r="D9" s="45"/>
      <c r="E9" s="45"/>
      <c r="F9" s="45"/>
      <c r="G9" s="45"/>
    </row>
    <row r="10" spans="1:13" ht="22.05" customHeight="1" x14ac:dyDescent="0.3">
      <c r="A10" s="9" t="s">
        <v>73</v>
      </c>
      <c r="B10" s="9" t="s">
        <v>74</v>
      </c>
      <c r="C10" s="9" t="s">
        <v>32</v>
      </c>
      <c r="D10" s="9" t="s">
        <v>33</v>
      </c>
      <c r="E10" s="9" t="s">
        <v>34</v>
      </c>
      <c r="F10" s="9" t="s">
        <v>35</v>
      </c>
      <c r="G10" s="9" t="str">
        <f>"Année "&amp;Annee</f>
        <v>Année 2026</v>
      </c>
    </row>
    <row r="11" spans="1:13" ht="28.05" customHeight="1" x14ac:dyDescent="0.3">
      <c r="A11" s="10" t="s">
        <v>75</v>
      </c>
      <c r="B11" s="8" t="str">
        <f>TEXT(Rep_min_1,"0%")&amp;" à "&amp;TEXT(Rep_max_1,"0%")</f>
        <v>3% à 25%</v>
      </c>
      <c r="C11" s="25">
        <f>E23</f>
        <v>8.5760517799352745E-2</v>
      </c>
      <c r="D11" s="25">
        <f>E30</f>
        <v>8.762406947890819E-2</v>
      </c>
      <c r="E11" s="25">
        <f>E37</f>
        <v>8.2338152105593962E-2</v>
      </c>
      <c r="F11" s="25">
        <f>E44</f>
        <v>8.9991220368744518E-2</v>
      </c>
      <c r="G11" s="26">
        <f>E51</f>
        <v>8.6501974754123745E-2</v>
      </c>
    </row>
    <row r="12" spans="1:13" ht="28.05" customHeight="1" x14ac:dyDescent="0.3">
      <c r="A12" s="10" t="s">
        <v>76</v>
      </c>
      <c r="B12" s="8" t="str">
        <f>TEXT(Rep_min_2,"0%")&amp;" à "&amp;TEXT(Rep_max_2,"0%")</f>
        <v>25% à 60%</v>
      </c>
      <c r="C12" s="25">
        <f>G23</f>
        <v>0.40943396226415096</v>
      </c>
      <c r="D12" s="25">
        <f>G30</f>
        <v>0.39823008849557523</v>
      </c>
      <c r="E12" s="25">
        <f>G37</f>
        <v>0.4217557251908397</v>
      </c>
      <c r="F12" s="25">
        <f>G44</f>
        <v>0.40975609756097559</v>
      </c>
      <c r="G12" s="26">
        <f>G51</f>
        <v>0.40957923008057295</v>
      </c>
    </row>
    <row r="13" spans="1:13" ht="28.05" customHeight="1" x14ac:dyDescent="0.3">
      <c r="A13" s="10" t="s">
        <v>77</v>
      </c>
      <c r="B13" s="8" t="str">
        <f>TEXT(Rep_min_3,"0%")&amp;" à "&amp;TEXT(Rep_max_3,"0%")</f>
        <v>30% à 70%</v>
      </c>
      <c r="C13" s="25">
        <f>I23</f>
        <v>0.52995391705069128</v>
      </c>
      <c r="D13" s="25">
        <f>I30</f>
        <v>0.54666666666666663</v>
      </c>
      <c r="E13" s="25">
        <f>I37</f>
        <v>0.52036199095022628</v>
      </c>
      <c r="F13" s="25">
        <f>I44</f>
        <v>0.53968253968253965</v>
      </c>
      <c r="G13" s="26">
        <f>I51</f>
        <v>0.53442622950819674</v>
      </c>
    </row>
    <row r="14" spans="1:13" ht="28.05" customHeight="1" x14ac:dyDescent="0.3">
      <c r="A14" s="10" t="s">
        <v>78</v>
      </c>
      <c r="B14" s="8" t="str">
        <f>TEXT(Rep_min_4,"0%")&amp;" ou plus"</f>
        <v>35% ou plus</v>
      </c>
      <c r="C14" s="25">
        <f>K23</f>
        <v>0.69565217391304346</v>
      </c>
      <c r="D14" s="25">
        <f>K30</f>
        <v>0.68292682926829273</v>
      </c>
      <c r="E14" s="25">
        <f>K37</f>
        <v>0.71304347826086956</v>
      </c>
      <c r="F14" s="25">
        <f>K44</f>
        <v>0.71323529411764708</v>
      </c>
      <c r="G14" s="26">
        <f>K51</f>
        <v>0.70143149284253581</v>
      </c>
    </row>
    <row r="15" spans="1:13" ht="28.05" customHeight="1" x14ac:dyDescent="0.3">
      <c r="A15" s="10" t="s">
        <v>79</v>
      </c>
      <c r="B15" s="8" t="str">
        <f>TEXT(Rep_min_5,"0%")&amp;" ou plus"</f>
        <v>80% ou plus</v>
      </c>
      <c r="C15" s="25">
        <f>M23</f>
        <v>0.91249999999999998</v>
      </c>
      <c r="D15" s="25">
        <f>M30</f>
        <v>0.90476190476190477</v>
      </c>
      <c r="E15" s="25">
        <f>M37</f>
        <v>0.91463414634146345</v>
      </c>
      <c r="F15" s="25">
        <f>M44</f>
        <v>0.89690721649484539</v>
      </c>
      <c r="G15" s="26">
        <f>M51</f>
        <v>0.90670553935860054</v>
      </c>
    </row>
    <row r="16" spans="1:13" ht="28.05" customHeight="1" x14ac:dyDescent="0.3">
      <c r="A16" s="10" t="s">
        <v>80</v>
      </c>
      <c r="B16" s="27"/>
      <c r="C16" s="28">
        <f>B23</f>
        <v>84.657534246575338</v>
      </c>
      <c r="D16" s="28">
        <f>B30</f>
        <v>84.84210526315789</v>
      </c>
      <c r="E16" s="28">
        <f>B37</f>
        <v>84.853333333333339</v>
      </c>
      <c r="F16" s="28">
        <f>B44</f>
        <v>78.551724137931032</v>
      </c>
      <c r="G16" s="29">
        <f>B51</f>
        <v>83.041800643086816</v>
      </c>
    </row>
    <row r="18" spans="1:13" ht="79.95" customHeight="1" x14ac:dyDescent="0.3">
      <c r="A18" s="9" t="s">
        <v>81</v>
      </c>
      <c r="B18" s="19" t="s">
        <v>80</v>
      </c>
      <c r="C18" s="19" t="s">
        <v>82</v>
      </c>
      <c r="D18" s="19" t="s">
        <v>83</v>
      </c>
      <c r="E18" s="8" t="s">
        <v>84</v>
      </c>
      <c r="F18" s="19" t="s">
        <v>85</v>
      </c>
      <c r="G18" s="8" t="s">
        <v>86</v>
      </c>
      <c r="H18" s="19" t="s">
        <v>87</v>
      </c>
      <c r="I18" s="8" t="s">
        <v>88</v>
      </c>
      <c r="J18" s="19" t="s">
        <v>89</v>
      </c>
      <c r="K18" s="8" t="s">
        <v>90</v>
      </c>
      <c r="L18" s="19" t="s">
        <v>91</v>
      </c>
      <c r="M18" s="8" t="s">
        <v>92</v>
      </c>
    </row>
    <row r="19" spans="1:13" ht="22.05" customHeight="1" x14ac:dyDescent="0.3">
      <c r="A19" s="10" t="s">
        <v>93</v>
      </c>
      <c r="B19" s="30">
        <f>IF(AND(N(C19)&gt;0,N(L19)&gt;0),C19/L19,"")</f>
        <v>90.909090909090907</v>
      </c>
      <c r="C19" s="16">
        <v>1000</v>
      </c>
      <c r="D19" s="16">
        <v>125</v>
      </c>
      <c r="E19" s="25">
        <f>IF(AND(N(C19)&gt;0,D19&lt;&gt;""),D19/C19,"")</f>
        <v>0.125</v>
      </c>
      <c r="F19" s="16">
        <v>54</v>
      </c>
      <c r="G19" s="25">
        <f>IF(AND(N(D19)&gt;0,F19&lt;&gt;""),F19/D19,"")</f>
        <v>0.432</v>
      </c>
      <c r="H19" s="16">
        <v>21</v>
      </c>
      <c r="I19" s="25">
        <f>IF(AND(N(F19)&gt;0,H19&lt;&gt;""),H19/F19,"")</f>
        <v>0.3888888888888889</v>
      </c>
      <c r="J19" s="16">
        <v>11</v>
      </c>
      <c r="K19" s="25">
        <f>IF(AND(N(H19)&gt;0,J19&lt;&gt;""),J19/H19,"")</f>
        <v>0.52380952380952384</v>
      </c>
      <c r="L19" s="16">
        <v>11</v>
      </c>
      <c r="M19" s="25">
        <f>IF(AND(N(J19)&gt;0,L19&lt;&gt;""),L19/J19,"")</f>
        <v>1</v>
      </c>
    </row>
    <row r="20" spans="1:13" ht="22.05" customHeight="1" x14ac:dyDescent="0.3">
      <c r="A20" s="10" t="s">
        <v>94</v>
      </c>
      <c r="B20" s="30">
        <f>IF(AND(N(C20)&gt;0,N(L20)&gt;0),C20/L20,"")</f>
        <v>71.043478260869563</v>
      </c>
      <c r="C20" s="16">
        <v>1634</v>
      </c>
      <c r="D20" s="16">
        <v>150</v>
      </c>
      <c r="E20" s="25">
        <f>IF(AND(N(C20)&gt;0,D20&lt;&gt;""),D20/C20,"")</f>
        <v>9.1799265605875147E-2</v>
      </c>
      <c r="F20" s="16">
        <v>64</v>
      </c>
      <c r="G20" s="25">
        <f>IF(AND(N(D20)&gt;0,F20&lt;&gt;""),F20/D20,"")</f>
        <v>0.42666666666666669</v>
      </c>
      <c r="H20" s="16">
        <v>41</v>
      </c>
      <c r="I20" s="25">
        <f>IF(AND(N(F20)&gt;0,H20&lt;&gt;""),H20/F20,"")</f>
        <v>0.640625</v>
      </c>
      <c r="J20" s="16">
        <v>25</v>
      </c>
      <c r="K20" s="25">
        <f>IF(AND(N(H20)&gt;0,J20&lt;&gt;""),J20/H20,"")</f>
        <v>0.6097560975609756</v>
      </c>
      <c r="L20" s="16">
        <v>23</v>
      </c>
      <c r="M20" s="25">
        <f>IF(AND(N(J20)&gt;0,L20&lt;&gt;""),L20/J20,"")</f>
        <v>0.92</v>
      </c>
    </row>
    <row r="21" spans="1:13" ht="22.05" customHeight="1" x14ac:dyDescent="0.3">
      <c r="A21" s="10" t="s">
        <v>95</v>
      </c>
      <c r="B21" s="30">
        <f>IF(AND(N(C21)&gt;0,N(L21)&gt;0),C21/L21,"")</f>
        <v>108.125</v>
      </c>
      <c r="C21" s="16">
        <v>3460</v>
      </c>
      <c r="D21" s="16">
        <v>230</v>
      </c>
      <c r="E21" s="25">
        <f>IF(AND(N(C21)&gt;0,D21&lt;&gt;""),D21/C21,"")</f>
        <v>6.6473988439306353E-2</v>
      </c>
      <c r="F21" s="16">
        <v>80</v>
      </c>
      <c r="G21" s="25">
        <f>IF(AND(N(D21)&gt;0,F21&lt;&gt;""),F21/D21,"")</f>
        <v>0.34782608695652173</v>
      </c>
      <c r="H21" s="16">
        <v>43</v>
      </c>
      <c r="I21" s="25">
        <f>IF(AND(N(F21)&gt;0,H21&lt;&gt;""),H21/F21,"")</f>
        <v>0.53749999999999998</v>
      </c>
      <c r="J21" s="16">
        <v>35</v>
      </c>
      <c r="K21" s="25">
        <f>IF(AND(N(H21)&gt;0,J21&lt;&gt;""),J21/H21,"")</f>
        <v>0.81395348837209303</v>
      </c>
      <c r="L21" s="16">
        <v>32</v>
      </c>
      <c r="M21" s="25">
        <f>IF(AND(N(J21)&gt;0,L21&lt;&gt;""),L21/J21,"")</f>
        <v>0.91428571428571426</v>
      </c>
    </row>
    <row r="22" spans="1:13" ht="22.05" customHeight="1" x14ac:dyDescent="0.3">
      <c r="A22" s="10" t="s">
        <v>96</v>
      </c>
      <c r="B22" s="30">
        <f>IF(AND(N(C22)&gt;0,N(L22)&gt;0),C22/L22,"")</f>
        <v>12.285714285714286</v>
      </c>
      <c r="C22" s="16">
        <v>86</v>
      </c>
      <c r="D22" s="16">
        <v>25</v>
      </c>
      <c r="E22" s="25">
        <f>IF(AND(N(C22)&gt;0,D22&lt;&gt;""),D22/C22,"")</f>
        <v>0.29069767441860467</v>
      </c>
      <c r="F22" s="16">
        <v>19</v>
      </c>
      <c r="G22" s="25">
        <f>IF(AND(N(D22)&gt;0,F22&lt;&gt;""),F22/D22,"")</f>
        <v>0.76</v>
      </c>
      <c r="H22" s="16">
        <v>10</v>
      </c>
      <c r="I22" s="25">
        <f>IF(AND(N(F22)&gt;0,H22&lt;&gt;""),H22/F22,"")</f>
        <v>0.52631578947368418</v>
      </c>
      <c r="J22" s="16">
        <v>9</v>
      </c>
      <c r="K22" s="25">
        <f>IF(AND(N(H22)&gt;0,J22&lt;&gt;""),J22/H22,"")</f>
        <v>0.9</v>
      </c>
      <c r="L22" s="16">
        <v>7</v>
      </c>
      <c r="M22" s="25">
        <f>IF(AND(N(J22)&gt;0,L22&lt;&gt;""),L22/J22,"")</f>
        <v>0.77777777777777779</v>
      </c>
    </row>
    <row r="23" spans="1:13" x14ac:dyDescent="0.3">
      <c r="A23" s="31" t="s">
        <v>97</v>
      </c>
      <c r="B23" s="32">
        <f>IF(AND(N(C23)&gt;0,N(L23)&gt;0),C23/L23,"")</f>
        <v>84.657534246575338</v>
      </c>
      <c r="C23" s="22">
        <f>IF(COUNT(C19:C22)=0,"",SUM(C19:C22))</f>
        <v>6180</v>
      </c>
      <c r="D23" s="22">
        <f>IF(COUNT(D19:D22)=0,"",SUM(D19:D22))</f>
        <v>530</v>
      </c>
      <c r="E23" s="26">
        <f>IF(AND(N(C23)&gt;0,D23&lt;&gt;""),D23/C23,"")</f>
        <v>8.5760517799352745E-2</v>
      </c>
      <c r="F23" s="22">
        <f>IF(COUNT(F19:F22)=0,"",SUM(F19:F22))</f>
        <v>217</v>
      </c>
      <c r="G23" s="26">
        <f>IF(AND(N(D23)&gt;0,F23&lt;&gt;""),F23/D23,"")</f>
        <v>0.40943396226415096</v>
      </c>
      <c r="H23" s="22">
        <f>IF(COUNT(H19:H22)=0,"",SUM(H19:H22))</f>
        <v>115</v>
      </c>
      <c r="I23" s="26">
        <f>IF(AND(N(F23)&gt;0,H23&lt;&gt;""),H23/F23,"")</f>
        <v>0.52995391705069128</v>
      </c>
      <c r="J23" s="22">
        <f>IF(COUNT(J19:J22)=0,"",SUM(J19:J22))</f>
        <v>80</v>
      </c>
      <c r="K23" s="26">
        <f>IF(AND(N(H23)&gt;0,J23&lt;&gt;""),J23/H23,"")</f>
        <v>0.69565217391304346</v>
      </c>
      <c r="L23" s="22">
        <f>IF(COUNT(L19:L22)=0,"",SUM(L19:L22))</f>
        <v>73</v>
      </c>
      <c r="M23" s="26">
        <f>IF(AND(N(J23)&gt;0,L23&lt;&gt;""),L23/J23,"")</f>
        <v>0.91249999999999998</v>
      </c>
    </row>
    <row r="25" spans="1:13" ht="79.95" customHeight="1" x14ac:dyDescent="0.3">
      <c r="A25" s="9" t="s">
        <v>98</v>
      </c>
      <c r="B25" s="19" t="s">
        <v>80</v>
      </c>
      <c r="C25" s="19" t="s">
        <v>82</v>
      </c>
      <c r="D25" s="19" t="s">
        <v>83</v>
      </c>
      <c r="E25" s="8" t="s">
        <v>84</v>
      </c>
      <c r="F25" s="19" t="s">
        <v>85</v>
      </c>
      <c r="G25" s="8" t="s">
        <v>86</v>
      </c>
      <c r="H25" s="19" t="s">
        <v>87</v>
      </c>
      <c r="I25" s="8" t="s">
        <v>88</v>
      </c>
      <c r="J25" s="19" t="s">
        <v>89</v>
      </c>
      <c r="K25" s="8" t="s">
        <v>90</v>
      </c>
      <c r="L25" s="19" t="s">
        <v>91</v>
      </c>
      <c r="M25" s="8" t="s">
        <v>92</v>
      </c>
    </row>
    <row r="26" spans="1:13" ht="22.05" customHeight="1" x14ac:dyDescent="0.3">
      <c r="A26" s="33" t="str">
        <f>IF($A$19="","",$A$19)</f>
        <v>Métiers du marketing</v>
      </c>
      <c r="B26" s="30">
        <f>IF(AND(N(C26)&gt;0,N(L26)&gt;0),C26/L26,"")</f>
        <v>94.818181818181813</v>
      </c>
      <c r="C26" s="16">
        <v>1043</v>
      </c>
      <c r="D26" s="16">
        <v>133</v>
      </c>
      <c r="E26" s="25">
        <f>IF(AND(N(C26)&gt;0,D26&lt;&gt;""),D26/C26,"")</f>
        <v>0.12751677852348994</v>
      </c>
      <c r="F26" s="16">
        <v>56</v>
      </c>
      <c r="G26" s="25">
        <f>IF(AND(N(D26)&gt;0,F26&lt;&gt;""),F26/D26,"")</f>
        <v>0.42105263157894735</v>
      </c>
      <c r="H26" s="16">
        <v>22</v>
      </c>
      <c r="I26" s="25">
        <f>IF(AND(N(F26)&gt;0,H26&lt;&gt;""),H26/F26,"")</f>
        <v>0.39285714285714285</v>
      </c>
      <c r="J26" s="16">
        <v>11</v>
      </c>
      <c r="K26" s="25">
        <f>IF(AND(N(H26)&gt;0,J26&lt;&gt;""),J26/H26,"")</f>
        <v>0.5</v>
      </c>
      <c r="L26" s="16">
        <v>11</v>
      </c>
      <c r="M26" s="25">
        <f>IF(AND(N(J26)&gt;0,L26&lt;&gt;""),L26/J26,"")</f>
        <v>1</v>
      </c>
    </row>
    <row r="27" spans="1:13" ht="22.05" customHeight="1" x14ac:dyDescent="0.3">
      <c r="A27" s="33" t="str">
        <f>IF($A$20="","",$A$20)</f>
        <v>Métiers support</v>
      </c>
      <c r="B27" s="30">
        <f>IF(AND(N(C27)&gt;0,N(L27)&gt;0),C27/L27,"")</f>
        <v>71.041666666666671</v>
      </c>
      <c r="C27" s="16">
        <v>1705</v>
      </c>
      <c r="D27" s="16">
        <v>160</v>
      </c>
      <c r="E27" s="25">
        <f>IF(AND(N(C27)&gt;0,D27&lt;&gt;""),D27/C27,"")</f>
        <v>9.3841642228739003E-2</v>
      </c>
      <c r="F27" s="16">
        <v>66</v>
      </c>
      <c r="G27" s="25">
        <f>IF(AND(N(D27)&gt;0,F27&lt;&gt;""),F27/D27,"")</f>
        <v>0.41249999999999998</v>
      </c>
      <c r="H27" s="16">
        <v>44</v>
      </c>
      <c r="I27" s="25">
        <f>IF(AND(N(F27)&gt;0,H27&lt;&gt;""),H27/F27,"")</f>
        <v>0.66666666666666663</v>
      </c>
      <c r="J27" s="16">
        <v>26</v>
      </c>
      <c r="K27" s="25">
        <f>IF(AND(N(H27)&gt;0,J27&lt;&gt;""),J27/H27,"")</f>
        <v>0.59090909090909094</v>
      </c>
      <c r="L27" s="16">
        <v>24</v>
      </c>
      <c r="M27" s="25">
        <f>IF(AND(N(J27)&gt;0,L27&lt;&gt;""),L27/J27,"")</f>
        <v>0.92307692307692313</v>
      </c>
    </row>
    <row r="28" spans="1:13" ht="22.05" customHeight="1" x14ac:dyDescent="0.3">
      <c r="A28" s="33" t="str">
        <f>IF($A$21="","",$A$21)</f>
        <v>Métiers ventes</v>
      </c>
      <c r="B28" s="30">
        <f>IF(AND(N(C28)&gt;0,N(L28)&gt;0),C28/L28,"")</f>
        <v>109.39393939393939</v>
      </c>
      <c r="C28" s="16">
        <v>3610</v>
      </c>
      <c r="D28" s="16">
        <v>245</v>
      </c>
      <c r="E28" s="25">
        <f>IF(AND(N(C28)&gt;0,D28&lt;&gt;""),D28/C28,"")</f>
        <v>6.7867036011080337E-2</v>
      </c>
      <c r="F28" s="16">
        <v>83</v>
      </c>
      <c r="G28" s="25">
        <f>IF(AND(N(D28)&gt;0,F28&lt;&gt;""),F28/D28,"")</f>
        <v>0.33877551020408164</v>
      </c>
      <c r="H28" s="16">
        <v>46</v>
      </c>
      <c r="I28" s="25">
        <f>IF(AND(N(F28)&gt;0,H28&lt;&gt;""),H28/F28,"")</f>
        <v>0.55421686746987953</v>
      </c>
      <c r="J28" s="16">
        <v>37</v>
      </c>
      <c r="K28" s="25">
        <f>IF(AND(N(H28)&gt;0,J28&lt;&gt;""),J28/H28,"")</f>
        <v>0.80434782608695654</v>
      </c>
      <c r="L28" s="16">
        <v>33</v>
      </c>
      <c r="M28" s="25">
        <f>IF(AND(N(J28)&gt;0,L28&lt;&gt;""),L28/J28,"")</f>
        <v>0.89189189189189189</v>
      </c>
    </row>
    <row r="29" spans="1:13" ht="22.05" customHeight="1" x14ac:dyDescent="0.3">
      <c r="A29" s="33" t="str">
        <f>IF($A$22="","",$A$22)</f>
        <v>Métiers tech</v>
      </c>
      <c r="B29" s="30">
        <f>IF(AND(N(C29)&gt;0,N(L29)&gt;0),C29/L29,"")</f>
        <v>11.25</v>
      </c>
      <c r="C29" s="16">
        <v>90</v>
      </c>
      <c r="D29" s="16">
        <v>27</v>
      </c>
      <c r="E29" s="25">
        <f>IF(AND(N(C29)&gt;0,D29&lt;&gt;""),D29/C29,"")</f>
        <v>0.3</v>
      </c>
      <c r="F29" s="16">
        <v>20</v>
      </c>
      <c r="G29" s="25">
        <f>IF(AND(N(D29)&gt;0,F29&lt;&gt;""),F29/D29,"")</f>
        <v>0.7407407407407407</v>
      </c>
      <c r="H29" s="16">
        <v>11</v>
      </c>
      <c r="I29" s="25">
        <f>IF(AND(N(F29)&gt;0,H29&lt;&gt;""),H29/F29,"")</f>
        <v>0.55000000000000004</v>
      </c>
      <c r="J29" s="16">
        <v>10</v>
      </c>
      <c r="K29" s="25">
        <f>IF(AND(N(H29)&gt;0,J29&lt;&gt;""),J29/H29,"")</f>
        <v>0.90909090909090906</v>
      </c>
      <c r="L29" s="16">
        <v>8</v>
      </c>
      <c r="M29" s="25">
        <f>IF(AND(N(J29)&gt;0,L29&lt;&gt;""),L29/J29,"")</f>
        <v>0.8</v>
      </c>
    </row>
    <row r="30" spans="1:13" x14ac:dyDescent="0.3">
      <c r="A30" s="31" t="s">
        <v>97</v>
      </c>
      <c r="B30" s="32">
        <f>IF(AND(N(C30)&gt;0,N(L30)&gt;0),C30/L30,"")</f>
        <v>84.84210526315789</v>
      </c>
      <c r="C30" s="22">
        <f>IF(COUNT(C26:C29)=0,"",SUM(C26:C29))</f>
        <v>6448</v>
      </c>
      <c r="D30" s="22">
        <f>IF(COUNT(D26:D29)=0,"",SUM(D26:D29))</f>
        <v>565</v>
      </c>
      <c r="E30" s="26">
        <f>IF(AND(N(C30)&gt;0,D30&lt;&gt;""),D30/C30,"")</f>
        <v>8.762406947890819E-2</v>
      </c>
      <c r="F30" s="22">
        <f>IF(COUNT(F26:F29)=0,"",SUM(F26:F29))</f>
        <v>225</v>
      </c>
      <c r="G30" s="26">
        <f>IF(AND(N(D30)&gt;0,F30&lt;&gt;""),F30/D30,"")</f>
        <v>0.39823008849557523</v>
      </c>
      <c r="H30" s="22">
        <f>IF(COUNT(H26:H29)=0,"",SUM(H26:H29))</f>
        <v>123</v>
      </c>
      <c r="I30" s="26">
        <f>IF(AND(N(F30)&gt;0,H30&lt;&gt;""),H30/F30,"")</f>
        <v>0.54666666666666663</v>
      </c>
      <c r="J30" s="22">
        <f>IF(COUNT(J26:J29)=0,"",SUM(J26:J29))</f>
        <v>84</v>
      </c>
      <c r="K30" s="26">
        <f>IF(AND(N(H30)&gt;0,J30&lt;&gt;""),J30/H30,"")</f>
        <v>0.68292682926829273</v>
      </c>
      <c r="L30" s="22">
        <f>IF(COUNT(L26:L29)=0,"",SUM(L26:L29))</f>
        <v>76</v>
      </c>
      <c r="M30" s="26">
        <f>IF(AND(N(J30)&gt;0,L30&lt;&gt;""),L30/J30,"")</f>
        <v>0.90476190476190477</v>
      </c>
    </row>
    <row r="32" spans="1:13" ht="79.95" customHeight="1" x14ac:dyDescent="0.3">
      <c r="A32" s="9" t="s">
        <v>99</v>
      </c>
      <c r="B32" s="19" t="s">
        <v>80</v>
      </c>
      <c r="C32" s="19" t="s">
        <v>82</v>
      </c>
      <c r="D32" s="19" t="s">
        <v>83</v>
      </c>
      <c r="E32" s="8" t="s">
        <v>84</v>
      </c>
      <c r="F32" s="19" t="s">
        <v>85</v>
      </c>
      <c r="G32" s="8" t="s">
        <v>86</v>
      </c>
      <c r="H32" s="19" t="s">
        <v>87</v>
      </c>
      <c r="I32" s="8" t="s">
        <v>88</v>
      </c>
      <c r="J32" s="19" t="s">
        <v>89</v>
      </c>
      <c r="K32" s="8" t="s">
        <v>90</v>
      </c>
      <c r="L32" s="19" t="s">
        <v>91</v>
      </c>
      <c r="M32" s="8" t="s">
        <v>92</v>
      </c>
    </row>
    <row r="33" spans="1:13" ht="22.05" customHeight="1" x14ac:dyDescent="0.3">
      <c r="A33" s="33" t="str">
        <f>IF($A$19="","",$A$19)</f>
        <v>Métiers du marketing</v>
      </c>
      <c r="B33" s="30">
        <f>IF(AND(N(C33)&gt;0,N(L33)&gt;0),C33/L33,"")</f>
        <v>93.63636363636364</v>
      </c>
      <c r="C33" s="16">
        <v>1030</v>
      </c>
      <c r="D33" s="16">
        <v>124</v>
      </c>
      <c r="E33" s="25">
        <f>IF(AND(N(C33)&gt;0,D33&lt;&gt;""),D33/C33,"")</f>
        <v>0.12038834951456311</v>
      </c>
      <c r="F33" s="16">
        <v>55</v>
      </c>
      <c r="G33" s="25">
        <f>IF(AND(N(D33)&gt;0,F33&lt;&gt;""),F33/D33,"")</f>
        <v>0.44354838709677419</v>
      </c>
      <c r="H33" s="16">
        <v>21</v>
      </c>
      <c r="I33" s="25">
        <f>IF(AND(N(F33)&gt;0,H33&lt;&gt;""),H33/F33,"")</f>
        <v>0.38181818181818183</v>
      </c>
      <c r="J33" s="16">
        <v>11</v>
      </c>
      <c r="K33" s="25">
        <f>IF(AND(N(H33)&gt;0,J33&lt;&gt;""),J33/H33,"")</f>
        <v>0.52380952380952384</v>
      </c>
      <c r="L33" s="16">
        <v>11</v>
      </c>
      <c r="M33" s="25">
        <f>IF(AND(N(J33)&gt;0,L33&lt;&gt;""),L33/J33,"")</f>
        <v>1</v>
      </c>
    </row>
    <row r="34" spans="1:13" ht="22.05" customHeight="1" x14ac:dyDescent="0.3">
      <c r="A34" s="33" t="str">
        <f>IF($A$20="","",$A$20)</f>
        <v>Métiers support</v>
      </c>
      <c r="B34" s="30">
        <f>IF(AND(N(C34)&gt;0,N(L34)&gt;0),C34/L34,"")</f>
        <v>70.125</v>
      </c>
      <c r="C34" s="16">
        <v>1683</v>
      </c>
      <c r="D34" s="16">
        <v>148</v>
      </c>
      <c r="E34" s="25">
        <f>IF(AND(N(C34)&gt;0,D34&lt;&gt;""),D34/C34,"")</f>
        <v>8.7938205585264412E-2</v>
      </c>
      <c r="F34" s="16">
        <v>65</v>
      </c>
      <c r="G34" s="25">
        <f>IF(AND(N(D34)&gt;0,F34&lt;&gt;""),F34/D34,"")</f>
        <v>0.4391891891891892</v>
      </c>
      <c r="H34" s="16">
        <v>41</v>
      </c>
      <c r="I34" s="25">
        <f>IF(AND(N(F34)&gt;0,H34&lt;&gt;""),H34/F34,"")</f>
        <v>0.63076923076923075</v>
      </c>
      <c r="J34" s="16">
        <v>26</v>
      </c>
      <c r="K34" s="25">
        <f>IF(AND(N(H34)&gt;0,J34&lt;&gt;""),J34/H34,"")</f>
        <v>0.63414634146341464</v>
      </c>
      <c r="L34" s="16">
        <v>24</v>
      </c>
      <c r="M34" s="25">
        <f>IF(AND(N(J34)&gt;0,L34&lt;&gt;""),L34/J34,"")</f>
        <v>0.92307692307692313</v>
      </c>
    </row>
    <row r="35" spans="1:13" ht="22.05" customHeight="1" x14ac:dyDescent="0.3">
      <c r="A35" s="33" t="str">
        <f>IF($A$21="","",$A$21)</f>
        <v>Métiers ventes</v>
      </c>
      <c r="B35" s="30">
        <f>IF(AND(N(C35)&gt;0,N(L35)&gt;0),C35/L35,"")</f>
        <v>107.93939393939394</v>
      </c>
      <c r="C35" s="16">
        <v>3562</v>
      </c>
      <c r="D35" s="16">
        <v>227</v>
      </c>
      <c r="E35" s="25">
        <f>IF(AND(N(C35)&gt;0,D35&lt;&gt;""),D35/C35,"")</f>
        <v>6.3728242560359347E-2</v>
      </c>
      <c r="F35" s="16">
        <v>81</v>
      </c>
      <c r="G35" s="25">
        <f>IF(AND(N(D35)&gt;0,F35&lt;&gt;""),F35/D35,"")</f>
        <v>0.35682819383259912</v>
      </c>
      <c r="H35" s="16">
        <v>43</v>
      </c>
      <c r="I35" s="25">
        <f>IF(AND(N(F35)&gt;0,H35&lt;&gt;""),H35/F35,"")</f>
        <v>0.53086419753086422</v>
      </c>
      <c r="J35" s="16">
        <v>36</v>
      </c>
      <c r="K35" s="25">
        <f>IF(AND(N(H35)&gt;0,J35&lt;&gt;""),J35/H35,"")</f>
        <v>0.83720930232558144</v>
      </c>
      <c r="L35" s="16">
        <v>33</v>
      </c>
      <c r="M35" s="25">
        <f>IF(AND(N(J35)&gt;0,L35&lt;&gt;""),L35/J35,"")</f>
        <v>0.91666666666666663</v>
      </c>
    </row>
    <row r="36" spans="1:13" ht="22.05" customHeight="1" x14ac:dyDescent="0.3">
      <c r="A36" s="33" t="str">
        <f>IF($A$22="","",$A$22)</f>
        <v>Métiers tech</v>
      </c>
      <c r="B36" s="30">
        <f>IF(AND(N(C36)&gt;0,N(L36)&gt;0),C36/L36,"")</f>
        <v>12.714285714285714</v>
      </c>
      <c r="C36" s="16">
        <v>89</v>
      </c>
      <c r="D36" s="16">
        <v>25</v>
      </c>
      <c r="E36" s="25">
        <f>IF(AND(N(C36)&gt;0,D36&lt;&gt;""),D36/C36,"")</f>
        <v>0.2808988764044944</v>
      </c>
      <c r="F36" s="16">
        <v>20</v>
      </c>
      <c r="G36" s="25">
        <f>IF(AND(N(D36)&gt;0,F36&lt;&gt;""),F36/D36,"")</f>
        <v>0.8</v>
      </c>
      <c r="H36" s="16">
        <v>10</v>
      </c>
      <c r="I36" s="25">
        <f>IF(AND(N(F36)&gt;0,H36&lt;&gt;""),H36/F36,"")</f>
        <v>0.5</v>
      </c>
      <c r="J36" s="16">
        <v>9</v>
      </c>
      <c r="K36" s="25">
        <f>IF(AND(N(H36)&gt;0,J36&lt;&gt;""),J36/H36,"")</f>
        <v>0.9</v>
      </c>
      <c r="L36" s="16">
        <v>7</v>
      </c>
      <c r="M36" s="25">
        <f>IF(AND(N(J36)&gt;0,L36&lt;&gt;""),L36/J36,"")</f>
        <v>0.77777777777777779</v>
      </c>
    </row>
    <row r="37" spans="1:13" x14ac:dyDescent="0.3">
      <c r="A37" s="31" t="s">
        <v>97</v>
      </c>
      <c r="B37" s="32">
        <f>IF(AND(N(C37)&gt;0,N(L37)&gt;0),C37/L37,"")</f>
        <v>84.853333333333339</v>
      </c>
      <c r="C37" s="22">
        <f>IF(COUNT(C33:C36)=0,"",SUM(C33:C36))</f>
        <v>6364</v>
      </c>
      <c r="D37" s="22">
        <f>IF(COUNT(D33:D36)=0,"",SUM(D33:D36))</f>
        <v>524</v>
      </c>
      <c r="E37" s="26">
        <f>IF(AND(N(C37)&gt;0,D37&lt;&gt;""),D37/C37,"")</f>
        <v>8.2338152105593962E-2</v>
      </c>
      <c r="F37" s="22">
        <f>IF(COUNT(F33:F36)=0,"",SUM(F33:F36))</f>
        <v>221</v>
      </c>
      <c r="G37" s="26">
        <f>IF(AND(N(D37)&gt;0,F37&lt;&gt;""),F37/D37,"")</f>
        <v>0.4217557251908397</v>
      </c>
      <c r="H37" s="22">
        <f>IF(COUNT(H33:H36)=0,"",SUM(H33:H36))</f>
        <v>115</v>
      </c>
      <c r="I37" s="26">
        <f>IF(AND(N(F37)&gt;0,H37&lt;&gt;""),H37/F37,"")</f>
        <v>0.52036199095022628</v>
      </c>
      <c r="J37" s="22">
        <f>IF(COUNT(J33:J36)=0,"",SUM(J33:J36))</f>
        <v>82</v>
      </c>
      <c r="K37" s="26">
        <f>IF(AND(N(H37)&gt;0,J37&lt;&gt;""),J37/H37,"")</f>
        <v>0.71304347826086956</v>
      </c>
      <c r="L37" s="22">
        <f>IF(COUNT(L33:L36)=0,"",SUM(L33:L36))</f>
        <v>75</v>
      </c>
      <c r="M37" s="26">
        <f>IF(AND(N(J37)&gt;0,L37&lt;&gt;""),L37/J37,"")</f>
        <v>0.91463414634146345</v>
      </c>
    </row>
    <row r="39" spans="1:13" ht="79.95" customHeight="1" x14ac:dyDescent="0.3">
      <c r="A39" s="9" t="s">
        <v>100</v>
      </c>
      <c r="B39" s="19" t="s">
        <v>80</v>
      </c>
      <c r="C39" s="19" t="s">
        <v>82</v>
      </c>
      <c r="D39" s="19" t="s">
        <v>83</v>
      </c>
      <c r="E39" s="8" t="s">
        <v>84</v>
      </c>
      <c r="F39" s="19" t="s">
        <v>85</v>
      </c>
      <c r="G39" s="8" t="s">
        <v>86</v>
      </c>
      <c r="H39" s="19" t="s">
        <v>87</v>
      </c>
      <c r="I39" s="8" t="s">
        <v>88</v>
      </c>
      <c r="J39" s="19" t="s">
        <v>89</v>
      </c>
      <c r="K39" s="8" t="s">
        <v>90</v>
      </c>
      <c r="L39" s="19" t="s">
        <v>91</v>
      </c>
      <c r="M39" s="8" t="s">
        <v>92</v>
      </c>
    </row>
    <row r="40" spans="1:13" ht="22.05" customHeight="1" x14ac:dyDescent="0.3">
      <c r="A40" s="33" t="str">
        <f>IF($A$19="","",$A$19)</f>
        <v>Métiers du marketing</v>
      </c>
      <c r="B40" s="30">
        <f>IF(AND(N(C40)&gt;0,N(L40)&gt;0),C40/L40,"")</f>
        <v>85.07692307692308</v>
      </c>
      <c r="C40" s="16">
        <v>1106</v>
      </c>
      <c r="D40" s="16">
        <v>145</v>
      </c>
      <c r="E40" s="25">
        <f>IF(AND(N(C40)&gt;0,D40&lt;&gt;""),D40/C40,"")</f>
        <v>0.13110307414104883</v>
      </c>
      <c r="F40" s="16">
        <v>63</v>
      </c>
      <c r="G40" s="25">
        <f>IF(AND(N(D40)&gt;0,F40&lt;&gt;""),F40/D40,"")</f>
        <v>0.43448275862068964</v>
      </c>
      <c r="H40" s="16">
        <v>25</v>
      </c>
      <c r="I40" s="25">
        <f>IF(AND(N(F40)&gt;0,H40&lt;&gt;""),H40/F40,"")</f>
        <v>0.3968253968253968</v>
      </c>
      <c r="J40" s="16">
        <v>13</v>
      </c>
      <c r="K40" s="25">
        <f>IF(AND(N(H40)&gt;0,J40&lt;&gt;""),J40/H40,"")</f>
        <v>0.52</v>
      </c>
      <c r="L40" s="16">
        <v>13</v>
      </c>
      <c r="M40" s="25">
        <f>IF(AND(N(J40)&gt;0,L40&lt;&gt;""),L40/J40,"")</f>
        <v>1</v>
      </c>
    </row>
    <row r="41" spans="1:13" ht="22.05" customHeight="1" x14ac:dyDescent="0.3">
      <c r="A41" s="33" t="str">
        <f>IF($A$20="","",$A$20)</f>
        <v>Métiers support</v>
      </c>
      <c r="B41" s="30">
        <f>IF(AND(N(C41)&gt;0,N(L41)&gt;0),C41/L41,"")</f>
        <v>66.925925925925924</v>
      </c>
      <c r="C41" s="16">
        <v>1807</v>
      </c>
      <c r="D41" s="16">
        <v>174</v>
      </c>
      <c r="E41" s="25">
        <f>IF(AND(N(C41)&gt;0,D41&lt;&gt;""),D41/C41,"")</f>
        <v>9.6292197011621478E-2</v>
      </c>
      <c r="F41" s="16">
        <v>74</v>
      </c>
      <c r="G41" s="25">
        <f>IF(AND(N(D41)&gt;0,F41&lt;&gt;""),F41/D41,"")</f>
        <v>0.42528735632183906</v>
      </c>
      <c r="H41" s="16">
        <v>48</v>
      </c>
      <c r="I41" s="25">
        <f>IF(AND(N(F41)&gt;0,H41&lt;&gt;""),H41/F41,"")</f>
        <v>0.64864864864864868</v>
      </c>
      <c r="J41" s="16">
        <v>30</v>
      </c>
      <c r="K41" s="25">
        <f>IF(AND(N(H41)&gt;0,J41&lt;&gt;""),J41/H41,"")</f>
        <v>0.625</v>
      </c>
      <c r="L41" s="16">
        <v>27</v>
      </c>
      <c r="M41" s="25">
        <f>IF(AND(N(J41)&gt;0,L41&lt;&gt;""),L41/J41,"")</f>
        <v>0.9</v>
      </c>
    </row>
    <row r="42" spans="1:13" ht="22.05" customHeight="1" x14ac:dyDescent="0.3">
      <c r="A42" s="33" t="str">
        <f>IF($A$21="","",$A$21)</f>
        <v>Métiers ventes</v>
      </c>
      <c r="B42" s="30">
        <f>IF(AND(N(C42)&gt;0,N(L42)&gt;0),C42/L42,"")</f>
        <v>98.102564102564102</v>
      </c>
      <c r="C42" s="16">
        <v>3826</v>
      </c>
      <c r="D42" s="16">
        <v>267</v>
      </c>
      <c r="E42" s="25">
        <f>IF(AND(N(C42)&gt;0,D42&lt;&gt;""),D42/C42,"")</f>
        <v>6.9785676947203348E-2</v>
      </c>
      <c r="F42" s="16">
        <v>93</v>
      </c>
      <c r="G42" s="25">
        <f>IF(AND(N(D42)&gt;0,F42&lt;&gt;""),F42/D42,"")</f>
        <v>0.34831460674157305</v>
      </c>
      <c r="H42" s="16">
        <v>51</v>
      </c>
      <c r="I42" s="25">
        <f>IF(AND(N(F42)&gt;0,H42&lt;&gt;""),H42/F42,"")</f>
        <v>0.54838709677419351</v>
      </c>
      <c r="J42" s="16">
        <v>43</v>
      </c>
      <c r="K42" s="25">
        <f>IF(AND(N(H42)&gt;0,J42&lt;&gt;""),J42/H42,"")</f>
        <v>0.84313725490196079</v>
      </c>
      <c r="L42" s="16">
        <v>39</v>
      </c>
      <c r="M42" s="25">
        <f>IF(AND(N(J42)&gt;0,L42&lt;&gt;""),L42/J42,"")</f>
        <v>0.90697674418604646</v>
      </c>
    </row>
    <row r="43" spans="1:13" ht="22.05" customHeight="1" x14ac:dyDescent="0.3">
      <c r="A43" s="33" t="str">
        <f>IF($A$22="","",$A$22)</f>
        <v>Métiers tech</v>
      </c>
      <c r="B43" s="30">
        <f>IF(AND(N(C43)&gt;0,N(L43)&gt;0),C43/L43,"")</f>
        <v>11.875</v>
      </c>
      <c r="C43" s="16">
        <v>95</v>
      </c>
      <c r="D43" s="16">
        <v>29</v>
      </c>
      <c r="E43" s="25">
        <f>IF(AND(N(C43)&gt;0,D43&lt;&gt;""),D43/C43,"")</f>
        <v>0.30526315789473685</v>
      </c>
      <c r="F43" s="16">
        <v>22</v>
      </c>
      <c r="G43" s="25">
        <f>IF(AND(N(D43)&gt;0,F43&lt;&gt;""),F43/D43,"")</f>
        <v>0.75862068965517238</v>
      </c>
      <c r="H43" s="16">
        <v>12</v>
      </c>
      <c r="I43" s="25">
        <f>IF(AND(N(F43)&gt;0,H43&lt;&gt;""),H43/F43,"")</f>
        <v>0.54545454545454541</v>
      </c>
      <c r="J43" s="16">
        <v>11</v>
      </c>
      <c r="K43" s="25">
        <f>IF(AND(N(H43)&gt;0,J43&lt;&gt;""),J43/H43,"")</f>
        <v>0.91666666666666663</v>
      </c>
      <c r="L43" s="16">
        <v>8</v>
      </c>
      <c r="M43" s="25">
        <f>IF(AND(N(J43)&gt;0,L43&lt;&gt;""),L43/J43,"")</f>
        <v>0.72727272727272729</v>
      </c>
    </row>
    <row r="44" spans="1:13" x14ac:dyDescent="0.3">
      <c r="A44" s="31" t="s">
        <v>97</v>
      </c>
      <c r="B44" s="32">
        <f>IF(AND(N(C44)&gt;0,N(L44)&gt;0),C44/L44,"")</f>
        <v>78.551724137931032</v>
      </c>
      <c r="C44" s="22">
        <f>IF(COUNT(C40:C43)=0,"",SUM(C40:C43))</f>
        <v>6834</v>
      </c>
      <c r="D44" s="22">
        <f>IF(COUNT(D40:D43)=0,"",SUM(D40:D43))</f>
        <v>615</v>
      </c>
      <c r="E44" s="26">
        <f>IF(AND(N(C44)&gt;0,D44&lt;&gt;""),D44/C44,"")</f>
        <v>8.9991220368744518E-2</v>
      </c>
      <c r="F44" s="22">
        <f>IF(COUNT(F40:F43)=0,"",SUM(F40:F43))</f>
        <v>252</v>
      </c>
      <c r="G44" s="26">
        <f>IF(AND(N(D44)&gt;0,F44&lt;&gt;""),F44/D44,"")</f>
        <v>0.40975609756097559</v>
      </c>
      <c r="H44" s="22">
        <f>IF(COUNT(H40:H43)=0,"",SUM(H40:H43))</f>
        <v>136</v>
      </c>
      <c r="I44" s="26">
        <f>IF(AND(N(F44)&gt;0,H44&lt;&gt;""),H44/F44,"")</f>
        <v>0.53968253968253965</v>
      </c>
      <c r="J44" s="22">
        <f>IF(COUNT(J40:J43)=0,"",SUM(J40:J43))</f>
        <v>97</v>
      </c>
      <c r="K44" s="26">
        <f>IF(AND(N(H44)&gt;0,J44&lt;&gt;""),J44/H44,"")</f>
        <v>0.71323529411764708</v>
      </c>
      <c r="L44" s="22">
        <f>IF(COUNT(L40:L43)=0,"",SUM(L40:L43))</f>
        <v>87</v>
      </c>
      <c r="M44" s="26">
        <f>IF(AND(N(J44)&gt;0,L44&lt;&gt;""),L44/J44,"")</f>
        <v>0.89690721649484539</v>
      </c>
    </row>
    <row r="46" spans="1:13" ht="79.95" customHeight="1" x14ac:dyDescent="0.3">
      <c r="A46" s="9" t="str">
        <f>"ANNÉE "&amp;Annee</f>
        <v>ANNÉE 2026</v>
      </c>
      <c r="B46" s="19" t="s">
        <v>80</v>
      </c>
      <c r="C46" s="19" t="s">
        <v>82</v>
      </c>
      <c r="D46" s="19" t="s">
        <v>83</v>
      </c>
      <c r="E46" s="8" t="s">
        <v>84</v>
      </c>
      <c r="F46" s="19" t="s">
        <v>85</v>
      </c>
      <c r="G46" s="8" t="s">
        <v>86</v>
      </c>
      <c r="H46" s="19" t="s">
        <v>87</v>
      </c>
      <c r="I46" s="8" t="s">
        <v>88</v>
      </c>
      <c r="J46" s="19" t="s">
        <v>89</v>
      </c>
      <c r="K46" s="8" t="s">
        <v>90</v>
      </c>
      <c r="L46" s="19" t="s">
        <v>91</v>
      </c>
      <c r="M46" s="8" t="s">
        <v>92</v>
      </c>
    </row>
    <row r="47" spans="1:13" ht="22.05" customHeight="1" x14ac:dyDescent="0.3">
      <c r="A47" s="33" t="str">
        <f>IF($A$19="","",$A$19)</f>
        <v>Métiers du marketing</v>
      </c>
      <c r="B47" s="30">
        <f>IF(AND(N(C47)&gt;0,N(L47)&gt;0),C47/L47,"")</f>
        <v>90.847826086956516</v>
      </c>
      <c r="C47" s="17">
        <f t="shared" ref="C47:D51" si="0">IF(COUNT(C19,C26,C33,C40)=0,"",SUM(C19,C26,C33,C40))</f>
        <v>4179</v>
      </c>
      <c r="D47" s="17">
        <f t="shared" si="0"/>
        <v>527</v>
      </c>
      <c r="E47" s="25">
        <f>IF(AND(N(C47)&gt;0,D47&lt;&gt;""),D47/C47,"")</f>
        <v>0.12610672409667384</v>
      </c>
      <c r="F47" s="17">
        <f>IF(COUNT(F19,F26,F33,F40)=0,"",SUM(F19,F26,F33,F40))</f>
        <v>228</v>
      </c>
      <c r="G47" s="25">
        <f>IF(AND(N(D47)&gt;0,F47&lt;&gt;""),F47/D47,"")</f>
        <v>0.43263757115749524</v>
      </c>
      <c r="H47" s="17">
        <f>IF(COUNT(H19,H26,H33,H40)=0,"",SUM(H19,H26,H33,H40))</f>
        <v>89</v>
      </c>
      <c r="I47" s="25">
        <f>IF(AND(N(F47)&gt;0,H47&lt;&gt;""),H47/F47,"")</f>
        <v>0.39035087719298245</v>
      </c>
      <c r="J47" s="17">
        <f>IF(COUNT(J19,J26,J33,J40)=0,"",SUM(J19,J26,J33,J40))</f>
        <v>46</v>
      </c>
      <c r="K47" s="25">
        <f>IF(AND(N(H47)&gt;0,J47&lt;&gt;""),J47/H47,"")</f>
        <v>0.5168539325842697</v>
      </c>
      <c r="L47" s="17">
        <f>IF(COUNT(L19,L26,L33,L40)=0,"",SUM(L19,L26,L33,L40))</f>
        <v>46</v>
      </c>
      <c r="M47" s="25">
        <f>IF(AND(N(J47)&gt;0,L47&lt;&gt;""),L47/J47,"")</f>
        <v>1</v>
      </c>
    </row>
    <row r="48" spans="1:13" ht="22.05" customHeight="1" x14ac:dyDescent="0.3">
      <c r="A48" s="33" t="str">
        <f>IF($A$20="","",$A$20)</f>
        <v>Métiers support</v>
      </c>
      <c r="B48" s="30">
        <f>IF(AND(N(C48)&gt;0,N(L48)&gt;0),C48/L48,"")</f>
        <v>69.683673469387756</v>
      </c>
      <c r="C48" s="17">
        <f t="shared" si="0"/>
        <v>6829</v>
      </c>
      <c r="D48" s="17">
        <f t="shared" si="0"/>
        <v>632</v>
      </c>
      <c r="E48" s="25">
        <f>IF(AND(N(C48)&gt;0,D48&lt;&gt;""),D48/C48,"")</f>
        <v>9.2546492897935276E-2</v>
      </c>
      <c r="F48" s="17">
        <f>IF(COUNT(F20,F27,F34,F41)=0,"",SUM(F20,F27,F34,F41))</f>
        <v>269</v>
      </c>
      <c r="G48" s="25">
        <f>IF(AND(N(D48)&gt;0,F48&lt;&gt;""),F48/D48,"")</f>
        <v>0.42563291139240506</v>
      </c>
      <c r="H48" s="17">
        <f>IF(COUNT(H20,H27,H34,H41)=0,"",SUM(H20,H27,H34,H41))</f>
        <v>174</v>
      </c>
      <c r="I48" s="25">
        <f>IF(AND(N(F48)&gt;0,H48&lt;&gt;""),H48/F48,"")</f>
        <v>0.64684014869888473</v>
      </c>
      <c r="J48" s="17">
        <f>IF(COUNT(J20,J27,J34,J41)=0,"",SUM(J20,J27,J34,J41))</f>
        <v>107</v>
      </c>
      <c r="K48" s="25">
        <f>IF(AND(N(H48)&gt;0,J48&lt;&gt;""),J48/H48,"")</f>
        <v>0.61494252873563215</v>
      </c>
      <c r="L48" s="17">
        <f>IF(COUNT(L20,L27,L34,L41)=0,"",SUM(L20,L27,L34,L41))</f>
        <v>98</v>
      </c>
      <c r="M48" s="25">
        <f>IF(AND(N(J48)&gt;0,L48&lt;&gt;""),L48/J48,"")</f>
        <v>0.91588785046728971</v>
      </c>
    </row>
    <row r="49" spans="1:13" ht="22.05" customHeight="1" x14ac:dyDescent="0.3">
      <c r="A49" s="33" t="str">
        <f>IF($A$21="","",$A$21)</f>
        <v>Métiers ventes</v>
      </c>
      <c r="B49" s="30">
        <f>IF(AND(N(C49)&gt;0,N(L49)&gt;0),C49/L49,"")</f>
        <v>105.53284671532846</v>
      </c>
      <c r="C49" s="17">
        <f t="shared" si="0"/>
        <v>14458</v>
      </c>
      <c r="D49" s="17">
        <f t="shared" si="0"/>
        <v>969</v>
      </c>
      <c r="E49" s="25">
        <f>IF(AND(N(C49)&gt;0,D49&lt;&gt;""),D49/C49,"")</f>
        <v>6.702171807995573E-2</v>
      </c>
      <c r="F49" s="17">
        <f>IF(COUNT(F21,F28,F35,F42)=0,"",SUM(F21,F28,F35,F42))</f>
        <v>337</v>
      </c>
      <c r="G49" s="25">
        <f>IF(AND(N(D49)&gt;0,F49&lt;&gt;""),F49/D49,"")</f>
        <v>0.347781217750258</v>
      </c>
      <c r="H49" s="17">
        <f>IF(COUNT(H21,H28,H35,H42)=0,"",SUM(H21,H28,H35,H42))</f>
        <v>183</v>
      </c>
      <c r="I49" s="25">
        <f>IF(AND(N(F49)&gt;0,H49&lt;&gt;""),H49/F49,"")</f>
        <v>0.54302670623145399</v>
      </c>
      <c r="J49" s="17">
        <f>IF(COUNT(J21,J28,J35,J42)=0,"",SUM(J21,J28,J35,J42))</f>
        <v>151</v>
      </c>
      <c r="K49" s="25">
        <f>IF(AND(N(H49)&gt;0,J49&lt;&gt;""),J49/H49,"")</f>
        <v>0.82513661202185795</v>
      </c>
      <c r="L49" s="17">
        <f>IF(COUNT(L21,L28,L35,L42)=0,"",SUM(L21,L28,L35,L42))</f>
        <v>137</v>
      </c>
      <c r="M49" s="25">
        <f>IF(AND(N(J49)&gt;0,L49&lt;&gt;""),L49/J49,"")</f>
        <v>0.9072847682119205</v>
      </c>
    </row>
    <row r="50" spans="1:13" ht="22.05" customHeight="1" x14ac:dyDescent="0.3">
      <c r="A50" s="33" t="str">
        <f>IF($A$22="","",$A$22)</f>
        <v>Métiers tech</v>
      </c>
      <c r="B50" s="30">
        <f>IF(AND(N(C50)&gt;0,N(L50)&gt;0),C50/L50,"")</f>
        <v>12</v>
      </c>
      <c r="C50" s="17">
        <f t="shared" si="0"/>
        <v>360</v>
      </c>
      <c r="D50" s="17">
        <f t="shared" si="0"/>
        <v>106</v>
      </c>
      <c r="E50" s="25">
        <f>IF(AND(N(C50)&gt;0,D50&lt;&gt;""),D50/C50,"")</f>
        <v>0.29444444444444445</v>
      </c>
      <c r="F50" s="17">
        <f>IF(COUNT(F22,F29,F36,F43)=0,"",SUM(F22,F29,F36,F43))</f>
        <v>81</v>
      </c>
      <c r="G50" s="25">
        <f>IF(AND(N(D50)&gt;0,F50&lt;&gt;""),F50/D50,"")</f>
        <v>0.76415094339622647</v>
      </c>
      <c r="H50" s="17">
        <f>IF(COUNT(H22,H29,H36,H43)=0,"",SUM(H22,H29,H36,H43))</f>
        <v>43</v>
      </c>
      <c r="I50" s="25">
        <f>IF(AND(N(F50)&gt;0,H50&lt;&gt;""),H50/F50,"")</f>
        <v>0.53086419753086422</v>
      </c>
      <c r="J50" s="17">
        <f>IF(COUNT(J22,J29,J36,J43)=0,"",SUM(J22,J29,J36,J43))</f>
        <v>39</v>
      </c>
      <c r="K50" s="25">
        <f>IF(AND(N(H50)&gt;0,J50&lt;&gt;""),J50/H50,"")</f>
        <v>0.90697674418604646</v>
      </c>
      <c r="L50" s="17">
        <f>IF(COUNT(L22,L29,L36,L43)=0,"",SUM(L22,L29,L36,L43))</f>
        <v>30</v>
      </c>
      <c r="M50" s="25">
        <f>IF(AND(N(J50)&gt;0,L50&lt;&gt;""),L50/J50,"")</f>
        <v>0.76923076923076927</v>
      </c>
    </row>
    <row r="51" spans="1:13" ht="22.05" customHeight="1" x14ac:dyDescent="0.3">
      <c r="A51" s="31" t="s">
        <v>97</v>
      </c>
      <c r="B51" s="32">
        <f>IF(AND(N(C51)&gt;0,N(L51)&gt;0),C51/L51,"")</f>
        <v>83.041800643086816</v>
      </c>
      <c r="C51" s="22">
        <f t="shared" si="0"/>
        <v>25826</v>
      </c>
      <c r="D51" s="22">
        <f t="shared" si="0"/>
        <v>2234</v>
      </c>
      <c r="E51" s="26">
        <f>IF(AND(N(C51)&gt;0,D51&lt;&gt;""),D51/C51,"")</f>
        <v>8.6501974754123745E-2</v>
      </c>
      <c r="F51" s="22">
        <f>IF(COUNT(F23,F30,F37,F44)=0,"",SUM(F23,F30,F37,F44))</f>
        <v>915</v>
      </c>
      <c r="G51" s="26">
        <f>IF(AND(N(D51)&gt;0,F51&lt;&gt;""),F51/D51,"")</f>
        <v>0.40957923008057295</v>
      </c>
      <c r="H51" s="22">
        <f>IF(COUNT(H23,H30,H37,H44)=0,"",SUM(H23,H30,H37,H44))</f>
        <v>489</v>
      </c>
      <c r="I51" s="26">
        <f>IF(AND(N(F51)&gt;0,H51&lt;&gt;""),H51/F51,"")</f>
        <v>0.53442622950819674</v>
      </c>
      <c r="J51" s="22">
        <f>IF(COUNT(J23,J30,J37,J44)=0,"",SUM(J23,J30,J37,J44))</f>
        <v>343</v>
      </c>
      <c r="K51" s="26">
        <f>IF(AND(N(H51)&gt;0,J51&lt;&gt;""),J51/H51,"")</f>
        <v>0.70143149284253581</v>
      </c>
      <c r="L51" s="22">
        <f>IF(COUNT(L23,L30,L37,L44)=0,"",SUM(L23,L30,L37,L44))</f>
        <v>311</v>
      </c>
      <c r="M51" s="26">
        <f>IF(AND(N(J51)&gt;0,L51&lt;&gt;""),L51/J51,"")</f>
        <v>0.90670553935860054</v>
      </c>
    </row>
    <row r="53" spans="1:13" ht="16.95" customHeight="1" x14ac:dyDescent="0.3">
      <c r="A53" s="62" t="s">
        <v>101</v>
      </c>
      <c r="B53" s="45"/>
      <c r="C53" s="45"/>
      <c r="D53" s="45"/>
      <c r="E53" s="45"/>
      <c r="F53" s="45"/>
      <c r="G53" s="45"/>
      <c r="H53" s="45"/>
      <c r="I53" s="45"/>
      <c r="J53" s="45"/>
      <c r="K53" s="45"/>
      <c r="L53" s="45"/>
      <c r="M53" s="45"/>
    </row>
    <row r="54" spans="1:13" ht="16.95" customHeight="1" x14ac:dyDescent="0.3">
      <c r="A54" s="62" t="s">
        <v>102</v>
      </c>
      <c r="B54" s="45"/>
      <c r="C54" s="45"/>
      <c r="D54" s="45"/>
      <c r="E54" s="45"/>
      <c r="F54" s="45"/>
      <c r="G54" s="45"/>
      <c r="H54" s="45"/>
      <c r="I54" s="45"/>
      <c r="J54" s="45"/>
      <c r="K54" s="45"/>
      <c r="L54" s="45"/>
      <c r="M54" s="45"/>
    </row>
  </sheetData>
  <mergeCells count="17">
    <mergeCell ref="D1:M1"/>
    <mergeCell ref="A53:M53"/>
    <mergeCell ref="D2:M2"/>
    <mergeCell ref="A54:M54"/>
    <mergeCell ref="F7:G7"/>
    <mergeCell ref="I4:L7"/>
    <mergeCell ref="I3:L3"/>
    <mergeCell ref="B3:B4"/>
    <mergeCell ref="F5:G5"/>
    <mergeCell ref="D5:E5"/>
    <mergeCell ref="F6:G6"/>
    <mergeCell ref="D4:E4"/>
    <mergeCell ref="F4:G4"/>
    <mergeCell ref="D6:E6"/>
    <mergeCell ref="D3:G3"/>
    <mergeCell ref="D7:E7"/>
    <mergeCell ref="A9:G9"/>
  </mergeCells>
  <conditionalFormatting sqref="C11:G11">
    <cfRule type="expression" dxfId="207" priority="94" stopIfTrue="1">
      <formula>AND(ISNUMBER(C11),C11&gt;=Rep_min_1)</formula>
    </cfRule>
    <cfRule type="expression" dxfId="206" priority="93" stopIfTrue="1">
      <formula>AND(ISNUMBER(C11),C11&gt;Rep_max_1)</formula>
    </cfRule>
    <cfRule type="expression" dxfId="205" priority="92" stopIfTrue="1">
      <formula>AND(ISNUMBER(C11),C11&lt;Rep_min_1)</formula>
    </cfRule>
  </conditionalFormatting>
  <conditionalFormatting sqref="C11:G15">
    <cfRule type="expression" dxfId="204" priority="91" stopIfTrue="1">
      <formula>AND(ISNUMBER(C11),C11&gt;1)</formula>
    </cfRule>
  </conditionalFormatting>
  <conditionalFormatting sqref="C12:G12">
    <cfRule type="expression" dxfId="203" priority="96" stopIfTrue="1">
      <formula>AND(ISNUMBER(C12),C12&lt;Rep_min_2)</formula>
    </cfRule>
    <cfRule type="expression" dxfId="202" priority="98" stopIfTrue="1">
      <formula>AND(ISNUMBER(C12),C12&gt;=Rep_min_2)</formula>
    </cfRule>
    <cfRule type="expression" dxfId="201" priority="97" stopIfTrue="1">
      <formula>AND(ISNUMBER(C12),C12&gt;Rep_max_2)</formula>
    </cfRule>
  </conditionalFormatting>
  <conditionalFormatting sqref="C13:G13">
    <cfRule type="expression" dxfId="200" priority="102" stopIfTrue="1">
      <formula>AND(ISNUMBER(C13),C13&gt;=Rep_min_3)</formula>
    </cfRule>
    <cfRule type="expression" dxfId="199" priority="101" stopIfTrue="1">
      <formula>AND(ISNUMBER(C13),C13&gt;Rep_max_3)</formula>
    </cfRule>
    <cfRule type="expression" dxfId="198" priority="100" stopIfTrue="1">
      <formula>AND(ISNUMBER(C13),C13&lt;Rep_min_3)</formula>
    </cfRule>
  </conditionalFormatting>
  <conditionalFormatting sqref="C14:G14">
    <cfRule type="expression" dxfId="197" priority="105" stopIfTrue="1">
      <formula>AND(ISNUMBER(C14),C14&gt;=Rep_min_4)</formula>
    </cfRule>
    <cfRule type="expression" dxfId="196" priority="104" stopIfTrue="1">
      <formula>AND(ISNUMBER(C14),C14&lt;Rep_min_4)</formula>
    </cfRule>
  </conditionalFormatting>
  <conditionalFormatting sqref="C15:G15">
    <cfRule type="expression" dxfId="195" priority="107" stopIfTrue="1">
      <formula>AND(ISNUMBER(C15),C15&lt;Rep_min_5)</formula>
    </cfRule>
    <cfRule type="expression" dxfId="194" priority="108" stopIfTrue="1">
      <formula>AND(ISNUMBER(C15),C15&gt;=Rep_min_5)</formula>
    </cfRule>
  </conditionalFormatting>
  <conditionalFormatting sqref="E19:E23">
    <cfRule type="expression" dxfId="193" priority="2" stopIfTrue="1">
      <formula>AND(ISNUMBER(E19),E19&lt;Rep_min_1)</formula>
    </cfRule>
    <cfRule type="expression" dxfId="192" priority="3" stopIfTrue="1">
      <formula>AND(ISNUMBER(E19),E19&gt;Rep_max_1)</formula>
    </cfRule>
    <cfRule type="expression" dxfId="191" priority="4" stopIfTrue="1">
      <formula>AND(ISNUMBER(E19),E19&gt;=Rep_min_1)</formula>
    </cfRule>
    <cfRule type="expression" dxfId="190" priority="1" stopIfTrue="1">
      <formula>AND(ISNUMBER(E19),E19&gt;1)</formula>
    </cfRule>
  </conditionalFormatting>
  <conditionalFormatting sqref="E26:E30">
    <cfRule type="expression" dxfId="189" priority="19" stopIfTrue="1">
      <formula>AND(ISNUMBER(E26),E26&gt;1)</formula>
    </cfRule>
    <cfRule type="expression" dxfId="188" priority="20" stopIfTrue="1">
      <formula>AND(ISNUMBER(E26),E26&lt;Rep_min_1)</formula>
    </cfRule>
    <cfRule type="expression" dxfId="187" priority="21" stopIfTrue="1">
      <formula>AND(ISNUMBER(E26),E26&gt;Rep_max_1)</formula>
    </cfRule>
    <cfRule type="expression" dxfId="186" priority="22" stopIfTrue="1">
      <formula>AND(ISNUMBER(E26),E26&gt;=Rep_min_1)</formula>
    </cfRule>
  </conditionalFormatting>
  <conditionalFormatting sqref="E33:E37">
    <cfRule type="expression" dxfId="185" priority="40" stopIfTrue="1">
      <formula>AND(ISNUMBER(E33),E33&gt;=Rep_min_1)</formula>
    </cfRule>
    <cfRule type="expression" dxfId="184" priority="37" stopIfTrue="1">
      <formula>AND(ISNUMBER(E33),E33&gt;1)</formula>
    </cfRule>
    <cfRule type="expression" dxfId="183" priority="39" stopIfTrue="1">
      <formula>AND(ISNUMBER(E33),E33&gt;Rep_max_1)</formula>
    </cfRule>
    <cfRule type="expression" dxfId="182" priority="38" stopIfTrue="1">
      <formula>AND(ISNUMBER(E33),E33&lt;Rep_min_1)</formula>
    </cfRule>
  </conditionalFormatting>
  <conditionalFormatting sqref="E40:E44">
    <cfRule type="expression" dxfId="181" priority="55" stopIfTrue="1">
      <formula>AND(ISNUMBER(E40),E40&gt;1)</formula>
    </cfRule>
    <cfRule type="expression" dxfId="180" priority="58" stopIfTrue="1">
      <formula>AND(ISNUMBER(E40),E40&gt;=Rep_min_1)</formula>
    </cfRule>
    <cfRule type="expression" dxfId="179" priority="57" stopIfTrue="1">
      <formula>AND(ISNUMBER(E40),E40&gt;Rep_max_1)</formula>
    </cfRule>
    <cfRule type="expression" dxfId="178" priority="56" stopIfTrue="1">
      <formula>AND(ISNUMBER(E40),E40&lt;Rep_min_1)</formula>
    </cfRule>
  </conditionalFormatting>
  <conditionalFormatting sqref="E47:E51">
    <cfRule type="expression" dxfId="177" priority="76" stopIfTrue="1">
      <formula>AND(ISNUMBER(E47),E47&gt;=Rep_min_1)</formula>
    </cfRule>
    <cfRule type="expression" dxfId="176" priority="75" stopIfTrue="1">
      <formula>AND(ISNUMBER(E47),E47&gt;Rep_max_1)</formula>
    </cfRule>
    <cfRule type="expression" dxfId="175" priority="74" stopIfTrue="1">
      <formula>AND(ISNUMBER(E47),E47&lt;Rep_min_1)</formula>
    </cfRule>
    <cfRule type="expression" dxfId="174" priority="73" stopIfTrue="1">
      <formula>AND(ISNUMBER(E47),E47&gt;1)</formula>
    </cfRule>
  </conditionalFormatting>
  <conditionalFormatting sqref="G19:G23">
    <cfRule type="expression" dxfId="173" priority="5" stopIfTrue="1">
      <formula>AND(ISNUMBER(G19),G19&gt;1)</formula>
    </cfRule>
    <cfRule type="expression" dxfId="172" priority="8" stopIfTrue="1">
      <formula>AND(ISNUMBER(G19),G19&gt;=Rep_min_2)</formula>
    </cfRule>
    <cfRule type="expression" dxfId="171" priority="7" stopIfTrue="1">
      <formula>AND(ISNUMBER(G19),G19&gt;Rep_max_2)</formula>
    </cfRule>
    <cfRule type="expression" dxfId="170" priority="6" stopIfTrue="1">
      <formula>AND(ISNUMBER(G19),G19&lt;Rep_min_2)</formula>
    </cfRule>
  </conditionalFormatting>
  <conditionalFormatting sqref="G26:G30">
    <cfRule type="expression" dxfId="169" priority="23" stopIfTrue="1">
      <formula>AND(ISNUMBER(G26),G26&gt;1)</formula>
    </cfRule>
    <cfRule type="expression" dxfId="168" priority="25" stopIfTrue="1">
      <formula>AND(ISNUMBER(G26),G26&gt;Rep_max_2)</formula>
    </cfRule>
    <cfRule type="expression" dxfId="167" priority="24" stopIfTrue="1">
      <formula>AND(ISNUMBER(G26),G26&lt;Rep_min_2)</formula>
    </cfRule>
    <cfRule type="expression" dxfId="166" priority="26" stopIfTrue="1">
      <formula>AND(ISNUMBER(G26),G26&gt;=Rep_min_2)</formula>
    </cfRule>
  </conditionalFormatting>
  <conditionalFormatting sqref="G33:G37">
    <cfRule type="expression" dxfId="165" priority="41" stopIfTrue="1">
      <formula>AND(ISNUMBER(G33),G33&gt;1)</formula>
    </cfRule>
    <cfRule type="expression" dxfId="164" priority="43" stopIfTrue="1">
      <formula>AND(ISNUMBER(G33),G33&gt;Rep_max_2)</formula>
    </cfRule>
    <cfRule type="expression" dxfId="163" priority="42" stopIfTrue="1">
      <formula>AND(ISNUMBER(G33),G33&lt;Rep_min_2)</formula>
    </cfRule>
    <cfRule type="expression" dxfId="162" priority="44" stopIfTrue="1">
      <formula>AND(ISNUMBER(G33),G33&gt;=Rep_min_2)</formula>
    </cfRule>
  </conditionalFormatting>
  <conditionalFormatting sqref="G40:G44">
    <cfRule type="expression" dxfId="161" priority="62" stopIfTrue="1">
      <formula>AND(ISNUMBER(G40),G40&gt;=Rep_min_2)</formula>
    </cfRule>
    <cfRule type="expression" dxfId="160" priority="61" stopIfTrue="1">
      <formula>AND(ISNUMBER(G40),G40&gt;Rep_max_2)</formula>
    </cfRule>
    <cfRule type="expression" dxfId="159" priority="60" stopIfTrue="1">
      <formula>AND(ISNUMBER(G40),G40&lt;Rep_min_2)</formula>
    </cfRule>
    <cfRule type="expression" dxfId="158" priority="59" stopIfTrue="1">
      <formula>AND(ISNUMBER(G40),G40&gt;1)</formula>
    </cfRule>
  </conditionalFormatting>
  <conditionalFormatting sqref="G47:G51">
    <cfRule type="expression" dxfId="157" priority="80" stopIfTrue="1">
      <formula>AND(ISNUMBER(G47),G47&gt;=Rep_min_2)</formula>
    </cfRule>
    <cfRule type="expression" dxfId="156" priority="79" stopIfTrue="1">
      <formula>AND(ISNUMBER(G47),G47&gt;Rep_max_2)</formula>
    </cfRule>
    <cfRule type="expression" dxfId="155" priority="78" stopIfTrue="1">
      <formula>AND(ISNUMBER(G47),G47&lt;Rep_min_2)</formula>
    </cfRule>
    <cfRule type="expression" dxfId="154" priority="77" stopIfTrue="1">
      <formula>AND(ISNUMBER(G47),G47&gt;1)</formula>
    </cfRule>
  </conditionalFormatting>
  <conditionalFormatting sqref="I19:I23">
    <cfRule type="expression" dxfId="153" priority="12" stopIfTrue="1">
      <formula>AND(ISNUMBER(I19),I19&gt;=Rep_min_3)</formula>
    </cfRule>
    <cfRule type="expression" dxfId="152" priority="11" stopIfTrue="1">
      <formula>AND(ISNUMBER(I19),I19&gt;Rep_max_3)</formula>
    </cfRule>
    <cfRule type="expression" dxfId="151" priority="10" stopIfTrue="1">
      <formula>AND(ISNUMBER(I19),I19&lt;Rep_min_3)</formula>
    </cfRule>
    <cfRule type="expression" dxfId="150" priority="9" stopIfTrue="1">
      <formula>AND(ISNUMBER(I19),I19&gt;1)</formula>
    </cfRule>
  </conditionalFormatting>
  <conditionalFormatting sqref="I26:I30">
    <cfRule type="expression" dxfId="149" priority="27" stopIfTrue="1">
      <formula>AND(ISNUMBER(I26),I26&gt;1)</formula>
    </cfRule>
    <cfRule type="expression" dxfId="148" priority="28" stopIfTrue="1">
      <formula>AND(ISNUMBER(I26),I26&lt;Rep_min_3)</formula>
    </cfRule>
    <cfRule type="expression" dxfId="147" priority="29" stopIfTrue="1">
      <formula>AND(ISNUMBER(I26),I26&gt;Rep_max_3)</formula>
    </cfRule>
    <cfRule type="expression" dxfId="146" priority="30" stopIfTrue="1">
      <formula>AND(ISNUMBER(I26),I26&gt;=Rep_min_3)</formula>
    </cfRule>
  </conditionalFormatting>
  <conditionalFormatting sqref="I33:I37">
    <cfRule type="expression" dxfId="145" priority="47" stopIfTrue="1">
      <formula>AND(ISNUMBER(I33),I33&gt;Rep_max_3)</formula>
    </cfRule>
    <cfRule type="expression" dxfId="144" priority="45" stopIfTrue="1">
      <formula>AND(ISNUMBER(I33),I33&gt;1)</formula>
    </cfRule>
    <cfRule type="expression" dxfId="143" priority="48" stopIfTrue="1">
      <formula>AND(ISNUMBER(I33),I33&gt;=Rep_min_3)</formula>
    </cfRule>
    <cfRule type="expression" dxfId="142" priority="46" stopIfTrue="1">
      <formula>AND(ISNUMBER(I33),I33&lt;Rep_min_3)</formula>
    </cfRule>
  </conditionalFormatting>
  <conditionalFormatting sqref="I40:I44">
    <cfRule type="expression" dxfId="141" priority="64" stopIfTrue="1">
      <formula>AND(ISNUMBER(I40),I40&lt;Rep_min_3)</formula>
    </cfRule>
    <cfRule type="expression" dxfId="140" priority="65" stopIfTrue="1">
      <formula>AND(ISNUMBER(I40),I40&gt;Rep_max_3)</formula>
    </cfRule>
    <cfRule type="expression" dxfId="139" priority="66" stopIfTrue="1">
      <formula>AND(ISNUMBER(I40),I40&gt;=Rep_min_3)</formula>
    </cfRule>
    <cfRule type="expression" dxfId="138" priority="63" stopIfTrue="1">
      <formula>AND(ISNUMBER(I40),I40&gt;1)</formula>
    </cfRule>
  </conditionalFormatting>
  <conditionalFormatting sqref="I47:I51">
    <cfRule type="expression" dxfId="137" priority="81" stopIfTrue="1">
      <formula>AND(ISNUMBER(I47),I47&gt;1)</formula>
    </cfRule>
    <cfRule type="expression" dxfId="136" priority="83" stopIfTrue="1">
      <formula>AND(ISNUMBER(I47),I47&gt;Rep_max_3)</formula>
    </cfRule>
    <cfRule type="expression" dxfId="135" priority="84" stopIfTrue="1">
      <formula>AND(ISNUMBER(I47),I47&gt;=Rep_min_3)</formula>
    </cfRule>
    <cfRule type="expression" dxfId="134" priority="82" stopIfTrue="1">
      <formula>AND(ISNUMBER(I47),I47&lt;Rep_min_3)</formula>
    </cfRule>
  </conditionalFormatting>
  <conditionalFormatting sqref="K19:K23">
    <cfRule type="expression" dxfId="133" priority="15" stopIfTrue="1">
      <formula>AND(ISNUMBER(K19),K19&gt;=Rep_min_4)</formula>
    </cfRule>
    <cfRule type="expression" dxfId="132" priority="13" stopIfTrue="1">
      <formula>AND(ISNUMBER(K19),K19&gt;1)</formula>
    </cfRule>
    <cfRule type="expression" dxfId="131" priority="14" stopIfTrue="1">
      <formula>AND(ISNUMBER(K19),K19&lt;Rep_min_4)</formula>
    </cfRule>
  </conditionalFormatting>
  <conditionalFormatting sqref="K26:K30">
    <cfRule type="expression" dxfId="130" priority="33" stopIfTrue="1">
      <formula>AND(ISNUMBER(K26),K26&gt;=Rep_min_4)</formula>
    </cfRule>
    <cfRule type="expression" dxfId="129" priority="32" stopIfTrue="1">
      <formula>AND(ISNUMBER(K26),K26&lt;Rep_min_4)</formula>
    </cfRule>
    <cfRule type="expression" dxfId="128" priority="31" stopIfTrue="1">
      <formula>AND(ISNUMBER(K26),K26&gt;1)</formula>
    </cfRule>
  </conditionalFormatting>
  <conditionalFormatting sqref="K33:K37">
    <cfRule type="expression" dxfId="127" priority="51" stopIfTrue="1">
      <formula>AND(ISNUMBER(K33),K33&gt;=Rep_min_4)</formula>
    </cfRule>
    <cfRule type="expression" dxfId="126" priority="50" stopIfTrue="1">
      <formula>AND(ISNUMBER(K33),K33&lt;Rep_min_4)</formula>
    </cfRule>
    <cfRule type="expression" dxfId="125" priority="49" stopIfTrue="1">
      <formula>AND(ISNUMBER(K33),K33&gt;1)</formula>
    </cfRule>
  </conditionalFormatting>
  <conditionalFormatting sqref="K40:K44">
    <cfRule type="expression" dxfId="124" priority="67" stopIfTrue="1">
      <formula>AND(ISNUMBER(K40),K40&gt;1)</formula>
    </cfRule>
    <cfRule type="expression" dxfId="123" priority="69" stopIfTrue="1">
      <formula>AND(ISNUMBER(K40),K40&gt;=Rep_min_4)</formula>
    </cfRule>
    <cfRule type="expression" dxfId="122" priority="68" stopIfTrue="1">
      <formula>AND(ISNUMBER(K40),K40&lt;Rep_min_4)</formula>
    </cfRule>
  </conditionalFormatting>
  <conditionalFormatting sqref="K47:K51">
    <cfRule type="expression" dxfId="121" priority="86" stopIfTrue="1">
      <formula>AND(ISNUMBER(K47),K47&lt;Rep_min_4)</formula>
    </cfRule>
    <cfRule type="expression" dxfId="120" priority="85" stopIfTrue="1">
      <formula>AND(ISNUMBER(K47),K47&gt;1)</formula>
    </cfRule>
    <cfRule type="expression" dxfId="119" priority="87" stopIfTrue="1">
      <formula>AND(ISNUMBER(K47),K47&gt;=Rep_min_4)</formula>
    </cfRule>
  </conditionalFormatting>
  <conditionalFormatting sqref="M19:M23">
    <cfRule type="expression" dxfId="118" priority="18" stopIfTrue="1">
      <formula>AND(ISNUMBER(M19),M19&gt;=Rep_min_5)</formula>
    </cfRule>
    <cfRule type="expression" dxfId="117" priority="17" stopIfTrue="1">
      <formula>AND(ISNUMBER(M19),M19&lt;Rep_min_5)</formula>
    </cfRule>
    <cfRule type="expression" dxfId="116" priority="16" stopIfTrue="1">
      <formula>AND(ISNUMBER(M19),M19&gt;1)</formula>
    </cfRule>
  </conditionalFormatting>
  <conditionalFormatting sqref="M26:M30">
    <cfRule type="expression" dxfId="115" priority="36" stopIfTrue="1">
      <formula>AND(ISNUMBER(M26),M26&gt;=Rep_min_5)</formula>
    </cfRule>
    <cfRule type="expression" dxfId="114" priority="35" stopIfTrue="1">
      <formula>AND(ISNUMBER(M26),M26&lt;Rep_min_5)</formula>
    </cfRule>
    <cfRule type="expression" dxfId="113" priority="34" stopIfTrue="1">
      <formula>AND(ISNUMBER(M26),M26&gt;1)</formula>
    </cfRule>
  </conditionalFormatting>
  <conditionalFormatting sqref="M33:M37">
    <cfRule type="expression" dxfId="112" priority="54" stopIfTrue="1">
      <formula>AND(ISNUMBER(M33),M33&gt;=Rep_min_5)</formula>
    </cfRule>
    <cfRule type="expression" dxfId="111" priority="53" stopIfTrue="1">
      <formula>AND(ISNUMBER(M33),M33&lt;Rep_min_5)</formula>
    </cfRule>
    <cfRule type="expression" dxfId="110" priority="52" stopIfTrue="1">
      <formula>AND(ISNUMBER(M33),M33&gt;1)</formula>
    </cfRule>
  </conditionalFormatting>
  <conditionalFormatting sqref="M40:M44">
    <cfRule type="expression" dxfId="109" priority="70" stopIfTrue="1">
      <formula>AND(ISNUMBER(M40),M40&gt;1)</formula>
    </cfRule>
    <cfRule type="expression" dxfId="108" priority="71" stopIfTrue="1">
      <formula>AND(ISNUMBER(M40),M40&lt;Rep_min_5)</formula>
    </cfRule>
    <cfRule type="expression" dxfId="107" priority="72" stopIfTrue="1">
      <formula>AND(ISNUMBER(M40),M40&gt;=Rep_min_5)</formula>
    </cfRule>
  </conditionalFormatting>
  <conditionalFormatting sqref="M47:M51">
    <cfRule type="expression" dxfId="106" priority="89" stopIfTrue="1">
      <formula>AND(ISNUMBER(M47),M47&lt;Rep_min_5)</formula>
    </cfRule>
    <cfRule type="expression" dxfId="105" priority="90" stopIfTrue="1">
      <formula>AND(ISNUMBER(M47),M47&gt;=Rep_min_5)</formula>
    </cfRule>
    <cfRule type="expression" dxfId="104" priority="88" stopIfTrue="1">
      <formula>AND(ISNUMBER(M47),M47&gt;1)</formula>
    </cfRule>
  </conditionalFormatting>
  <dataValidations count="1">
    <dataValidation type="whole" operator="greaterThanOrEqual" allowBlank="1" showErrorMessage="1" errorTitle="Nombre attendu" error="Saisissez un nombre entier, 0 ou plus." sqref="C19:D22 L40:L43 J40:J43 H40:H43 F40:F43 C40:D43 L33:L36 J33:J36 H33:H36 F33:F36 C33:D36 L26:L29 J26:J29 H26:H29 F26:F29 C26:D29 L19:L22 J19:J22 H19:H22 F19:F22" xr:uid="{00000000-0002-0000-0300-000000000000}">
      <formula1>0</formula1>
    </dataValidation>
  </dataValidations>
  <pageMargins left="0.75" right="0.75" top="1" bottom="1" header="0.5" footer="0.5"/>
  <pageSetup fitToHeight="0"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64E2A"/>
    <pageSetUpPr fitToPage="1"/>
  </sheetPr>
  <dimension ref="A1:M64"/>
  <sheetViews>
    <sheetView showGridLines="0" workbookViewId="0">
      <pane xSplit="1" topLeftCell="B1" activePane="topRight" state="frozen"/>
      <selection pane="topRight"/>
    </sheetView>
  </sheetViews>
  <sheetFormatPr baseColWidth="10" defaultColWidth="8.88671875" defaultRowHeight="14.4" x14ac:dyDescent="0.3"/>
  <cols>
    <col min="1" max="1" width="26" customWidth="1"/>
    <col min="2" max="2" width="13" customWidth="1"/>
    <col min="3" max="4" width="12" customWidth="1"/>
    <col min="5" max="5" width="14.44140625" customWidth="1"/>
    <col min="6" max="6" width="12" customWidth="1"/>
    <col min="7" max="7" width="14" customWidth="1"/>
    <col min="8" max="8" width="12" customWidth="1"/>
    <col min="9" max="9" width="15" customWidth="1"/>
    <col min="10" max="10" width="12" customWidth="1"/>
    <col min="11" max="11" width="15" customWidth="1"/>
    <col min="12" max="12" width="12" customWidth="1"/>
    <col min="13" max="13" width="15" customWidth="1"/>
  </cols>
  <sheetData>
    <row r="1" spans="1:13" ht="67.95" customHeight="1" x14ac:dyDescent="0.3">
      <c r="D1" s="48" t="s">
        <v>68</v>
      </c>
      <c r="E1" s="45"/>
      <c r="F1" s="45"/>
      <c r="G1" s="45"/>
      <c r="H1" s="45"/>
      <c r="I1" s="45"/>
      <c r="J1" s="45"/>
      <c r="K1" s="45"/>
      <c r="L1" s="45"/>
      <c r="M1" s="45"/>
    </row>
    <row r="2" spans="1:13" ht="43.95" customHeight="1" x14ac:dyDescent="0.3">
      <c r="D2" s="47" t="s">
        <v>69</v>
      </c>
      <c r="E2" s="45"/>
      <c r="F2" s="45"/>
      <c r="G2" s="45"/>
      <c r="H2" s="45"/>
      <c r="I2" s="45"/>
      <c r="J2" s="45"/>
      <c r="K2" s="45"/>
      <c r="L2" s="45"/>
      <c r="M2" s="45"/>
    </row>
    <row r="3" spans="1:13" x14ac:dyDescent="0.3">
      <c r="B3" s="59" t="s">
        <v>17</v>
      </c>
      <c r="D3" s="59" t="s">
        <v>18</v>
      </c>
      <c r="E3" s="53"/>
      <c r="F3" s="53"/>
      <c r="G3" s="53"/>
      <c r="I3" s="59" t="s">
        <v>19</v>
      </c>
      <c r="J3" s="53"/>
      <c r="K3" s="53"/>
      <c r="L3" s="53"/>
    </row>
    <row r="4" spans="1:13" ht="25.95" customHeight="1" x14ac:dyDescent="0.3">
      <c r="B4" s="53"/>
      <c r="D4" s="52" t="s">
        <v>20</v>
      </c>
      <c r="E4" s="53"/>
      <c r="F4" s="52" t="s">
        <v>21</v>
      </c>
      <c r="G4" s="53"/>
      <c r="I4" s="57"/>
      <c r="J4" s="51"/>
      <c r="K4" s="51"/>
      <c r="L4" s="51"/>
    </row>
    <row r="5" spans="1:13" x14ac:dyDescent="0.3">
      <c r="B5" s="10"/>
      <c r="D5" s="50"/>
      <c r="E5" s="51"/>
      <c r="F5" s="50"/>
      <c r="G5" s="51"/>
      <c r="I5" s="51"/>
      <c r="J5" s="51"/>
      <c r="K5" s="51"/>
      <c r="L5" s="51"/>
    </row>
    <row r="6" spans="1:13" x14ac:dyDescent="0.3">
      <c r="B6" s="10"/>
      <c r="D6" s="50"/>
      <c r="E6" s="51"/>
      <c r="F6" s="50"/>
      <c r="G6" s="51"/>
      <c r="I6" s="51"/>
      <c r="J6" s="51"/>
      <c r="K6" s="51"/>
      <c r="L6" s="51"/>
    </row>
    <row r="7" spans="1:13" x14ac:dyDescent="0.3">
      <c r="B7" s="10"/>
      <c r="D7" s="50"/>
      <c r="E7" s="51"/>
      <c r="F7" s="50"/>
      <c r="G7" s="51"/>
      <c r="I7" s="51"/>
      <c r="J7" s="51"/>
      <c r="K7" s="51"/>
      <c r="L7" s="51"/>
    </row>
    <row r="9" spans="1:13" ht="15.6" x14ac:dyDescent="0.3">
      <c r="A9" s="61" t="s">
        <v>72</v>
      </c>
      <c r="B9" s="45"/>
      <c r="C9" s="45"/>
      <c r="D9" s="45"/>
      <c r="E9" s="45"/>
      <c r="F9" s="45"/>
      <c r="G9" s="45"/>
    </row>
    <row r="10" spans="1:13" ht="22.05" customHeight="1" x14ac:dyDescent="0.3">
      <c r="A10" s="9" t="s">
        <v>73</v>
      </c>
      <c r="B10" s="9" t="s">
        <v>74</v>
      </c>
      <c r="C10" s="9" t="s">
        <v>32</v>
      </c>
      <c r="D10" s="9" t="s">
        <v>33</v>
      </c>
      <c r="E10" s="9" t="s">
        <v>34</v>
      </c>
      <c r="F10" s="9" t="s">
        <v>35</v>
      </c>
      <c r="G10" s="9" t="str">
        <f>"Année "&amp;Annee</f>
        <v>Année 2026</v>
      </c>
    </row>
    <row r="11" spans="1:13" ht="28.05" customHeight="1" x14ac:dyDescent="0.3">
      <c r="A11" s="10" t="s">
        <v>75</v>
      </c>
      <c r="B11" s="8" t="str">
        <f>TEXT(Rep_min_1,"0%")&amp;" à "&amp;TEXT(Rep_max_1,"0%")</f>
        <v>3% à 25%</v>
      </c>
      <c r="C11" s="25" t="str">
        <f>E25</f>
        <v/>
      </c>
      <c r="D11" s="25" t="str">
        <f>E34</f>
        <v/>
      </c>
      <c r="E11" s="25" t="str">
        <f>E43</f>
        <v/>
      </c>
      <c r="F11" s="25" t="str">
        <f>E52</f>
        <v/>
      </c>
      <c r="G11" s="26" t="str">
        <f>E61</f>
        <v/>
      </c>
    </row>
    <row r="12" spans="1:13" ht="28.05" customHeight="1" x14ac:dyDescent="0.3">
      <c r="A12" s="10" t="s">
        <v>76</v>
      </c>
      <c r="B12" s="8" t="str">
        <f>TEXT(Rep_min_2,"0%")&amp;" à "&amp;TEXT(Rep_max_2,"0%")</f>
        <v>25% à 60%</v>
      </c>
      <c r="C12" s="25" t="str">
        <f>G25</f>
        <v/>
      </c>
      <c r="D12" s="25" t="str">
        <f>G34</f>
        <v/>
      </c>
      <c r="E12" s="25" t="str">
        <f>G43</f>
        <v/>
      </c>
      <c r="F12" s="25" t="str">
        <f>G52</f>
        <v/>
      </c>
      <c r="G12" s="26" t="str">
        <f>G61</f>
        <v/>
      </c>
    </row>
    <row r="13" spans="1:13" ht="28.05" customHeight="1" x14ac:dyDescent="0.3">
      <c r="A13" s="10" t="s">
        <v>77</v>
      </c>
      <c r="B13" s="8" t="str">
        <f>TEXT(Rep_min_3,"0%")&amp;" à "&amp;TEXT(Rep_max_3,"0%")</f>
        <v>30% à 70%</v>
      </c>
      <c r="C13" s="25" t="str">
        <f>I25</f>
        <v/>
      </c>
      <c r="D13" s="25" t="str">
        <f>I34</f>
        <v/>
      </c>
      <c r="E13" s="25" t="str">
        <f>I43</f>
        <v/>
      </c>
      <c r="F13" s="25" t="str">
        <f>I52</f>
        <v/>
      </c>
      <c r="G13" s="26" t="str">
        <f>I61</f>
        <v/>
      </c>
    </row>
    <row r="14" spans="1:13" ht="28.05" customHeight="1" x14ac:dyDescent="0.3">
      <c r="A14" s="10" t="s">
        <v>78</v>
      </c>
      <c r="B14" s="8" t="str">
        <f>TEXT(Rep_min_4,"0%")&amp;" ou plus"</f>
        <v>35% ou plus</v>
      </c>
      <c r="C14" s="25" t="str">
        <f>K25</f>
        <v/>
      </c>
      <c r="D14" s="25" t="str">
        <f>K34</f>
        <v/>
      </c>
      <c r="E14" s="25" t="str">
        <f>K43</f>
        <v/>
      </c>
      <c r="F14" s="25" t="str">
        <f>K52</f>
        <v/>
      </c>
      <c r="G14" s="26" t="str">
        <f>K61</f>
        <v/>
      </c>
    </row>
    <row r="15" spans="1:13" ht="28.05" customHeight="1" x14ac:dyDescent="0.3">
      <c r="A15" s="10" t="s">
        <v>79</v>
      </c>
      <c r="B15" s="8" t="str">
        <f>TEXT(Rep_min_5,"0%")&amp;" ou plus"</f>
        <v>80% ou plus</v>
      </c>
      <c r="C15" s="25" t="str">
        <f>M25</f>
        <v/>
      </c>
      <c r="D15" s="25" t="str">
        <f>M34</f>
        <v/>
      </c>
      <c r="E15" s="25" t="str">
        <f>M43</f>
        <v/>
      </c>
      <c r="F15" s="25" t="str">
        <f>M52</f>
        <v/>
      </c>
      <c r="G15" s="26" t="str">
        <f>M61</f>
        <v/>
      </c>
    </row>
    <row r="16" spans="1:13" ht="28.05" customHeight="1" x14ac:dyDescent="0.3">
      <c r="A16" s="10" t="s">
        <v>80</v>
      </c>
      <c r="B16" s="27"/>
      <c r="C16" s="28" t="str">
        <f>B25</f>
        <v/>
      </c>
      <c r="D16" s="28" t="str">
        <f>B34</f>
        <v/>
      </c>
      <c r="E16" s="28" t="str">
        <f>B43</f>
        <v/>
      </c>
      <c r="F16" s="28" t="str">
        <f>B52</f>
        <v/>
      </c>
      <c r="G16" s="29" t="str">
        <f>B61</f>
        <v/>
      </c>
    </row>
    <row r="18" spans="1:13" ht="79.95" customHeight="1" x14ac:dyDescent="0.3">
      <c r="A18" s="9" t="s">
        <v>81</v>
      </c>
      <c r="B18" s="19" t="s">
        <v>80</v>
      </c>
      <c r="C18" s="19" t="s">
        <v>82</v>
      </c>
      <c r="D18" s="19" t="s">
        <v>83</v>
      </c>
      <c r="E18" s="8" t="s">
        <v>84</v>
      </c>
      <c r="F18" s="19" t="s">
        <v>85</v>
      </c>
      <c r="G18" s="8" t="s">
        <v>86</v>
      </c>
      <c r="H18" s="19" t="s">
        <v>87</v>
      </c>
      <c r="I18" s="8" t="s">
        <v>88</v>
      </c>
      <c r="J18" s="19" t="s">
        <v>89</v>
      </c>
      <c r="K18" s="8" t="s">
        <v>90</v>
      </c>
      <c r="L18" s="19" t="s">
        <v>91</v>
      </c>
      <c r="M18" s="8" t="s">
        <v>92</v>
      </c>
    </row>
    <row r="19" spans="1:13" ht="22.05" customHeight="1" x14ac:dyDescent="0.3">
      <c r="A19" s="10" t="s">
        <v>103</v>
      </c>
      <c r="B19" s="30" t="str">
        <f t="shared" ref="B19:B25" si="0">IF(AND(N(C19)&gt;0,N(L19)&gt;0),C19/L19,"")</f>
        <v/>
      </c>
      <c r="C19" s="16"/>
      <c r="D19" s="16"/>
      <c r="E19" s="25" t="str">
        <f t="shared" ref="E19:E25" si="1">IF(AND(N(C19)&gt;0,D19&lt;&gt;""),D19/C19,"")</f>
        <v/>
      </c>
      <c r="F19" s="16"/>
      <c r="G19" s="25" t="str">
        <f t="shared" ref="G19:G25" si="2">IF(AND(N(D19)&gt;0,F19&lt;&gt;""),F19/D19,"")</f>
        <v/>
      </c>
      <c r="H19" s="16"/>
      <c r="I19" s="25" t="str">
        <f t="shared" ref="I19:I25" si="3">IF(AND(N(F19)&gt;0,H19&lt;&gt;""),H19/F19,"")</f>
        <v/>
      </c>
      <c r="J19" s="16"/>
      <c r="K19" s="25" t="str">
        <f t="shared" ref="K19:K25" si="4">IF(AND(N(H19)&gt;0,J19&lt;&gt;""),J19/H19,"")</f>
        <v/>
      </c>
      <c r="L19" s="16"/>
      <c r="M19" s="25" t="str">
        <f t="shared" ref="M19:M25" si="5">IF(AND(N(J19)&gt;0,L19&lt;&gt;""),L19/J19,"")</f>
        <v/>
      </c>
    </row>
    <row r="20" spans="1:13" ht="22.05" customHeight="1" x14ac:dyDescent="0.3">
      <c r="A20" s="10" t="s">
        <v>104</v>
      </c>
      <c r="B20" s="30" t="str">
        <f t="shared" si="0"/>
        <v/>
      </c>
      <c r="C20" s="16"/>
      <c r="D20" s="16"/>
      <c r="E20" s="25" t="str">
        <f t="shared" si="1"/>
        <v/>
      </c>
      <c r="F20" s="16"/>
      <c r="G20" s="25" t="str">
        <f t="shared" si="2"/>
        <v/>
      </c>
      <c r="H20" s="16"/>
      <c r="I20" s="25" t="str">
        <f t="shared" si="3"/>
        <v/>
      </c>
      <c r="J20" s="16"/>
      <c r="K20" s="25" t="str">
        <f t="shared" si="4"/>
        <v/>
      </c>
      <c r="L20" s="16"/>
      <c r="M20" s="25" t="str">
        <f t="shared" si="5"/>
        <v/>
      </c>
    </row>
    <row r="21" spans="1:13" ht="22.05" customHeight="1" x14ac:dyDescent="0.3">
      <c r="A21" s="10" t="s">
        <v>105</v>
      </c>
      <c r="B21" s="30" t="str">
        <f t="shared" si="0"/>
        <v/>
      </c>
      <c r="C21" s="16"/>
      <c r="D21" s="16"/>
      <c r="E21" s="25" t="str">
        <f t="shared" si="1"/>
        <v/>
      </c>
      <c r="F21" s="16"/>
      <c r="G21" s="25" t="str">
        <f t="shared" si="2"/>
        <v/>
      </c>
      <c r="H21" s="16"/>
      <c r="I21" s="25" t="str">
        <f t="shared" si="3"/>
        <v/>
      </c>
      <c r="J21" s="16"/>
      <c r="K21" s="25" t="str">
        <f t="shared" si="4"/>
        <v/>
      </c>
      <c r="L21" s="16"/>
      <c r="M21" s="25" t="str">
        <f t="shared" si="5"/>
        <v/>
      </c>
    </row>
    <row r="22" spans="1:13" ht="22.05" customHeight="1" x14ac:dyDescent="0.3">
      <c r="A22" s="10" t="s">
        <v>106</v>
      </c>
      <c r="B22" s="30" t="str">
        <f t="shared" si="0"/>
        <v/>
      </c>
      <c r="C22" s="16"/>
      <c r="D22" s="16"/>
      <c r="E22" s="25" t="str">
        <f t="shared" si="1"/>
        <v/>
      </c>
      <c r="F22" s="16"/>
      <c r="G22" s="25" t="str">
        <f t="shared" si="2"/>
        <v/>
      </c>
      <c r="H22" s="16"/>
      <c r="I22" s="25" t="str">
        <f t="shared" si="3"/>
        <v/>
      </c>
      <c r="J22" s="16"/>
      <c r="K22" s="25" t="str">
        <f t="shared" si="4"/>
        <v/>
      </c>
      <c r="L22" s="16"/>
      <c r="M22" s="25" t="str">
        <f t="shared" si="5"/>
        <v/>
      </c>
    </row>
    <row r="23" spans="1:13" ht="22.05" customHeight="1" x14ac:dyDescent="0.3">
      <c r="A23" s="10" t="s">
        <v>107</v>
      </c>
      <c r="B23" s="30" t="str">
        <f t="shared" si="0"/>
        <v/>
      </c>
      <c r="C23" s="16"/>
      <c r="D23" s="16"/>
      <c r="E23" s="25" t="str">
        <f t="shared" si="1"/>
        <v/>
      </c>
      <c r="F23" s="16"/>
      <c r="G23" s="25" t="str">
        <f t="shared" si="2"/>
        <v/>
      </c>
      <c r="H23" s="16"/>
      <c r="I23" s="25" t="str">
        <f t="shared" si="3"/>
        <v/>
      </c>
      <c r="J23" s="16"/>
      <c r="K23" s="25" t="str">
        <f t="shared" si="4"/>
        <v/>
      </c>
      <c r="L23" s="16"/>
      <c r="M23" s="25" t="str">
        <f t="shared" si="5"/>
        <v/>
      </c>
    </row>
    <row r="24" spans="1:13" ht="22.05" customHeight="1" x14ac:dyDescent="0.3">
      <c r="A24" s="10" t="s">
        <v>108</v>
      </c>
      <c r="B24" s="30" t="str">
        <f t="shared" si="0"/>
        <v/>
      </c>
      <c r="C24" s="16"/>
      <c r="D24" s="16"/>
      <c r="E24" s="25" t="str">
        <f t="shared" si="1"/>
        <v/>
      </c>
      <c r="F24" s="16"/>
      <c r="G24" s="25" t="str">
        <f t="shared" si="2"/>
        <v/>
      </c>
      <c r="H24" s="16"/>
      <c r="I24" s="25" t="str">
        <f t="shared" si="3"/>
        <v/>
      </c>
      <c r="J24" s="16"/>
      <c r="K24" s="25" t="str">
        <f t="shared" si="4"/>
        <v/>
      </c>
      <c r="L24" s="16"/>
      <c r="M24" s="25" t="str">
        <f t="shared" si="5"/>
        <v/>
      </c>
    </row>
    <row r="25" spans="1:13" x14ac:dyDescent="0.3">
      <c r="A25" s="31" t="s">
        <v>97</v>
      </c>
      <c r="B25" s="32" t="str">
        <f t="shared" si="0"/>
        <v/>
      </c>
      <c r="C25" s="22" t="str">
        <f>IF(COUNT(C19:C24)=0,"",SUM(C19:C24))</f>
        <v/>
      </c>
      <c r="D25" s="22" t="str">
        <f>IF(COUNT(D19:D24)=0,"",SUM(D19:D24))</f>
        <v/>
      </c>
      <c r="E25" s="26" t="str">
        <f t="shared" si="1"/>
        <v/>
      </c>
      <c r="F25" s="22" t="str">
        <f>IF(COUNT(F19:F24)=0,"",SUM(F19:F24))</f>
        <v/>
      </c>
      <c r="G25" s="26" t="str">
        <f t="shared" si="2"/>
        <v/>
      </c>
      <c r="H25" s="22" t="str">
        <f>IF(COUNT(H19:H24)=0,"",SUM(H19:H24))</f>
        <v/>
      </c>
      <c r="I25" s="26" t="str">
        <f t="shared" si="3"/>
        <v/>
      </c>
      <c r="J25" s="22" t="str">
        <f>IF(COUNT(J19:J24)=0,"",SUM(J19:J24))</f>
        <v/>
      </c>
      <c r="K25" s="26" t="str">
        <f t="shared" si="4"/>
        <v/>
      </c>
      <c r="L25" s="22" t="str">
        <f>IF(COUNT(L19:L24)=0,"",SUM(L19:L24))</f>
        <v/>
      </c>
      <c r="M25" s="26" t="str">
        <f t="shared" si="5"/>
        <v/>
      </c>
    </row>
    <row r="27" spans="1:13" ht="79.95" customHeight="1" x14ac:dyDescent="0.3">
      <c r="A27" s="9" t="s">
        <v>98</v>
      </c>
      <c r="B27" s="19" t="s">
        <v>80</v>
      </c>
      <c r="C27" s="19" t="s">
        <v>82</v>
      </c>
      <c r="D27" s="19" t="s">
        <v>83</v>
      </c>
      <c r="E27" s="8" t="s">
        <v>84</v>
      </c>
      <c r="F27" s="19" t="s">
        <v>85</v>
      </c>
      <c r="G27" s="8" t="s">
        <v>86</v>
      </c>
      <c r="H27" s="19" t="s">
        <v>87</v>
      </c>
      <c r="I27" s="8" t="s">
        <v>88</v>
      </c>
      <c r="J27" s="19" t="s">
        <v>89</v>
      </c>
      <c r="K27" s="8" t="s">
        <v>90</v>
      </c>
      <c r="L27" s="19" t="s">
        <v>91</v>
      </c>
      <c r="M27" s="8" t="s">
        <v>92</v>
      </c>
    </row>
    <row r="28" spans="1:13" ht="22.05" customHeight="1" x14ac:dyDescent="0.3">
      <c r="A28" s="33" t="str">
        <f>IF($A$19="","",$A$19)</f>
        <v>Famille de métiers 1</v>
      </c>
      <c r="B28" s="30" t="str">
        <f t="shared" ref="B28:B34" si="6">IF(AND(N(C28)&gt;0,N(L28)&gt;0),C28/L28,"")</f>
        <v/>
      </c>
      <c r="C28" s="16"/>
      <c r="D28" s="16"/>
      <c r="E28" s="25" t="str">
        <f t="shared" ref="E28:E34" si="7">IF(AND(N(C28)&gt;0,D28&lt;&gt;""),D28/C28,"")</f>
        <v/>
      </c>
      <c r="F28" s="16"/>
      <c r="G28" s="25" t="str">
        <f t="shared" ref="G28:G34" si="8">IF(AND(N(D28)&gt;0,F28&lt;&gt;""),F28/D28,"")</f>
        <v/>
      </c>
      <c r="H28" s="16"/>
      <c r="I28" s="25" t="str">
        <f t="shared" ref="I28:I34" si="9">IF(AND(N(F28)&gt;0,H28&lt;&gt;""),H28/F28,"")</f>
        <v/>
      </c>
      <c r="J28" s="16"/>
      <c r="K28" s="25" t="str">
        <f t="shared" ref="K28:K34" si="10">IF(AND(N(H28)&gt;0,J28&lt;&gt;""),J28/H28,"")</f>
        <v/>
      </c>
      <c r="L28" s="16"/>
      <c r="M28" s="25" t="str">
        <f t="shared" ref="M28:M34" si="11">IF(AND(N(J28)&gt;0,L28&lt;&gt;""),L28/J28,"")</f>
        <v/>
      </c>
    </row>
    <row r="29" spans="1:13" ht="22.05" customHeight="1" x14ac:dyDescent="0.3">
      <c r="A29" s="33" t="str">
        <f>IF($A$20="","",$A$20)</f>
        <v>Famille de métiers 2</v>
      </c>
      <c r="B29" s="30" t="str">
        <f t="shared" si="6"/>
        <v/>
      </c>
      <c r="C29" s="16"/>
      <c r="D29" s="16"/>
      <c r="E29" s="25" t="str">
        <f t="shared" si="7"/>
        <v/>
      </c>
      <c r="F29" s="16"/>
      <c r="G29" s="25" t="str">
        <f t="shared" si="8"/>
        <v/>
      </c>
      <c r="H29" s="16"/>
      <c r="I29" s="25" t="str">
        <f t="shared" si="9"/>
        <v/>
      </c>
      <c r="J29" s="16"/>
      <c r="K29" s="25" t="str">
        <f t="shared" si="10"/>
        <v/>
      </c>
      <c r="L29" s="16"/>
      <c r="M29" s="25" t="str">
        <f t="shared" si="11"/>
        <v/>
      </c>
    </row>
    <row r="30" spans="1:13" ht="22.05" customHeight="1" x14ac:dyDescent="0.3">
      <c r="A30" s="33" t="str">
        <f>IF($A$21="","",$A$21)</f>
        <v>Famille de métiers 3</v>
      </c>
      <c r="B30" s="30" t="str">
        <f t="shared" si="6"/>
        <v/>
      </c>
      <c r="C30" s="16"/>
      <c r="D30" s="16"/>
      <c r="E30" s="25" t="str">
        <f t="shared" si="7"/>
        <v/>
      </c>
      <c r="F30" s="16"/>
      <c r="G30" s="25" t="str">
        <f t="shared" si="8"/>
        <v/>
      </c>
      <c r="H30" s="16"/>
      <c r="I30" s="25" t="str">
        <f t="shared" si="9"/>
        <v/>
      </c>
      <c r="J30" s="16"/>
      <c r="K30" s="25" t="str">
        <f t="shared" si="10"/>
        <v/>
      </c>
      <c r="L30" s="16"/>
      <c r="M30" s="25" t="str">
        <f t="shared" si="11"/>
        <v/>
      </c>
    </row>
    <row r="31" spans="1:13" ht="22.05" customHeight="1" x14ac:dyDescent="0.3">
      <c r="A31" s="33" t="str">
        <f>IF($A$22="","",$A$22)</f>
        <v>Famille de métiers 4</v>
      </c>
      <c r="B31" s="30" t="str">
        <f t="shared" si="6"/>
        <v/>
      </c>
      <c r="C31" s="16"/>
      <c r="D31" s="16"/>
      <c r="E31" s="25" t="str">
        <f t="shared" si="7"/>
        <v/>
      </c>
      <c r="F31" s="16"/>
      <c r="G31" s="25" t="str">
        <f t="shared" si="8"/>
        <v/>
      </c>
      <c r="H31" s="16"/>
      <c r="I31" s="25" t="str">
        <f t="shared" si="9"/>
        <v/>
      </c>
      <c r="J31" s="16"/>
      <c r="K31" s="25" t="str">
        <f t="shared" si="10"/>
        <v/>
      </c>
      <c r="L31" s="16"/>
      <c r="M31" s="25" t="str">
        <f t="shared" si="11"/>
        <v/>
      </c>
    </row>
    <row r="32" spans="1:13" ht="22.05" customHeight="1" x14ac:dyDescent="0.3">
      <c r="A32" s="33" t="str">
        <f>IF($A$23="","",$A$23)</f>
        <v>Famille de métiers 5</v>
      </c>
      <c r="B32" s="30" t="str">
        <f t="shared" si="6"/>
        <v/>
      </c>
      <c r="C32" s="16"/>
      <c r="D32" s="16"/>
      <c r="E32" s="25" t="str">
        <f t="shared" si="7"/>
        <v/>
      </c>
      <c r="F32" s="16"/>
      <c r="G32" s="25" t="str">
        <f t="shared" si="8"/>
        <v/>
      </c>
      <c r="H32" s="16"/>
      <c r="I32" s="25" t="str">
        <f t="shared" si="9"/>
        <v/>
      </c>
      <c r="J32" s="16"/>
      <c r="K32" s="25" t="str">
        <f t="shared" si="10"/>
        <v/>
      </c>
      <c r="L32" s="16"/>
      <c r="M32" s="25" t="str">
        <f t="shared" si="11"/>
        <v/>
      </c>
    </row>
    <row r="33" spans="1:13" ht="22.05" customHeight="1" x14ac:dyDescent="0.3">
      <c r="A33" s="33" t="str">
        <f>IF($A$24="","",$A$24)</f>
        <v>Famille de métiers 6</v>
      </c>
      <c r="B33" s="30" t="str">
        <f t="shared" si="6"/>
        <v/>
      </c>
      <c r="C33" s="16"/>
      <c r="D33" s="16"/>
      <c r="E33" s="25" t="str">
        <f t="shared" si="7"/>
        <v/>
      </c>
      <c r="F33" s="16"/>
      <c r="G33" s="25" t="str">
        <f t="shared" si="8"/>
        <v/>
      </c>
      <c r="H33" s="16"/>
      <c r="I33" s="25" t="str">
        <f t="shared" si="9"/>
        <v/>
      </c>
      <c r="J33" s="16"/>
      <c r="K33" s="25" t="str">
        <f t="shared" si="10"/>
        <v/>
      </c>
      <c r="L33" s="16"/>
      <c r="M33" s="25" t="str">
        <f t="shared" si="11"/>
        <v/>
      </c>
    </row>
    <row r="34" spans="1:13" x14ac:dyDescent="0.3">
      <c r="A34" s="31" t="s">
        <v>97</v>
      </c>
      <c r="B34" s="32" t="str">
        <f t="shared" si="6"/>
        <v/>
      </c>
      <c r="C34" s="22" t="str">
        <f>IF(COUNT(C28:C33)=0,"",SUM(C28:C33))</f>
        <v/>
      </c>
      <c r="D34" s="22" t="str">
        <f>IF(COUNT(D28:D33)=0,"",SUM(D28:D33))</f>
        <v/>
      </c>
      <c r="E34" s="26" t="str">
        <f t="shared" si="7"/>
        <v/>
      </c>
      <c r="F34" s="22" t="str">
        <f>IF(COUNT(F28:F33)=0,"",SUM(F28:F33))</f>
        <v/>
      </c>
      <c r="G34" s="26" t="str">
        <f t="shared" si="8"/>
        <v/>
      </c>
      <c r="H34" s="22" t="str">
        <f>IF(COUNT(H28:H33)=0,"",SUM(H28:H33))</f>
        <v/>
      </c>
      <c r="I34" s="26" t="str">
        <f t="shared" si="9"/>
        <v/>
      </c>
      <c r="J34" s="22" t="str">
        <f>IF(COUNT(J28:J33)=0,"",SUM(J28:J33))</f>
        <v/>
      </c>
      <c r="K34" s="26" t="str">
        <f t="shared" si="10"/>
        <v/>
      </c>
      <c r="L34" s="22" t="str">
        <f>IF(COUNT(L28:L33)=0,"",SUM(L28:L33))</f>
        <v/>
      </c>
      <c r="M34" s="26" t="str">
        <f t="shared" si="11"/>
        <v/>
      </c>
    </row>
    <row r="36" spans="1:13" ht="79.95" customHeight="1" x14ac:dyDescent="0.3">
      <c r="A36" s="9" t="s">
        <v>99</v>
      </c>
      <c r="B36" s="19" t="s">
        <v>80</v>
      </c>
      <c r="C36" s="19" t="s">
        <v>82</v>
      </c>
      <c r="D36" s="19" t="s">
        <v>83</v>
      </c>
      <c r="E36" s="8" t="s">
        <v>84</v>
      </c>
      <c r="F36" s="19" t="s">
        <v>85</v>
      </c>
      <c r="G36" s="8" t="s">
        <v>86</v>
      </c>
      <c r="H36" s="19" t="s">
        <v>87</v>
      </c>
      <c r="I36" s="8" t="s">
        <v>88</v>
      </c>
      <c r="J36" s="19" t="s">
        <v>89</v>
      </c>
      <c r="K36" s="8" t="s">
        <v>90</v>
      </c>
      <c r="L36" s="19" t="s">
        <v>91</v>
      </c>
      <c r="M36" s="8" t="s">
        <v>92</v>
      </c>
    </row>
    <row r="37" spans="1:13" ht="22.05" customHeight="1" x14ac:dyDescent="0.3">
      <c r="A37" s="33" t="str">
        <f>IF($A$19="","",$A$19)</f>
        <v>Famille de métiers 1</v>
      </c>
      <c r="B37" s="30" t="str">
        <f t="shared" ref="B37:B43" si="12">IF(AND(N(C37)&gt;0,N(L37)&gt;0),C37/L37,"")</f>
        <v/>
      </c>
      <c r="C37" s="16"/>
      <c r="D37" s="16"/>
      <c r="E37" s="25" t="str">
        <f t="shared" ref="E37:E43" si="13">IF(AND(N(C37)&gt;0,D37&lt;&gt;""),D37/C37,"")</f>
        <v/>
      </c>
      <c r="F37" s="16"/>
      <c r="G37" s="25" t="str">
        <f t="shared" ref="G37:G43" si="14">IF(AND(N(D37)&gt;0,F37&lt;&gt;""),F37/D37,"")</f>
        <v/>
      </c>
      <c r="H37" s="16"/>
      <c r="I37" s="25" t="str">
        <f t="shared" ref="I37:I43" si="15">IF(AND(N(F37)&gt;0,H37&lt;&gt;""),H37/F37,"")</f>
        <v/>
      </c>
      <c r="J37" s="16"/>
      <c r="K37" s="25" t="str">
        <f t="shared" ref="K37:K43" si="16">IF(AND(N(H37)&gt;0,J37&lt;&gt;""),J37/H37,"")</f>
        <v/>
      </c>
      <c r="L37" s="16"/>
      <c r="M37" s="25" t="str">
        <f t="shared" ref="M37:M43" si="17">IF(AND(N(J37)&gt;0,L37&lt;&gt;""),L37/J37,"")</f>
        <v/>
      </c>
    </row>
    <row r="38" spans="1:13" ht="22.05" customHeight="1" x14ac:dyDescent="0.3">
      <c r="A38" s="33" t="str">
        <f>IF($A$20="","",$A$20)</f>
        <v>Famille de métiers 2</v>
      </c>
      <c r="B38" s="30" t="str">
        <f t="shared" si="12"/>
        <v/>
      </c>
      <c r="C38" s="16"/>
      <c r="D38" s="16"/>
      <c r="E38" s="25" t="str">
        <f t="shared" si="13"/>
        <v/>
      </c>
      <c r="F38" s="16"/>
      <c r="G38" s="25" t="str">
        <f t="shared" si="14"/>
        <v/>
      </c>
      <c r="H38" s="16"/>
      <c r="I38" s="25" t="str">
        <f t="shared" si="15"/>
        <v/>
      </c>
      <c r="J38" s="16"/>
      <c r="K38" s="25" t="str">
        <f t="shared" si="16"/>
        <v/>
      </c>
      <c r="L38" s="16"/>
      <c r="M38" s="25" t="str">
        <f t="shared" si="17"/>
        <v/>
      </c>
    </row>
    <row r="39" spans="1:13" ht="22.05" customHeight="1" x14ac:dyDescent="0.3">
      <c r="A39" s="33" t="str">
        <f>IF($A$21="","",$A$21)</f>
        <v>Famille de métiers 3</v>
      </c>
      <c r="B39" s="30" t="str">
        <f t="shared" si="12"/>
        <v/>
      </c>
      <c r="C39" s="16"/>
      <c r="D39" s="16"/>
      <c r="E39" s="25" t="str">
        <f t="shared" si="13"/>
        <v/>
      </c>
      <c r="F39" s="16"/>
      <c r="G39" s="25" t="str">
        <f t="shared" si="14"/>
        <v/>
      </c>
      <c r="H39" s="16"/>
      <c r="I39" s="25" t="str">
        <f t="shared" si="15"/>
        <v/>
      </c>
      <c r="J39" s="16"/>
      <c r="K39" s="25" t="str">
        <f t="shared" si="16"/>
        <v/>
      </c>
      <c r="L39" s="16"/>
      <c r="M39" s="25" t="str">
        <f t="shared" si="17"/>
        <v/>
      </c>
    </row>
    <row r="40" spans="1:13" ht="22.05" customHeight="1" x14ac:dyDescent="0.3">
      <c r="A40" s="33" t="str">
        <f>IF($A$22="","",$A$22)</f>
        <v>Famille de métiers 4</v>
      </c>
      <c r="B40" s="30" t="str">
        <f t="shared" si="12"/>
        <v/>
      </c>
      <c r="C40" s="16"/>
      <c r="D40" s="16"/>
      <c r="E40" s="25" t="str">
        <f t="shared" si="13"/>
        <v/>
      </c>
      <c r="F40" s="16"/>
      <c r="G40" s="25" t="str">
        <f t="shared" si="14"/>
        <v/>
      </c>
      <c r="H40" s="16"/>
      <c r="I40" s="25" t="str">
        <f t="shared" si="15"/>
        <v/>
      </c>
      <c r="J40" s="16"/>
      <c r="K40" s="25" t="str">
        <f t="shared" si="16"/>
        <v/>
      </c>
      <c r="L40" s="16"/>
      <c r="M40" s="25" t="str">
        <f t="shared" si="17"/>
        <v/>
      </c>
    </row>
    <row r="41" spans="1:13" ht="22.05" customHeight="1" x14ac:dyDescent="0.3">
      <c r="A41" s="33" t="str">
        <f>IF($A$23="","",$A$23)</f>
        <v>Famille de métiers 5</v>
      </c>
      <c r="B41" s="30" t="str">
        <f t="shared" si="12"/>
        <v/>
      </c>
      <c r="C41" s="16"/>
      <c r="D41" s="16"/>
      <c r="E41" s="25" t="str">
        <f t="shared" si="13"/>
        <v/>
      </c>
      <c r="F41" s="16"/>
      <c r="G41" s="25" t="str">
        <f t="shared" si="14"/>
        <v/>
      </c>
      <c r="H41" s="16"/>
      <c r="I41" s="25" t="str">
        <f t="shared" si="15"/>
        <v/>
      </c>
      <c r="J41" s="16"/>
      <c r="K41" s="25" t="str">
        <f t="shared" si="16"/>
        <v/>
      </c>
      <c r="L41" s="16"/>
      <c r="M41" s="25" t="str">
        <f t="shared" si="17"/>
        <v/>
      </c>
    </row>
    <row r="42" spans="1:13" ht="22.05" customHeight="1" x14ac:dyDescent="0.3">
      <c r="A42" s="33" t="str">
        <f>IF($A$24="","",$A$24)</f>
        <v>Famille de métiers 6</v>
      </c>
      <c r="B42" s="30" t="str">
        <f t="shared" si="12"/>
        <v/>
      </c>
      <c r="C42" s="16"/>
      <c r="D42" s="16"/>
      <c r="E42" s="25" t="str">
        <f t="shared" si="13"/>
        <v/>
      </c>
      <c r="F42" s="16"/>
      <c r="G42" s="25" t="str">
        <f t="shared" si="14"/>
        <v/>
      </c>
      <c r="H42" s="16"/>
      <c r="I42" s="25" t="str">
        <f t="shared" si="15"/>
        <v/>
      </c>
      <c r="J42" s="16"/>
      <c r="K42" s="25" t="str">
        <f t="shared" si="16"/>
        <v/>
      </c>
      <c r="L42" s="16"/>
      <c r="M42" s="25" t="str">
        <f t="shared" si="17"/>
        <v/>
      </c>
    </row>
    <row r="43" spans="1:13" x14ac:dyDescent="0.3">
      <c r="A43" s="31" t="s">
        <v>97</v>
      </c>
      <c r="B43" s="32" t="str">
        <f t="shared" si="12"/>
        <v/>
      </c>
      <c r="C43" s="22" t="str">
        <f>IF(COUNT(C37:C42)=0,"",SUM(C37:C42))</f>
        <v/>
      </c>
      <c r="D43" s="22" t="str">
        <f>IF(COUNT(D37:D42)=0,"",SUM(D37:D42))</f>
        <v/>
      </c>
      <c r="E43" s="26" t="str">
        <f t="shared" si="13"/>
        <v/>
      </c>
      <c r="F43" s="22" t="str">
        <f>IF(COUNT(F37:F42)=0,"",SUM(F37:F42))</f>
        <v/>
      </c>
      <c r="G43" s="26" t="str">
        <f t="shared" si="14"/>
        <v/>
      </c>
      <c r="H43" s="22" t="str">
        <f>IF(COUNT(H37:H42)=0,"",SUM(H37:H42))</f>
        <v/>
      </c>
      <c r="I43" s="26" t="str">
        <f t="shared" si="15"/>
        <v/>
      </c>
      <c r="J43" s="22" t="str">
        <f>IF(COUNT(J37:J42)=0,"",SUM(J37:J42))</f>
        <v/>
      </c>
      <c r="K43" s="26" t="str">
        <f t="shared" si="16"/>
        <v/>
      </c>
      <c r="L43" s="22" t="str">
        <f>IF(COUNT(L37:L42)=0,"",SUM(L37:L42))</f>
        <v/>
      </c>
      <c r="M43" s="26" t="str">
        <f t="shared" si="17"/>
        <v/>
      </c>
    </row>
    <row r="45" spans="1:13" ht="79.95" customHeight="1" x14ac:dyDescent="0.3">
      <c r="A45" s="9" t="s">
        <v>100</v>
      </c>
      <c r="B45" s="19" t="s">
        <v>80</v>
      </c>
      <c r="C45" s="19" t="s">
        <v>82</v>
      </c>
      <c r="D45" s="19" t="s">
        <v>83</v>
      </c>
      <c r="E45" s="8" t="s">
        <v>84</v>
      </c>
      <c r="F45" s="19" t="s">
        <v>85</v>
      </c>
      <c r="G45" s="8" t="s">
        <v>86</v>
      </c>
      <c r="H45" s="19" t="s">
        <v>87</v>
      </c>
      <c r="I45" s="8" t="s">
        <v>88</v>
      </c>
      <c r="J45" s="19" t="s">
        <v>89</v>
      </c>
      <c r="K45" s="8" t="s">
        <v>90</v>
      </c>
      <c r="L45" s="19" t="s">
        <v>91</v>
      </c>
      <c r="M45" s="8" t="s">
        <v>92</v>
      </c>
    </row>
    <row r="46" spans="1:13" ht="22.05" customHeight="1" x14ac:dyDescent="0.3">
      <c r="A46" s="33" t="str">
        <f>IF($A$19="","",$A$19)</f>
        <v>Famille de métiers 1</v>
      </c>
      <c r="B46" s="30" t="str">
        <f t="shared" ref="B46:B52" si="18">IF(AND(N(C46)&gt;0,N(L46)&gt;0),C46/L46,"")</f>
        <v/>
      </c>
      <c r="C46" s="16"/>
      <c r="D46" s="16"/>
      <c r="E46" s="25" t="str">
        <f t="shared" ref="E46:E52" si="19">IF(AND(N(C46)&gt;0,D46&lt;&gt;""),D46/C46,"")</f>
        <v/>
      </c>
      <c r="F46" s="16"/>
      <c r="G46" s="25" t="str">
        <f t="shared" ref="G46:G52" si="20">IF(AND(N(D46)&gt;0,F46&lt;&gt;""),F46/D46,"")</f>
        <v/>
      </c>
      <c r="H46" s="16"/>
      <c r="I46" s="25" t="str">
        <f t="shared" ref="I46:I52" si="21">IF(AND(N(F46)&gt;0,H46&lt;&gt;""),H46/F46,"")</f>
        <v/>
      </c>
      <c r="J46" s="16"/>
      <c r="K46" s="25" t="str">
        <f t="shared" ref="K46:K52" si="22">IF(AND(N(H46)&gt;0,J46&lt;&gt;""),J46/H46,"")</f>
        <v/>
      </c>
      <c r="L46" s="16"/>
      <c r="M46" s="25" t="str">
        <f t="shared" ref="M46:M52" si="23">IF(AND(N(J46)&gt;0,L46&lt;&gt;""),L46/J46,"")</f>
        <v/>
      </c>
    </row>
    <row r="47" spans="1:13" ht="22.05" customHeight="1" x14ac:dyDescent="0.3">
      <c r="A47" s="33" t="str">
        <f>IF($A$20="","",$A$20)</f>
        <v>Famille de métiers 2</v>
      </c>
      <c r="B47" s="30" t="str">
        <f t="shared" si="18"/>
        <v/>
      </c>
      <c r="C47" s="16"/>
      <c r="D47" s="16"/>
      <c r="E47" s="25" t="str">
        <f t="shared" si="19"/>
        <v/>
      </c>
      <c r="F47" s="16"/>
      <c r="G47" s="25" t="str">
        <f t="shared" si="20"/>
        <v/>
      </c>
      <c r="H47" s="16"/>
      <c r="I47" s="25" t="str">
        <f t="shared" si="21"/>
        <v/>
      </c>
      <c r="J47" s="16"/>
      <c r="K47" s="25" t="str">
        <f t="shared" si="22"/>
        <v/>
      </c>
      <c r="L47" s="16"/>
      <c r="M47" s="25" t="str">
        <f t="shared" si="23"/>
        <v/>
      </c>
    </row>
    <row r="48" spans="1:13" ht="22.05" customHeight="1" x14ac:dyDescent="0.3">
      <c r="A48" s="33" t="str">
        <f>IF($A$21="","",$A$21)</f>
        <v>Famille de métiers 3</v>
      </c>
      <c r="B48" s="30" t="str">
        <f t="shared" si="18"/>
        <v/>
      </c>
      <c r="C48" s="16"/>
      <c r="D48" s="16"/>
      <c r="E48" s="25" t="str">
        <f t="shared" si="19"/>
        <v/>
      </c>
      <c r="F48" s="16"/>
      <c r="G48" s="25" t="str">
        <f t="shared" si="20"/>
        <v/>
      </c>
      <c r="H48" s="16"/>
      <c r="I48" s="25" t="str">
        <f t="shared" si="21"/>
        <v/>
      </c>
      <c r="J48" s="16"/>
      <c r="K48" s="25" t="str">
        <f t="shared" si="22"/>
        <v/>
      </c>
      <c r="L48" s="16"/>
      <c r="M48" s="25" t="str">
        <f t="shared" si="23"/>
        <v/>
      </c>
    </row>
    <row r="49" spans="1:13" ht="22.05" customHeight="1" x14ac:dyDescent="0.3">
      <c r="A49" s="33" t="str">
        <f>IF($A$22="","",$A$22)</f>
        <v>Famille de métiers 4</v>
      </c>
      <c r="B49" s="30" t="str">
        <f t="shared" si="18"/>
        <v/>
      </c>
      <c r="C49" s="16"/>
      <c r="D49" s="16"/>
      <c r="E49" s="25" t="str">
        <f t="shared" si="19"/>
        <v/>
      </c>
      <c r="F49" s="16"/>
      <c r="G49" s="25" t="str">
        <f t="shared" si="20"/>
        <v/>
      </c>
      <c r="H49" s="16"/>
      <c r="I49" s="25" t="str">
        <f t="shared" si="21"/>
        <v/>
      </c>
      <c r="J49" s="16"/>
      <c r="K49" s="25" t="str">
        <f t="shared" si="22"/>
        <v/>
      </c>
      <c r="L49" s="16"/>
      <c r="M49" s="25" t="str">
        <f t="shared" si="23"/>
        <v/>
      </c>
    </row>
    <row r="50" spans="1:13" ht="22.05" customHeight="1" x14ac:dyDescent="0.3">
      <c r="A50" s="33" t="str">
        <f>IF($A$23="","",$A$23)</f>
        <v>Famille de métiers 5</v>
      </c>
      <c r="B50" s="30" t="str">
        <f t="shared" si="18"/>
        <v/>
      </c>
      <c r="C50" s="16"/>
      <c r="D50" s="16"/>
      <c r="E50" s="25" t="str">
        <f t="shared" si="19"/>
        <v/>
      </c>
      <c r="F50" s="16"/>
      <c r="G50" s="25" t="str">
        <f t="shared" si="20"/>
        <v/>
      </c>
      <c r="H50" s="16"/>
      <c r="I50" s="25" t="str">
        <f t="shared" si="21"/>
        <v/>
      </c>
      <c r="J50" s="16"/>
      <c r="K50" s="25" t="str">
        <f t="shared" si="22"/>
        <v/>
      </c>
      <c r="L50" s="16"/>
      <c r="M50" s="25" t="str">
        <f t="shared" si="23"/>
        <v/>
      </c>
    </row>
    <row r="51" spans="1:13" ht="22.05" customHeight="1" x14ac:dyDescent="0.3">
      <c r="A51" s="33" t="str">
        <f>IF($A$24="","",$A$24)</f>
        <v>Famille de métiers 6</v>
      </c>
      <c r="B51" s="30" t="str">
        <f t="shared" si="18"/>
        <v/>
      </c>
      <c r="C51" s="16"/>
      <c r="D51" s="16"/>
      <c r="E51" s="25" t="str">
        <f t="shared" si="19"/>
        <v/>
      </c>
      <c r="F51" s="16"/>
      <c r="G51" s="25" t="str">
        <f t="shared" si="20"/>
        <v/>
      </c>
      <c r="H51" s="16"/>
      <c r="I51" s="25" t="str">
        <f t="shared" si="21"/>
        <v/>
      </c>
      <c r="J51" s="16"/>
      <c r="K51" s="25" t="str">
        <f t="shared" si="22"/>
        <v/>
      </c>
      <c r="L51" s="16"/>
      <c r="M51" s="25" t="str">
        <f t="shared" si="23"/>
        <v/>
      </c>
    </row>
    <row r="52" spans="1:13" x14ac:dyDescent="0.3">
      <c r="A52" s="31" t="s">
        <v>97</v>
      </c>
      <c r="B52" s="32" t="str">
        <f t="shared" si="18"/>
        <v/>
      </c>
      <c r="C52" s="22" t="str">
        <f>IF(COUNT(C46:C51)=0,"",SUM(C46:C51))</f>
        <v/>
      </c>
      <c r="D52" s="22" t="str">
        <f>IF(COUNT(D46:D51)=0,"",SUM(D46:D51))</f>
        <v/>
      </c>
      <c r="E52" s="26" t="str">
        <f t="shared" si="19"/>
        <v/>
      </c>
      <c r="F52" s="22" t="str">
        <f>IF(COUNT(F46:F51)=0,"",SUM(F46:F51))</f>
        <v/>
      </c>
      <c r="G52" s="26" t="str">
        <f t="shared" si="20"/>
        <v/>
      </c>
      <c r="H52" s="22" t="str">
        <f>IF(COUNT(H46:H51)=0,"",SUM(H46:H51))</f>
        <v/>
      </c>
      <c r="I52" s="26" t="str">
        <f t="shared" si="21"/>
        <v/>
      </c>
      <c r="J52" s="22" t="str">
        <f>IF(COUNT(J46:J51)=0,"",SUM(J46:J51))</f>
        <v/>
      </c>
      <c r="K52" s="26" t="str">
        <f t="shared" si="22"/>
        <v/>
      </c>
      <c r="L52" s="22" t="str">
        <f>IF(COUNT(L46:L51)=0,"",SUM(L46:L51))</f>
        <v/>
      </c>
      <c r="M52" s="26" t="str">
        <f t="shared" si="23"/>
        <v/>
      </c>
    </row>
    <row r="54" spans="1:13" ht="79.95" customHeight="1" x14ac:dyDescent="0.3">
      <c r="A54" s="9" t="str">
        <f>"ANNÉE "&amp;Annee</f>
        <v>ANNÉE 2026</v>
      </c>
      <c r="B54" s="19" t="s">
        <v>80</v>
      </c>
      <c r="C54" s="19" t="s">
        <v>82</v>
      </c>
      <c r="D54" s="19" t="s">
        <v>83</v>
      </c>
      <c r="E54" s="8" t="s">
        <v>84</v>
      </c>
      <c r="F54" s="19" t="s">
        <v>85</v>
      </c>
      <c r="G54" s="8" t="s">
        <v>86</v>
      </c>
      <c r="H54" s="19" t="s">
        <v>87</v>
      </c>
      <c r="I54" s="8" t="s">
        <v>88</v>
      </c>
      <c r="J54" s="19" t="s">
        <v>89</v>
      </c>
      <c r="K54" s="8" t="s">
        <v>90</v>
      </c>
      <c r="L54" s="19" t="s">
        <v>91</v>
      </c>
      <c r="M54" s="8" t="s">
        <v>92</v>
      </c>
    </row>
    <row r="55" spans="1:13" ht="22.05" customHeight="1" x14ac:dyDescent="0.3">
      <c r="A55" s="33" t="str">
        <f>IF($A$19="","",$A$19)</f>
        <v>Famille de métiers 1</v>
      </c>
      <c r="B55" s="30" t="str">
        <f t="shared" ref="B55:B61" si="24">IF(AND(N(C55)&gt;0,N(L55)&gt;0),C55/L55,"")</f>
        <v/>
      </c>
      <c r="C55" s="17" t="str">
        <f t="shared" ref="C55:D61" si="25">IF(COUNT(C19,C28,C37,C46)=0,"",SUM(C19,C28,C37,C46))</f>
        <v/>
      </c>
      <c r="D55" s="17" t="str">
        <f t="shared" si="25"/>
        <v/>
      </c>
      <c r="E55" s="25" t="str">
        <f t="shared" ref="E55:E61" si="26">IF(AND(N(C55)&gt;0,D55&lt;&gt;""),D55/C55,"")</f>
        <v/>
      </c>
      <c r="F55" s="17" t="str">
        <f t="shared" ref="F55:F61" si="27">IF(COUNT(F19,F28,F37,F46)=0,"",SUM(F19,F28,F37,F46))</f>
        <v/>
      </c>
      <c r="G55" s="25" t="str">
        <f t="shared" ref="G55:G61" si="28">IF(AND(N(D55)&gt;0,F55&lt;&gt;""),F55/D55,"")</f>
        <v/>
      </c>
      <c r="H55" s="17" t="str">
        <f t="shared" ref="H55:H61" si="29">IF(COUNT(H19,H28,H37,H46)=0,"",SUM(H19,H28,H37,H46))</f>
        <v/>
      </c>
      <c r="I55" s="25" t="str">
        <f t="shared" ref="I55:I61" si="30">IF(AND(N(F55)&gt;0,H55&lt;&gt;""),H55/F55,"")</f>
        <v/>
      </c>
      <c r="J55" s="17" t="str">
        <f t="shared" ref="J55:J61" si="31">IF(COUNT(J19,J28,J37,J46)=0,"",SUM(J19,J28,J37,J46))</f>
        <v/>
      </c>
      <c r="K55" s="25" t="str">
        <f t="shared" ref="K55:K61" si="32">IF(AND(N(H55)&gt;0,J55&lt;&gt;""),J55/H55,"")</f>
        <v/>
      </c>
      <c r="L55" s="17" t="str">
        <f t="shared" ref="L55:L61" si="33">IF(COUNT(L19,L28,L37,L46)=0,"",SUM(L19,L28,L37,L46))</f>
        <v/>
      </c>
      <c r="M55" s="25" t="str">
        <f t="shared" ref="M55:M61" si="34">IF(AND(N(J55)&gt;0,L55&lt;&gt;""),L55/J55,"")</f>
        <v/>
      </c>
    </row>
    <row r="56" spans="1:13" ht="22.05" customHeight="1" x14ac:dyDescent="0.3">
      <c r="A56" s="33" t="str">
        <f>IF($A$20="","",$A$20)</f>
        <v>Famille de métiers 2</v>
      </c>
      <c r="B56" s="30" t="str">
        <f t="shared" si="24"/>
        <v/>
      </c>
      <c r="C56" s="17" t="str">
        <f t="shared" si="25"/>
        <v/>
      </c>
      <c r="D56" s="17" t="str">
        <f t="shared" si="25"/>
        <v/>
      </c>
      <c r="E56" s="25" t="str">
        <f t="shared" si="26"/>
        <v/>
      </c>
      <c r="F56" s="17" t="str">
        <f t="shared" si="27"/>
        <v/>
      </c>
      <c r="G56" s="25" t="str">
        <f t="shared" si="28"/>
        <v/>
      </c>
      <c r="H56" s="17" t="str">
        <f t="shared" si="29"/>
        <v/>
      </c>
      <c r="I56" s="25" t="str">
        <f t="shared" si="30"/>
        <v/>
      </c>
      <c r="J56" s="17" t="str">
        <f t="shared" si="31"/>
        <v/>
      </c>
      <c r="K56" s="25" t="str">
        <f t="shared" si="32"/>
        <v/>
      </c>
      <c r="L56" s="17" t="str">
        <f t="shared" si="33"/>
        <v/>
      </c>
      <c r="M56" s="25" t="str">
        <f t="shared" si="34"/>
        <v/>
      </c>
    </row>
    <row r="57" spans="1:13" ht="22.05" customHeight="1" x14ac:dyDescent="0.3">
      <c r="A57" s="33" t="str">
        <f>IF($A$21="","",$A$21)</f>
        <v>Famille de métiers 3</v>
      </c>
      <c r="B57" s="30" t="str">
        <f t="shared" si="24"/>
        <v/>
      </c>
      <c r="C57" s="17" t="str">
        <f t="shared" si="25"/>
        <v/>
      </c>
      <c r="D57" s="17" t="str">
        <f t="shared" si="25"/>
        <v/>
      </c>
      <c r="E57" s="25" t="str">
        <f t="shared" si="26"/>
        <v/>
      </c>
      <c r="F57" s="17" t="str">
        <f t="shared" si="27"/>
        <v/>
      </c>
      <c r="G57" s="25" t="str">
        <f t="shared" si="28"/>
        <v/>
      </c>
      <c r="H57" s="17" t="str">
        <f t="shared" si="29"/>
        <v/>
      </c>
      <c r="I57" s="25" t="str">
        <f t="shared" si="30"/>
        <v/>
      </c>
      <c r="J57" s="17" t="str">
        <f t="shared" si="31"/>
        <v/>
      </c>
      <c r="K57" s="25" t="str">
        <f t="shared" si="32"/>
        <v/>
      </c>
      <c r="L57" s="17" t="str">
        <f t="shared" si="33"/>
        <v/>
      </c>
      <c r="M57" s="25" t="str">
        <f t="shared" si="34"/>
        <v/>
      </c>
    </row>
    <row r="58" spans="1:13" ht="22.05" customHeight="1" x14ac:dyDescent="0.3">
      <c r="A58" s="33" t="str">
        <f>IF($A$22="","",$A$22)</f>
        <v>Famille de métiers 4</v>
      </c>
      <c r="B58" s="30" t="str">
        <f t="shared" si="24"/>
        <v/>
      </c>
      <c r="C58" s="17" t="str">
        <f t="shared" si="25"/>
        <v/>
      </c>
      <c r="D58" s="17" t="str">
        <f t="shared" si="25"/>
        <v/>
      </c>
      <c r="E58" s="25" t="str">
        <f t="shared" si="26"/>
        <v/>
      </c>
      <c r="F58" s="17" t="str">
        <f t="shared" si="27"/>
        <v/>
      </c>
      <c r="G58" s="25" t="str">
        <f t="shared" si="28"/>
        <v/>
      </c>
      <c r="H58" s="17" t="str">
        <f t="shared" si="29"/>
        <v/>
      </c>
      <c r="I58" s="25" t="str">
        <f t="shared" si="30"/>
        <v/>
      </c>
      <c r="J58" s="17" t="str">
        <f t="shared" si="31"/>
        <v/>
      </c>
      <c r="K58" s="25" t="str">
        <f t="shared" si="32"/>
        <v/>
      </c>
      <c r="L58" s="17" t="str">
        <f t="shared" si="33"/>
        <v/>
      </c>
      <c r="M58" s="25" t="str">
        <f t="shared" si="34"/>
        <v/>
      </c>
    </row>
    <row r="59" spans="1:13" ht="22.05" customHeight="1" x14ac:dyDescent="0.3">
      <c r="A59" s="33" t="str">
        <f>IF($A$23="","",$A$23)</f>
        <v>Famille de métiers 5</v>
      </c>
      <c r="B59" s="30" t="str">
        <f t="shared" si="24"/>
        <v/>
      </c>
      <c r="C59" s="17" t="str">
        <f t="shared" si="25"/>
        <v/>
      </c>
      <c r="D59" s="17" t="str">
        <f t="shared" si="25"/>
        <v/>
      </c>
      <c r="E59" s="25" t="str">
        <f t="shared" si="26"/>
        <v/>
      </c>
      <c r="F59" s="17" t="str">
        <f t="shared" si="27"/>
        <v/>
      </c>
      <c r="G59" s="25" t="str">
        <f t="shared" si="28"/>
        <v/>
      </c>
      <c r="H59" s="17" t="str">
        <f t="shared" si="29"/>
        <v/>
      </c>
      <c r="I59" s="25" t="str">
        <f t="shared" si="30"/>
        <v/>
      </c>
      <c r="J59" s="17" t="str">
        <f t="shared" si="31"/>
        <v/>
      </c>
      <c r="K59" s="25" t="str">
        <f t="shared" si="32"/>
        <v/>
      </c>
      <c r="L59" s="17" t="str">
        <f t="shared" si="33"/>
        <v/>
      </c>
      <c r="M59" s="25" t="str">
        <f t="shared" si="34"/>
        <v/>
      </c>
    </row>
    <row r="60" spans="1:13" ht="22.05" customHeight="1" x14ac:dyDescent="0.3">
      <c r="A60" s="33" t="str">
        <f>IF($A$24="","",$A$24)</f>
        <v>Famille de métiers 6</v>
      </c>
      <c r="B60" s="30" t="str">
        <f t="shared" si="24"/>
        <v/>
      </c>
      <c r="C60" s="17" t="str">
        <f t="shared" si="25"/>
        <v/>
      </c>
      <c r="D60" s="17" t="str">
        <f t="shared" si="25"/>
        <v/>
      </c>
      <c r="E60" s="25" t="str">
        <f t="shared" si="26"/>
        <v/>
      </c>
      <c r="F60" s="17" t="str">
        <f t="shared" si="27"/>
        <v/>
      </c>
      <c r="G60" s="25" t="str">
        <f t="shared" si="28"/>
        <v/>
      </c>
      <c r="H60" s="17" t="str">
        <f t="shared" si="29"/>
        <v/>
      </c>
      <c r="I60" s="25" t="str">
        <f t="shared" si="30"/>
        <v/>
      </c>
      <c r="J60" s="17" t="str">
        <f t="shared" si="31"/>
        <v/>
      </c>
      <c r="K60" s="25" t="str">
        <f t="shared" si="32"/>
        <v/>
      </c>
      <c r="L60" s="17" t="str">
        <f t="shared" si="33"/>
        <v/>
      </c>
      <c r="M60" s="25" t="str">
        <f t="shared" si="34"/>
        <v/>
      </c>
    </row>
    <row r="61" spans="1:13" ht="22.05" customHeight="1" x14ac:dyDescent="0.3">
      <c r="A61" s="31" t="s">
        <v>97</v>
      </c>
      <c r="B61" s="32" t="str">
        <f t="shared" si="24"/>
        <v/>
      </c>
      <c r="C61" s="22" t="str">
        <f t="shared" si="25"/>
        <v/>
      </c>
      <c r="D61" s="22" t="str">
        <f t="shared" si="25"/>
        <v/>
      </c>
      <c r="E61" s="26" t="str">
        <f t="shared" si="26"/>
        <v/>
      </c>
      <c r="F61" s="22" t="str">
        <f t="shared" si="27"/>
        <v/>
      </c>
      <c r="G61" s="26" t="str">
        <f t="shared" si="28"/>
        <v/>
      </c>
      <c r="H61" s="22" t="str">
        <f t="shared" si="29"/>
        <v/>
      </c>
      <c r="I61" s="26" t="str">
        <f t="shared" si="30"/>
        <v/>
      </c>
      <c r="J61" s="22" t="str">
        <f t="shared" si="31"/>
        <v/>
      </c>
      <c r="K61" s="26" t="str">
        <f t="shared" si="32"/>
        <v/>
      </c>
      <c r="L61" s="22" t="str">
        <f t="shared" si="33"/>
        <v/>
      </c>
      <c r="M61" s="26" t="str">
        <f t="shared" si="34"/>
        <v/>
      </c>
    </row>
    <row r="63" spans="1:13" ht="16.95" customHeight="1" x14ac:dyDescent="0.3">
      <c r="A63" s="62" t="s">
        <v>101</v>
      </c>
      <c r="B63" s="45"/>
      <c r="C63" s="45"/>
      <c r="D63" s="45"/>
      <c r="E63" s="45"/>
      <c r="F63" s="45"/>
      <c r="G63" s="45"/>
      <c r="H63" s="45"/>
      <c r="I63" s="45"/>
      <c r="J63" s="45"/>
      <c r="K63" s="45"/>
      <c r="L63" s="45"/>
      <c r="M63" s="45"/>
    </row>
    <row r="64" spans="1:13" ht="16.95" customHeight="1" x14ac:dyDescent="0.3">
      <c r="A64" s="62" t="s">
        <v>102</v>
      </c>
      <c r="B64" s="45"/>
      <c r="C64" s="45"/>
      <c r="D64" s="45"/>
      <c r="E64" s="45"/>
      <c r="F64" s="45"/>
      <c r="G64" s="45"/>
      <c r="H64" s="45"/>
      <c r="I64" s="45"/>
      <c r="J64" s="45"/>
      <c r="K64" s="45"/>
      <c r="L64" s="45"/>
      <c r="M64" s="45"/>
    </row>
  </sheetData>
  <mergeCells count="17">
    <mergeCell ref="D1:M1"/>
    <mergeCell ref="A64:M64"/>
    <mergeCell ref="D2:M2"/>
    <mergeCell ref="A63:M63"/>
    <mergeCell ref="F7:G7"/>
    <mergeCell ref="I4:L7"/>
    <mergeCell ref="I3:L3"/>
    <mergeCell ref="B3:B4"/>
    <mergeCell ref="F5:G5"/>
    <mergeCell ref="D5:E5"/>
    <mergeCell ref="F6:G6"/>
    <mergeCell ref="D4:E4"/>
    <mergeCell ref="F4:G4"/>
    <mergeCell ref="D6:E6"/>
    <mergeCell ref="D3:G3"/>
    <mergeCell ref="D7:E7"/>
    <mergeCell ref="A9:G9"/>
  </mergeCells>
  <conditionalFormatting sqref="C11:G11">
    <cfRule type="expression" dxfId="103" priority="94" stopIfTrue="1">
      <formula>AND(ISNUMBER(C11),C11&gt;=Rep_min_1)</formula>
    </cfRule>
    <cfRule type="expression" dxfId="102" priority="93" stopIfTrue="1">
      <formula>AND(ISNUMBER(C11),C11&gt;Rep_max_1)</formula>
    </cfRule>
    <cfRule type="expression" dxfId="101" priority="92" stopIfTrue="1">
      <formula>AND(ISNUMBER(C11),C11&lt;Rep_min_1)</formula>
    </cfRule>
  </conditionalFormatting>
  <conditionalFormatting sqref="C11:G15">
    <cfRule type="expression" dxfId="100" priority="91" stopIfTrue="1">
      <formula>AND(ISNUMBER(C11),C11&gt;1)</formula>
    </cfRule>
  </conditionalFormatting>
  <conditionalFormatting sqref="C12:G12">
    <cfRule type="expression" dxfId="99" priority="96" stopIfTrue="1">
      <formula>AND(ISNUMBER(C12),C12&lt;Rep_min_2)</formula>
    </cfRule>
    <cfRule type="expression" dxfId="98" priority="98" stopIfTrue="1">
      <formula>AND(ISNUMBER(C12),C12&gt;=Rep_min_2)</formula>
    </cfRule>
    <cfRule type="expression" dxfId="97" priority="97" stopIfTrue="1">
      <formula>AND(ISNUMBER(C12),C12&gt;Rep_max_2)</formula>
    </cfRule>
  </conditionalFormatting>
  <conditionalFormatting sqref="C13:G13">
    <cfRule type="expression" dxfId="96" priority="102" stopIfTrue="1">
      <formula>AND(ISNUMBER(C13),C13&gt;=Rep_min_3)</formula>
    </cfRule>
    <cfRule type="expression" dxfId="95" priority="101" stopIfTrue="1">
      <formula>AND(ISNUMBER(C13),C13&gt;Rep_max_3)</formula>
    </cfRule>
    <cfRule type="expression" dxfId="94" priority="100" stopIfTrue="1">
      <formula>AND(ISNUMBER(C13),C13&lt;Rep_min_3)</formula>
    </cfRule>
  </conditionalFormatting>
  <conditionalFormatting sqref="C14:G14">
    <cfRule type="expression" dxfId="93" priority="105" stopIfTrue="1">
      <formula>AND(ISNUMBER(C14),C14&gt;=Rep_min_4)</formula>
    </cfRule>
    <cfRule type="expression" dxfId="92" priority="104" stopIfTrue="1">
      <formula>AND(ISNUMBER(C14),C14&lt;Rep_min_4)</formula>
    </cfRule>
  </conditionalFormatting>
  <conditionalFormatting sqref="C15:G15">
    <cfRule type="expression" dxfId="91" priority="107" stopIfTrue="1">
      <formula>AND(ISNUMBER(C15),C15&lt;Rep_min_5)</formula>
    </cfRule>
    <cfRule type="expression" dxfId="90" priority="108" stopIfTrue="1">
      <formula>AND(ISNUMBER(C15),C15&gt;=Rep_min_5)</formula>
    </cfRule>
  </conditionalFormatting>
  <conditionalFormatting sqref="E19:E25">
    <cfRule type="expression" dxfId="89" priority="2" stopIfTrue="1">
      <formula>AND(ISNUMBER(E19),E19&lt;Rep_min_1)</formula>
    </cfRule>
    <cfRule type="expression" dxfId="88" priority="3" stopIfTrue="1">
      <formula>AND(ISNUMBER(E19),E19&gt;Rep_max_1)</formula>
    </cfRule>
    <cfRule type="expression" dxfId="87" priority="4" stopIfTrue="1">
      <formula>AND(ISNUMBER(E19),E19&gt;=Rep_min_1)</formula>
    </cfRule>
    <cfRule type="expression" dxfId="86" priority="1" stopIfTrue="1">
      <formula>AND(ISNUMBER(E19),E19&gt;1)</formula>
    </cfRule>
  </conditionalFormatting>
  <conditionalFormatting sqref="E28:E34">
    <cfRule type="expression" dxfId="85" priority="19" stopIfTrue="1">
      <formula>AND(ISNUMBER(E28),E28&gt;1)</formula>
    </cfRule>
    <cfRule type="expression" dxfId="84" priority="20" stopIfTrue="1">
      <formula>AND(ISNUMBER(E28),E28&lt;Rep_min_1)</formula>
    </cfRule>
    <cfRule type="expression" dxfId="83" priority="21" stopIfTrue="1">
      <formula>AND(ISNUMBER(E28),E28&gt;Rep_max_1)</formula>
    </cfRule>
    <cfRule type="expression" dxfId="82" priority="22" stopIfTrue="1">
      <formula>AND(ISNUMBER(E28),E28&gt;=Rep_min_1)</formula>
    </cfRule>
  </conditionalFormatting>
  <conditionalFormatting sqref="E37:E43">
    <cfRule type="expression" dxfId="81" priority="40" stopIfTrue="1">
      <formula>AND(ISNUMBER(E37),E37&gt;=Rep_min_1)</formula>
    </cfRule>
    <cfRule type="expression" dxfId="80" priority="37" stopIfTrue="1">
      <formula>AND(ISNUMBER(E37),E37&gt;1)</formula>
    </cfRule>
    <cfRule type="expression" dxfId="79" priority="39" stopIfTrue="1">
      <formula>AND(ISNUMBER(E37),E37&gt;Rep_max_1)</formula>
    </cfRule>
    <cfRule type="expression" dxfId="78" priority="38" stopIfTrue="1">
      <formula>AND(ISNUMBER(E37),E37&lt;Rep_min_1)</formula>
    </cfRule>
  </conditionalFormatting>
  <conditionalFormatting sqref="E46:E52">
    <cfRule type="expression" dxfId="77" priority="55" stopIfTrue="1">
      <formula>AND(ISNUMBER(E46),E46&gt;1)</formula>
    </cfRule>
    <cfRule type="expression" dxfId="76" priority="58" stopIfTrue="1">
      <formula>AND(ISNUMBER(E46),E46&gt;=Rep_min_1)</formula>
    </cfRule>
    <cfRule type="expression" dxfId="75" priority="57" stopIfTrue="1">
      <formula>AND(ISNUMBER(E46),E46&gt;Rep_max_1)</formula>
    </cfRule>
    <cfRule type="expression" dxfId="74" priority="56" stopIfTrue="1">
      <formula>AND(ISNUMBER(E46),E46&lt;Rep_min_1)</formula>
    </cfRule>
  </conditionalFormatting>
  <conditionalFormatting sqref="E55:E61">
    <cfRule type="expression" dxfId="73" priority="76" stopIfTrue="1">
      <formula>AND(ISNUMBER(E55),E55&gt;=Rep_min_1)</formula>
    </cfRule>
    <cfRule type="expression" dxfId="72" priority="75" stopIfTrue="1">
      <formula>AND(ISNUMBER(E55),E55&gt;Rep_max_1)</formula>
    </cfRule>
    <cfRule type="expression" dxfId="71" priority="74" stopIfTrue="1">
      <formula>AND(ISNUMBER(E55),E55&lt;Rep_min_1)</formula>
    </cfRule>
    <cfRule type="expression" dxfId="70" priority="73" stopIfTrue="1">
      <formula>AND(ISNUMBER(E55),E55&gt;1)</formula>
    </cfRule>
  </conditionalFormatting>
  <conditionalFormatting sqref="G19:G25">
    <cfRule type="expression" dxfId="69" priority="5" stopIfTrue="1">
      <formula>AND(ISNUMBER(G19),G19&gt;1)</formula>
    </cfRule>
    <cfRule type="expression" dxfId="68" priority="8" stopIfTrue="1">
      <formula>AND(ISNUMBER(G19),G19&gt;=Rep_min_2)</formula>
    </cfRule>
    <cfRule type="expression" dxfId="67" priority="7" stopIfTrue="1">
      <formula>AND(ISNUMBER(G19),G19&gt;Rep_max_2)</formula>
    </cfRule>
    <cfRule type="expression" dxfId="66" priority="6" stopIfTrue="1">
      <formula>AND(ISNUMBER(G19),G19&lt;Rep_min_2)</formula>
    </cfRule>
  </conditionalFormatting>
  <conditionalFormatting sqref="G28:G34">
    <cfRule type="expression" dxfId="65" priority="23" stopIfTrue="1">
      <formula>AND(ISNUMBER(G28),G28&gt;1)</formula>
    </cfRule>
    <cfRule type="expression" dxfId="64" priority="25" stopIfTrue="1">
      <formula>AND(ISNUMBER(G28),G28&gt;Rep_max_2)</formula>
    </cfRule>
    <cfRule type="expression" dxfId="63" priority="24" stopIfTrue="1">
      <formula>AND(ISNUMBER(G28),G28&lt;Rep_min_2)</formula>
    </cfRule>
    <cfRule type="expression" dxfId="62" priority="26" stopIfTrue="1">
      <formula>AND(ISNUMBER(G28),G28&gt;=Rep_min_2)</formula>
    </cfRule>
  </conditionalFormatting>
  <conditionalFormatting sqref="G37:G43">
    <cfRule type="expression" dxfId="61" priority="41" stopIfTrue="1">
      <formula>AND(ISNUMBER(G37),G37&gt;1)</formula>
    </cfRule>
    <cfRule type="expression" dxfId="60" priority="43" stopIfTrue="1">
      <formula>AND(ISNUMBER(G37),G37&gt;Rep_max_2)</formula>
    </cfRule>
    <cfRule type="expression" dxfId="59" priority="42" stopIfTrue="1">
      <formula>AND(ISNUMBER(G37),G37&lt;Rep_min_2)</formula>
    </cfRule>
    <cfRule type="expression" dxfId="58" priority="44" stopIfTrue="1">
      <formula>AND(ISNUMBER(G37),G37&gt;=Rep_min_2)</formula>
    </cfRule>
  </conditionalFormatting>
  <conditionalFormatting sqref="G46:G52">
    <cfRule type="expression" dxfId="57" priority="62" stopIfTrue="1">
      <formula>AND(ISNUMBER(G46),G46&gt;=Rep_min_2)</formula>
    </cfRule>
    <cfRule type="expression" dxfId="56" priority="61" stopIfTrue="1">
      <formula>AND(ISNUMBER(G46),G46&gt;Rep_max_2)</formula>
    </cfRule>
    <cfRule type="expression" dxfId="55" priority="60" stopIfTrue="1">
      <formula>AND(ISNUMBER(G46),G46&lt;Rep_min_2)</formula>
    </cfRule>
    <cfRule type="expression" dxfId="54" priority="59" stopIfTrue="1">
      <formula>AND(ISNUMBER(G46),G46&gt;1)</formula>
    </cfRule>
  </conditionalFormatting>
  <conditionalFormatting sqref="G55:G61">
    <cfRule type="expression" dxfId="53" priority="80" stopIfTrue="1">
      <formula>AND(ISNUMBER(G55),G55&gt;=Rep_min_2)</formula>
    </cfRule>
    <cfRule type="expression" dxfId="52" priority="79" stopIfTrue="1">
      <formula>AND(ISNUMBER(G55),G55&gt;Rep_max_2)</formula>
    </cfRule>
    <cfRule type="expression" dxfId="51" priority="78" stopIfTrue="1">
      <formula>AND(ISNUMBER(G55),G55&lt;Rep_min_2)</formula>
    </cfRule>
    <cfRule type="expression" dxfId="50" priority="77" stopIfTrue="1">
      <formula>AND(ISNUMBER(G55),G55&gt;1)</formula>
    </cfRule>
  </conditionalFormatting>
  <conditionalFormatting sqref="I19:I25">
    <cfRule type="expression" dxfId="49" priority="12" stopIfTrue="1">
      <formula>AND(ISNUMBER(I19),I19&gt;=Rep_min_3)</formula>
    </cfRule>
    <cfRule type="expression" dxfId="48" priority="11" stopIfTrue="1">
      <formula>AND(ISNUMBER(I19),I19&gt;Rep_max_3)</formula>
    </cfRule>
    <cfRule type="expression" dxfId="47" priority="10" stopIfTrue="1">
      <formula>AND(ISNUMBER(I19),I19&lt;Rep_min_3)</formula>
    </cfRule>
    <cfRule type="expression" dxfId="46" priority="9" stopIfTrue="1">
      <formula>AND(ISNUMBER(I19),I19&gt;1)</formula>
    </cfRule>
  </conditionalFormatting>
  <conditionalFormatting sqref="I28:I34">
    <cfRule type="expression" dxfId="45" priority="27" stopIfTrue="1">
      <formula>AND(ISNUMBER(I28),I28&gt;1)</formula>
    </cfRule>
    <cfRule type="expression" dxfId="44" priority="28" stopIfTrue="1">
      <formula>AND(ISNUMBER(I28),I28&lt;Rep_min_3)</formula>
    </cfRule>
    <cfRule type="expression" dxfId="43" priority="29" stopIfTrue="1">
      <formula>AND(ISNUMBER(I28),I28&gt;Rep_max_3)</formula>
    </cfRule>
    <cfRule type="expression" dxfId="42" priority="30" stopIfTrue="1">
      <formula>AND(ISNUMBER(I28),I28&gt;=Rep_min_3)</formula>
    </cfRule>
  </conditionalFormatting>
  <conditionalFormatting sqref="I37:I43">
    <cfRule type="expression" dxfId="41" priority="47" stopIfTrue="1">
      <formula>AND(ISNUMBER(I37),I37&gt;Rep_max_3)</formula>
    </cfRule>
    <cfRule type="expression" dxfId="40" priority="45" stopIfTrue="1">
      <formula>AND(ISNUMBER(I37),I37&gt;1)</formula>
    </cfRule>
    <cfRule type="expression" dxfId="39" priority="48" stopIfTrue="1">
      <formula>AND(ISNUMBER(I37),I37&gt;=Rep_min_3)</formula>
    </cfRule>
    <cfRule type="expression" dxfId="38" priority="46" stopIfTrue="1">
      <formula>AND(ISNUMBER(I37),I37&lt;Rep_min_3)</formula>
    </cfRule>
  </conditionalFormatting>
  <conditionalFormatting sqref="I46:I52">
    <cfRule type="expression" dxfId="37" priority="64" stopIfTrue="1">
      <formula>AND(ISNUMBER(I46),I46&lt;Rep_min_3)</formula>
    </cfRule>
    <cfRule type="expression" dxfId="36" priority="65" stopIfTrue="1">
      <formula>AND(ISNUMBER(I46),I46&gt;Rep_max_3)</formula>
    </cfRule>
    <cfRule type="expression" dxfId="35" priority="66" stopIfTrue="1">
      <formula>AND(ISNUMBER(I46),I46&gt;=Rep_min_3)</formula>
    </cfRule>
    <cfRule type="expression" dxfId="34" priority="63" stopIfTrue="1">
      <formula>AND(ISNUMBER(I46),I46&gt;1)</formula>
    </cfRule>
  </conditionalFormatting>
  <conditionalFormatting sqref="I55:I61">
    <cfRule type="expression" dxfId="33" priority="81" stopIfTrue="1">
      <formula>AND(ISNUMBER(I55),I55&gt;1)</formula>
    </cfRule>
    <cfRule type="expression" dxfId="32" priority="83" stopIfTrue="1">
      <formula>AND(ISNUMBER(I55),I55&gt;Rep_max_3)</formula>
    </cfRule>
    <cfRule type="expression" dxfId="31" priority="84" stopIfTrue="1">
      <formula>AND(ISNUMBER(I55),I55&gt;=Rep_min_3)</formula>
    </cfRule>
    <cfRule type="expression" dxfId="30" priority="82" stopIfTrue="1">
      <formula>AND(ISNUMBER(I55),I55&lt;Rep_min_3)</formula>
    </cfRule>
  </conditionalFormatting>
  <conditionalFormatting sqref="K19:K25">
    <cfRule type="expression" dxfId="29" priority="15" stopIfTrue="1">
      <formula>AND(ISNUMBER(K19),K19&gt;=Rep_min_4)</formula>
    </cfRule>
    <cfRule type="expression" dxfId="28" priority="13" stopIfTrue="1">
      <formula>AND(ISNUMBER(K19),K19&gt;1)</formula>
    </cfRule>
    <cfRule type="expression" dxfId="27" priority="14" stopIfTrue="1">
      <formula>AND(ISNUMBER(K19),K19&lt;Rep_min_4)</formula>
    </cfRule>
  </conditionalFormatting>
  <conditionalFormatting sqref="K28:K34">
    <cfRule type="expression" dxfId="26" priority="33" stopIfTrue="1">
      <formula>AND(ISNUMBER(K28),K28&gt;=Rep_min_4)</formula>
    </cfRule>
    <cfRule type="expression" dxfId="25" priority="32" stopIfTrue="1">
      <formula>AND(ISNUMBER(K28),K28&lt;Rep_min_4)</formula>
    </cfRule>
    <cfRule type="expression" dxfId="24" priority="31" stopIfTrue="1">
      <formula>AND(ISNUMBER(K28),K28&gt;1)</formula>
    </cfRule>
  </conditionalFormatting>
  <conditionalFormatting sqref="K37:K43">
    <cfRule type="expression" dxfId="23" priority="51" stopIfTrue="1">
      <formula>AND(ISNUMBER(K37),K37&gt;=Rep_min_4)</formula>
    </cfRule>
    <cfRule type="expression" dxfId="22" priority="50" stopIfTrue="1">
      <formula>AND(ISNUMBER(K37),K37&lt;Rep_min_4)</formula>
    </cfRule>
    <cfRule type="expression" dxfId="21" priority="49" stopIfTrue="1">
      <formula>AND(ISNUMBER(K37),K37&gt;1)</formula>
    </cfRule>
  </conditionalFormatting>
  <conditionalFormatting sqref="K46:K52">
    <cfRule type="expression" dxfId="20" priority="67" stopIfTrue="1">
      <formula>AND(ISNUMBER(K46),K46&gt;1)</formula>
    </cfRule>
    <cfRule type="expression" dxfId="19" priority="69" stopIfTrue="1">
      <formula>AND(ISNUMBER(K46),K46&gt;=Rep_min_4)</formula>
    </cfRule>
    <cfRule type="expression" dxfId="18" priority="68" stopIfTrue="1">
      <formula>AND(ISNUMBER(K46),K46&lt;Rep_min_4)</formula>
    </cfRule>
  </conditionalFormatting>
  <conditionalFormatting sqref="K55:K61">
    <cfRule type="expression" dxfId="17" priority="86" stopIfTrue="1">
      <formula>AND(ISNUMBER(K55),K55&lt;Rep_min_4)</formula>
    </cfRule>
    <cfRule type="expression" dxfId="16" priority="85" stopIfTrue="1">
      <formula>AND(ISNUMBER(K55),K55&gt;1)</formula>
    </cfRule>
    <cfRule type="expression" dxfId="15" priority="87" stopIfTrue="1">
      <formula>AND(ISNUMBER(K55),K55&gt;=Rep_min_4)</formula>
    </cfRule>
  </conditionalFormatting>
  <conditionalFormatting sqref="M19:M25">
    <cfRule type="expression" dxfId="14" priority="18" stopIfTrue="1">
      <formula>AND(ISNUMBER(M19),M19&gt;=Rep_min_5)</formula>
    </cfRule>
    <cfRule type="expression" dxfId="13" priority="17" stopIfTrue="1">
      <formula>AND(ISNUMBER(M19),M19&lt;Rep_min_5)</formula>
    </cfRule>
    <cfRule type="expression" dxfId="12" priority="16" stopIfTrue="1">
      <formula>AND(ISNUMBER(M19),M19&gt;1)</formula>
    </cfRule>
  </conditionalFormatting>
  <conditionalFormatting sqref="M28:M34">
    <cfRule type="expression" dxfId="11" priority="36" stopIfTrue="1">
      <formula>AND(ISNUMBER(M28),M28&gt;=Rep_min_5)</formula>
    </cfRule>
    <cfRule type="expression" dxfId="10" priority="35" stopIfTrue="1">
      <formula>AND(ISNUMBER(M28),M28&lt;Rep_min_5)</formula>
    </cfRule>
    <cfRule type="expression" dxfId="9" priority="34" stopIfTrue="1">
      <formula>AND(ISNUMBER(M28),M28&gt;1)</formula>
    </cfRule>
  </conditionalFormatting>
  <conditionalFormatting sqref="M37:M43">
    <cfRule type="expression" dxfId="8" priority="54" stopIfTrue="1">
      <formula>AND(ISNUMBER(M37),M37&gt;=Rep_min_5)</formula>
    </cfRule>
    <cfRule type="expression" dxfId="7" priority="53" stopIfTrue="1">
      <formula>AND(ISNUMBER(M37),M37&lt;Rep_min_5)</formula>
    </cfRule>
    <cfRule type="expression" dxfId="6" priority="52" stopIfTrue="1">
      <formula>AND(ISNUMBER(M37),M37&gt;1)</formula>
    </cfRule>
  </conditionalFormatting>
  <conditionalFormatting sqref="M46:M52">
    <cfRule type="expression" dxfId="5" priority="70" stopIfTrue="1">
      <formula>AND(ISNUMBER(M46),M46&gt;1)</formula>
    </cfRule>
    <cfRule type="expression" dxfId="4" priority="71" stopIfTrue="1">
      <formula>AND(ISNUMBER(M46),M46&lt;Rep_min_5)</formula>
    </cfRule>
    <cfRule type="expression" dxfId="3" priority="72" stopIfTrue="1">
      <formula>AND(ISNUMBER(M46),M46&gt;=Rep_min_5)</formula>
    </cfRule>
  </conditionalFormatting>
  <conditionalFormatting sqref="M55:M61">
    <cfRule type="expression" dxfId="2" priority="89" stopIfTrue="1">
      <formula>AND(ISNUMBER(M55),M55&lt;Rep_min_5)</formula>
    </cfRule>
    <cfRule type="expression" dxfId="1" priority="90" stopIfTrue="1">
      <formula>AND(ISNUMBER(M55),M55&gt;=Rep_min_5)</formula>
    </cfRule>
    <cfRule type="expression" dxfId="0" priority="88" stopIfTrue="1">
      <formula>AND(ISNUMBER(M55),M55&gt;1)</formula>
    </cfRule>
  </conditionalFormatting>
  <dataValidations count="1">
    <dataValidation type="whole" operator="greaterThanOrEqual" allowBlank="1" showErrorMessage="1" errorTitle="Nombre attendu" error="Saisissez un nombre entier, 0 ou plus." sqref="C19:D24 L46:L51 J46:J51 H46:H51 F46:F51 C46:D51 L37:L42 J37:J42 H37:H42 F37:F42 C37:D42 L28:L33 J28:J33 H28:H33 F28:F33 C28:D33 L19:L24 J19:J24 H19:H24 F19:F24" xr:uid="{00000000-0002-0000-0400-000000000000}">
      <formula1>0</formula1>
    </dataValidation>
  </dataValidations>
  <pageMargins left="0.75" right="0.75" top="1" bottom="1" header="0.5" footer="0.5"/>
  <pageSetup fitToHeight="0"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F7F7F"/>
    <pageSetUpPr fitToPage="1"/>
  </sheetPr>
  <dimension ref="A1:L43"/>
  <sheetViews>
    <sheetView showGridLines="0" workbookViewId="0"/>
  </sheetViews>
  <sheetFormatPr baseColWidth="10" defaultColWidth="8.88671875" defaultRowHeight="14.4" x14ac:dyDescent="0.3"/>
  <cols>
    <col min="1" max="1" width="26" customWidth="1"/>
    <col min="2" max="2" width="22" customWidth="1"/>
    <col min="3" max="4" width="12" customWidth="1"/>
    <col min="5" max="5" width="10" customWidth="1"/>
    <col min="6" max="6" width="12" customWidth="1"/>
    <col min="7" max="7" width="14" customWidth="1"/>
    <col min="8" max="8" width="12" customWidth="1"/>
    <col min="9" max="12" width="14" customWidth="1"/>
  </cols>
  <sheetData>
    <row r="1" spans="1:12" ht="61.95" customHeight="1" x14ac:dyDescent="0.3">
      <c r="C1" s="47" t="s">
        <v>109</v>
      </c>
      <c r="D1" s="45"/>
      <c r="E1" s="45"/>
      <c r="F1" s="45"/>
      <c r="G1" s="45"/>
      <c r="H1" s="45"/>
      <c r="I1" s="45"/>
      <c r="J1" s="45"/>
      <c r="K1" s="45"/>
      <c r="L1" s="45"/>
    </row>
    <row r="2" spans="1:12" x14ac:dyDescent="0.3">
      <c r="B2" s="59" t="s">
        <v>17</v>
      </c>
      <c r="D2" s="59" t="s">
        <v>18</v>
      </c>
      <c r="E2" s="53"/>
      <c r="F2" s="53"/>
      <c r="G2" s="53"/>
      <c r="I2" s="59" t="s">
        <v>19</v>
      </c>
      <c r="J2" s="53"/>
      <c r="K2" s="53"/>
      <c r="L2" s="53"/>
    </row>
    <row r="3" spans="1:12" ht="25.95" customHeight="1" x14ac:dyDescent="0.3">
      <c r="B3" s="53"/>
      <c r="D3" s="52" t="s">
        <v>20</v>
      </c>
      <c r="E3" s="53"/>
      <c r="F3" s="52" t="s">
        <v>21</v>
      </c>
      <c r="G3" s="53"/>
      <c r="I3" s="57" t="s">
        <v>110</v>
      </c>
      <c r="J3" s="51"/>
      <c r="K3" s="51"/>
      <c r="L3" s="51"/>
    </row>
    <row r="4" spans="1:12" x14ac:dyDescent="0.3">
      <c r="B4" s="10" t="s">
        <v>23</v>
      </c>
      <c r="D4" s="50" t="s">
        <v>24</v>
      </c>
      <c r="E4" s="51"/>
      <c r="F4" s="50" t="s">
        <v>25</v>
      </c>
      <c r="G4" s="51"/>
      <c r="I4" s="51"/>
      <c r="J4" s="51"/>
      <c r="K4" s="51"/>
      <c r="L4" s="51"/>
    </row>
    <row r="5" spans="1:12" x14ac:dyDescent="0.3">
      <c r="B5" s="10"/>
      <c r="D5" s="50" t="s">
        <v>27</v>
      </c>
      <c r="E5" s="51"/>
      <c r="F5" s="50" t="s">
        <v>28</v>
      </c>
      <c r="G5" s="51"/>
      <c r="I5" s="51"/>
      <c r="J5" s="51"/>
      <c r="K5" s="51"/>
      <c r="L5" s="51"/>
    </row>
    <row r="6" spans="1:12" ht="25.95" customHeight="1" x14ac:dyDescent="0.3">
      <c r="B6" s="10"/>
      <c r="D6" s="50" t="s">
        <v>71</v>
      </c>
      <c r="E6" s="51"/>
      <c r="F6" s="50" t="s">
        <v>28</v>
      </c>
      <c r="G6" s="51"/>
      <c r="I6" s="51"/>
      <c r="J6" s="51"/>
      <c r="K6" s="51"/>
      <c r="L6" s="51"/>
    </row>
    <row r="8" spans="1:12" x14ac:dyDescent="0.3">
      <c r="B8" s="59" t="s">
        <v>111</v>
      </c>
      <c r="C8" s="53"/>
      <c r="D8" s="53"/>
      <c r="E8" s="59" t="s">
        <v>112</v>
      </c>
      <c r="F8" s="53"/>
      <c r="G8" s="59" t="s">
        <v>56</v>
      </c>
      <c r="H8" s="53"/>
    </row>
    <row r="9" spans="1:12" ht="55.95" customHeight="1" x14ac:dyDescent="0.3">
      <c r="A9" s="9" t="s">
        <v>81</v>
      </c>
      <c r="B9" s="7" t="s">
        <v>113</v>
      </c>
      <c r="C9" s="7" t="s">
        <v>114</v>
      </c>
      <c r="D9" s="19" t="s">
        <v>115</v>
      </c>
      <c r="E9" s="7" t="s">
        <v>116</v>
      </c>
      <c r="F9" s="7" t="s">
        <v>117</v>
      </c>
      <c r="G9" s="7" t="s">
        <v>118</v>
      </c>
      <c r="H9" s="19" t="s">
        <v>119</v>
      </c>
    </row>
    <row r="10" spans="1:12" ht="22.05" customHeight="1" x14ac:dyDescent="0.3">
      <c r="A10" s="33" t="str">
        <f>IF('Exemple Pipeline'!$A$19="","",'Exemple Pipeline'!$A$19)</f>
        <v>Métiers du marketing</v>
      </c>
      <c r="B10" s="17">
        <f>IF('Exemple Pipeline'!L19="","",'Exemple Pipeline'!L19)</f>
        <v>11</v>
      </c>
      <c r="C10" s="16">
        <v>10</v>
      </c>
      <c r="D10" s="34">
        <f>IF(AND(N(B10)&gt;0,C10&lt;&gt;""),C10/B10,"")</f>
        <v>0.90909090909090906</v>
      </c>
      <c r="E10" s="35">
        <v>0.23</v>
      </c>
      <c r="F10" s="36">
        <v>2.8</v>
      </c>
      <c r="G10" s="16">
        <v>2</v>
      </c>
      <c r="H10" s="34">
        <f>IF(AND(N(B10)&gt;0,G10&lt;&gt;""),G10/B10,"")</f>
        <v>0.18181818181818182</v>
      </c>
    </row>
    <row r="11" spans="1:12" ht="22.05" customHeight="1" x14ac:dyDescent="0.3">
      <c r="A11" s="33" t="str">
        <f>IF('Exemple Pipeline'!$A$20="","",'Exemple Pipeline'!$A$20)</f>
        <v>Métiers support</v>
      </c>
      <c r="B11" s="17">
        <f>IF('Exemple Pipeline'!L20="","",'Exemple Pipeline'!L20)</f>
        <v>23</v>
      </c>
      <c r="C11" s="16">
        <v>19</v>
      </c>
      <c r="D11" s="34">
        <f>IF(AND(N(B11)&gt;0,C11&lt;&gt;""),C11/B11,"")</f>
        <v>0.82608695652173914</v>
      </c>
      <c r="E11" s="35">
        <v>0.19</v>
      </c>
      <c r="F11" s="36">
        <v>4.2</v>
      </c>
      <c r="G11" s="16">
        <v>0</v>
      </c>
      <c r="H11" s="34">
        <f>IF(AND(N(B11)&gt;0,G11&lt;&gt;""),G11/B11,"")</f>
        <v>0</v>
      </c>
    </row>
    <row r="12" spans="1:12" ht="22.05" customHeight="1" x14ac:dyDescent="0.3">
      <c r="A12" s="33" t="str">
        <f>IF('Exemple Pipeline'!$A$21="","",'Exemple Pipeline'!$A$21)</f>
        <v>Métiers ventes</v>
      </c>
      <c r="B12" s="17">
        <f>IF('Exemple Pipeline'!L21="","",'Exemple Pipeline'!L21)</f>
        <v>32</v>
      </c>
      <c r="C12" s="16">
        <v>26</v>
      </c>
      <c r="D12" s="34">
        <f>IF(AND(N(B12)&gt;0,C12&lt;&gt;""),C12/B12,"")</f>
        <v>0.8125</v>
      </c>
      <c r="E12" s="35">
        <v>0.27</v>
      </c>
      <c r="F12" s="36">
        <v>2.5</v>
      </c>
      <c r="G12" s="16">
        <v>3</v>
      </c>
      <c r="H12" s="34">
        <f>IF(AND(N(B12)&gt;0,G12&lt;&gt;""),G12/B12,"")</f>
        <v>9.375E-2</v>
      </c>
    </row>
    <row r="13" spans="1:12" ht="22.05" customHeight="1" x14ac:dyDescent="0.3">
      <c r="A13" s="33" t="str">
        <f>IF('Exemple Pipeline'!$A$22="","",'Exemple Pipeline'!$A$22)</f>
        <v>Métiers tech</v>
      </c>
      <c r="B13" s="17">
        <f>IF('Exemple Pipeline'!L22="","",'Exemple Pipeline'!L22)</f>
        <v>7</v>
      </c>
      <c r="C13" s="16">
        <v>5</v>
      </c>
      <c r="D13" s="34">
        <f>IF(AND(N(B13)&gt;0,C13&lt;&gt;""),C13/B13,"")</f>
        <v>0.7142857142857143</v>
      </c>
      <c r="E13" s="35">
        <v>0.34</v>
      </c>
      <c r="F13" s="36">
        <v>1.9</v>
      </c>
      <c r="G13" s="16">
        <v>1</v>
      </c>
      <c r="H13" s="34">
        <f>IF(AND(N(B13)&gt;0,G13&lt;&gt;""),G13/B13,"")</f>
        <v>0.14285714285714285</v>
      </c>
    </row>
    <row r="15" spans="1:12" x14ac:dyDescent="0.3">
      <c r="B15" s="59" t="s">
        <v>111</v>
      </c>
      <c r="C15" s="53"/>
      <c r="D15" s="53"/>
      <c r="E15" s="59" t="s">
        <v>112</v>
      </c>
      <c r="F15" s="53"/>
      <c r="G15" s="59" t="s">
        <v>56</v>
      </c>
      <c r="H15" s="53"/>
    </row>
    <row r="16" spans="1:12" ht="55.95" customHeight="1" x14ac:dyDescent="0.3">
      <c r="A16" s="9" t="s">
        <v>98</v>
      </c>
      <c r="B16" s="7" t="s">
        <v>113</v>
      </c>
      <c r="C16" s="7" t="s">
        <v>114</v>
      </c>
      <c r="D16" s="19" t="s">
        <v>115</v>
      </c>
      <c r="E16" s="7" t="s">
        <v>116</v>
      </c>
      <c r="F16" s="7" t="s">
        <v>117</v>
      </c>
      <c r="G16" s="7" t="s">
        <v>118</v>
      </c>
      <c r="H16" s="19" t="s">
        <v>119</v>
      </c>
    </row>
    <row r="17" spans="1:8" ht="22.05" customHeight="1" x14ac:dyDescent="0.3">
      <c r="A17" s="33" t="str">
        <f>IF('Exemple Pipeline'!$A$19="","",'Exemple Pipeline'!$A$19)</f>
        <v>Métiers du marketing</v>
      </c>
      <c r="B17" s="17">
        <f>IF('Exemple Pipeline'!L26="","",'Exemple Pipeline'!L26)</f>
        <v>11</v>
      </c>
      <c r="C17" s="16">
        <v>10</v>
      </c>
      <c r="D17" s="34">
        <f>IF(AND(N(B17)&gt;0,C17&lt;&gt;""),C17/B17,"")</f>
        <v>0.90909090909090906</v>
      </c>
      <c r="E17" s="35">
        <v>0.22</v>
      </c>
      <c r="F17" s="36">
        <v>2.8</v>
      </c>
      <c r="G17" s="16">
        <v>2</v>
      </c>
      <c r="H17" s="34">
        <f>IF(AND(N(B17)&gt;0,G17&lt;&gt;""),G17/B17,"")</f>
        <v>0.18181818181818182</v>
      </c>
    </row>
    <row r="18" spans="1:8" ht="22.05" customHeight="1" x14ac:dyDescent="0.3">
      <c r="A18" s="33" t="str">
        <f>IF('Exemple Pipeline'!$A$20="","",'Exemple Pipeline'!$A$20)</f>
        <v>Métiers support</v>
      </c>
      <c r="B18" s="17">
        <f>IF('Exemple Pipeline'!L27="","",'Exemple Pipeline'!L27)</f>
        <v>24</v>
      </c>
      <c r="C18" s="16">
        <v>20</v>
      </c>
      <c r="D18" s="34">
        <f>IF(AND(N(B18)&gt;0,C18&lt;&gt;""),C18/B18,"")</f>
        <v>0.83333333333333337</v>
      </c>
      <c r="E18" s="35">
        <v>0.19</v>
      </c>
      <c r="F18" s="36">
        <v>4.2</v>
      </c>
      <c r="G18" s="16">
        <v>0</v>
      </c>
      <c r="H18" s="34">
        <f>IF(AND(N(B18)&gt;0,G18&lt;&gt;""),G18/B18,"")</f>
        <v>0</v>
      </c>
    </row>
    <row r="19" spans="1:8" ht="22.05" customHeight="1" x14ac:dyDescent="0.3">
      <c r="A19" s="33" t="str">
        <f>IF('Exemple Pipeline'!$A$21="","",'Exemple Pipeline'!$A$21)</f>
        <v>Métiers ventes</v>
      </c>
      <c r="B19" s="17">
        <f>IF('Exemple Pipeline'!L28="","",'Exemple Pipeline'!L28)</f>
        <v>33</v>
      </c>
      <c r="C19" s="16">
        <v>27</v>
      </c>
      <c r="D19" s="34">
        <f>IF(AND(N(B19)&gt;0,C19&lt;&gt;""),C19/B19,"")</f>
        <v>0.81818181818181823</v>
      </c>
      <c r="E19" s="35">
        <v>0.28000000000000003</v>
      </c>
      <c r="F19" s="36">
        <v>2.5</v>
      </c>
      <c r="G19" s="16">
        <v>3</v>
      </c>
      <c r="H19" s="34">
        <f>IF(AND(N(B19)&gt;0,G19&lt;&gt;""),G19/B19,"")</f>
        <v>9.0909090909090912E-2</v>
      </c>
    </row>
    <row r="20" spans="1:8" ht="22.05" customHeight="1" x14ac:dyDescent="0.3">
      <c r="A20" s="33" t="str">
        <f>IF('Exemple Pipeline'!$A$22="","",'Exemple Pipeline'!$A$22)</f>
        <v>Métiers tech</v>
      </c>
      <c r="B20" s="17">
        <f>IF('Exemple Pipeline'!L29="","",'Exemple Pipeline'!L29)</f>
        <v>8</v>
      </c>
      <c r="C20" s="16">
        <v>6</v>
      </c>
      <c r="D20" s="34">
        <f>IF(AND(N(B20)&gt;0,C20&lt;&gt;""),C20/B20,"")</f>
        <v>0.75</v>
      </c>
      <c r="E20" s="35">
        <v>0.33</v>
      </c>
      <c r="F20" s="36">
        <v>2</v>
      </c>
      <c r="G20" s="16">
        <v>1</v>
      </c>
      <c r="H20" s="34">
        <f>IF(AND(N(B20)&gt;0,G20&lt;&gt;""),G20/B20,"")</f>
        <v>0.125</v>
      </c>
    </row>
    <row r="22" spans="1:8" x14ac:dyDescent="0.3">
      <c r="B22" s="59" t="s">
        <v>111</v>
      </c>
      <c r="C22" s="53"/>
      <c r="D22" s="53"/>
      <c r="E22" s="59" t="s">
        <v>112</v>
      </c>
      <c r="F22" s="53"/>
      <c r="G22" s="59" t="s">
        <v>56</v>
      </c>
      <c r="H22" s="53"/>
    </row>
    <row r="23" spans="1:8" ht="55.95" customHeight="1" x14ac:dyDescent="0.3">
      <c r="A23" s="9" t="s">
        <v>99</v>
      </c>
      <c r="B23" s="7" t="s">
        <v>113</v>
      </c>
      <c r="C23" s="7" t="s">
        <v>114</v>
      </c>
      <c r="D23" s="19" t="s">
        <v>115</v>
      </c>
      <c r="E23" s="7" t="s">
        <v>116</v>
      </c>
      <c r="F23" s="7" t="s">
        <v>117</v>
      </c>
      <c r="G23" s="7" t="s">
        <v>118</v>
      </c>
      <c r="H23" s="19" t="s">
        <v>119</v>
      </c>
    </row>
    <row r="24" spans="1:8" ht="22.05" customHeight="1" x14ac:dyDescent="0.3">
      <c r="A24" s="33" t="str">
        <f>IF('Exemple Pipeline'!$A$19="","",'Exemple Pipeline'!$A$19)</f>
        <v>Métiers du marketing</v>
      </c>
      <c r="B24" s="17">
        <f>IF('Exemple Pipeline'!L33="","",'Exemple Pipeline'!L33)</f>
        <v>11</v>
      </c>
      <c r="C24" s="16">
        <v>10</v>
      </c>
      <c r="D24" s="34">
        <f>IF(AND(N(B24)&gt;0,C24&lt;&gt;""),C24/B24,"")</f>
        <v>0.90909090909090906</v>
      </c>
      <c r="E24" s="35">
        <v>0.22</v>
      </c>
      <c r="F24" s="36">
        <v>2.9</v>
      </c>
      <c r="G24" s="16">
        <v>2</v>
      </c>
      <c r="H24" s="34">
        <f>IF(AND(N(B24)&gt;0,G24&lt;&gt;""),G24/B24,"")</f>
        <v>0.18181818181818182</v>
      </c>
    </row>
    <row r="25" spans="1:8" ht="22.05" customHeight="1" x14ac:dyDescent="0.3">
      <c r="A25" s="33" t="str">
        <f>IF('Exemple Pipeline'!$A$20="","",'Exemple Pipeline'!$A$20)</f>
        <v>Métiers support</v>
      </c>
      <c r="B25" s="17">
        <f>IF('Exemple Pipeline'!L34="","",'Exemple Pipeline'!L34)</f>
        <v>24</v>
      </c>
      <c r="C25" s="16">
        <v>20</v>
      </c>
      <c r="D25" s="34">
        <f>IF(AND(N(B25)&gt;0,C25&lt;&gt;""),C25/B25,"")</f>
        <v>0.83333333333333337</v>
      </c>
      <c r="E25" s="35">
        <v>0.18</v>
      </c>
      <c r="F25" s="36">
        <v>4.3</v>
      </c>
      <c r="G25" s="16">
        <v>0</v>
      </c>
      <c r="H25" s="34">
        <f>IF(AND(N(B25)&gt;0,G25&lt;&gt;""),G25/B25,"")</f>
        <v>0</v>
      </c>
    </row>
    <row r="26" spans="1:8" ht="22.05" customHeight="1" x14ac:dyDescent="0.3">
      <c r="A26" s="33" t="str">
        <f>IF('Exemple Pipeline'!$A$21="","",'Exemple Pipeline'!$A$21)</f>
        <v>Métiers ventes</v>
      </c>
      <c r="B26" s="17">
        <f>IF('Exemple Pipeline'!L35="","",'Exemple Pipeline'!L35)</f>
        <v>33</v>
      </c>
      <c r="C26" s="16">
        <v>27</v>
      </c>
      <c r="D26" s="34">
        <f>IF(AND(N(B26)&gt;0,C26&lt;&gt;""),C26/B26,"")</f>
        <v>0.81818181818181823</v>
      </c>
      <c r="E26" s="35">
        <v>0.26</v>
      </c>
      <c r="F26" s="36">
        <v>2.4</v>
      </c>
      <c r="G26" s="16">
        <v>3</v>
      </c>
      <c r="H26" s="34">
        <f>IF(AND(N(B26)&gt;0,G26&lt;&gt;""),G26/B26,"")</f>
        <v>9.0909090909090912E-2</v>
      </c>
    </row>
    <row r="27" spans="1:8" ht="22.05" customHeight="1" x14ac:dyDescent="0.3">
      <c r="A27" s="33" t="str">
        <f>IF('Exemple Pipeline'!$A$22="","",'Exemple Pipeline'!$A$22)</f>
        <v>Métiers tech</v>
      </c>
      <c r="B27" s="17">
        <f>IF('Exemple Pipeline'!L36="","",'Exemple Pipeline'!L36)</f>
        <v>7</v>
      </c>
      <c r="C27" s="16">
        <v>5</v>
      </c>
      <c r="D27" s="34">
        <f>IF(AND(N(B27)&gt;0,C27&lt;&gt;""),C27/B27,"")</f>
        <v>0.7142857142857143</v>
      </c>
      <c r="E27" s="35">
        <v>0.35</v>
      </c>
      <c r="F27" s="36">
        <v>2</v>
      </c>
      <c r="G27" s="16">
        <v>1</v>
      </c>
      <c r="H27" s="34">
        <f>IF(AND(N(B27)&gt;0,G27&lt;&gt;""),G27/B27,"")</f>
        <v>0.14285714285714285</v>
      </c>
    </row>
    <row r="29" spans="1:8" x14ac:dyDescent="0.3">
      <c r="B29" s="59" t="s">
        <v>111</v>
      </c>
      <c r="C29" s="53"/>
      <c r="D29" s="53"/>
      <c r="E29" s="59" t="s">
        <v>112</v>
      </c>
      <c r="F29" s="53"/>
      <c r="G29" s="59" t="s">
        <v>56</v>
      </c>
      <c r="H29" s="53"/>
    </row>
    <row r="30" spans="1:8" ht="55.95" customHeight="1" x14ac:dyDescent="0.3">
      <c r="A30" s="9" t="s">
        <v>100</v>
      </c>
      <c r="B30" s="7" t="s">
        <v>113</v>
      </c>
      <c r="C30" s="7" t="s">
        <v>114</v>
      </c>
      <c r="D30" s="19" t="s">
        <v>115</v>
      </c>
      <c r="E30" s="7" t="s">
        <v>116</v>
      </c>
      <c r="F30" s="7" t="s">
        <v>117</v>
      </c>
      <c r="G30" s="7" t="s">
        <v>118</v>
      </c>
      <c r="H30" s="19" t="s">
        <v>119</v>
      </c>
    </row>
    <row r="31" spans="1:8" ht="22.05" customHeight="1" x14ac:dyDescent="0.3">
      <c r="A31" s="33" t="str">
        <f>IF('Exemple Pipeline'!$A$19="","",'Exemple Pipeline'!$A$19)</f>
        <v>Métiers du marketing</v>
      </c>
      <c r="B31" s="17">
        <f>IF('Exemple Pipeline'!L40="","",'Exemple Pipeline'!L40)</f>
        <v>13</v>
      </c>
      <c r="C31" s="16">
        <v>12</v>
      </c>
      <c r="D31" s="34">
        <f>IF(AND(N(B31)&gt;0,C31&lt;&gt;""),C31/B31,"")</f>
        <v>0.92307692307692313</v>
      </c>
      <c r="E31" s="35">
        <v>0.21</v>
      </c>
      <c r="F31" s="36">
        <v>2.9</v>
      </c>
      <c r="G31" s="16">
        <v>2</v>
      </c>
      <c r="H31" s="34">
        <f>IF(AND(N(B31)&gt;0,G31&lt;&gt;""),G31/B31,"")</f>
        <v>0.15384615384615385</v>
      </c>
    </row>
    <row r="32" spans="1:8" ht="22.05" customHeight="1" x14ac:dyDescent="0.3">
      <c r="A32" s="33" t="str">
        <f>IF('Exemple Pipeline'!$A$20="","",'Exemple Pipeline'!$A$20)</f>
        <v>Métiers support</v>
      </c>
      <c r="B32" s="17">
        <f>IF('Exemple Pipeline'!L41="","",'Exemple Pipeline'!L41)</f>
        <v>27</v>
      </c>
      <c r="C32" s="16">
        <v>22</v>
      </c>
      <c r="D32" s="34">
        <f>IF(AND(N(B32)&gt;0,C32&lt;&gt;""),C32/B32,"")</f>
        <v>0.81481481481481477</v>
      </c>
      <c r="E32" s="35">
        <v>0.18</v>
      </c>
      <c r="F32" s="36">
        <v>4.3</v>
      </c>
      <c r="G32" s="16">
        <v>0</v>
      </c>
      <c r="H32" s="34">
        <f>IF(AND(N(B32)&gt;0,G32&lt;&gt;""),G32/B32,"")</f>
        <v>0</v>
      </c>
    </row>
    <row r="33" spans="1:8" ht="22.05" customHeight="1" x14ac:dyDescent="0.3">
      <c r="A33" s="33" t="str">
        <f>IF('Exemple Pipeline'!$A$21="","",'Exemple Pipeline'!$A$21)</f>
        <v>Métiers ventes</v>
      </c>
      <c r="B33" s="17">
        <f>IF('Exemple Pipeline'!L42="","",'Exemple Pipeline'!L42)</f>
        <v>39</v>
      </c>
      <c r="C33" s="16">
        <v>32</v>
      </c>
      <c r="D33" s="34">
        <f>IF(AND(N(B33)&gt;0,C33&lt;&gt;""),C33/B33,"")</f>
        <v>0.82051282051282048</v>
      </c>
      <c r="E33" s="35">
        <v>0.25</v>
      </c>
      <c r="F33" s="36">
        <v>2.5</v>
      </c>
      <c r="G33" s="16">
        <v>4</v>
      </c>
      <c r="H33" s="34">
        <f>IF(AND(N(B33)&gt;0,G33&lt;&gt;""),G33/B33,"")</f>
        <v>0.10256410256410256</v>
      </c>
    </row>
    <row r="34" spans="1:8" ht="22.05" customHeight="1" x14ac:dyDescent="0.3">
      <c r="A34" s="33" t="str">
        <f>IF('Exemple Pipeline'!$A$22="","",'Exemple Pipeline'!$A$22)</f>
        <v>Métiers tech</v>
      </c>
      <c r="B34" s="17">
        <f>IF('Exemple Pipeline'!L43="","",'Exemple Pipeline'!L43)</f>
        <v>8</v>
      </c>
      <c r="C34" s="16">
        <v>6</v>
      </c>
      <c r="D34" s="34">
        <f>IF(AND(N(B34)&gt;0,C34&lt;&gt;""),C34/B34,"")</f>
        <v>0.75</v>
      </c>
      <c r="E34" s="35">
        <v>0.32</v>
      </c>
      <c r="F34" s="36">
        <v>2.1</v>
      </c>
      <c r="G34" s="16">
        <v>1</v>
      </c>
      <c r="H34" s="34">
        <f>IF(AND(N(B34)&gt;0,G34&lt;&gt;""),G34/B34,"")</f>
        <v>0.125</v>
      </c>
    </row>
    <row r="36" spans="1:8" x14ac:dyDescent="0.3">
      <c r="B36" s="59" t="s">
        <v>111</v>
      </c>
      <c r="C36" s="53"/>
      <c r="D36" s="53"/>
      <c r="E36" s="59" t="s">
        <v>112</v>
      </c>
      <c r="F36" s="53"/>
      <c r="G36" s="59" t="s">
        <v>56</v>
      </c>
      <c r="H36" s="53"/>
    </row>
    <row r="37" spans="1:8" ht="55.95" customHeight="1" x14ac:dyDescent="0.3">
      <c r="A37" s="9" t="str">
        <f>"ANNÉE "&amp;Annee</f>
        <v>ANNÉE 2026</v>
      </c>
      <c r="B37" s="7" t="s">
        <v>113</v>
      </c>
      <c r="C37" s="7" t="s">
        <v>114</v>
      </c>
      <c r="D37" s="19" t="s">
        <v>115</v>
      </c>
      <c r="E37" s="7" t="s">
        <v>120</v>
      </c>
      <c r="F37" s="7" t="s">
        <v>121</v>
      </c>
      <c r="G37" s="7" t="s">
        <v>118</v>
      </c>
      <c r="H37" s="19" t="s">
        <v>119</v>
      </c>
    </row>
    <row r="38" spans="1:8" ht="22.05" customHeight="1" x14ac:dyDescent="0.3">
      <c r="A38" s="33" t="str">
        <f>IF('Exemple Pipeline'!$A$19="","",'Exemple Pipeline'!$A$19)</f>
        <v>Métiers du marketing</v>
      </c>
      <c r="B38" s="17">
        <f t="shared" ref="B38:C41" si="0">IF(COUNT(B10,B17,B24,B31)=0,"",SUM(B10,B17,B24,B31))</f>
        <v>46</v>
      </c>
      <c r="C38" s="17">
        <f t="shared" si="0"/>
        <v>42</v>
      </c>
      <c r="D38" s="34">
        <f>IF(AND(N(B38)&gt;0,C38&lt;&gt;""),C38/B38,"")</f>
        <v>0.91304347826086951</v>
      </c>
      <c r="E38" s="37">
        <f t="shared" ref="E38:F41" si="1">IF(COUNT(E10,E17,E24,E31)=0,"",AVERAGE(E10,E17,E24,E31))</f>
        <v>0.22</v>
      </c>
      <c r="F38" s="24">
        <f t="shared" si="1"/>
        <v>2.85</v>
      </c>
      <c r="G38" s="17">
        <f>IF(COUNT(G10,G17,G24,G31)=0,"",SUM(G10,G17,G24,G31))</f>
        <v>8</v>
      </c>
      <c r="H38" s="34">
        <f>IF(AND(N(B38)&gt;0,G38&lt;&gt;""),G38/B38,"")</f>
        <v>0.17391304347826086</v>
      </c>
    </row>
    <row r="39" spans="1:8" ht="22.05" customHeight="1" x14ac:dyDescent="0.3">
      <c r="A39" s="33" t="str">
        <f>IF('Exemple Pipeline'!$A$20="","",'Exemple Pipeline'!$A$20)</f>
        <v>Métiers support</v>
      </c>
      <c r="B39" s="17">
        <f t="shared" si="0"/>
        <v>98</v>
      </c>
      <c r="C39" s="17">
        <f t="shared" si="0"/>
        <v>81</v>
      </c>
      <c r="D39" s="34">
        <f>IF(AND(N(B39)&gt;0,C39&lt;&gt;""),C39/B39,"")</f>
        <v>0.82653061224489799</v>
      </c>
      <c r="E39" s="37">
        <f t="shared" si="1"/>
        <v>0.185</v>
      </c>
      <c r="F39" s="24">
        <f t="shared" si="1"/>
        <v>4.25</v>
      </c>
      <c r="G39" s="17">
        <f>IF(COUNT(G11,G18,G25,G32)=0,"",SUM(G11,G18,G25,G32))</f>
        <v>0</v>
      </c>
      <c r="H39" s="34">
        <f>IF(AND(N(B39)&gt;0,G39&lt;&gt;""),G39/B39,"")</f>
        <v>0</v>
      </c>
    </row>
    <row r="40" spans="1:8" ht="22.05" customHeight="1" x14ac:dyDescent="0.3">
      <c r="A40" s="33" t="str">
        <f>IF('Exemple Pipeline'!$A$21="","",'Exemple Pipeline'!$A$21)</f>
        <v>Métiers ventes</v>
      </c>
      <c r="B40" s="17">
        <f t="shared" si="0"/>
        <v>137</v>
      </c>
      <c r="C40" s="17">
        <f t="shared" si="0"/>
        <v>112</v>
      </c>
      <c r="D40" s="34">
        <f>IF(AND(N(B40)&gt;0,C40&lt;&gt;""),C40/B40,"")</f>
        <v>0.81751824817518248</v>
      </c>
      <c r="E40" s="37">
        <f t="shared" si="1"/>
        <v>0.26500000000000001</v>
      </c>
      <c r="F40" s="24">
        <f t="shared" si="1"/>
        <v>2.4750000000000001</v>
      </c>
      <c r="G40" s="17">
        <f>IF(COUNT(G12,G19,G26,G33)=0,"",SUM(G12,G19,G26,G33))</f>
        <v>13</v>
      </c>
      <c r="H40" s="34">
        <f>IF(AND(N(B40)&gt;0,G40&lt;&gt;""),G40/B40,"")</f>
        <v>9.4890510948905105E-2</v>
      </c>
    </row>
    <row r="41" spans="1:8" ht="22.05" customHeight="1" x14ac:dyDescent="0.3">
      <c r="A41" s="33" t="str">
        <f>IF('Exemple Pipeline'!$A$22="","",'Exemple Pipeline'!$A$22)</f>
        <v>Métiers tech</v>
      </c>
      <c r="B41" s="17">
        <f t="shared" si="0"/>
        <v>30</v>
      </c>
      <c r="C41" s="17">
        <f t="shared" si="0"/>
        <v>22</v>
      </c>
      <c r="D41" s="34">
        <f>IF(AND(N(B41)&gt;0,C41&lt;&gt;""),C41/B41,"")</f>
        <v>0.73333333333333328</v>
      </c>
      <c r="E41" s="37">
        <f t="shared" si="1"/>
        <v>0.33500000000000002</v>
      </c>
      <c r="F41" s="24">
        <f t="shared" si="1"/>
        <v>2</v>
      </c>
      <c r="G41" s="17">
        <f>IF(COUNT(G13,G20,G27,G34)=0,"",SUM(G13,G20,G27,G34))</f>
        <v>4</v>
      </c>
      <c r="H41" s="34">
        <f>IF(AND(N(B41)&gt;0,G41&lt;&gt;""),G41/B41,"")</f>
        <v>0.13333333333333333</v>
      </c>
    </row>
    <row r="43" spans="1:8" ht="30" customHeight="1" x14ac:dyDescent="0.3">
      <c r="A43" s="62" t="s">
        <v>102</v>
      </c>
      <c r="B43" s="45"/>
      <c r="C43" s="45"/>
      <c r="D43" s="45"/>
      <c r="E43" s="45"/>
      <c r="F43" s="45"/>
      <c r="G43" s="45"/>
      <c r="H43" s="45"/>
    </row>
  </sheetData>
  <mergeCells count="29">
    <mergeCell ref="C1:L1"/>
    <mergeCell ref="G29:H29"/>
    <mergeCell ref="A43:H43"/>
    <mergeCell ref="B22:D22"/>
    <mergeCell ref="D5:E5"/>
    <mergeCell ref="E22:F22"/>
    <mergeCell ref="G22:H22"/>
    <mergeCell ref="I3:L6"/>
    <mergeCell ref="I2:L2"/>
    <mergeCell ref="B15:D15"/>
    <mergeCell ref="B36:D36"/>
    <mergeCell ref="E15:F15"/>
    <mergeCell ref="G15:H15"/>
    <mergeCell ref="D4:E4"/>
    <mergeCell ref="E36:F36"/>
    <mergeCell ref="D2:G2"/>
    <mergeCell ref="D3:E3"/>
    <mergeCell ref="F4:G4"/>
    <mergeCell ref="B8:D8"/>
    <mergeCell ref="F6:G6"/>
    <mergeCell ref="G36:H36"/>
    <mergeCell ref="B2:B3"/>
    <mergeCell ref="G8:H8"/>
    <mergeCell ref="B29:D29"/>
    <mergeCell ref="E8:F8"/>
    <mergeCell ref="F3:G3"/>
    <mergeCell ref="D6:E6"/>
    <mergeCell ref="E29:F29"/>
    <mergeCell ref="F5:G5"/>
  </mergeCells>
  <dataValidations count="1">
    <dataValidation type="whole" operator="greaterThanOrEqual" allowBlank="1" showErrorMessage="1" errorTitle="Nombre attendu" error="Saisissez un nombre entier, 0 ou plus." sqref="C10:C13 G31:G34 C31:C34 G24:G27 C24:C27 G17:G20 C17:C20 G10:G13" xr:uid="{00000000-0002-0000-0500-000000000000}">
      <formula1>0</formula1>
    </dataValidation>
  </dataValidations>
  <pageMargins left="0.75" right="0.75" top="1" bottom="1" header="0.5" footer="0.5"/>
  <pageSetup fitToHeight="0"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64E2A"/>
    <pageSetUpPr fitToPage="1"/>
  </sheetPr>
  <dimension ref="A1:L53"/>
  <sheetViews>
    <sheetView showGridLines="0" workbookViewId="0"/>
  </sheetViews>
  <sheetFormatPr baseColWidth="10" defaultColWidth="8.88671875" defaultRowHeight="14.4" x14ac:dyDescent="0.3"/>
  <cols>
    <col min="1" max="1" width="26" customWidth="1"/>
    <col min="2" max="2" width="22" customWidth="1"/>
    <col min="3" max="4" width="12" customWidth="1"/>
    <col min="5" max="5" width="10" customWidth="1"/>
    <col min="6" max="6" width="12" customWidth="1"/>
    <col min="7" max="7" width="14" customWidth="1"/>
    <col min="8" max="8" width="12" customWidth="1"/>
    <col min="9" max="12" width="14" customWidth="1"/>
  </cols>
  <sheetData>
    <row r="1" spans="1:12" ht="61.95" customHeight="1" x14ac:dyDescent="0.3">
      <c r="C1" s="47" t="s">
        <v>109</v>
      </c>
      <c r="D1" s="45"/>
      <c r="E1" s="45"/>
      <c r="F1" s="45"/>
      <c r="G1" s="45"/>
      <c r="H1" s="45"/>
      <c r="I1" s="45"/>
      <c r="J1" s="45"/>
      <c r="K1" s="45"/>
      <c r="L1" s="45"/>
    </row>
    <row r="2" spans="1:12" x14ac:dyDescent="0.3">
      <c r="B2" s="59" t="s">
        <v>17</v>
      </c>
      <c r="D2" s="59" t="s">
        <v>18</v>
      </c>
      <c r="E2" s="53"/>
      <c r="F2" s="53"/>
      <c r="G2" s="53"/>
      <c r="I2" s="59" t="s">
        <v>19</v>
      </c>
      <c r="J2" s="53"/>
      <c r="K2" s="53"/>
      <c r="L2" s="53"/>
    </row>
    <row r="3" spans="1:12" ht="25.95" customHeight="1" x14ac:dyDescent="0.3">
      <c r="B3" s="53"/>
      <c r="D3" s="52" t="s">
        <v>20</v>
      </c>
      <c r="E3" s="53"/>
      <c r="F3" s="52" t="s">
        <v>21</v>
      </c>
      <c r="G3" s="53"/>
      <c r="I3" s="57"/>
      <c r="J3" s="51"/>
      <c r="K3" s="51"/>
      <c r="L3" s="51"/>
    </row>
    <row r="4" spans="1:12" x14ac:dyDescent="0.3">
      <c r="B4" s="10"/>
      <c r="D4" s="50"/>
      <c r="E4" s="51"/>
      <c r="F4" s="50"/>
      <c r="G4" s="51"/>
      <c r="I4" s="51"/>
      <c r="J4" s="51"/>
      <c r="K4" s="51"/>
      <c r="L4" s="51"/>
    </row>
    <row r="5" spans="1:12" x14ac:dyDescent="0.3">
      <c r="B5" s="10"/>
      <c r="D5" s="50"/>
      <c r="E5" s="51"/>
      <c r="F5" s="50"/>
      <c r="G5" s="51"/>
      <c r="I5" s="51"/>
      <c r="J5" s="51"/>
      <c r="K5" s="51"/>
      <c r="L5" s="51"/>
    </row>
    <row r="6" spans="1:12" ht="25.95" customHeight="1" x14ac:dyDescent="0.3">
      <c r="B6" s="10"/>
      <c r="D6" s="50"/>
      <c r="E6" s="51"/>
      <c r="F6" s="50"/>
      <c r="G6" s="51"/>
      <c r="I6" s="51"/>
      <c r="J6" s="51"/>
      <c r="K6" s="51"/>
      <c r="L6" s="51"/>
    </row>
    <row r="8" spans="1:12" x14ac:dyDescent="0.3">
      <c r="B8" s="59" t="s">
        <v>111</v>
      </c>
      <c r="C8" s="53"/>
      <c r="D8" s="53"/>
      <c r="E8" s="59" t="s">
        <v>112</v>
      </c>
      <c r="F8" s="53"/>
      <c r="G8" s="59" t="s">
        <v>56</v>
      </c>
      <c r="H8" s="53"/>
    </row>
    <row r="9" spans="1:12" ht="55.95" customHeight="1" x14ac:dyDescent="0.3">
      <c r="A9" s="9" t="s">
        <v>81</v>
      </c>
      <c r="B9" s="7" t="s">
        <v>113</v>
      </c>
      <c r="C9" s="7" t="s">
        <v>114</v>
      </c>
      <c r="D9" s="19" t="s">
        <v>115</v>
      </c>
      <c r="E9" s="7" t="s">
        <v>116</v>
      </c>
      <c r="F9" s="7" t="s">
        <v>117</v>
      </c>
      <c r="G9" s="7" t="s">
        <v>118</v>
      </c>
      <c r="H9" s="19" t="s">
        <v>119</v>
      </c>
    </row>
    <row r="10" spans="1:12" ht="22.05" customHeight="1" x14ac:dyDescent="0.3">
      <c r="A10" s="33" t="str">
        <f>IF('Modèle Pipeline'!$A$19="","",'Modèle Pipeline'!$A$19)</f>
        <v>Famille de métiers 1</v>
      </c>
      <c r="B10" s="17" t="str">
        <f>IF('Modèle Pipeline'!L19="","",'Modèle Pipeline'!L19)</f>
        <v/>
      </c>
      <c r="C10" s="16"/>
      <c r="D10" s="34" t="str">
        <f t="shared" ref="D10:D15" si="0">IF(AND(N(B10)&gt;0,C10&lt;&gt;""),C10/B10,"")</f>
        <v/>
      </c>
      <c r="E10" s="35"/>
      <c r="F10" s="36"/>
      <c r="G10" s="16"/>
      <c r="H10" s="34" t="str">
        <f t="shared" ref="H10:H15" si="1">IF(AND(N(B10)&gt;0,G10&lt;&gt;""),G10/B10,"")</f>
        <v/>
      </c>
    </row>
    <row r="11" spans="1:12" ht="22.05" customHeight="1" x14ac:dyDescent="0.3">
      <c r="A11" s="33" t="str">
        <f>IF('Modèle Pipeline'!$A$20="","",'Modèle Pipeline'!$A$20)</f>
        <v>Famille de métiers 2</v>
      </c>
      <c r="B11" s="17" t="str">
        <f>IF('Modèle Pipeline'!L20="","",'Modèle Pipeline'!L20)</f>
        <v/>
      </c>
      <c r="C11" s="16"/>
      <c r="D11" s="34" t="str">
        <f t="shared" si="0"/>
        <v/>
      </c>
      <c r="E11" s="35"/>
      <c r="F11" s="36"/>
      <c r="G11" s="16"/>
      <c r="H11" s="34" t="str">
        <f t="shared" si="1"/>
        <v/>
      </c>
    </row>
    <row r="12" spans="1:12" ht="22.05" customHeight="1" x14ac:dyDescent="0.3">
      <c r="A12" s="33" t="str">
        <f>IF('Modèle Pipeline'!$A$21="","",'Modèle Pipeline'!$A$21)</f>
        <v>Famille de métiers 3</v>
      </c>
      <c r="B12" s="17" t="str">
        <f>IF('Modèle Pipeline'!L21="","",'Modèle Pipeline'!L21)</f>
        <v/>
      </c>
      <c r="C12" s="16"/>
      <c r="D12" s="34" t="str">
        <f t="shared" si="0"/>
        <v/>
      </c>
      <c r="E12" s="35"/>
      <c r="F12" s="36"/>
      <c r="G12" s="16"/>
      <c r="H12" s="34" t="str">
        <f t="shared" si="1"/>
        <v/>
      </c>
    </row>
    <row r="13" spans="1:12" ht="22.05" customHeight="1" x14ac:dyDescent="0.3">
      <c r="A13" s="33" t="str">
        <f>IF('Modèle Pipeline'!$A$22="","",'Modèle Pipeline'!$A$22)</f>
        <v>Famille de métiers 4</v>
      </c>
      <c r="B13" s="17" t="str">
        <f>IF('Modèle Pipeline'!L22="","",'Modèle Pipeline'!L22)</f>
        <v/>
      </c>
      <c r="C13" s="16"/>
      <c r="D13" s="34" t="str">
        <f t="shared" si="0"/>
        <v/>
      </c>
      <c r="E13" s="35"/>
      <c r="F13" s="36"/>
      <c r="G13" s="16"/>
      <c r="H13" s="34" t="str">
        <f t="shared" si="1"/>
        <v/>
      </c>
    </row>
    <row r="14" spans="1:12" ht="22.05" customHeight="1" x14ac:dyDescent="0.3">
      <c r="A14" s="33" t="str">
        <f>IF('Modèle Pipeline'!$A$23="","",'Modèle Pipeline'!$A$23)</f>
        <v>Famille de métiers 5</v>
      </c>
      <c r="B14" s="17" t="str">
        <f>IF('Modèle Pipeline'!L23="","",'Modèle Pipeline'!L23)</f>
        <v/>
      </c>
      <c r="C14" s="16"/>
      <c r="D14" s="34" t="str">
        <f t="shared" si="0"/>
        <v/>
      </c>
      <c r="E14" s="35"/>
      <c r="F14" s="36"/>
      <c r="G14" s="16"/>
      <c r="H14" s="34" t="str">
        <f t="shared" si="1"/>
        <v/>
      </c>
    </row>
    <row r="15" spans="1:12" ht="22.05" customHeight="1" x14ac:dyDescent="0.3">
      <c r="A15" s="33" t="str">
        <f>IF('Modèle Pipeline'!$A$24="","",'Modèle Pipeline'!$A$24)</f>
        <v>Famille de métiers 6</v>
      </c>
      <c r="B15" s="17" t="str">
        <f>IF('Modèle Pipeline'!L24="","",'Modèle Pipeline'!L24)</f>
        <v/>
      </c>
      <c r="C15" s="16"/>
      <c r="D15" s="34" t="str">
        <f t="shared" si="0"/>
        <v/>
      </c>
      <c r="E15" s="35"/>
      <c r="F15" s="36"/>
      <c r="G15" s="16"/>
      <c r="H15" s="34" t="str">
        <f t="shared" si="1"/>
        <v/>
      </c>
    </row>
    <row r="17" spans="1:8" x14ac:dyDescent="0.3">
      <c r="B17" s="59" t="s">
        <v>111</v>
      </c>
      <c r="C17" s="53"/>
      <c r="D17" s="53"/>
      <c r="E17" s="59" t="s">
        <v>112</v>
      </c>
      <c r="F17" s="53"/>
      <c r="G17" s="59" t="s">
        <v>56</v>
      </c>
      <c r="H17" s="53"/>
    </row>
    <row r="18" spans="1:8" ht="55.95" customHeight="1" x14ac:dyDescent="0.3">
      <c r="A18" s="9" t="s">
        <v>98</v>
      </c>
      <c r="B18" s="7" t="s">
        <v>113</v>
      </c>
      <c r="C18" s="7" t="s">
        <v>114</v>
      </c>
      <c r="D18" s="19" t="s">
        <v>115</v>
      </c>
      <c r="E18" s="7" t="s">
        <v>116</v>
      </c>
      <c r="F18" s="7" t="s">
        <v>117</v>
      </c>
      <c r="G18" s="7" t="s">
        <v>118</v>
      </c>
      <c r="H18" s="19" t="s">
        <v>119</v>
      </c>
    </row>
    <row r="19" spans="1:8" ht="22.05" customHeight="1" x14ac:dyDescent="0.3">
      <c r="A19" s="33" t="str">
        <f>IF('Modèle Pipeline'!$A$19="","",'Modèle Pipeline'!$A$19)</f>
        <v>Famille de métiers 1</v>
      </c>
      <c r="B19" s="17" t="str">
        <f>IF('Modèle Pipeline'!L28="","",'Modèle Pipeline'!L28)</f>
        <v/>
      </c>
      <c r="C19" s="16"/>
      <c r="D19" s="34" t="str">
        <f t="shared" ref="D19:D24" si="2">IF(AND(N(B19)&gt;0,C19&lt;&gt;""),C19/B19,"")</f>
        <v/>
      </c>
      <c r="E19" s="35"/>
      <c r="F19" s="36"/>
      <c r="G19" s="16"/>
      <c r="H19" s="34" t="str">
        <f t="shared" ref="H19:H24" si="3">IF(AND(N(B19)&gt;0,G19&lt;&gt;""),G19/B19,"")</f>
        <v/>
      </c>
    </row>
    <row r="20" spans="1:8" ht="22.05" customHeight="1" x14ac:dyDescent="0.3">
      <c r="A20" s="33" t="str">
        <f>IF('Modèle Pipeline'!$A$20="","",'Modèle Pipeline'!$A$20)</f>
        <v>Famille de métiers 2</v>
      </c>
      <c r="B20" s="17" t="str">
        <f>IF('Modèle Pipeline'!L29="","",'Modèle Pipeline'!L29)</f>
        <v/>
      </c>
      <c r="C20" s="16"/>
      <c r="D20" s="34" t="str">
        <f t="shared" si="2"/>
        <v/>
      </c>
      <c r="E20" s="35"/>
      <c r="F20" s="36"/>
      <c r="G20" s="16"/>
      <c r="H20" s="34" t="str">
        <f t="shared" si="3"/>
        <v/>
      </c>
    </row>
    <row r="21" spans="1:8" ht="22.05" customHeight="1" x14ac:dyDescent="0.3">
      <c r="A21" s="33" t="str">
        <f>IF('Modèle Pipeline'!$A$21="","",'Modèle Pipeline'!$A$21)</f>
        <v>Famille de métiers 3</v>
      </c>
      <c r="B21" s="17" t="str">
        <f>IF('Modèle Pipeline'!L30="","",'Modèle Pipeline'!L30)</f>
        <v/>
      </c>
      <c r="C21" s="16"/>
      <c r="D21" s="34" t="str">
        <f t="shared" si="2"/>
        <v/>
      </c>
      <c r="E21" s="35"/>
      <c r="F21" s="36"/>
      <c r="G21" s="16"/>
      <c r="H21" s="34" t="str">
        <f t="shared" si="3"/>
        <v/>
      </c>
    </row>
    <row r="22" spans="1:8" ht="22.05" customHeight="1" x14ac:dyDescent="0.3">
      <c r="A22" s="33" t="str">
        <f>IF('Modèle Pipeline'!$A$22="","",'Modèle Pipeline'!$A$22)</f>
        <v>Famille de métiers 4</v>
      </c>
      <c r="B22" s="17" t="str">
        <f>IF('Modèle Pipeline'!L31="","",'Modèle Pipeline'!L31)</f>
        <v/>
      </c>
      <c r="C22" s="16"/>
      <c r="D22" s="34" t="str">
        <f t="shared" si="2"/>
        <v/>
      </c>
      <c r="E22" s="35"/>
      <c r="F22" s="36"/>
      <c r="G22" s="16"/>
      <c r="H22" s="34" t="str">
        <f t="shared" si="3"/>
        <v/>
      </c>
    </row>
    <row r="23" spans="1:8" ht="22.05" customHeight="1" x14ac:dyDescent="0.3">
      <c r="A23" s="33" t="str">
        <f>IF('Modèle Pipeline'!$A$23="","",'Modèle Pipeline'!$A$23)</f>
        <v>Famille de métiers 5</v>
      </c>
      <c r="B23" s="17" t="str">
        <f>IF('Modèle Pipeline'!L32="","",'Modèle Pipeline'!L32)</f>
        <v/>
      </c>
      <c r="C23" s="16"/>
      <c r="D23" s="34" t="str">
        <f t="shared" si="2"/>
        <v/>
      </c>
      <c r="E23" s="35"/>
      <c r="F23" s="36"/>
      <c r="G23" s="16"/>
      <c r="H23" s="34" t="str">
        <f t="shared" si="3"/>
        <v/>
      </c>
    </row>
    <row r="24" spans="1:8" ht="22.05" customHeight="1" x14ac:dyDescent="0.3">
      <c r="A24" s="33" t="str">
        <f>IF('Modèle Pipeline'!$A$24="","",'Modèle Pipeline'!$A$24)</f>
        <v>Famille de métiers 6</v>
      </c>
      <c r="B24" s="17" t="str">
        <f>IF('Modèle Pipeline'!L33="","",'Modèle Pipeline'!L33)</f>
        <v/>
      </c>
      <c r="C24" s="16"/>
      <c r="D24" s="34" t="str">
        <f t="shared" si="2"/>
        <v/>
      </c>
      <c r="E24" s="35"/>
      <c r="F24" s="36"/>
      <c r="G24" s="16"/>
      <c r="H24" s="34" t="str">
        <f t="shared" si="3"/>
        <v/>
      </c>
    </row>
    <row r="26" spans="1:8" x14ac:dyDescent="0.3">
      <c r="B26" s="59" t="s">
        <v>111</v>
      </c>
      <c r="C26" s="53"/>
      <c r="D26" s="53"/>
      <c r="E26" s="59" t="s">
        <v>112</v>
      </c>
      <c r="F26" s="53"/>
      <c r="G26" s="59" t="s">
        <v>56</v>
      </c>
      <c r="H26" s="53"/>
    </row>
    <row r="27" spans="1:8" ht="55.95" customHeight="1" x14ac:dyDescent="0.3">
      <c r="A27" s="9" t="s">
        <v>99</v>
      </c>
      <c r="B27" s="7" t="s">
        <v>113</v>
      </c>
      <c r="C27" s="7" t="s">
        <v>114</v>
      </c>
      <c r="D27" s="19" t="s">
        <v>115</v>
      </c>
      <c r="E27" s="7" t="s">
        <v>116</v>
      </c>
      <c r="F27" s="7" t="s">
        <v>117</v>
      </c>
      <c r="G27" s="7" t="s">
        <v>118</v>
      </c>
      <c r="H27" s="19" t="s">
        <v>119</v>
      </c>
    </row>
    <row r="28" spans="1:8" ht="22.05" customHeight="1" x14ac:dyDescent="0.3">
      <c r="A28" s="33" t="str">
        <f>IF('Modèle Pipeline'!$A$19="","",'Modèle Pipeline'!$A$19)</f>
        <v>Famille de métiers 1</v>
      </c>
      <c r="B28" s="17" t="str">
        <f>IF('Modèle Pipeline'!L37="","",'Modèle Pipeline'!L37)</f>
        <v/>
      </c>
      <c r="C28" s="16"/>
      <c r="D28" s="34" t="str">
        <f t="shared" ref="D28:D33" si="4">IF(AND(N(B28)&gt;0,C28&lt;&gt;""),C28/B28,"")</f>
        <v/>
      </c>
      <c r="E28" s="35"/>
      <c r="F28" s="36"/>
      <c r="G28" s="16"/>
      <c r="H28" s="34" t="str">
        <f t="shared" ref="H28:H33" si="5">IF(AND(N(B28)&gt;0,G28&lt;&gt;""),G28/B28,"")</f>
        <v/>
      </c>
    </row>
    <row r="29" spans="1:8" ht="22.05" customHeight="1" x14ac:dyDescent="0.3">
      <c r="A29" s="33" t="str">
        <f>IF('Modèle Pipeline'!$A$20="","",'Modèle Pipeline'!$A$20)</f>
        <v>Famille de métiers 2</v>
      </c>
      <c r="B29" s="17" t="str">
        <f>IF('Modèle Pipeline'!L38="","",'Modèle Pipeline'!L38)</f>
        <v/>
      </c>
      <c r="C29" s="16"/>
      <c r="D29" s="34" t="str">
        <f t="shared" si="4"/>
        <v/>
      </c>
      <c r="E29" s="35"/>
      <c r="F29" s="36"/>
      <c r="G29" s="16"/>
      <c r="H29" s="34" t="str">
        <f t="shared" si="5"/>
        <v/>
      </c>
    </row>
    <row r="30" spans="1:8" ht="22.05" customHeight="1" x14ac:dyDescent="0.3">
      <c r="A30" s="33" t="str">
        <f>IF('Modèle Pipeline'!$A$21="","",'Modèle Pipeline'!$A$21)</f>
        <v>Famille de métiers 3</v>
      </c>
      <c r="B30" s="17" t="str">
        <f>IF('Modèle Pipeline'!L39="","",'Modèle Pipeline'!L39)</f>
        <v/>
      </c>
      <c r="C30" s="16"/>
      <c r="D30" s="34" t="str">
        <f t="shared" si="4"/>
        <v/>
      </c>
      <c r="E30" s="35"/>
      <c r="F30" s="36"/>
      <c r="G30" s="16"/>
      <c r="H30" s="34" t="str">
        <f t="shared" si="5"/>
        <v/>
      </c>
    </row>
    <row r="31" spans="1:8" ht="22.05" customHeight="1" x14ac:dyDescent="0.3">
      <c r="A31" s="33" t="str">
        <f>IF('Modèle Pipeline'!$A$22="","",'Modèle Pipeline'!$A$22)</f>
        <v>Famille de métiers 4</v>
      </c>
      <c r="B31" s="17" t="str">
        <f>IF('Modèle Pipeline'!L40="","",'Modèle Pipeline'!L40)</f>
        <v/>
      </c>
      <c r="C31" s="16"/>
      <c r="D31" s="34" t="str">
        <f t="shared" si="4"/>
        <v/>
      </c>
      <c r="E31" s="35"/>
      <c r="F31" s="36"/>
      <c r="G31" s="16"/>
      <c r="H31" s="34" t="str">
        <f t="shared" si="5"/>
        <v/>
      </c>
    </row>
    <row r="32" spans="1:8" ht="22.05" customHeight="1" x14ac:dyDescent="0.3">
      <c r="A32" s="33" t="str">
        <f>IF('Modèle Pipeline'!$A$23="","",'Modèle Pipeline'!$A$23)</f>
        <v>Famille de métiers 5</v>
      </c>
      <c r="B32" s="17" t="str">
        <f>IF('Modèle Pipeline'!L41="","",'Modèle Pipeline'!L41)</f>
        <v/>
      </c>
      <c r="C32" s="16"/>
      <c r="D32" s="34" t="str">
        <f t="shared" si="4"/>
        <v/>
      </c>
      <c r="E32" s="35"/>
      <c r="F32" s="36"/>
      <c r="G32" s="16"/>
      <c r="H32" s="34" t="str">
        <f t="shared" si="5"/>
        <v/>
      </c>
    </row>
    <row r="33" spans="1:8" ht="22.05" customHeight="1" x14ac:dyDescent="0.3">
      <c r="A33" s="33" t="str">
        <f>IF('Modèle Pipeline'!$A$24="","",'Modèle Pipeline'!$A$24)</f>
        <v>Famille de métiers 6</v>
      </c>
      <c r="B33" s="17" t="str">
        <f>IF('Modèle Pipeline'!L42="","",'Modèle Pipeline'!L42)</f>
        <v/>
      </c>
      <c r="C33" s="16"/>
      <c r="D33" s="34" t="str">
        <f t="shared" si="4"/>
        <v/>
      </c>
      <c r="E33" s="35"/>
      <c r="F33" s="36"/>
      <c r="G33" s="16"/>
      <c r="H33" s="34" t="str">
        <f t="shared" si="5"/>
        <v/>
      </c>
    </row>
    <row r="35" spans="1:8" x14ac:dyDescent="0.3">
      <c r="B35" s="59" t="s">
        <v>111</v>
      </c>
      <c r="C35" s="53"/>
      <c r="D35" s="53"/>
      <c r="E35" s="59" t="s">
        <v>112</v>
      </c>
      <c r="F35" s="53"/>
      <c r="G35" s="59" t="s">
        <v>56</v>
      </c>
      <c r="H35" s="53"/>
    </row>
    <row r="36" spans="1:8" ht="55.95" customHeight="1" x14ac:dyDescent="0.3">
      <c r="A36" s="9" t="s">
        <v>100</v>
      </c>
      <c r="B36" s="7" t="s">
        <v>113</v>
      </c>
      <c r="C36" s="7" t="s">
        <v>114</v>
      </c>
      <c r="D36" s="19" t="s">
        <v>115</v>
      </c>
      <c r="E36" s="7" t="s">
        <v>116</v>
      </c>
      <c r="F36" s="7" t="s">
        <v>117</v>
      </c>
      <c r="G36" s="7" t="s">
        <v>118</v>
      </c>
      <c r="H36" s="19" t="s">
        <v>119</v>
      </c>
    </row>
    <row r="37" spans="1:8" ht="22.05" customHeight="1" x14ac:dyDescent="0.3">
      <c r="A37" s="33" t="str">
        <f>IF('Modèle Pipeline'!$A$19="","",'Modèle Pipeline'!$A$19)</f>
        <v>Famille de métiers 1</v>
      </c>
      <c r="B37" s="17" t="str">
        <f>IF('Modèle Pipeline'!L46="","",'Modèle Pipeline'!L46)</f>
        <v/>
      </c>
      <c r="C37" s="16"/>
      <c r="D37" s="34" t="str">
        <f t="shared" ref="D37:D42" si="6">IF(AND(N(B37)&gt;0,C37&lt;&gt;""),C37/B37,"")</f>
        <v/>
      </c>
      <c r="E37" s="35"/>
      <c r="F37" s="36"/>
      <c r="G37" s="16"/>
      <c r="H37" s="34" t="str">
        <f t="shared" ref="H37:H42" si="7">IF(AND(N(B37)&gt;0,G37&lt;&gt;""),G37/B37,"")</f>
        <v/>
      </c>
    </row>
    <row r="38" spans="1:8" ht="22.05" customHeight="1" x14ac:dyDescent="0.3">
      <c r="A38" s="33" t="str">
        <f>IF('Modèle Pipeline'!$A$20="","",'Modèle Pipeline'!$A$20)</f>
        <v>Famille de métiers 2</v>
      </c>
      <c r="B38" s="17" t="str">
        <f>IF('Modèle Pipeline'!L47="","",'Modèle Pipeline'!L47)</f>
        <v/>
      </c>
      <c r="C38" s="16"/>
      <c r="D38" s="34" t="str">
        <f t="shared" si="6"/>
        <v/>
      </c>
      <c r="E38" s="35"/>
      <c r="F38" s="36"/>
      <c r="G38" s="16"/>
      <c r="H38" s="34" t="str">
        <f t="shared" si="7"/>
        <v/>
      </c>
    </row>
    <row r="39" spans="1:8" ht="22.05" customHeight="1" x14ac:dyDescent="0.3">
      <c r="A39" s="33" t="str">
        <f>IF('Modèle Pipeline'!$A$21="","",'Modèle Pipeline'!$A$21)</f>
        <v>Famille de métiers 3</v>
      </c>
      <c r="B39" s="17" t="str">
        <f>IF('Modèle Pipeline'!L48="","",'Modèle Pipeline'!L48)</f>
        <v/>
      </c>
      <c r="C39" s="16"/>
      <c r="D39" s="34" t="str">
        <f t="shared" si="6"/>
        <v/>
      </c>
      <c r="E39" s="35"/>
      <c r="F39" s="36"/>
      <c r="G39" s="16"/>
      <c r="H39" s="34" t="str">
        <f t="shared" si="7"/>
        <v/>
      </c>
    </row>
    <row r="40" spans="1:8" ht="22.05" customHeight="1" x14ac:dyDescent="0.3">
      <c r="A40" s="33" t="str">
        <f>IF('Modèle Pipeline'!$A$22="","",'Modèle Pipeline'!$A$22)</f>
        <v>Famille de métiers 4</v>
      </c>
      <c r="B40" s="17" t="str">
        <f>IF('Modèle Pipeline'!L49="","",'Modèle Pipeline'!L49)</f>
        <v/>
      </c>
      <c r="C40" s="16"/>
      <c r="D40" s="34" t="str">
        <f t="shared" si="6"/>
        <v/>
      </c>
      <c r="E40" s="35"/>
      <c r="F40" s="36"/>
      <c r="G40" s="16"/>
      <c r="H40" s="34" t="str">
        <f t="shared" si="7"/>
        <v/>
      </c>
    </row>
    <row r="41" spans="1:8" ht="22.05" customHeight="1" x14ac:dyDescent="0.3">
      <c r="A41" s="33" t="str">
        <f>IF('Modèle Pipeline'!$A$23="","",'Modèle Pipeline'!$A$23)</f>
        <v>Famille de métiers 5</v>
      </c>
      <c r="B41" s="17" t="str">
        <f>IF('Modèle Pipeline'!L50="","",'Modèle Pipeline'!L50)</f>
        <v/>
      </c>
      <c r="C41" s="16"/>
      <c r="D41" s="34" t="str">
        <f t="shared" si="6"/>
        <v/>
      </c>
      <c r="E41" s="35"/>
      <c r="F41" s="36"/>
      <c r="G41" s="16"/>
      <c r="H41" s="34" t="str">
        <f t="shared" si="7"/>
        <v/>
      </c>
    </row>
    <row r="42" spans="1:8" ht="22.05" customHeight="1" x14ac:dyDescent="0.3">
      <c r="A42" s="33" t="str">
        <f>IF('Modèle Pipeline'!$A$24="","",'Modèle Pipeline'!$A$24)</f>
        <v>Famille de métiers 6</v>
      </c>
      <c r="B42" s="17" t="str">
        <f>IF('Modèle Pipeline'!L51="","",'Modèle Pipeline'!L51)</f>
        <v/>
      </c>
      <c r="C42" s="16"/>
      <c r="D42" s="34" t="str">
        <f t="shared" si="6"/>
        <v/>
      </c>
      <c r="E42" s="35"/>
      <c r="F42" s="36"/>
      <c r="G42" s="16"/>
      <c r="H42" s="34" t="str">
        <f t="shared" si="7"/>
        <v/>
      </c>
    </row>
    <row r="44" spans="1:8" x14ac:dyDescent="0.3">
      <c r="B44" s="59" t="s">
        <v>111</v>
      </c>
      <c r="C44" s="53"/>
      <c r="D44" s="53"/>
      <c r="E44" s="59" t="s">
        <v>112</v>
      </c>
      <c r="F44" s="53"/>
      <c r="G44" s="59" t="s">
        <v>56</v>
      </c>
      <c r="H44" s="53"/>
    </row>
    <row r="45" spans="1:8" ht="55.95" customHeight="1" x14ac:dyDescent="0.3">
      <c r="A45" s="9" t="str">
        <f>"ANNÉE "&amp;Annee</f>
        <v>ANNÉE 2026</v>
      </c>
      <c r="B45" s="7" t="s">
        <v>113</v>
      </c>
      <c r="C45" s="7" t="s">
        <v>114</v>
      </c>
      <c r="D45" s="19" t="s">
        <v>115</v>
      </c>
      <c r="E45" s="7" t="s">
        <v>120</v>
      </c>
      <c r="F45" s="7" t="s">
        <v>121</v>
      </c>
      <c r="G45" s="7" t="s">
        <v>118</v>
      </c>
      <c r="H45" s="19" t="s">
        <v>119</v>
      </c>
    </row>
    <row r="46" spans="1:8" ht="22.05" customHeight="1" x14ac:dyDescent="0.3">
      <c r="A46" s="33" t="str">
        <f>IF('Modèle Pipeline'!$A$19="","",'Modèle Pipeline'!$A$19)</f>
        <v>Famille de métiers 1</v>
      </c>
      <c r="B46" s="17" t="str">
        <f t="shared" ref="B46:C51" si="8">IF(COUNT(B10,B19,B28,B37)=0,"",SUM(B10,B19,B28,B37))</f>
        <v/>
      </c>
      <c r="C46" s="17" t="str">
        <f t="shared" si="8"/>
        <v/>
      </c>
      <c r="D46" s="34" t="str">
        <f t="shared" ref="D46:D51" si="9">IF(AND(N(B46)&gt;0,C46&lt;&gt;""),C46/B46,"")</f>
        <v/>
      </c>
      <c r="E46" s="37" t="str">
        <f t="shared" ref="E46:F51" si="10">IF(COUNT(E10,E19,E28,E37)=0,"",AVERAGE(E10,E19,E28,E37))</f>
        <v/>
      </c>
      <c r="F46" s="24" t="str">
        <f t="shared" si="10"/>
        <v/>
      </c>
      <c r="G46" s="17" t="str">
        <f t="shared" ref="G46:G51" si="11">IF(COUNT(G10,G19,G28,G37)=0,"",SUM(G10,G19,G28,G37))</f>
        <v/>
      </c>
      <c r="H46" s="34" t="str">
        <f t="shared" ref="H46:H51" si="12">IF(AND(N(B46)&gt;0,G46&lt;&gt;""),G46/B46,"")</f>
        <v/>
      </c>
    </row>
    <row r="47" spans="1:8" ht="22.05" customHeight="1" x14ac:dyDescent="0.3">
      <c r="A47" s="33" t="str">
        <f>IF('Modèle Pipeline'!$A$20="","",'Modèle Pipeline'!$A$20)</f>
        <v>Famille de métiers 2</v>
      </c>
      <c r="B47" s="17" t="str">
        <f t="shared" si="8"/>
        <v/>
      </c>
      <c r="C47" s="17" t="str">
        <f t="shared" si="8"/>
        <v/>
      </c>
      <c r="D47" s="34" t="str">
        <f t="shared" si="9"/>
        <v/>
      </c>
      <c r="E47" s="37" t="str">
        <f t="shared" si="10"/>
        <v/>
      </c>
      <c r="F47" s="24" t="str">
        <f t="shared" si="10"/>
        <v/>
      </c>
      <c r="G47" s="17" t="str">
        <f t="shared" si="11"/>
        <v/>
      </c>
      <c r="H47" s="34" t="str">
        <f t="shared" si="12"/>
        <v/>
      </c>
    </row>
    <row r="48" spans="1:8" ht="22.05" customHeight="1" x14ac:dyDescent="0.3">
      <c r="A48" s="33" t="str">
        <f>IF('Modèle Pipeline'!$A$21="","",'Modèle Pipeline'!$A$21)</f>
        <v>Famille de métiers 3</v>
      </c>
      <c r="B48" s="17" t="str">
        <f t="shared" si="8"/>
        <v/>
      </c>
      <c r="C48" s="17" t="str">
        <f t="shared" si="8"/>
        <v/>
      </c>
      <c r="D48" s="34" t="str">
        <f t="shared" si="9"/>
        <v/>
      </c>
      <c r="E48" s="37" t="str">
        <f t="shared" si="10"/>
        <v/>
      </c>
      <c r="F48" s="24" t="str">
        <f t="shared" si="10"/>
        <v/>
      </c>
      <c r="G48" s="17" t="str">
        <f t="shared" si="11"/>
        <v/>
      </c>
      <c r="H48" s="34" t="str">
        <f t="shared" si="12"/>
        <v/>
      </c>
    </row>
    <row r="49" spans="1:8" ht="22.05" customHeight="1" x14ac:dyDescent="0.3">
      <c r="A49" s="33" t="str">
        <f>IF('Modèle Pipeline'!$A$22="","",'Modèle Pipeline'!$A$22)</f>
        <v>Famille de métiers 4</v>
      </c>
      <c r="B49" s="17" t="str">
        <f t="shared" si="8"/>
        <v/>
      </c>
      <c r="C49" s="17" t="str">
        <f t="shared" si="8"/>
        <v/>
      </c>
      <c r="D49" s="34" t="str">
        <f t="shared" si="9"/>
        <v/>
      </c>
      <c r="E49" s="37" t="str">
        <f t="shared" si="10"/>
        <v/>
      </c>
      <c r="F49" s="24" t="str">
        <f t="shared" si="10"/>
        <v/>
      </c>
      <c r="G49" s="17" t="str">
        <f t="shared" si="11"/>
        <v/>
      </c>
      <c r="H49" s="34" t="str">
        <f t="shared" si="12"/>
        <v/>
      </c>
    </row>
    <row r="50" spans="1:8" ht="22.05" customHeight="1" x14ac:dyDescent="0.3">
      <c r="A50" s="33" t="str">
        <f>IF('Modèle Pipeline'!$A$23="","",'Modèle Pipeline'!$A$23)</f>
        <v>Famille de métiers 5</v>
      </c>
      <c r="B50" s="17" t="str">
        <f t="shared" si="8"/>
        <v/>
      </c>
      <c r="C50" s="17" t="str">
        <f t="shared" si="8"/>
        <v/>
      </c>
      <c r="D50" s="34" t="str">
        <f t="shared" si="9"/>
        <v/>
      </c>
      <c r="E50" s="37" t="str">
        <f t="shared" si="10"/>
        <v/>
      </c>
      <c r="F50" s="24" t="str">
        <f t="shared" si="10"/>
        <v/>
      </c>
      <c r="G50" s="17" t="str">
        <f t="shared" si="11"/>
        <v/>
      </c>
      <c r="H50" s="34" t="str">
        <f t="shared" si="12"/>
        <v/>
      </c>
    </row>
    <row r="51" spans="1:8" ht="22.05" customHeight="1" x14ac:dyDescent="0.3">
      <c r="A51" s="33" t="str">
        <f>IF('Modèle Pipeline'!$A$24="","",'Modèle Pipeline'!$A$24)</f>
        <v>Famille de métiers 6</v>
      </c>
      <c r="B51" s="17" t="str">
        <f t="shared" si="8"/>
        <v/>
      </c>
      <c r="C51" s="17" t="str">
        <f t="shared" si="8"/>
        <v/>
      </c>
      <c r="D51" s="34" t="str">
        <f t="shared" si="9"/>
        <v/>
      </c>
      <c r="E51" s="37" t="str">
        <f t="shared" si="10"/>
        <v/>
      </c>
      <c r="F51" s="24" t="str">
        <f t="shared" si="10"/>
        <v/>
      </c>
      <c r="G51" s="17" t="str">
        <f t="shared" si="11"/>
        <v/>
      </c>
      <c r="H51" s="34" t="str">
        <f t="shared" si="12"/>
        <v/>
      </c>
    </row>
    <row r="53" spans="1:8" ht="30" customHeight="1" x14ac:dyDescent="0.3">
      <c r="A53" s="62" t="s">
        <v>102</v>
      </c>
      <c r="B53" s="45"/>
      <c r="C53" s="45"/>
      <c r="D53" s="45"/>
      <c r="E53" s="45"/>
      <c r="F53" s="45"/>
      <c r="G53" s="45"/>
      <c r="H53" s="45"/>
    </row>
  </sheetData>
  <mergeCells count="29">
    <mergeCell ref="C1:L1"/>
    <mergeCell ref="G26:H26"/>
    <mergeCell ref="G35:H35"/>
    <mergeCell ref="A53:H53"/>
    <mergeCell ref="D5:E5"/>
    <mergeCell ref="G44:H44"/>
    <mergeCell ref="I3:L6"/>
    <mergeCell ref="I2:L2"/>
    <mergeCell ref="B35:D35"/>
    <mergeCell ref="B26:D26"/>
    <mergeCell ref="D4:E4"/>
    <mergeCell ref="D2:G2"/>
    <mergeCell ref="D3:E3"/>
    <mergeCell ref="E26:F26"/>
    <mergeCell ref="B44:D44"/>
    <mergeCell ref="G8:H8"/>
    <mergeCell ref="E17:F17"/>
    <mergeCell ref="E8:F8"/>
    <mergeCell ref="G17:H17"/>
    <mergeCell ref="E44:F44"/>
    <mergeCell ref="E35:F35"/>
    <mergeCell ref="F4:G4"/>
    <mergeCell ref="B8:D8"/>
    <mergeCell ref="B17:D17"/>
    <mergeCell ref="F6:G6"/>
    <mergeCell ref="B2:B3"/>
    <mergeCell ref="F3:G3"/>
    <mergeCell ref="D6:E6"/>
    <mergeCell ref="F5:G5"/>
  </mergeCells>
  <dataValidations count="1">
    <dataValidation type="whole" operator="greaterThanOrEqual" allowBlank="1" showErrorMessage="1" errorTitle="Nombre attendu" error="Saisissez un nombre entier, 0 ou plus." sqref="C10:C15 G37:G42 C37:C42 G28:G33 C28:C33 G19:G24 C19:C24 G10:G15" xr:uid="{00000000-0002-0000-0600-000000000000}">
      <formula1>0</formula1>
    </dataValidation>
  </dataValidations>
  <pageMargins left="0.75" right="0.75" top="1" bottom="1" header="0.5" footer="0.5"/>
  <pageSetup fitToHeight="0"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0CB27"/>
    <pageSetUpPr fitToPage="1"/>
  </sheetPr>
  <dimension ref="B1:G21"/>
  <sheetViews>
    <sheetView showGridLines="0" workbookViewId="0"/>
  </sheetViews>
  <sheetFormatPr baseColWidth="10" defaultColWidth="8.88671875" defaultRowHeight="14.4" x14ac:dyDescent="0.3"/>
  <cols>
    <col min="1" max="1" width="3" customWidth="1"/>
    <col min="2" max="2" width="32" customWidth="1"/>
    <col min="3" max="4" width="11" customWidth="1"/>
    <col min="5" max="6" width="42" customWidth="1"/>
    <col min="7" max="7" width="62" customWidth="1"/>
  </cols>
  <sheetData>
    <row r="1" spans="2:7" ht="30" customHeight="1" x14ac:dyDescent="0.3">
      <c r="C1" s="48" t="s">
        <v>122</v>
      </c>
      <c r="D1" s="45"/>
      <c r="E1" s="45"/>
      <c r="F1" s="45"/>
      <c r="G1" s="45"/>
    </row>
    <row r="2" spans="2:7" ht="30" customHeight="1" x14ac:dyDescent="0.3">
      <c r="C2" s="45"/>
      <c r="D2" s="45"/>
      <c r="E2" s="45"/>
      <c r="F2" s="45"/>
      <c r="G2" s="45"/>
    </row>
    <row r="4" spans="2:7" ht="30" customHeight="1" x14ac:dyDescent="0.3">
      <c r="B4" s="9" t="s">
        <v>73</v>
      </c>
      <c r="C4" s="9" t="s">
        <v>123</v>
      </c>
      <c r="D4" s="9" t="s">
        <v>124</v>
      </c>
      <c r="E4" s="9" t="s">
        <v>125</v>
      </c>
      <c r="F4" s="9" t="s">
        <v>126</v>
      </c>
      <c r="G4" s="9" t="s">
        <v>127</v>
      </c>
    </row>
    <row r="5" spans="2:7" ht="58.05" customHeight="1" x14ac:dyDescent="0.3">
      <c r="B5" s="20" t="s">
        <v>75</v>
      </c>
      <c r="C5" s="38">
        <v>0.03</v>
      </c>
      <c r="D5" s="38">
        <v>0.25</v>
      </c>
      <c r="E5" s="10" t="s">
        <v>128</v>
      </c>
      <c r="F5" s="10" t="s">
        <v>129</v>
      </c>
      <c r="G5" s="10" t="s">
        <v>130</v>
      </c>
    </row>
    <row r="6" spans="2:7" ht="58.05" customHeight="1" x14ac:dyDescent="0.3">
      <c r="B6" s="20" t="s">
        <v>76</v>
      </c>
      <c r="C6" s="38">
        <v>0.25</v>
      </c>
      <c r="D6" s="38">
        <v>0.6</v>
      </c>
      <c r="E6" s="10" t="s">
        <v>131</v>
      </c>
      <c r="F6" s="10" t="s">
        <v>132</v>
      </c>
      <c r="G6" s="10" t="s">
        <v>133</v>
      </c>
    </row>
    <row r="7" spans="2:7" ht="58.05" customHeight="1" x14ac:dyDescent="0.3">
      <c r="B7" s="20" t="s">
        <v>77</v>
      </c>
      <c r="C7" s="38">
        <v>0.3</v>
      </c>
      <c r="D7" s="38">
        <v>0.7</v>
      </c>
      <c r="E7" s="10" t="s">
        <v>134</v>
      </c>
      <c r="F7" s="10" t="s">
        <v>135</v>
      </c>
      <c r="G7" s="10" t="s">
        <v>136</v>
      </c>
    </row>
    <row r="8" spans="2:7" ht="58.05" customHeight="1" x14ac:dyDescent="0.3">
      <c r="B8" s="20" t="s">
        <v>78</v>
      </c>
      <c r="C8" s="38">
        <v>0.35</v>
      </c>
      <c r="D8" s="39" t="s">
        <v>137</v>
      </c>
      <c r="E8" s="10" t="s">
        <v>138</v>
      </c>
      <c r="F8" s="33" t="s">
        <v>137</v>
      </c>
      <c r="G8" s="10" t="s">
        <v>139</v>
      </c>
    </row>
    <row r="9" spans="2:7" ht="58.05" customHeight="1" x14ac:dyDescent="0.3">
      <c r="B9" s="20" t="s">
        <v>79</v>
      </c>
      <c r="C9" s="38">
        <v>0.8</v>
      </c>
      <c r="D9" s="39" t="s">
        <v>137</v>
      </c>
      <c r="E9" s="10" t="s">
        <v>140</v>
      </c>
      <c r="F9" s="33" t="s">
        <v>137</v>
      </c>
      <c r="G9" s="10" t="s">
        <v>141</v>
      </c>
    </row>
    <row r="11" spans="2:7" x14ac:dyDescent="0.3">
      <c r="B11" s="4" t="s">
        <v>142</v>
      </c>
    </row>
    <row r="12" spans="2:7" ht="28.05" customHeight="1" x14ac:dyDescent="0.3">
      <c r="B12" s="40" t="s">
        <v>143</v>
      </c>
    </row>
    <row r="13" spans="2:7" ht="28.05" customHeight="1" x14ac:dyDescent="0.3">
      <c r="B13" s="41" t="s">
        <v>144</v>
      </c>
    </row>
    <row r="14" spans="2:7" ht="28.05" customHeight="1" x14ac:dyDescent="0.3">
      <c r="B14" s="42" t="s">
        <v>145</v>
      </c>
    </row>
    <row r="15" spans="2:7" ht="28.05" customHeight="1" x14ac:dyDescent="0.3">
      <c r="B15" s="43" t="s">
        <v>146</v>
      </c>
    </row>
    <row r="17" spans="2:5" x14ac:dyDescent="0.3">
      <c r="B17" s="4" t="s">
        <v>147</v>
      </c>
    </row>
    <row r="18" spans="2:5" x14ac:dyDescent="0.3">
      <c r="B18" s="44" t="str">
        <f>HYPERLINK("https://ta.smartrecruiters.com/rs/664-NIC-529/images/Recruitment-Benchmarks-2025-Report-FR.pdf","SmartRecruiters, benchmark mondial 2025 (septembre 2023 à août 2024, 89 millions de candidatures)")</f>
        <v>SmartRecruiters, benchmark mondial 2025 (septembre 2023 à août 2024, 89 millions de candidatures)</v>
      </c>
      <c r="C18" s="45"/>
      <c r="D18" s="45"/>
      <c r="E18" s="45"/>
    </row>
    <row r="19" spans="2:5" x14ac:dyDescent="0.3">
      <c r="B19" s="44" t="str">
        <f>HYPERLINK("https://www.gem.com/resource/2025-recruiting-benchmarks","Gem, 2025 Recruiting Benchmarks (2021 à 2024)")</f>
        <v>Gem, 2025 Recruiting Benchmarks (2021 à 2024)</v>
      </c>
      <c r="C19" s="45"/>
      <c r="D19" s="45"/>
      <c r="E19" s="45"/>
    </row>
    <row r="20" spans="2:5" x14ac:dyDescent="0.3">
      <c r="B20" s="44" t="str">
        <f>HYPERLINK("https://www.metaview.ai/resources/blog/recruiting-benchmarks","Metaview, recruiting benchmarks (fourchettes conseillées, sans jeu de données publié)")</f>
        <v>Metaview, recruiting benchmarks (fourchettes conseillées, sans jeu de données publié)</v>
      </c>
      <c r="C20" s="45"/>
      <c r="D20" s="45"/>
      <c r="E20" s="45"/>
    </row>
    <row r="21" spans="2:5" x14ac:dyDescent="0.3">
      <c r="B21" s="44" t="str">
        <f>HYPERLINK("https://www.careerplug.com/recruiting-metrics-and-kpis/","CareerPlug, 2025 Recruiting Metrics Report (petites entreprises, 2024)")</f>
        <v>CareerPlug, 2025 Recruiting Metrics Report (petites entreprises, 2024)</v>
      </c>
      <c r="C21" s="45"/>
      <c r="D21" s="45"/>
      <c r="E21" s="45"/>
    </row>
  </sheetData>
  <mergeCells count="5">
    <mergeCell ref="B18:E18"/>
    <mergeCell ref="B21:E21"/>
    <mergeCell ref="C1:G2"/>
    <mergeCell ref="B19:E19"/>
    <mergeCell ref="B20:E20"/>
  </mergeCells>
  <dataValidations count="1">
    <dataValidation type="decimal" showErrorMessage="1" errorTitle="Pourcentage attendu" error="Saisissez un pourcentage entre 0 % et 100 %." sqref="C5:C9 D5:D7" xr:uid="{00000000-0002-0000-0700-000000000000}">
      <formula1>0</formula1>
      <formula2>1</formula2>
    </dataValidation>
  </dataValidations>
  <pageMargins left="0.75" right="0.75" top="1" bottom="1" header="0.5" footer="0.5"/>
  <pageSetup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9</vt:i4>
      </vt:variant>
    </vt:vector>
  </HeadingPairs>
  <TitlesOfParts>
    <vt:vector size="17" baseType="lpstr">
      <vt:lpstr>Edito YAGGO</vt:lpstr>
      <vt:lpstr>Exemple Acquisition</vt:lpstr>
      <vt:lpstr>Modèle Acquisition</vt:lpstr>
      <vt:lpstr>Exemple Pipeline</vt:lpstr>
      <vt:lpstr>Modèle Pipeline</vt:lpstr>
      <vt:lpstr>Exemple Rétention</vt:lpstr>
      <vt:lpstr>Modèle Rétention</vt:lpstr>
      <vt:lpstr>Repères</vt:lpstr>
      <vt:lpstr>Annee</vt:lpstr>
      <vt:lpstr>Rep_max_1</vt:lpstr>
      <vt:lpstr>Rep_max_2</vt:lpstr>
      <vt:lpstr>Rep_max_3</vt:lpstr>
      <vt:lpstr>Rep_min_1</vt:lpstr>
      <vt:lpstr>Rep_min_2</vt:lpstr>
      <vt:lpstr>Rep_min_3</vt:lpstr>
      <vt:lpstr>Rep_min_4</vt:lpstr>
      <vt:lpstr>Rep_min_5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Évaluer mon processus de recrutement</dc:title>
  <dc:creator>YAGGO</dc:creator>
  <cp:lastModifiedBy>Mick NERTOMB</cp:lastModifiedBy>
  <dcterms:created xsi:type="dcterms:W3CDTF">2026-11-02T10:24:31Z</dcterms:created>
  <dcterms:modified xsi:type="dcterms:W3CDTF">2026-11-02T10:24:32Z</dcterms:modified>
</cp:coreProperties>
</file>