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24226"/>
  <mc:AlternateContent xmlns:mc="http://schemas.openxmlformats.org/markup-compatibility/2006">
    <mc:Choice Requires="x15">
      <x15ac:absPath xmlns:x15ac="http://schemas.microsoft.com/office/spreadsheetml/2010/11/ac" url="/Users/katiecahill/Desktop/"/>
    </mc:Choice>
  </mc:AlternateContent>
  <xr:revisionPtr revIDLastSave="0" documentId="8_{26C44424-F6D5-8449-BECB-A81159C45D1D}" xr6:coauthVersionLast="47" xr6:coauthVersionMax="47" xr10:uidLastSave="{00000000-0000-0000-0000-000000000000}"/>
  <bookViews>
    <workbookView xWindow="0" yWindow="760" windowWidth="30240" windowHeight="17520" xr2:uid="{00000000-000D-0000-FFFF-FFFF00000000}"/>
  </bookViews>
  <sheets>
    <sheet name="Grower Information" sheetId="30" r:id="rId1"/>
    <sheet name="PLC" sheetId="17" r:id="rId2"/>
    <sheet name="ARC County 2026" sheetId="33" r:id="rId3"/>
    <sheet name="Summary" sheetId="29" r:id="rId4"/>
    <sheet name="CA County Rice Yields" sheetId="12" r:id="rId5"/>
    <sheet name="Rice Prices" sheetId="26" r:id="rId6"/>
    <sheet name="Olympic Averages" sheetId="32" r:id="rId7"/>
    <sheet name="Reference Prices" sheetId="28" r:id="rId8"/>
  </sheets>
  <definedNames>
    <definedName name="_xlnm.Print_Area" localSheetId="0">'Grower Information'!$A$1:$C$16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26" l="1"/>
  <c r="M10" i="26"/>
  <c r="F11" i="26"/>
  <c r="G16" i="26" s="1"/>
  <c r="E18" i="26"/>
  <c r="H5" i="26"/>
  <c r="E16" i="26"/>
  <c r="K10" i="33" l="1"/>
  <c r="K9" i="33"/>
  <c r="K8" i="33"/>
  <c r="K7" i="33"/>
  <c r="K6" i="33"/>
  <c r="J10" i="33"/>
  <c r="J9" i="33"/>
  <c r="J8" i="33"/>
  <c r="J6" i="33"/>
  <c r="I10" i="33"/>
  <c r="H10" i="33"/>
  <c r="I9" i="33"/>
  <c r="H9" i="33"/>
  <c r="L9" i="33" s="1"/>
  <c r="I8" i="33"/>
  <c r="H8" i="33"/>
  <c r="L8" i="33" s="1"/>
  <c r="I6" i="33"/>
  <c r="M6" i="33" s="1"/>
  <c r="H6" i="33"/>
  <c r="L6" i="33" s="1"/>
  <c r="F10" i="33"/>
  <c r="F9" i="33"/>
  <c r="F8" i="33"/>
  <c r="F7" i="33"/>
  <c r="F6" i="33"/>
  <c r="C9" i="33"/>
  <c r="C8" i="33"/>
  <c r="B10" i="33"/>
  <c r="B9" i="33"/>
  <c r="A14" i="33"/>
  <c r="A13" i="33"/>
  <c r="A12" i="33"/>
  <c r="A11" i="33"/>
  <c r="A10" i="33"/>
  <c r="A9" i="33"/>
  <c r="A8" i="33"/>
  <c r="A7" i="33"/>
  <c r="B8" i="33"/>
  <c r="C6" i="33"/>
  <c r="A5" i="33"/>
  <c r="A6" i="33" s="1"/>
  <c r="C4" i="33"/>
  <c r="H33" i="12"/>
  <c r="H29" i="12"/>
  <c r="H27" i="12"/>
  <c r="H21" i="12"/>
  <c r="H17" i="12"/>
  <c r="H31" i="12"/>
  <c r="H23" i="12"/>
  <c r="H15" i="12"/>
  <c r="C10" i="33" s="1"/>
  <c r="H13" i="12"/>
  <c r="H25" i="12"/>
  <c r="H11" i="12"/>
  <c r="H7" i="12"/>
  <c r="H5" i="12"/>
  <c r="H3" i="12"/>
  <c r="G7" i="32"/>
  <c r="G9" i="32"/>
  <c r="G13" i="32" s="1"/>
  <c r="B6" i="32"/>
  <c r="H11" i="32"/>
  <c r="H13" i="32" s="1"/>
  <c r="J13" i="32"/>
  <c r="J14" i="32" s="1"/>
  <c r="I11" i="32"/>
  <c r="I13" i="32" s="1"/>
  <c r="F7" i="32"/>
  <c r="F13" i="32" s="1"/>
  <c r="E5" i="32"/>
  <c r="E11" i="32" s="1"/>
  <c r="D5" i="32"/>
  <c r="M5" i="32" s="1"/>
  <c r="C5" i="32"/>
  <c r="C7" i="32" s="1"/>
  <c r="I12" i="32" l="1"/>
  <c r="I14" i="32"/>
  <c r="H14" i="32"/>
  <c r="R14" i="32" s="1"/>
  <c r="H12" i="32"/>
  <c r="Q12" i="32" s="1"/>
  <c r="L10" i="33"/>
  <c r="M10" i="33"/>
  <c r="M8" i="33"/>
  <c r="M9" i="33"/>
  <c r="D6" i="32"/>
  <c r="C6" i="32"/>
  <c r="C8" i="32" s="1"/>
  <c r="F11" i="32"/>
  <c r="Q11" i="32" s="1"/>
  <c r="R13" i="32"/>
  <c r="G11" i="32"/>
  <c r="C13" i="29"/>
  <c r="C11" i="29"/>
  <c r="B12" i="29"/>
  <c r="F5" i="33"/>
  <c r="F11" i="33" s="1"/>
  <c r="F12" i="33" s="1"/>
  <c r="F13" i="33" s="1"/>
  <c r="F14" i="33" s="1"/>
  <c r="F15" i="33" s="1"/>
  <c r="C13" i="33"/>
  <c r="C15" i="33"/>
  <c r="H19" i="12"/>
  <c r="C12" i="33" s="1"/>
  <c r="H9" i="12"/>
  <c r="C7" i="33" s="1"/>
  <c r="C5" i="33"/>
  <c r="M8" i="26"/>
  <c r="L8" i="26"/>
  <c r="K8" i="26"/>
  <c r="I8" i="26"/>
  <c r="F10" i="26"/>
  <c r="C8" i="26"/>
  <c r="J8" i="26" s="1"/>
  <c r="F9" i="32"/>
  <c r="D8" i="32" l="1"/>
  <c r="N8" i="32" s="1"/>
  <c r="M6" i="32"/>
  <c r="D4" i="33" s="1"/>
  <c r="I4" i="33"/>
  <c r="C3" i="29"/>
  <c r="J4" i="33"/>
  <c r="K4" i="33"/>
  <c r="M4" i="33" l="1"/>
  <c r="H4" i="17"/>
  <c r="G4" i="17"/>
  <c r="B11" i="29"/>
  <c r="C4" i="29"/>
  <c r="P17" i="33"/>
  <c r="O18" i="33"/>
  <c r="P18" i="33" s="1"/>
  <c r="K15" i="33"/>
  <c r="J15" i="33"/>
  <c r="K14" i="33"/>
  <c r="J14" i="33"/>
  <c r="K13" i="33"/>
  <c r="J13" i="33"/>
  <c r="K12" i="33"/>
  <c r="J12" i="33"/>
  <c r="K11" i="33"/>
  <c r="J11" i="33"/>
  <c r="J7" i="33"/>
  <c r="K5" i="33"/>
  <c r="J5" i="33"/>
  <c r="I15" i="33"/>
  <c r="H15" i="33"/>
  <c r="H14" i="33"/>
  <c r="I14" i="33"/>
  <c r="I13" i="33"/>
  <c r="H13" i="33"/>
  <c r="I12" i="33"/>
  <c r="H12" i="33"/>
  <c r="I11" i="33"/>
  <c r="H11" i="33"/>
  <c r="I7" i="33"/>
  <c r="H7" i="33"/>
  <c r="I5" i="33"/>
  <c r="H5" i="33"/>
  <c r="H4" i="33"/>
  <c r="M13" i="33" l="1"/>
  <c r="M14" i="33"/>
  <c r="L12" i="33"/>
  <c r="M12" i="33"/>
  <c r="L13" i="33"/>
  <c r="L14" i="33"/>
  <c r="L15" i="33"/>
  <c r="M15" i="33"/>
  <c r="M11" i="33"/>
  <c r="L5" i="33"/>
  <c r="M5" i="33"/>
  <c r="L7" i="33"/>
  <c r="M7" i="33"/>
  <c r="L11" i="33"/>
  <c r="L4" i="33" l="1"/>
  <c r="G5" i="17"/>
  <c r="H5" i="17"/>
  <c r="H6" i="17" s="1"/>
  <c r="C14" i="33"/>
  <c r="C11" i="33"/>
  <c r="E7" i="32"/>
  <c r="E9" i="32" s="1"/>
  <c r="D7" i="32"/>
  <c r="N7" i="32" s="1"/>
  <c r="D9" i="32" l="1"/>
  <c r="G6" i="17"/>
  <c r="O9" i="32" l="1"/>
  <c r="D10" i="32"/>
  <c r="O10" i="32" s="1"/>
  <c r="D5" i="33"/>
  <c r="D6" i="33" s="1"/>
  <c r="E4" i="33"/>
  <c r="G4" i="33" s="1"/>
  <c r="H8" i="17"/>
  <c r="G8" i="17"/>
  <c r="F10" i="17"/>
  <c r="E6" i="33" l="1"/>
  <c r="G6" i="33" s="1"/>
  <c r="D8" i="33"/>
  <c r="P4" i="33"/>
  <c r="N4" i="33"/>
  <c r="O4" i="33"/>
  <c r="D7" i="33"/>
  <c r="E5" i="33"/>
  <c r="G5" i="33" s="1"/>
  <c r="H11" i="17"/>
  <c r="G11" i="17"/>
  <c r="E7" i="33" l="1"/>
  <c r="G7" i="33" s="1"/>
  <c r="D9" i="33"/>
  <c r="E9" i="33" s="1"/>
  <c r="G9" i="33" s="1"/>
  <c r="E8" i="33"/>
  <c r="G8" i="33" s="1"/>
  <c r="D10" i="33"/>
  <c r="E10" i="33" s="1"/>
  <c r="G10" i="33" s="1"/>
  <c r="N6" i="33"/>
  <c r="P6" i="33"/>
  <c r="O6" i="33"/>
  <c r="N5" i="33"/>
  <c r="P5" i="33"/>
  <c r="R4" i="33"/>
  <c r="R19" i="33" s="1"/>
  <c r="D13" i="29" s="1"/>
  <c r="Q4" i="33"/>
  <c r="Q19" i="33" s="1"/>
  <c r="D12" i="29" s="1"/>
  <c r="D11" i="33"/>
  <c r="P7" i="33"/>
  <c r="O5" i="33"/>
  <c r="H13" i="17"/>
  <c r="D4" i="29" s="1"/>
  <c r="G13" i="17"/>
  <c r="D3" i="29" s="1"/>
  <c r="R6" i="33" l="1"/>
  <c r="Q6" i="33"/>
  <c r="P10" i="33"/>
  <c r="N10" i="33"/>
  <c r="O10" i="33"/>
  <c r="R10" i="33" s="1"/>
  <c r="O8" i="33"/>
  <c r="P8" i="33"/>
  <c r="N8" i="33"/>
  <c r="P9" i="33"/>
  <c r="O9" i="33"/>
  <c r="N9" i="33"/>
  <c r="Q9" i="33" s="1"/>
  <c r="Q5" i="33"/>
  <c r="R5" i="33"/>
  <c r="N7" i="33"/>
  <c r="O7" i="33"/>
  <c r="D12" i="33"/>
  <c r="E11" i="33"/>
  <c r="G11" i="33" s="1"/>
  <c r="Q10" i="33" l="1"/>
  <c r="R9" i="33"/>
  <c r="R8" i="33"/>
  <c r="P11" i="33"/>
  <c r="O11" i="33"/>
  <c r="Q8" i="33"/>
  <c r="R7" i="33"/>
  <c r="Q7" i="33"/>
  <c r="N11" i="33"/>
  <c r="Q11" i="33" s="1"/>
  <c r="D13" i="33"/>
  <c r="E12" i="33"/>
  <c r="G12" i="33" s="1"/>
  <c r="P12" i="33" l="1"/>
  <c r="O12" i="33"/>
  <c r="R12" i="33" s="1"/>
  <c r="N12" i="33"/>
  <c r="R11" i="33"/>
  <c r="D14" i="33"/>
  <c r="E13" i="33"/>
  <c r="G13" i="33" s="1"/>
  <c r="Q12" i="33" l="1"/>
  <c r="P13" i="33"/>
  <c r="O13" i="33"/>
  <c r="R13" i="33" s="1"/>
  <c r="N13" i="33"/>
  <c r="Q13" i="33" s="1"/>
  <c r="E14" i="33"/>
  <c r="G14" i="33" s="1"/>
  <c r="D15" i="33"/>
  <c r="E15" i="33" s="1"/>
  <c r="G15" i="33" s="1"/>
  <c r="P14" i="33" l="1"/>
  <c r="N14" i="33"/>
  <c r="Q14" i="33" s="1"/>
  <c r="O14" i="33"/>
  <c r="R14" i="33" s="1"/>
  <c r="P15" i="33"/>
  <c r="N15" i="33"/>
  <c r="O15" i="33"/>
  <c r="R15" i="33" s="1"/>
  <c r="Q15"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Kelleher</author>
  </authors>
  <commentList>
    <comment ref="A9" authorId="0" shapeId="0" xr:uid="{00000000-0006-0000-0000-000001000000}">
      <text>
        <r>
          <rPr>
            <b/>
            <sz val="9"/>
            <color indexed="81"/>
            <rFont val="Tahoma"/>
            <family val="2"/>
          </rPr>
          <t>Tim Kelleher:</t>
        </r>
        <r>
          <rPr>
            <sz val="9"/>
            <color indexed="81"/>
            <rFont val="Tahoma"/>
            <family val="2"/>
          </rPr>
          <t xml:space="preserve">
</t>
        </r>
      </text>
    </comment>
    <comment ref="A11" authorId="0" shapeId="0" xr:uid="{BC185A46-B15C-4FEC-882C-DCB6A9E75FAD}">
      <text>
        <r>
          <rPr>
            <b/>
            <sz val="9"/>
            <color indexed="81"/>
            <rFont val="Tahoma"/>
            <family val="2"/>
          </rPr>
          <t>Tim Kelleher: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 Kelleher</author>
  </authors>
  <commentList>
    <comment ref="A13" authorId="0" shapeId="0" xr:uid="{1C7E5FF4-1AB6-4CE7-B142-733B2D420C7F}">
      <text>
        <r>
          <rPr>
            <b/>
            <sz val="9"/>
            <color indexed="81"/>
            <rFont val="Tahoma"/>
            <family val="2"/>
          </rPr>
          <t>Tim Kelleher:</t>
        </r>
        <r>
          <rPr>
            <sz val="9"/>
            <color indexed="81"/>
            <rFont val="Tahoma"/>
            <family val="2"/>
          </rPr>
          <t xml:space="preserve">
</t>
        </r>
      </text>
    </comment>
  </commentList>
</comments>
</file>

<file path=xl/sharedStrings.xml><?xml version="1.0" encoding="utf-8"?>
<sst xmlns="http://schemas.openxmlformats.org/spreadsheetml/2006/main" count="167" uniqueCount="127">
  <si>
    <t>County</t>
  </si>
  <si>
    <t>Year</t>
  </si>
  <si>
    <t>Item</t>
  </si>
  <si>
    <t>Farm #</t>
  </si>
  <si>
    <t>WHEAT</t>
  </si>
  <si>
    <t>OATS</t>
  </si>
  <si>
    <t>BARLEY</t>
  </si>
  <si>
    <t>CORN</t>
  </si>
  <si>
    <t>GRAIN SORGHUM</t>
  </si>
  <si>
    <t>SOYBEANS</t>
  </si>
  <si>
    <t>COVERED COMMODITY</t>
  </si>
  <si>
    <t>YEAR</t>
  </si>
  <si>
    <t>COUNTY</t>
  </si>
  <si>
    <t>Butte</t>
  </si>
  <si>
    <t>Glenn</t>
  </si>
  <si>
    <t>Colusa</t>
  </si>
  <si>
    <t>Yuba</t>
  </si>
  <si>
    <t>Sutter</t>
  </si>
  <si>
    <t>Yolo</t>
  </si>
  <si>
    <t>Sacramento</t>
  </si>
  <si>
    <t>San Joaquin</t>
  </si>
  <si>
    <t>Stanislaus</t>
  </si>
  <si>
    <t>Merced</t>
  </si>
  <si>
    <t>Placer</t>
  </si>
  <si>
    <t>Determine Payment Acres</t>
  </si>
  <si>
    <t>Benchmark Revenue</t>
  </si>
  <si>
    <t>Determine Payment Rate</t>
  </si>
  <si>
    <t>Reference Price</t>
  </si>
  <si>
    <t>Difference</t>
  </si>
  <si>
    <t>Payment Yield</t>
  </si>
  <si>
    <t>WHAT</t>
  </si>
  <si>
    <t>Yields</t>
  </si>
  <si>
    <t>REFERENCE PRICES</t>
  </si>
  <si>
    <t>Producer's name</t>
  </si>
  <si>
    <t>PRICE LOSS COVERAGE ("PLC") - TEMPERATE JAPONICA RICE - ESTIMATE</t>
  </si>
  <si>
    <t>PRICE LOSS COVERAGE ("PLC")</t>
  </si>
  <si>
    <t>AGRICULTURE RISK COVERAGE - COUNTY ("ARC-CO")</t>
  </si>
  <si>
    <t>Fresno</t>
  </si>
  <si>
    <t>Kern</t>
  </si>
  <si>
    <t>Solano</t>
  </si>
  <si>
    <t>Tehama</t>
  </si>
  <si>
    <t>Expected Price</t>
  </si>
  <si>
    <t>FARM PROGRAM CHOICE ESTIMATES</t>
  </si>
  <si>
    <t>MYA - TEMPERATE JAPONICA (CA Medium-Short Grain Rice)</t>
  </si>
  <si>
    <t>Base Acres</t>
  </si>
  <si>
    <t>Factor</t>
  </si>
  <si>
    <t>Low County Yield</t>
  </si>
  <si>
    <t>Chickpeas (Large)</t>
  </si>
  <si>
    <t>Chickpeas (Small)</t>
  </si>
  <si>
    <t>Dry Peas</t>
  </si>
  <si>
    <t>Lentils</t>
  </si>
  <si>
    <t>Peanuts</t>
  </si>
  <si>
    <t>Rice (LG/MG/SG)</t>
  </si>
  <si>
    <t>Seed Cotton</t>
  </si>
  <si>
    <t>Estimated</t>
  </si>
  <si>
    <t>Low</t>
  </si>
  <si>
    <t>Temperate Japonica Rice 1/</t>
  </si>
  <si>
    <t>1/ Not a "covered commodity" but a subset of either long or medium grain</t>
  </si>
  <si>
    <t>TEMPERATE JAPONICA RICE</t>
  </si>
  <si>
    <t>Canola</t>
  </si>
  <si>
    <t>Crambe</t>
  </si>
  <si>
    <t>Flaxseed</t>
  </si>
  <si>
    <t>Mustard</t>
  </si>
  <si>
    <t>Rapeseed</t>
  </si>
  <si>
    <t>Safflower</t>
  </si>
  <si>
    <t>Sesame Seed</t>
  </si>
  <si>
    <t>Suflower</t>
  </si>
  <si>
    <t>Rice-Long grain</t>
  </si>
  <si>
    <t>National Loan Rate</t>
  </si>
  <si>
    <t>Madera</t>
  </si>
  <si>
    <t>Acres</t>
  </si>
  <si>
    <t>Benchmark Yield</t>
  </si>
  <si>
    <t>ARC Guarantee</t>
  </si>
  <si>
    <t>Estimated Yield</t>
  </si>
  <si>
    <t>Best Guess</t>
  </si>
  <si>
    <t>Lowest</t>
  </si>
  <si>
    <t>Estimated Price</t>
  </si>
  <si>
    <t>Estimated Revenue</t>
  </si>
  <si>
    <t>Maximum</t>
  </si>
  <si>
    <t>Payment/Acre</t>
  </si>
  <si>
    <t>Grower's County</t>
  </si>
  <si>
    <t>too many variables to estimate</t>
  </si>
  <si>
    <t>Payments</t>
  </si>
  <si>
    <t>Low Estimated Price</t>
  </si>
  <si>
    <t>Producer's Effective Price Estimates</t>
  </si>
  <si>
    <t>Data grower inputs on Grower Information tab that is carried over to PLC worksheet</t>
  </si>
  <si>
    <t>Data grower inputs on Grower Information tab that is carried over to ARC CO worksheet</t>
  </si>
  <si>
    <t>Select the Payment per Acre for your county, e.g. Colusa, so enter  "=Q5" and "=R5"</t>
  </si>
  <si>
    <t>Total Payments</t>
  </si>
  <si>
    <t>Price</t>
  </si>
  <si>
    <t>MEDIUM GRAIN RICE</t>
  </si>
  <si>
    <t>Simple Average - 2017-2021</t>
  </si>
  <si>
    <t xml:space="preserve">ALL RICE </t>
  </si>
  <si>
    <t>Ratio</t>
  </si>
  <si>
    <t>Temporate Japonica Reference Price</t>
  </si>
  <si>
    <t>Payment Amount = Effective Price - Temperate Japonica Reference Price x payment yield x payment acres</t>
  </si>
  <si>
    <t>12% of Guarantee</t>
  </si>
  <si>
    <t>Estimated County Yield</t>
  </si>
  <si>
    <t xml:space="preserve">Estimated </t>
  </si>
  <si>
    <t xml:space="preserve">Low </t>
  </si>
  <si>
    <t>AGRICULTURE RISK COVERAGE-INDIVIDUAL ("ARC-I")</t>
  </si>
  <si>
    <t>TEMPERATE JAPONICA RICE - ARC COUNTY COVERAGE  - 2026  ESTIMATED</t>
  </si>
  <si>
    <t>OLYMPIC AVERAGE FOR 2026 - BENCHMARK</t>
  </si>
  <si>
    <t>Olympic Averages (Benchmark)</t>
  </si>
  <si>
    <t>not included in ARC</t>
  </si>
  <si>
    <t>Factor    90%</t>
  </si>
  <si>
    <t>Adjusted 1/</t>
  </si>
  <si>
    <t>Highest</t>
  </si>
  <si>
    <t>2021-2025(est)</t>
  </si>
  <si>
    <t>2025 estimated</t>
  </si>
  <si>
    <t>Olympic Average Price</t>
  </si>
  <si>
    <t>Expected County Yield (#'s, not cwts)</t>
  </si>
  <si>
    <t>Low County Yield (#'s, not cwts)</t>
  </si>
  <si>
    <t>Temperate Japonic Base Acres</t>
  </si>
  <si>
    <t>These calculations are estimates only.  2025 County yields are estimated so the 2026 Benchmark Yields are estimated.  Your best guest and low guess for county yields and prices are obviously estimates.                                                                                                Start by putting in your information and guesses for county (not your) price and yields in the boxes above.  Then go to the ARC County tab.  In the lower right hand corner you will see your county.  In the two cells next to it put in the best guess and low guess payments per acre that are in the right column on the line for the county you designated.  Then go to the summary page and see what the estimated payments will be based on your guesses.  If you want to change, go back to the Grower Information tab and make your changes.  The new numbers will then go right back to the programs and then to the Summary page.</t>
  </si>
  <si>
    <t>PRODUCER FILLS OUT</t>
  </si>
  <si>
    <t>Lowest Estimated Price</t>
  </si>
  <si>
    <t>PLC Payment Yield (#'s/A)</t>
  </si>
  <si>
    <r>
      <t xml:space="preserve">2020-2024 from FSA ARC &amp; PLC Data, 2rend adjusted yields, </t>
    </r>
    <r>
      <rPr>
        <sz val="9"/>
        <color theme="1"/>
        <rFont val="Calibri"/>
        <family val="2"/>
        <scheme val="minor"/>
      </rPr>
      <t>2025 TMK ESTIMATE</t>
    </r>
  </si>
  <si>
    <t>Effective Reference Price</t>
  </si>
  <si>
    <t>Refence Price</t>
  </si>
  <si>
    <t>Adjust</t>
  </si>
  <si>
    <t>or</t>
  </si>
  <si>
    <t>Lesser of</t>
  </si>
  <si>
    <t>OA 2021-2025</t>
  </si>
  <si>
    <t>OA</t>
  </si>
  <si>
    <t>Off rom FSA by .01 (24.33)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</si>
</sst>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quot;$&quot;* #,##0.000_);_(&quot;$&quot;* \(#,##0.000\);_(&quot;$&quot;* &quot;-&quot;??_);_(@_)"/>
    <numFmt numFmtId="168" formatCode="#,##0\ [$€-1];[Red]\-#,##0\ [$€-1]"/>
  </numFmts>
  <fonts count="26">
    <font>
      <sz val="11"/>
      <color theme="1"/>
      <name val="Calibri"/>
      <family val="2"/>
      <scheme val="minor"/>
    </font>
    <font>
      <sz val="11"/>
      <color theme="1"/>
      <name val="Calibri"/>
      <family val="2"/>
      <scheme val="minor"/>
    </font>
    <font>
      <sz val="11"/>
      <color theme="1"/>
      <name val="Arial"/>
      <family val="2"/>
    </font>
    <font>
      <sz val="12"/>
      <name val="Arial"/>
      <family val="2"/>
    </font>
    <font>
      <sz val="12"/>
      <color theme="1"/>
      <name val="Calibri"/>
      <family val="2"/>
      <scheme val="minor"/>
    </font>
    <font>
      <b/>
      <sz val="11"/>
      <color theme="1"/>
      <name val="Calibri"/>
      <family val="2"/>
      <scheme val="minor"/>
    </font>
    <font>
      <sz val="11"/>
      <color rgb="FF3F3F76"/>
      <name val="Calibri"/>
      <family val="2"/>
      <scheme val="minor"/>
    </font>
    <font>
      <b/>
      <sz val="11"/>
      <color rgb="FFFA7D00"/>
      <name val="Calibri"/>
      <family val="2"/>
      <scheme val="minor"/>
    </font>
    <font>
      <sz val="10"/>
      <color theme="1"/>
      <name val="Calibri"/>
      <family val="2"/>
      <scheme val="minor"/>
    </font>
    <font>
      <sz val="10"/>
      <name val="MS Sans Serif"/>
      <family val="2"/>
    </font>
    <font>
      <b/>
      <sz val="14"/>
      <color theme="1"/>
      <name val="Calibri"/>
      <family val="2"/>
      <scheme val="minor"/>
    </font>
    <font>
      <sz val="10"/>
      <name val="Calibri"/>
      <family val="2"/>
      <scheme val="minor"/>
    </font>
    <font>
      <sz val="11"/>
      <color rgb="FFFA7D00"/>
      <name val="Calibri"/>
      <family val="2"/>
      <scheme val="minor"/>
    </font>
    <font>
      <sz val="11"/>
      <name val="Calibri"/>
      <family val="2"/>
      <scheme val="minor"/>
    </font>
    <font>
      <sz val="10"/>
      <name val="Arial"/>
      <family val="2"/>
    </font>
    <font>
      <sz val="9"/>
      <color indexed="81"/>
      <name val="Tahoma"/>
      <family val="2"/>
    </font>
    <font>
      <b/>
      <sz val="9"/>
      <color indexed="81"/>
      <name val="Tahoma"/>
      <family val="2"/>
    </font>
    <font>
      <b/>
      <sz val="12"/>
      <color theme="1"/>
      <name val="Calibri"/>
      <family val="2"/>
      <scheme val="minor"/>
    </font>
    <font>
      <sz val="14"/>
      <name val="Calibri"/>
      <family val="2"/>
      <scheme val="minor"/>
    </font>
    <font>
      <sz val="14"/>
      <color theme="1"/>
      <name val="Calibri"/>
      <family val="2"/>
      <scheme val="minor"/>
    </font>
    <font>
      <sz val="14"/>
      <color rgb="FF3F3F76"/>
      <name val="Calibri"/>
      <family val="2"/>
      <scheme val="minor"/>
    </font>
    <font>
      <sz val="9"/>
      <color theme="1"/>
      <name val="Calibri"/>
      <family val="2"/>
      <scheme val="minor"/>
    </font>
    <font>
      <sz val="9"/>
      <name val="Calibri"/>
      <family val="2"/>
      <scheme val="minor"/>
    </font>
    <font>
      <b/>
      <sz val="12"/>
      <name val="Calibri"/>
      <family val="2"/>
      <scheme val="minor"/>
    </font>
    <font>
      <b/>
      <sz val="11"/>
      <name val="Calibri"/>
      <family val="2"/>
      <scheme val="minor"/>
    </font>
    <font>
      <sz val="12"/>
      <name val="Calibri"/>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
      <patternFill patternType="solid">
        <fgColor rgb="FF92D050"/>
        <bgColor indexed="64"/>
      </patternFill>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right/>
      <top/>
      <bottom style="double">
        <color rgb="FFFF800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thin">
        <color rgb="FF7F7F7F"/>
      </right>
      <top/>
      <bottom/>
      <diagonal/>
    </border>
    <border>
      <left style="thin">
        <color rgb="FF7F7F7F"/>
      </left>
      <right style="thin">
        <color rgb="FF7F7F7F"/>
      </right>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rgb="FF7F7F7F"/>
      </top>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thin">
        <color rgb="FF7F7F7F"/>
      </top>
      <bottom/>
      <diagonal/>
    </border>
    <border>
      <left style="thin">
        <color rgb="FF7F7F7F"/>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3" fillId="0" borderId="0"/>
    <xf numFmtId="0" fontId="6" fillId="2" borderId="17" applyNumberFormat="0" applyAlignment="0" applyProtection="0"/>
    <xf numFmtId="0" fontId="7" fillId="3" borderId="17" applyNumberFormat="0" applyAlignment="0" applyProtection="0"/>
    <xf numFmtId="0" fontId="1" fillId="4" borderId="0" applyNumberFormat="0" applyBorder="0" applyAlignment="0" applyProtection="0"/>
    <xf numFmtId="0" fontId="9" fillId="0" borderId="0"/>
    <xf numFmtId="0" fontId="12" fillId="0" borderId="19" applyNumberFormat="0" applyFill="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9" fillId="0" borderId="0"/>
    <xf numFmtId="0" fontId="1" fillId="0" borderId="0"/>
    <xf numFmtId="0" fontId="14" fillId="0" borderId="0"/>
    <xf numFmtId="0" fontId="9"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2">
    <xf numFmtId="0" fontId="0" fillId="0" borderId="0" xfId="0"/>
    <xf numFmtId="0" fontId="11" fillId="0" borderId="11" xfId="11" applyFont="1" applyBorder="1" applyAlignment="1">
      <alignment horizontal="center"/>
    </xf>
    <xf numFmtId="0" fontId="11" fillId="0" borderId="11" xfId="11" applyFont="1" applyBorder="1" applyAlignment="1">
      <alignment horizontal="right"/>
    </xf>
    <xf numFmtId="166" fontId="0" fillId="0" borderId="0" xfId="1" applyNumberFormat="1" applyFont="1"/>
    <xf numFmtId="9" fontId="0" fillId="0" borderId="0" xfId="3" applyFont="1"/>
    <xf numFmtId="166" fontId="0" fillId="0" borderId="1" xfId="0" applyNumberFormat="1" applyBorder="1"/>
    <xf numFmtId="44" fontId="0" fillId="0" borderId="0" xfId="2" applyFont="1"/>
    <xf numFmtId="0" fontId="0" fillId="0" borderId="0" xfId="0" applyAlignment="1">
      <alignment vertical="center"/>
    </xf>
    <xf numFmtId="0" fontId="13" fillId="0" borderId="0" xfId="0" applyFont="1" applyAlignment="1">
      <alignment horizontal="center"/>
    </xf>
    <xf numFmtId="44" fontId="1" fillId="0" borderId="13" xfId="2" applyFont="1" applyBorder="1" applyAlignment="1">
      <alignment vertical="center"/>
    </xf>
    <xf numFmtId="44" fontId="1" fillId="0" borderId="0" xfId="2" applyFont="1"/>
    <xf numFmtId="44" fontId="1" fillId="0" borderId="0" xfId="2" applyFont="1" applyAlignment="1">
      <alignment horizontal="center" vertical="center"/>
    </xf>
    <xf numFmtId="0" fontId="8" fillId="0" borderId="1" xfId="0" applyFont="1" applyBorder="1"/>
    <xf numFmtId="0" fontId="13" fillId="0" borderId="1" xfId="2" applyNumberFormat="1" applyFont="1" applyBorder="1" applyAlignment="1">
      <alignment horizontal="center" vertical="center" wrapText="1"/>
    </xf>
    <xf numFmtId="44" fontId="0" fillId="0" borderId="13" xfId="2" applyFont="1" applyBorder="1" applyAlignment="1" applyProtection="1">
      <alignment horizontal="center" vertical="center"/>
      <protection locked="0"/>
    </xf>
    <xf numFmtId="0" fontId="0" fillId="0" borderId="10" xfId="0" applyBorder="1" applyAlignment="1">
      <alignment horizontal="center" vertical="center"/>
    </xf>
    <xf numFmtId="0" fontId="0" fillId="0" borderId="31" xfId="0" applyBorder="1" applyAlignment="1">
      <alignment horizontal="center" vertical="center"/>
    </xf>
    <xf numFmtId="44" fontId="0" fillId="0" borderId="1" xfId="2" applyFont="1" applyBorder="1" applyAlignment="1">
      <alignment horizontal="center" vertical="center"/>
    </xf>
    <xf numFmtId="0" fontId="4" fillId="0" borderId="1" xfId="0" applyFont="1" applyBorder="1" applyAlignment="1">
      <alignment horizontal="center"/>
    </xf>
    <xf numFmtId="0" fontId="4" fillId="0" borderId="10" xfId="0" applyFont="1" applyBorder="1" applyAlignment="1">
      <alignment horizontal="center"/>
    </xf>
    <xf numFmtId="44" fontId="0" fillId="0" borderId="23" xfId="2" applyFont="1" applyBorder="1" applyAlignment="1">
      <alignment horizontal="center" vertical="center" wrapText="1"/>
    </xf>
    <xf numFmtId="0" fontId="4" fillId="0" borderId="10" xfId="0" applyFont="1" applyBorder="1"/>
    <xf numFmtId="44" fontId="4" fillId="0" borderId="1" xfId="2" applyFont="1" applyBorder="1" applyAlignment="1"/>
    <xf numFmtId="44" fontId="4" fillId="0" borderId="23" xfId="2" applyFont="1" applyBorder="1"/>
    <xf numFmtId="0" fontId="4" fillId="0" borderId="20" xfId="0" applyFont="1" applyBorder="1"/>
    <xf numFmtId="44" fontId="4" fillId="0" borderId="32" xfId="2" applyFont="1" applyBorder="1" applyAlignment="1"/>
    <xf numFmtId="44" fontId="4" fillId="0" borderId="35" xfId="2" applyFont="1" applyBorder="1"/>
    <xf numFmtId="44" fontId="13" fillId="0" borderId="36" xfId="2" applyFont="1"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21" fillId="0" borderId="0" xfId="0" applyFont="1"/>
    <xf numFmtId="44" fontId="13" fillId="0" borderId="36" xfId="2" applyFont="1" applyBorder="1" applyAlignment="1">
      <alignment horizontal="center" vertical="center" wrapText="1"/>
    </xf>
    <xf numFmtId="0" fontId="13" fillId="0" borderId="14" xfId="2" applyNumberFormat="1" applyFont="1" applyBorder="1" applyAlignment="1">
      <alignment horizontal="center" vertical="center" wrapText="1"/>
    </xf>
    <xf numFmtId="44" fontId="1" fillId="0" borderId="1" xfId="2" applyFont="1" applyBorder="1" applyAlignment="1">
      <alignment vertical="center"/>
    </xf>
    <xf numFmtId="44" fontId="1" fillId="0" borderId="0" xfId="2" applyFont="1" applyBorder="1" applyAlignment="1">
      <alignment vertical="center"/>
    </xf>
    <xf numFmtId="0" fontId="11" fillId="0" borderId="2" xfId="1" applyNumberFormat="1"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44" fontId="1" fillId="0" borderId="0" xfId="2" applyFont="1" applyFill="1" applyBorder="1" applyAlignment="1">
      <alignment horizontal="center" vertical="center"/>
    </xf>
    <xf numFmtId="44" fontId="0" fillId="0" borderId="1" xfId="2" applyFont="1" applyBorder="1" applyAlignment="1">
      <alignment vertical="center"/>
    </xf>
    <xf numFmtId="0" fontId="13" fillId="0" borderId="0" xfId="2" applyNumberFormat="1" applyFont="1" applyBorder="1" applyAlignment="1">
      <alignment horizontal="center" vertical="center" wrapText="1"/>
    </xf>
    <xf numFmtId="44" fontId="1" fillId="5" borderId="0" xfId="2" applyFont="1" applyFill="1" applyBorder="1" applyAlignment="1">
      <alignment vertical="center"/>
    </xf>
    <xf numFmtId="167" fontId="4" fillId="0" borderId="1" xfId="2" applyNumberFormat="1" applyFont="1" applyBorder="1" applyAlignment="1"/>
    <xf numFmtId="3" fontId="11" fillId="5" borderId="1" xfId="0" applyNumberFormat="1" applyFont="1" applyFill="1" applyBorder="1"/>
    <xf numFmtId="0" fontId="4" fillId="0" borderId="3" xfId="0" applyFont="1" applyBorder="1" applyAlignment="1">
      <alignment horizontal="center" vertical="center" wrapText="1"/>
    </xf>
    <xf numFmtId="44" fontId="0" fillId="0" borderId="1" xfId="2" applyFont="1" applyBorder="1" applyAlignment="1">
      <alignment horizontal="center"/>
    </xf>
    <xf numFmtId="3" fontId="11" fillId="5" borderId="2" xfId="0" applyNumberFormat="1" applyFont="1" applyFill="1" applyBorder="1"/>
    <xf numFmtId="0" fontId="17" fillId="0" borderId="10" xfId="0" applyFont="1" applyBorder="1"/>
    <xf numFmtId="44" fontId="17" fillId="0" borderId="1" xfId="2" applyFont="1" applyBorder="1" applyAlignment="1"/>
    <xf numFmtId="44" fontId="17" fillId="0" borderId="23" xfId="2" applyFont="1" applyBorder="1"/>
    <xf numFmtId="164" fontId="0" fillId="0" borderId="1" xfId="10" applyNumberFormat="1" applyFont="1" applyFill="1" applyBorder="1" applyAlignment="1">
      <alignment vertical="center"/>
    </xf>
    <xf numFmtId="44" fontId="0" fillId="8" borderId="13" xfId="2" applyFont="1" applyFill="1" applyBorder="1" applyAlignment="1" applyProtection="1">
      <alignment horizontal="center" vertical="center"/>
      <protection locked="0"/>
    </xf>
    <xf numFmtId="2" fontId="1" fillId="0" borderId="1" xfId="10" applyNumberFormat="1" applyFill="1" applyBorder="1" applyAlignment="1">
      <alignment vertical="center"/>
    </xf>
    <xf numFmtId="0" fontId="4" fillId="0" borderId="1" xfId="0" applyFont="1" applyBorder="1" applyAlignment="1">
      <alignment horizontal="center" vertical="center" wrapText="1"/>
    </xf>
    <xf numFmtId="165" fontId="1" fillId="0" borderId="2" xfId="2" applyNumberFormat="1" applyFill="1" applyBorder="1" applyAlignment="1">
      <alignment vertical="center"/>
    </xf>
    <xf numFmtId="165" fontId="1" fillId="0" borderId="1" xfId="2" applyNumberFormat="1" applyFill="1" applyBorder="1" applyAlignment="1">
      <alignment vertical="center"/>
    </xf>
    <xf numFmtId="164" fontId="0" fillId="0" borderId="0" xfId="10" applyNumberFormat="1" applyFont="1" applyFill="1" applyBorder="1" applyAlignment="1">
      <alignment vertical="center"/>
    </xf>
    <xf numFmtId="44" fontId="1" fillId="0" borderId="0" xfId="2" applyFill="1" applyBorder="1" applyAlignment="1">
      <alignment vertical="center"/>
    </xf>
    <xf numFmtId="2" fontId="1" fillId="0" borderId="0" xfId="10" applyNumberFormat="1" applyFill="1" applyBorder="1" applyAlignment="1">
      <alignment vertical="center"/>
    </xf>
    <xf numFmtId="166" fontId="1" fillId="0" borderId="0" xfId="1" applyNumberFormat="1" applyFill="1" applyBorder="1" applyAlignment="1">
      <alignment vertical="center"/>
    </xf>
    <xf numFmtId="165" fontId="1" fillId="0" borderId="0" xfId="2" applyNumberFormat="1" applyFill="1" applyBorder="1" applyAlignment="1">
      <alignment vertical="center"/>
    </xf>
    <xf numFmtId="165" fontId="0" fillId="0" borderId="1" xfId="2" applyNumberFormat="1" applyFont="1" applyFill="1" applyBorder="1" applyAlignment="1">
      <alignment vertical="center"/>
    </xf>
    <xf numFmtId="0" fontId="0" fillId="0" borderId="14" xfId="0" applyBorder="1" applyAlignment="1">
      <alignment horizontal="center" vertical="center"/>
    </xf>
    <xf numFmtId="165" fontId="0" fillId="0" borderId="1" xfId="2" applyNumberFormat="1" applyFont="1" applyBorder="1"/>
    <xf numFmtId="44" fontId="0" fillId="0" borderId="1" xfId="2" applyFont="1" applyBorder="1"/>
    <xf numFmtId="0" fontId="5" fillId="0" borderId="1" xfId="0" applyFont="1" applyBorder="1" applyAlignment="1">
      <alignment horizontal="center" wrapText="1"/>
    </xf>
    <xf numFmtId="0" fontId="17" fillId="0" borderId="1" xfId="0" applyFont="1" applyBorder="1" applyAlignment="1">
      <alignment horizontal="center" vertical="center" wrapText="1"/>
    </xf>
    <xf numFmtId="44" fontId="17" fillId="0" borderId="1" xfId="0" applyNumberFormat="1" applyFont="1" applyBorder="1" applyAlignment="1">
      <alignment horizontal="center" vertical="center" wrapText="1"/>
    </xf>
    <xf numFmtId="165" fontId="17" fillId="0" borderId="1" xfId="0" applyNumberFormat="1" applyFont="1" applyBorder="1" applyAlignment="1">
      <alignment horizontal="center" vertical="center" wrapText="1"/>
    </xf>
    <xf numFmtId="2" fontId="23" fillId="0" borderId="1" xfId="9" applyNumberFormat="1" applyFont="1" applyFill="1" applyBorder="1" applyAlignment="1">
      <alignment horizontal="right" vertical="center"/>
    </xf>
    <xf numFmtId="165" fontId="23" fillId="0" borderId="1" xfId="9" applyNumberFormat="1" applyFont="1" applyFill="1" applyBorder="1" applyAlignment="1">
      <alignment vertical="center"/>
    </xf>
    <xf numFmtId="0" fontId="5" fillId="0" borderId="0" xfId="0" applyFont="1" applyAlignment="1">
      <alignment horizontal="right" vertical="center"/>
    </xf>
    <xf numFmtId="165" fontId="7" fillId="0" borderId="0" xfId="9" applyNumberFormat="1" applyFill="1" applyBorder="1" applyAlignment="1">
      <alignment vertical="center"/>
    </xf>
    <xf numFmtId="165" fontId="17" fillId="0" borderId="32" xfId="2" applyNumberFormat="1" applyFont="1" applyBorder="1" applyAlignment="1">
      <alignment horizontal="center" vertical="center"/>
    </xf>
    <xf numFmtId="166" fontId="1" fillId="7" borderId="1" xfId="1" applyNumberFormat="1" applyFill="1" applyBorder="1" applyAlignment="1">
      <alignment vertical="center"/>
    </xf>
    <xf numFmtId="44" fontId="1" fillId="7" borderId="2" xfId="2" applyFill="1" applyBorder="1" applyAlignment="1">
      <alignment vertical="center"/>
    </xf>
    <xf numFmtId="2" fontId="23" fillId="7" borderId="1" xfId="1" applyNumberFormat="1" applyFont="1" applyFill="1" applyBorder="1" applyAlignment="1">
      <alignment vertical="center"/>
    </xf>
    <xf numFmtId="0" fontId="5" fillId="7" borderId="0" xfId="0" applyFont="1" applyFill="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vertical="center" wrapText="1"/>
    </xf>
    <xf numFmtId="0" fontId="13" fillId="0" borderId="1" xfId="0" applyFont="1" applyBorder="1" applyAlignment="1">
      <alignment horizontal="center" vertical="center"/>
    </xf>
    <xf numFmtId="44" fontId="24" fillId="0" borderId="0" xfId="0" applyNumberFormat="1" applyFont="1" applyAlignment="1">
      <alignment horizontal="center" vertical="center"/>
    </xf>
    <xf numFmtId="44" fontId="24" fillId="0" borderId="1" xfId="0" applyNumberFormat="1" applyFont="1" applyBorder="1" applyAlignment="1">
      <alignment horizontal="center" vertical="center"/>
    </xf>
    <xf numFmtId="0" fontId="13" fillId="0" borderId="1" xfId="0" applyFont="1" applyBorder="1" applyAlignment="1">
      <alignment vertical="center"/>
    </xf>
    <xf numFmtId="9" fontId="13" fillId="0" borderId="1" xfId="0" applyNumberFormat="1" applyFont="1" applyBorder="1" applyAlignment="1">
      <alignment horizontal="center" vertical="center"/>
    </xf>
    <xf numFmtId="44" fontId="13" fillId="7" borderId="13" xfId="12" applyNumberFormat="1" applyFont="1" applyFill="1" applyBorder="1" applyAlignment="1">
      <alignment horizontal="center" vertical="center"/>
    </xf>
    <xf numFmtId="0" fontId="13" fillId="7" borderId="1" xfId="0" applyFont="1" applyFill="1" applyBorder="1" applyAlignment="1">
      <alignment horizontal="center" vertical="center"/>
    </xf>
    <xf numFmtId="165" fontId="4" fillId="7" borderId="1" xfId="0" applyNumberFormat="1" applyFont="1" applyFill="1" applyBorder="1" applyAlignment="1">
      <alignment horizontal="center" vertical="center" wrapText="1"/>
    </xf>
    <xf numFmtId="165" fontId="0" fillId="6" borderId="2" xfId="2" applyNumberFormat="1" applyFont="1" applyFill="1" applyBorder="1" applyAlignment="1">
      <alignment vertical="center"/>
    </xf>
    <xf numFmtId="164" fontId="1" fillId="6" borderId="0" xfId="10" applyNumberFormat="1" applyFill="1" applyBorder="1" applyAlignment="1">
      <alignment vertical="center"/>
    </xf>
    <xf numFmtId="44" fontId="0" fillId="0" borderId="0" xfId="2" applyFont="1" applyBorder="1" applyAlignment="1">
      <alignment horizontal="left" vertical="center"/>
    </xf>
    <xf numFmtId="0" fontId="5" fillId="0" borderId="10" xfId="0" applyFont="1" applyBorder="1" applyAlignment="1">
      <alignment horizontal="center"/>
    </xf>
    <xf numFmtId="0" fontId="0" fillId="0" borderId="10" xfId="0" applyBorder="1"/>
    <xf numFmtId="44" fontId="0" fillId="0" borderId="32" xfId="2" applyFont="1" applyBorder="1"/>
    <xf numFmtId="3" fontId="8" fillId="5" borderId="1" xfId="0" applyNumberFormat="1" applyFont="1" applyFill="1" applyBorder="1"/>
    <xf numFmtId="0" fontId="8" fillId="5" borderId="1" xfId="0" applyFont="1" applyFill="1" applyBorder="1"/>
    <xf numFmtId="44" fontId="1" fillId="0" borderId="0" xfId="2" applyFont="1" applyAlignment="1">
      <alignment vertical="center"/>
    </xf>
    <xf numFmtId="44" fontId="1" fillId="0" borderId="1" xfId="2" applyFont="1" applyBorder="1" applyAlignment="1">
      <alignment horizontal="center" vertical="center"/>
    </xf>
    <xf numFmtId="44" fontId="1" fillId="9" borderId="1" xfId="2" applyFont="1" applyFill="1" applyBorder="1" applyAlignment="1">
      <alignment vertical="center"/>
    </xf>
    <xf numFmtId="44" fontId="1" fillId="10" borderId="1" xfId="2" applyFont="1" applyFill="1" applyBorder="1" applyAlignment="1">
      <alignment vertical="center"/>
    </xf>
    <xf numFmtId="44" fontId="4" fillId="0" borderId="1" xfId="2" applyFont="1" applyBorder="1" applyAlignment="1">
      <alignment vertical="center"/>
    </xf>
    <xf numFmtId="166" fontId="0" fillId="0" borderId="1" xfId="1" applyNumberFormat="1" applyFont="1" applyBorder="1" applyAlignment="1">
      <alignment vertical="center"/>
    </xf>
    <xf numFmtId="0" fontId="0" fillId="0" borderId="44" xfId="0" applyBorder="1"/>
    <xf numFmtId="44" fontId="0" fillId="0" borderId="10" xfId="2" applyFont="1" applyBorder="1" applyAlignment="1">
      <alignment vertical="center" wrapText="1"/>
    </xf>
    <xf numFmtId="44" fontId="0" fillId="0" borderId="23" xfId="2" applyFont="1" applyBorder="1" applyAlignment="1">
      <alignment vertical="center"/>
    </xf>
    <xf numFmtId="0" fontId="4" fillId="0" borderId="20" xfId="0" applyFont="1" applyBorder="1" applyAlignment="1">
      <alignment vertical="center" wrapText="1"/>
    </xf>
    <xf numFmtId="166" fontId="4" fillId="0" borderId="32" xfId="1" applyNumberFormat="1" applyFont="1" applyBorder="1" applyAlignment="1">
      <alignment vertical="center" wrapText="1"/>
    </xf>
    <xf numFmtId="44" fontId="0" fillId="0" borderId="35" xfId="2" applyFont="1" applyBorder="1" applyAlignment="1">
      <alignment horizontal="center" vertical="center"/>
    </xf>
    <xf numFmtId="0" fontId="5" fillId="0" borderId="23" xfId="0" applyFont="1" applyBorder="1" applyAlignment="1">
      <alignment horizontal="center" vertical="center"/>
    </xf>
    <xf numFmtId="165" fontId="0" fillId="0" borderId="23" xfId="2" applyNumberFormat="1" applyFont="1" applyBorder="1" applyAlignment="1">
      <alignment vertical="center"/>
    </xf>
    <xf numFmtId="44" fontId="0" fillId="0" borderId="11" xfId="2" applyFont="1" applyBorder="1" applyAlignment="1">
      <alignment horizontal="center" vertical="center"/>
    </xf>
    <xf numFmtId="2" fontId="1" fillId="0" borderId="1" xfId="2" applyNumberFormat="1" applyFont="1" applyBorder="1" applyAlignment="1">
      <alignment vertical="center"/>
    </xf>
    <xf numFmtId="44" fontId="24" fillId="0" borderId="12" xfId="9" applyNumberFormat="1" applyFont="1" applyFill="1" applyBorder="1" applyAlignment="1">
      <alignment horizontal="center" vertical="center"/>
    </xf>
    <xf numFmtId="166" fontId="13" fillId="7" borderId="49" xfId="12" applyNumberFormat="1" applyFont="1" applyFill="1" applyBorder="1" applyAlignment="1">
      <alignment horizontal="center" vertical="center"/>
    </xf>
    <xf numFmtId="166" fontId="1" fillId="0" borderId="1" xfId="1" applyNumberFormat="1" applyFill="1" applyBorder="1" applyAlignment="1">
      <alignment vertical="center"/>
    </xf>
    <xf numFmtId="44" fontId="4" fillId="0" borderId="11" xfId="2" applyFont="1" applyBorder="1" applyAlignment="1" applyProtection="1">
      <alignment horizontal="center" vertical="center"/>
      <protection locked="0"/>
    </xf>
    <xf numFmtId="44" fontId="4" fillId="10" borderId="1" xfId="2" applyFont="1" applyFill="1" applyBorder="1" applyAlignment="1" applyProtection="1">
      <alignment horizontal="center" vertical="center"/>
      <protection locked="0"/>
    </xf>
    <xf numFmtId="44" fontId="4" fillId="0" borderId="1" xfId="2" applyFont="1" applyBorder="1" applyAlignment="1">
      <alignment horizontal="center" vertical="center"/>
    </xf>
    <xf numFmtId="44" fontId="17" fillId="0" borderId="1" xfId="2" applyFont="1" applyBorder="1" applyAlignment="1">
      <alignment vertical="center"/>
    </xf>
    <xf numFmtId="44" fontId="4" fillId="10" borderId="1" xfId="2" applyFont="1" applyFill="1" applyBorder="1" applyAlignment="1">
      <alignment horizontal="center" vertical="center"/>
    </xf>
    <xf numFmtId="44" fontId="4" fillId="0" borderId="1" xfId="2" applyFont="1" applyFill="1" applyBorder="1" applyAlignment="1">
      <alignment horizontal="center" vertical="center"/>
    </xf>
    <xf numFmtId="44" fontId="4" fillId="5" borderId="1" xfId="2" applyFont="1" applyFill="1" applyBorder="1" applyAlignment="1">
      <alignment horizontal="center" vertical="center"/>
    </xf>
    <xf numFmtId="44" fontId="4" fillId="9" borderId="1" xfId="2" applyFont="1" applyFill="1" applyBorder="1" applyAlignment="1">
      <alignment horizontal="center" vertical="center"/>
    </xf>
    <xf numFmtId="44" fontId="4" fillId="10" borderId="1" xfId="2" applyFont="1" applyFill="1" applyBorder="1" applyAlignment="1">
      <alignment vertical="center"/>
    </xf>
    <xf numFmtId="0" fontId="25" fillId="0" borderId="1" xfId="2" applyNumberFormat="1" applyFont="1" applyBorder="1" applyAlignment="1">
      <alignment horizontal="center" vertical="center" wrapText="1"/>
    </xf>
    <xf numFmtId="0" fontId="25" fillId="0" borderId="13" xfId="2" applyNumberFormat="1" applyFont="1" applyBorder="1" applyAlignment="1">
      <alignment horizontal="center" vertical="center" wrapText="1"/>
    </xf>
    <xf numFmtId="44" fontId="4" fillId="6" borderId="1" xfId="2" applyFont="1" applyFill="1" applyBorder="1" applyAlignment="1">
      <alignment horizontal="center" vertical="center"/>
    </xf>
    <xf numFmtId="44" fontId="1" fillId="10" borderId="0" xfId="2" applyFont="1" applyFill="1"/>
    <xf numFmtId="44" fontId="1" fillId="9" borderId="0" xfId="2" applyFont="1" applyFill="1"/>
    <xf numFmtId="44" fontId="18" fillId="0" borderId="42" xfId="2" applyFont="1" applyBorder="1" applyAlignment="1">
      <alignment horizontal="center" vertical="center"/>
    </xf>
    <xf numFmtId="0" fontId="25" fillId="0" borderId="40" xfId="2" applyNumberFormat="1" applyFont="1" applyBorder="1" applyAlignment="1">
      <alignment horizontal="center" vertical="center" wrapText="1"/>
    </xf>
    <xf numFmtId="44" fontId="4" fillId="6" borderId="23" xfId="2" applyFont="1" applyFill="1" applyBorder="1" applyAlignment="1">
      <alignment horizontal="center" vertical="center"/>
    </xf>
    <xf numFmtId="165" fontId="5" fillId="0" borderId="1" xfId="2" applyNumberFormat="1" applyFont="1" applyFill="1" applyBorder="1" applyAlignment="1">
      <alignment vertical="center"/>
    </xf>
    <xf numFmtId="44" fontId="4" fillId="6" borderId="0" xfId="2" applyFont="1" applyFill="1" applyBorder="1" applyAlignment="1">
      <alignment vertical="center"/>
    </xf>
    <xf numFmtId="44" fontId="25" fillId="6" borderId="2" xfId="2" applyFont="1" applyFill="1" applyBorder="1" applyAlignment="1">
      <alignment horizontal="center" vertical="center"/>
    </xf>
    <xf numFmtId="44" fontId="25" fillId="6" borderId="3" xfId="2" applyFont="1" applyFill="1" applyBorder="1" applyAlignment="1">
      <alignment horizontal="center" vertical="center"/>
    </xf>
    <xf numFmtId="44" fontId="25" fillId="6" borderId="4" xfId="2" applyFont="1" applyFill="1" applyBorder="1" applyAlignment="1">
      <alignment horizontal="center" vertical="center"/>
    </xf>
    <xf numFmtId="44" fontId="25" fillId="5" borderId="1" xfId="2" applyFont="1" applyFill="1" applyBorder="1" applyAlignment="1">
      <alignment horizontal="center" vertical="center"/>
    </xf>
    <xf numFmtId="44" fontId="4" fillId="6" borderId="6" xfId="2" applyFont="1" applyFill="1" applyBorder="1" applyAlignment="1">
      <alignment vertical="center"/>
    </xf>
    <xf numFmtId="44" fontId="22" fillId="6" borderId="15" xfId="2" applyFont="1" applyFill="1" applyBorder="1" applyAlignment="1">
      <alignment vertical="center" wrapText="1"/>
    </xf>
    <xf numFmtId="44" fontId="4" fillId="10" borderId="11" xfId="2" applyFont="1" applyFill="1" applyBorder="1" applyAlignment="1" applyProtection="1">
      <alignment horizontal="center" vertical="center"/>
      <protection locked="0"/>
    </xf>
    <xf numFmtId="44" fontId="4" fillId="9" borderId="11" xfId="2" applyFont="1" applyFill="1" applyBorder="1" applyAlignment="1" applyProtection="1">
      <alignment horizontal="center" vertical="center"/>
      <protection locked="0"/>
    </xf>
    <xf numFmtId="44" fontId="18" fillId="5" borderId="1" xfId="2" applyFont="1" applyFill="1" applyBorder="1" applyAlignment="1">
      <alignment vertical="center" wrapText="1"/>
    </xf>
    <xf numFmtId="44" fontId="18" fillId="5" borderId="1" xfId="2" applyFont="1" applyFill="1" applyBorder="1" applyAlignment="1">
      <alignment wrapText="1"/>
    </xf>
    <xf numFmtId="44" fontId="22" fillId="6" borderId="0" xfId="2" applyFont="1" applyFill="1" applyBorder="1" applyAlignment="1">
      <alignment vertical="center" wrapText="1"/>
    </xf>
    <xf numFmtId="44" fontId="1" fillId="7" borderId="13" xfId="2" applyFont="1" applyFill="1" applyBorder="1" applyAlignment="1">
      <alignment vertical="center"/>
    </xf>
    <xf numFmtId="168" fontId="11" fillId="0" borderId="2" xfId="1" applyNumberFormat="1" applyFont="1" applyBorder="1" applyAlignment="1">
      <alignment horizontal="center" wrapText="1"/>
    </xf>
    <xf numFmtId="166" fontId="11" fillId="0" borderId="2" xfId="1" applyNumberFormat="1" applyFont="1" applyBorder="1" applyAlignment="1">
      <alignment horizontal="center"/>
    </xf>
    <xf numFmtId="166" fontId="8" fillId="0" borderId="1" xfId="1" applyNumberFormat="1" applyFont="1" applyBorder="1"/>
    <xf numFmtId="3" fontId="8" fillId="8" borderId="1" xfId="0" applyNumberFormat="1" applyFont="1" applyFill="1" applyBorder="1"/>
    <xf numFmtId="166" fontId="8" fillId="8" borderId="1" xfId="1" applyNumberFormat="1" applyFont="1" applyFill="1" applyBorder="1"/>
    <xf numFmtId="3" fontId="11" fillId="8" borderId="2" xfId="0" applyNumberFormat="1" applyFont="1" applyFill="1" applyBorder="1"/>
    <xf numFmtId="166" fontId="11" fillId="7" borderId="1" xfId="1" applyNumberFormat="1" applyFont="1" applyFill="1" applyBorder="1"/>
    <xf numFmtId="3" fontId="8" fillId="7" borderId="1" xfId="0" applyNumberFormat="1" applyFont="1" applyFill="1" applyBorder="1"/>
    <xf numFmtId="3" fontId="11" fillId="7" borderId="2" xfId="0" applyNumberFormat="1" applyFont="1" applyFill="1" applyBorder="1"/>
    <xf numFmtId="166" fontId="8" fillId="7" borderId="1" xfId="1" applyNumberFormat="1" applyFont="1" applyFill="1" applyBorder="1"/>
    <xf numFmtId="166" fontId="0" fillId="0" borderId="1" xfId="1" applyNumberFormat="1" applyFont="1" applyFill="1" applyBorder="1" applyAlignment="1">
      <alignment vertical="center"/>
    </xf>
    <xf numFmtId="165" fontId="1" fillId="0" borderId="1" xfId="2" applyNumberFormat="1" applyFont="1" applyFill="1" applyBorder="1" applyAlignment="1">
      <alignment vertical="center"/>
    </xf>
    <xf numFmtId="165" fontId="0" fillId="6" borderId="1" xfId="2" applyNumberFormat="1" applyFont="1" applyFill="1" applyBorder="1" applyAlignment="1">
      <alignment vertical="center"/>
    </xf>
    <xf numFmtId="44" fontId="4" fillId="5" borderId="11" xfId="2" applyFont="1" applyFill="1" applyBorder="1" applyAlignment="1" applyProtection="1">
      <alignment horizontal="center" vertical="center"/>
      <protection locked="0"/>
    </xf>
    <xf numFmtId="44" fontId="4" fillId="5" borderId="4" xfId="2" applyFont="1" applyFill="1" applyBorder="1" applyAlignment="1">
      <alignment horizontal="center" vertical="center"/>
    </xf>
    <xf numFmtId="44" fontId="4" fillId="9" borderId="1" xfId="2" applyFont="1" applyFill="1" applyBorder="1" applyAlignment="1">
      <alignment vertical="center"/>
    </xf>
    <xf numFmtId="0" fontId="20" fillId="2" borderId="22" xfId="8" applyFont="1" applyBorder="1" applyAlignment="1">
      <alignment horizontal="center"/>
    </xf>
    <xf numFmtId="0" fontId="20" fillId="2" borderId="23" xfId="8" applyFont="1" applyBorder="1" applyAlignment="1">
      <alignment horizontal="center"/>
    </xf>
    <xf numFmtId="0" fontId="20" fillId="2" borderId="23" xfId="8" applyFont="1" applyBorder="1"/>
    <xf numFmtId="0" fontId="20" fillId="2" borderId="23" xfId="8" applyFont="1" applyBorder="1" applyAlignment="1">
      <alignment vertical="top" wrapText="1"/>
    </xf>
    <xf numFmtId="166" fontId="20" fillId="2" borderId="40" xfId="1" applyNumberFormat="1" applyFont="1" applyFill="1" applyBorder="1"/>
    <xf numFmtId="0" fontId="18" fillId="0" borderId="54" xfId="0" applyFont="1" applyBorder="1" applyAlignment="1">
      <alignment horizontal="center"/>
    </xf>
    <xf numFmtId="166" fontId="20" fillId="2" borderId="55" xfId="1" applyNumberFormat="1" applyFont="1" applyFill="1" applyBorder="1"/>
    <xf numFmtId="44" fontId="20" fillId="2" borderId="56" xfId="8" applyNumberFormat="1" applyFont="1" applyBorder="1"/>
    <xf numFmtId="166" fontId="20" fillId="2" borderId="57" xfId="8" applyNumberFormat="1" applyFont="1" applyBorder="1"/>
    <xf numFmtId="44" fontId="20" fillId="2" borderId="58" xfId="8" applyNumberFormat="1" applyFont="1" applyBorder="1"/>
    <xf numFmtId="9" fontId="1" fillId="0" borderId="0" xfId="3" applyFont="1"/>
    <xf numFmtId="9" fontId="1" fillId="0" borderId="0" xfId="2" applyNumberFormat="1" applyFont="1"/>
    <xf numFmtId="0" fontId="19" fillId="0" borderId="51" xfId="0" applyFont="1" applyBorder="1" applyAlignment="1">
      <alignment horizontal="center"/>
    </xf>
    <xf numFmtId="0" fontId="19" fillId="0" borderId="52" xfId="0" applyFont="1" applyBorder="1" applyAlignment="1">
      <alignment horizontal="center"/>
    </xf>
    <xf numFmtId="0" fontId="19" fillId="0" borderId="53" xfId="0" applyFont="1" applyBorder="1" applyAlignment="1">
      <alignment horizontal="center"/>
    </xf>
    <xf numFmtId="49" fontId="4" fillId="0" borderId="51" xfId="0" applyNumberFormat="1" applyFont="1" applyBorder="1" applyAlignment="1">
      <alignment horizontal="left" vertical="top" wrapText="1"/>
    </xf>
    <xf numFmtId="49" fontId="0" fillId="0" borderId="52" xfId="0" applyNumberFormat="1" applyBorder="1" applyAlignment="1">
      <alignment horizontal="left" vertical="top" wrapText="1"/>
    </xf>
    <xf numFmtId="49" fontId="0" fillId="0" borderId="53" xfId="0" applyNumberFormat="1" applyBorder="1" applyAlignment="1">
      <alignment horizontal="left" vertical="top" wrapText="1"/>
    </xf>
    <xf numFmtId="0" fontId="19" fillId="0" borderId="47" xfId="0" applyFont="1" applyBorder="1" applyAlignment="1">
      <alignment horizontal="center" vertical="center"/>
    </xf>
    <xf numFmtId="0" fontId="19" fillId="0" borderId="13" xfId="0" applyFont="1" applyBorder="1" applyAlignment="1">
      <alignment horizontal="center" vertical="center"/>
    </xf>
    <xf numFmtId="0" fontId="19" fillId="0" borderId="10" xfId="0" applyFont="1" applyBorder="1" applyAlignment="1">
      <alignment horizontal="center"/>
    </xf>
    <xf numFmtId="0" fontId="19" fillId="0" borderId="1" xfId="0" applyFont="1" applyBorder="1" applyAlignment="1">
      <alignment horizontal="center"/>
    </xf>
    <xf numFmtId="0" fontId="19" fillId="0" borderId="21" xfId="0" applyFont="1" applyBorder="1" applyAlignment="1">
      <alignment horizontal="right"/>
    </xf>
    <xf numFmtId="0" fontId="19" fillId="0" borderId="34" xfId="0" applyFont="1" applyBorder="1" applyAlignment="1">
      <alignment horizontal="right"/>
    </xf>
    <xf numFmtId="0" fontId="18" fillId="0" borderId="27" xfId="0" applyFont="1" applyBorder="1" applyAlignment="1">
      <alignment horizontal="center"/>
    </xf>
    <xf numFmtId="0" fontId="18" fillId="0" borderId="0" xfId="0" applyFont="1" applyAlignment="1">
      <alignment horizontal="center"/>
    </xf>
    <xf numFmtId="0" fontId="19" fillId="0" borderId="10" xfId="0" applyFont="1" applyBorder="1" applyAlignment="1">
      <alignment horizontal="center" vertical="center"/>
    </xf>
    <xf numFmtId="0" fontId="19" fillId="0" borderId="1"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9" fillId="0" borderId="10" xfId="0" applyFont="1" applyBorder="1" applyAlignment="1">
      <alignment horizontal="right"/>
    </xf>
    <xf numFmtId="0" fontId="19" fillId="0" borderId="1" xfId="0" applyFont="1" applyBorder="1" applyAlignment="1">
      <alignment horizontal="right"/>
    </xf>
    <xf numFmtId="0" fontId="19" fillId="0" borderId="36" xfId="0" applyFont="1" applyBorder="1" applyAlignment="1">
      <alignment horizontal="right" vertical="center"/>
    </xf>
    <xf numFmtId="0" fontId="19" fillId="0" borderId="5" xfId="0" applyFont="1" applyBorder="1" applyAlignment="1">
      <alignment horizontal="right" vertical="center"/>
    </xf>
    <xf numFmtId="0" fontId="19" fillId="0" borderId="10" xfId="0" applyFont="1" applyBorder="1" applyAlignment="1">
      <alignment horizontal="right" vertical="center"/>
    </xf>
    <xf numFmtId="0" fontId="19" fillId="0" borderId="1" xfId="0" applyFont="1" applyBorder="1" applyAlignment="1">
      <alignment horizontal="right" vertical="center"/>
    </xf>
    <xf numFmtId="0" fontId="19" fillId="8" borderId="37" xfId="0" applyFont="1" applyFill="1" applyBorder="1" applyAlignment="1">
      <alignment horizontal="center"/>
    </xf>
    <xf numFmtId="0" fontId="19" fillId="8" borderId="33" xfId="0" applyFont="1" applyFill="1" applyBorder="1" applyAlignment="1">
      <alignment horizontal="center"/>
    </xf>
    <xf numFmtId="0" fontId="19" fillId="8" borderId="59" xfId="0" applyFont="1" applyFill="1" applyBorder="1" applyAlignment="1">
      <alignment horizontal="center"/>
    </xf>
    <xf numFmtId="0" fontId="2" fillId="0" borderId="21" xfId="4" applyBorder="1" applyAlignment="1">
      <alignment horizontal="center" vertical="center" wrapText="1"/>
    </xf>
    <xf numFmtId="0" fontId="2" fillId="0" borderId="34" xfId="4" applyBorder="1" applyAlignment="1">
      <alignment horizontal="center" vertical="center" wrapText="1"/>
    </xf>
    <xf numFmtId="0" fontId="1" fillId="4" borderId="1" xfId="10" applyBorder="1" applyAlignment="1">
      <alignment horizontal="center" vertical="center" wrapText="1"/>
    </xf>
    <xf numFmtId="0" fontId="13" fillId="4" borderId="1" xfId="10" applyFont="1" applyBorder="1" applyAlignment="1">
      <alignment horizontal="center" vertical="center" wrapText="1"/>
    </xf>
    <xf numFmtId="0" fontId="13" fillId="0" borderId="1" xfId="0" applyFont="1" applyBorder="1" applyAlignment="1">
      <alignment horizontal="center" vertical="center"/>
    </xf>
    <xf numFmtId="0" fontId="13" fillId="0" borderId="10" xfId="0" applyFont="1" applyBorder="1" applyAlignment="1">
      <alignment horizontal="right" vertical="center" wrapText="1"/>
    </xf>
    <xf numFmtId="0" fontId="13" fillId="0" borderId="1" xfId="0" applyFont="1" applyBorder="1" applyAlignment="1">
      <alignment horizontal="right" vertical="center" wrapText="1"/>
    </xf>
    <xf numFmtId="0" fontId="17" fillId="0" borderId="37" xfId="0" applyFont="1" applyBorder="1" applyAlignment="1">
      <alignment horizontal="center" vertical="center" wrapText="1"/>
    </xf>
    <xf numFmtId="0" fontId="17" fillId="0" borderId="33" xfId="0" applyFont="1" applyBorder="1" applyAlignment="1">
      <alignment horizontal="center" vertical="center" wrapText="1"/>
    </xf>
    <xf numFmtId="0" fontId="13" fillId="0" borderId="27" xfId="0" applyFont="1" applyBorder="1" applyAlignment="1">
      <alignment horizontal="right" vertical="center"/>
    </xf>
    <xf numFmtId="0" fontId="13" fillId="0" borderId="0" xfId="0" applyFont="1" applyAlignment="1">
      <alignment horizontal="right" vertical="center"/>
    </xf>
    <xf numFmtId="0" fontId="13" fillId="0" borderId="48" xfId="0" applyFont="1" applyBorder="1" applyAlignment="1">
      <alignment horizontal="right" vertical="center"/>
    </xf>
    <xf numFmtId="0" fontId="13" fillId="0" borderId="10" xfId="0" applyFont="1" applyBorder="1" applyAlignment="1">
      <alignment horizontal="right" vertical="center"/>
    </xf>
    <xf numFmtId="0" fontId="13" fillId="0" borderId="1" xfId="0" applyFont="1" applyBorder="1" applyAlignment="1">
      <alignment horizontal="right" vertical="center"/>
    </xf>
    <xf numFmtId="0" fontId="0" fillId="0" borderId="2" xfId="0" applyBorder="1" applyAlignment="1">
      <alignment horizontal="center" vertical="center"/>
    </xf>
    <xf numFmtId="0" fontId="0" fillId="0" borderId="4" xfId="0" applyBorder="1" applyAlignment="1">
      <alignment horizontal="center" vertical="center"/>
    </xf>
    <xf numFmtId="0" fontId="19" fillId="0" borderId="26" xfId="0" applyFont="1" applyBorder="1" applyAlignment="1">
      <alignment horizontal="center" vertical="center"/>
    </xf>
    <xf numFmtId="0" fontId="19" fillId="0" borderId="3" xfId="0" applyFont="1" applyBorder="1" applyAlignment="1">
      <alignment horizontal="center" vertical="center"/>
    </xf>
    <xf numFmtId="0" fontId="18" fillId="0" borderId="3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3" fillId="0" borderId="13" xfId="0" applyFont="1" applyBorder="1" applyAlignment="1">
      <alignment horizontal="right" vertical="center"/>
    </xf>
    <xf numFmtId="0" fontId="13" fillId="0" borderId="47" xfId="0" applyFont="1" applyBorder="1" applyAlignment="1">
      <alignment horizontal="right" vertical="center"/>
    </xf>
    <xf numFmtId="0" fontId="5"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4" fillId="0" borderId="1"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1" fontId="0" fillId="0" borderId="13" xfId="0" applyNumberFormat="1" applyBorder="1" applyAlignment="1">
      <alignment horizontal="center" vertical="center" wrapText="1"/>
    </xf>
    <xf numFmtId="1" fontId="0" fillId="0" borderId="14" xfId="0" applyNumberFormat="1" applyBorder="1" applyAlignment="1">
      <alignment horizontal="center" vertical="center" wrapText="1"/>
    </xf>
    <xf numFmtId="0" fontId="17" fillId="0" borderId="1" xfId="0" applyFont="1" applyBorder="1" applyAlignment="1">
      <alignment horizontal="center" vertical="center" wrapText="1"/>
    </xf>
    <xf numFmtId="0" fontId="0" fillId="8" borderId="5" xfId="0" applyFill="1" applyBorder="1" applyAlignment="1">
      <alignment horizontal="center" vertical="center"/>
    </xf>
    <xf numFmtId="165" fontId="23" fillId="0" borderId="0" xfId="9" applyNumberFormat="1" applyFont="1" applyFill="1" applyBorder="1" applyAlignment="1">
      <alignment horizontal="center" vertical="center"/>
    </xf>
    <xf numFmtId="165" fontId="23" fillId="0" borderId="12" xfId="9" applyNumberFormat="1" applyFont="1" applyFill="1" applyBorder="1" applyAlignment="1">
      <alignment horizontal="center" vertical="center"/>
    </xf>
    <xf numFmtId="0" fontId="5" fillId="0" borderId="46" xfId="0" applyFont="1" applyBorder="1" applyAlignment="1">
      <alignment horizontal="center" vertical="center"/>
    </xf>
    <xf numFmtId="0" fontId="5" fillId="0" borderId="41" xfId="0" applyFont="1" applyBorder="1" applyAlignment="1">
      <alignment horizontal="center" vertical="center"/>
    </xf>
    <xf numFmtId="0" fontId="0" fillId="0" borderId="47" xfId="0" applyBorder="1" applyAlignment="1">
      <alignment horizontal="center" vertical="center"/>
    </xf>
    <xf numFmtId="0" fontId="0" fillId="0" borderId="38" xfId="0" applyBorder="1" applyAlignment="1">
      <alignment horizontal="center" vertical="center"/>
    </xf>
    <xf numFmtId="0" fontId="5" fillId="0" borderId="21" xfId="0" applyFont="1" applyBorder="1" applyAlignment="1">
      <alignment horizontal="center"/>
    </xf>
    <xf numFmtId="0" fontId="5" fillId="0" borderId="34" xfId="0" applyFont="1" applyBorder="1" applyAlignment="1">
      <alignment horizontal="center"/>
    </xf>
    <xf numFmtId="0" fontId="5" fillId="0" borderId="22" xfId="0" applyFont="1" applyBorder="1" applyAlignment="1">
      <alignment horizontal="center"/>
    </xf>
    <xf numFmtId="0" fontId="0" fillId="0" borderId="18" xfId="0" applyBorder="1"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23" xfId="0" applyBorder="1" applyAlignment="1">
      <alignment horizontal="center"/>
    </xf>
    <xf numFmtId="165" fontId="0" fillId="0" borderId="43" xfId="2" applyNumberFormat="1" applyFont="1" applyBorder="1" applyAlignment="1">
      <alignment horizontal="center" vertical="center" wrapText="1"/>
    </xf>
    <xf numFmtId="165" fontId="0" fillId="0" borderId="30" xfId="2" applyNumberFormat="1" applyFont="1" applyBorder="1" applyAlignment="1">
      <alignment horizontal="center" vertical="center" wrapText="1"/>
    </xf>
    <xf numFmtId="165" fontId="0" fillId="0" borderId="45" xfId="2" applyNumberFormat="1" applyFont="1" applyBorder="1" applyAlignment="1">
      <alignment horizontal="center" vertical="center" wrapText="1"/>
    </xf>
    <xf numFmtId="0" fontId="5" fillId="0" borderId="27" xfId="0" applyFont="1" applyBorder="1" applyAlignment="1">
      <alignment horizontal="center"/>
    </xf>
    <xf numFmtId="0" fontId="5" fillId="0" borderId="0" xfId="0" applyFont="1" applyAlignment="1">
      <alignment horizontal="center"/>
    </xf>
    <xf numFmtId="0" fontId="5" fillId="0" borderId="29" xfId="0" applyFont="1" applyBorder="1" applyAlignment="1">
      <alignment horizontal="center"/>
    </xf>
    <xf numFmtId="44" fontId="5" fillId="0" borderId="1" xfId="2" applyFont="1" applyBorder="1" applyAlignment="1">
      <alignment horizontal="center"/>
    </xf>
    <xf numFmtId="0" fontId="8" fillId="0" borderId="2" xfId="0" applyFont="1"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11" fillId="0" borderId="2" xfId="11" applyFont="1" applyBorder="1" applyAlignment="1">
      <alignment horizontal="center"/>
    </xf>
    <xf numFmtId="0" fontId="11" fillId="0" borderId="3" xfId="11" applyFont="1" applyBorder="1" applyAlignment="1">
      <alignment horizontal="center"/>
    </xf>
    <xf numFmtId="0" fontId="11" fillId="0" borderId="4" xfId="11" applyFont="1" applyBorder="1" applyAlignment="1">
      <alignment horizontal="center"/>
    </xf>
    <xf numFmtId="0" fontId="8" fillId="6" borderId="2" xfId="0" applyFont="1" applyFill="1" applyBorder="1" applyAlignment="1">
      <alignment horizontal="center"/>
    </xf>
    <xf numFmtId="0" fontId="8" fillId="6" borderId="3" xfId="0" applyFont="1" applyFill="1" applyBorder="1" applyAlignment="1">
      <alignment horizontal="center"/>
    </xf>
    <xf numFmtId="0" fontId="8" fillId="6" borderId="4" xfId="0" applyFont="1" applyFill="1" applyBorder="1" applyAlignment="1">
      <alignment horizontal="center"/>
    </xf>
    <xf numFmtId="44" fontId="0" fillId="0" borderId="15" xfId="2" applyFont="1" applyBorder="1" applyAlignment="1" applyProtection="1">
      <alignment horizontal="center" vertical="center"/>
      <protection locked="0"/>
    </xf>
    <xf numFmtId="44" fontId="0" fillId="0" borderId="0" xfId="2" applyFont="1" applyBorder="1" applyAlignment="1" applyProtection="1">
      <alignment horizontal="center" vertical="center"/>
      <protection locked="0"/>
    </xf>
    <xf numFmtId="44" fontId="1" fillId="11" borderId="1" xfId="2" applyFont="1" applyFill="1" applyBorder="1" applyAlignment="1">
      <alignment horizontal="center"/>
    </xf>
    <xf numFmtId="44" fontId="1" fillId="11" borderId="1" xfId="2" applyFont="1" applyFill="1" applyBorder="1" applyAlignment="1">
      <alignment horizontal="center" vertical="center"/>
    </xf>
    <xf numFmtId="44" fontId="13" fillId="7" borderId="2" xfId="2" applyFont="1" applyFill="1" applyBorder="1" applyAlignment="1">
      <alignment horizontal="center" vertical="center" wrapText="1"/>
    </xf>
    <xf numFmtId="44" fontId="13" fillId="7" borderId="3" xfId="2" applyFont="1" applyFill="1" applyBorder="1" applyAlignment="1">
      <alignment horizontal="center" vertical="center" wrapText="1"/>
    </xf>
    <xf numFmtId="44" fontId="13" fillId="7" borderId="4" xfId="2" applyFont="1" applyFill="1" applyBorder="1" applyAlignment="1">
      <alignment horizontal="center" vertical="center" wrapText="1"/>
    </xf>
    <xf numFmtId="44" fontId="19" fillId="0" borderId="2" xfId="2" applyFont="1" applyBorder="1" applyAlignment="1">
      <alignment horizontal="center"/>
    </xf>
    <xf numFmtId="44" fontId="19" fillId="0" borderId="3" xfId="2" applyFont="1" applyBorder="1" applyAlignment="1">
      <alignment horizontal="center"/>
    </xf>
    <xf numFmtId="44" fontId="19" fillId="0" borderId="4" xfId="2" applyFont="1" applyBorder="1" applyAlignment="1">
      <alignment horizontal="center"/>
    </xf>
    <xf numFmtId="0" fontId="13" fillId="0" borderId="1" xfId="2" applyNumberFormat="1" applyFont="1" applyBorder="1" applyAlignment="1">
      <alignment horizontal="center" vertical="center" wrapText="1"/>
    </xf>
    <xf numFmtId="44" fontId="18" fillId="0" borderId="38" xfId="2" applyFont="1" applyBorder="1" applyAlignment="1">
      <alignment horizontal="center" vertical="center"/>
    </xf>
    <xf numFmtId="44" fontId="18" fillId="0" borderId="14" xfId="2" applyFont="1" applyBorder="1" applyAlignment="1">
      <alignment horizontal="center" vertical="center"/>
    </xf>
    <xf numFmtId="44" fontId="1" fillId="6" borderId="1" xfId="2" applyFont="1" applyFill="1" applyBorder="1" applyAlignment="1">
      <alignment horizontal="center" vertical="center"/>
    </xf>
    <xf numFmtId="44" fontId="4" fillId="6" borderId="2" xfId="2" applyFont="1" applyFill="1" applyBorder="1" applyAlignment="1">
      <alignment horizontal="center" vertical="center"/>
    </xf>
    <xf numFmtId="44" fontId="4" fillId="6" borderId="3" xfId="2" applyFont="1" applyFill="1" applyBorder="1" applyAlignment="1">
      <alignment horizontal="center" vertical="center"/>
    </xf>
    <xf numFmtId="44" fontId="4" fillId="6" borderId="28" xfId="2" applyFont="1" applyFill="1" applyBorder="1" applyAlignment="1">
      <alignment horizontal="center" vertical="center"/>
    </xf>
    <xf numFmtId="44" fontId="22" fillId="6" borderId="15" xfId="2" applyFont="1" applyFill="1" applyBorder="1" applyAlignment="1">
      <alignment horizontal="center" vertical="center" wrapText="1"/>
    </xf>
    <xf numFmtId="44" fontId="22" fillId="6" borderId="0" xfId="2" applyFont="1" applyFill="1" applyBorder="1" applyAlignment="1">
      <alignment horizontal="center" vertical="center" wrapText="1"/>
    </xf>
    <xf numFmtId="44" fontId="22" fillId="6" borderId="12" xfId="2" applyFont="1" applyFill="1" applyBorder="1" applyAlignment="1">
      <alignment horizontal="center" vertical="center" wrapText="1"/>
    </xf>
    <xf numFmtId="44" fontId="22" fillId="6" borderId="16" xfId="2" applyFont="1" applyFill="1" applyBorder="1" applyAlignment="1">
      <alignment horizontal="center" vertical="center" wrapText="1"/>
    </xf>
    <xf numFmtId="44" fontId="22" fillId="6" borderId="7" xfId="2" applyFont="1" applyFill="1" applyBorder="1" applyAlignment="1">
      <alignment horizontal="center" vertical="center" wrapText="1"/>
    </xf>
    <xf numFmtId="44" fontId="22" fillId="6" borderId="8" xfId="2" applyFont="1" applyFill="1" applyBorder="1" applyAlignment="1">
      <alignment horizontal="center" vertical="center" wrapText="1"/>
    </xf>
    <xf numFmtId="44" fontId="25" fillId="6" borderId="2" xfId="2" applyFont="1" applyFill="1" applyBorder="1" applyAlignment="1">
      <alignment horizontal="center" vertical="center"/>
    </xf>
    <xf numFmtId="44" fontId="25" fillId="6" borderId="3" xfId="2" applyFont="1" applyFill="1" applyBorder="1" applyAlignment="1">
      <alignment horizontal="center" vertical="center"/>
    </xf>
    <xf numFmtId="44" fontId="25" fillId="6" borderId="4" xfId="2" applyFont="1" applyFill="1" applyBorder="1" applyAlignment="1">
      <alignment horizontal="center" vertical="center"/>
    </xf>
    <xf numFmtId="44" fontId="1" fillId="6" borderId="3" xfId="2" applyFont="1" applyFill="1" applyBorder="1" applyAlignment="1">
      <alignment horizontal="center" vertical="center"/>
    </xf>
    <xf numFmtId="44" fontId="1" fillId="6" borderId="4" xfId="2" applyFont="1" applyFill="1" applyBorder="1" applyAlignment="1">
      <alignment horizontal="center" vertical="center"/>
    </xf>
    <xf numFmtId="44" fontId="18" fillId="0" borderId="13" xfId="2" applyFont="1" applyBorder="1" applyAlignment="1">
      <alignment horizontal="center" vertical="center"/>
    </xf>
    <xf numFmtId="44" fontId="18" fillId="0" borderId="24" xfId="2" applyFont="1" applyBorder="1" applyAlignment="1">
      <alignment horizontal="center" vertical="center"/>
    </xf>
    <xf numFmtId="44" fontId="18" fillId="0" borderId="50" xfId="2" applyFont="1" applyBorder="1" applyAlignment="1">
      <alignment horizontal="center" vertical="center"/>
    </xf>
    <xf numFmtId="44" fontId="18" fillId="0" borderId="39" xfId="2" applyFont="1" applyBorder="1" applyAlignment="1">
      <alignment horizontal="center" vertical="center"/>
    </xf>
    <xf numFmtId="44" fontId="18" fillId="0" borderId="25" xfId="2" applyFont="1" applyBorder="1" applyAlignment="1">
      <alignment horizontal="center" vertical="center"/>
    </xf>
    <xf numFmtId="44" fontId="13" fillId="0" borderId="39" xfId="2" applyFont="1" applyBorder="1" applyAlignment="1">
      <alignment horizontal="center" vertical="center"/>
    </xf>
    <xf numFmtId="44" fontId="13" fillId="0" borderId="50" xfId="2" applyFont="1" applyBorder="1" applyAlignment="1">
      <alignment horizontal="center" vertical="center"/>
    </xf>
    <xf numFmtId="44" fontId="4" fillId="6" borderId="1" xfId="2" applyFont="1" applyFill="1" applyBorder="1" applyAlignment="1">
      <alignment horizontal="center" vertical="center"/>
    </xf>
    <xf numFmtId="44" fontId="4" fillId="6" borderId="23" xfId="2" applyFont="1" applyFill="1" applyBorder="1" applyAlignment="1">
      <alignment horizontal="center" vertical="center"/>
    </xf>
    <xf numFmtId="0" fontId="10" fillId="0" borderId="21" xfId="0" applyFont="1" applyBorder="1" applyAlignment="1">
      <alignment horizontal="center"/>
    </xf>
    <xf numFmtId="0" fontId="10" fillId="0" borderId="34" xfId="0" applyFont="1" applyBorder="1" applyAlignment="1">
      <alignment horizontal="center"/>
    </xf>
    <xf numFmtId="0" fontId="10" fillId="0" borderId="22" xfId="0" applyFont="1" applyBorder="1" applyAlignment="1">
      <alignment horizontal="center"/>
    </xf>
  </cellXfs>
  <cellStyles count="43">
    <cellStyle name="40% - Accent1" xfId="10" builtinId="31"/>
    <cellStyle name="Calculation" xfId="9" builtinId="22"/>
    <cellStyle name="Comma" xfId="1" builtinId="3"/>
    <cellStyle name="Comma 2" xfId="5" xr:uid="{00000000-0005-0000-0000-000004000000}"/>
    <cellStyle name="Comma 2 2" xfId="14" xr:uid="{00000000-0005-0000-0000-000005000000}"/>
    <cellStyle name="Comma 2 3" xfId="13" xr:uid="{00000000-0005-0000-0000-000006000000}"/>
    <cellStyle name="Comma 3" xfId="15" xr:uid="{00000000-0005-0000-0000-000007000000}"/>
    <cellStyle name="Comma 4" xfId="16" xr:uid="{00000000-0005-0000-0000-000008000000}"/>
    <cellStyle name="Comma 5" xfId="17" xr:uid="{00000000-0005-0000-0000-000009000000}"/>
    <cellStyle name="Comma 6" xfId="18" xr:uid="{00000000-0005-0000-0000-00000A000000}"/>
    <cellStyle name="Currency" xfId="2" builtinId="4"/>
    <cellStyle name="Currency 2" xfId="6" xr:uid="{00000000-0005-0000-0000-00000C000000}"/>
    <cellStyle name="Input" xfId="8" builtinId="20"/>
    <cellStyle name="Linked Cell" xfId="12" builtinId="24"/>
    <cellStyle name="Normal" xfId="0" builtinId="0"/>
    <cellStyle name="Normal 10" xfId="7" xr:uid="{00000000-0005-0000-0000-000011000000}"/>
    <cellStyle name="Normal 10 2" xfId="19" xr:uid="{00000000-0005-0000-0000-000012000000}"/>
    <cellStyle name="Normal 11" xfId="20" xr:uid="{00000000-0005-0000-0000-000013000000}"/>
    <cellStyle name="Normal 12" xfId="21" xr:uid="{00000000-0005-0000-0000-000014000000}"/>
    <cellStyle name="Normal 12 2" xfId="22" xr:uid="{00000000-0005-0000-0000-000015000000}"/>
    <cellStyle name="Normal 12 3" xfId="23" xr:uid="{00000000-0005-0000-0000-000016000000}"/>
    <cellStyle name="Normal 13" xfId="24" xr:uid="{00000000-0005-0000-0000-000017000000}"/>
    <cellStyle name="Normal 14" xfId="25" xr:uid="{00000000-0005-0000-0000-000018000000}"/>
    <cellStyle name="Normal 15" xfId="26" xr:uid="{00000000-0005-0000-0000-000019000000}"/>
    <cellStyle name="Normal 16" xfId="27" xr:uid="{00000000-0005-0000-0000-00001A000000}"/>
    <cellStyle name="Normal 17" xfId="28" xr:uid="{00000000-0005-0000-0000-00001B000000}"/>
    <cellStyle name="Normal 19" xfId="42" xr:uid="{00000000-0005-0000-0000-00001C000000}"/>
    <cellStyle name="Normal 2" xfId="4" xr:uid="{00000000-0005-0000-0000-00001D000000}"/>
    <cellStyle name="Normal 2 2" xfId="30" xr:uid="{00000000-0005-0000-0000-00001E000000}"/>
    <cellStyle name="Normal 2 2 2" xfId="31" xr:uid="{00000000-0005-0000-0000-00001F000000}"/>
    <cellStyle name="Normal 2 3" xfId="32" xr:uid="{00000000-0005-0000-0000-000020000000}"/>
    <cellStyle name="Normal 2 4" xfId="29" xr:uid="{00000000-0005-0000-0000-000021000000}"/>
    <cellStyle name="Normal 3" xfId="33" xr:uid="{00000000-0005-0000-0000-000022000000}"/>
    <cellStyle name="Normal 4" xfId="34" xr:uid="{00000000-0005-0000-0000-000023000000}"/>
    <cellStyle name="Normal 5" xfId="35" xr:uid="{00000000-0005-0000-0000-000024000000}"/>
    <cellStyle name="Normal 6" xfId="36" xr:uid="{00000000-0005-0000-0000-000025000000}"/>
    <cellStyle name="Normal 7" xfId="37" xr:uid="{00000000-0005-0000-0000-000026000000}"/>
    <cellStyle name="Normal 8" xfId="38" xr:uid="{00000000-0005-0000-0000-000027000000}"/>
    <cellStyle name="Normal 9" xfId="11" xr:uid="{00000000-0005-0000-0000-000028000000}"/>
    <cellStyle name="Normal 9 2" xfId="40" xr:uid="{00000000-0005-0000-0000-000029000000}"/>
    <cellStyle name="Normal 9 3" xfId="41" xr:uid="{00000000-0005-0000-0000-00002A000000}"/>
    <cellStyle name="Normal 9 4" xfId="39" xr:uid="{00000000-0005-0000-0000-00002B000000}"/>
    <cellStyle name="Percent" xfId="3" builtinId="5"/>
  </cellStyles>
  <dxfs count="0"/>
  <tableStyles count="0" defaultTableStyle="TableStyleMedium9" defaultPivotStyle="PivotStyleLight16"/>
  <colors>
    <mruColors>
      <color rgb="FFF6E0E2"/>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zoomScaleNormal="100" zoomScaleSheetLayoutView="100" workbookViewId="0">
      <selection activeCell="S14" sqref="S14"/>
    </sheetView>
  </sheetViews>
  <sheetFormatPr baseColWidth="10" defaultColWidth="1.5" defaultRowHeight="15"/>
  <cols>
    <col min="1" max="1" width="16.6640625" customWidth="1"/>
    <col min="2" max="2" width="24.83203125" customWidth="1"/>
    <col min="3" max="3" width="17.83203125" customWidth="1"/>
    <col min="226" max="226" width="4.6640625" customWidth="1"/>
    <col min="227" max="227" width="2.6640625" customWidth="1"/>
    <col min="228" max="228" width="15" customWidth="1"/>
    <col min="229" max="229" width="9" bestFit="1" customWidth="1"/>
    <col min="230" max="230" width="8.5" bestFit="1" customWidth="1"/>
    <col min="231" max="231" width="10.33203125" bestFit="1" customWidth="1"/>
    <col min="232" max="234" width="9.6640625" bestFit="1" customWidth="1"/>
    <col min="235" max="235" width="9.5" bestFit="1" customWidth="1"/>
    <col min="236" max="236" width="10.1640625" bestFit="1" customWidth="1"/>
    <col min="482" max="482" width="4.6640625" customWidth="1"/>
    <col min="483" max="483" width="2.6640625" customWidth="1"/>
    <col min="484" max="484" width="15" customWidth="1"/>
    <col min="485" max="485" width="9" bestFit="1" customWidth="1"/>
    <col min="486" max="486" width="8.5" bestFit="1" customWidth="1"/>
    <col min="487" max="487" width="10.33203125" bestFit="1" customWidth="1"/>
    <col min="488" max="490" width="9.6640625" bestFit="1" customWidth="1"/>
    <col min="491" max="491" width="9.5" bestFit="1" customWidth="1"/>
    <col min="492" max="492" width="10.1640625" bestFit="1" customWidth="1"/>
    <col min="738" max="738" width="4.6640625" customWidth="1"/>
    <col min="739" max="739" width="2.6640625" customWidth="1"/>
    <col min="740" max="740" width="15" customWidth="1"/>
    <col min="741" max="741" width="9" bestFit="1" customWidth="1"/>
    <col min="742" max="742" width="8.5" bestFit="1" customWidth="1"/>
    <col min="743" max="743" width="10.33203125" bestFit="1" customWidth="1"/>
    <col min="744" max="746" width="9.6640625" bestFit="1" customWidth="1"/>
    <col min="747" max="747" width="9.5" bestFit="1" customWidth="1"/>
    <col min="748" max="748" width="10.1640625" bestFit="1" customWidth="1"/>
    <col min="994" max="994" width="4.6640625" customWidth="1"/>
    <col min="995" max="995" width="2.6640625" customWidth="1"/>
    <col min="996" max="996" width="15" customWidth="1"/>
    <col min="997" max="997" width="9" bestFit="1" customWidth="1"/>
    <col min="998" max="998" width="8.5" bestFit="1" customWidth="1"/>
    <col min="999" max="999" width="10.33203125" bestFit="1" customWidth="1"/>
    <col min="1000" max="1002" width="9.6640625" bestFit="1" customWidth="1"/>
    <col min="1003" max="1003" width="9.5" bestFit="1" customWidth="1"/>
    <col min="1004" max="1004" width="10.1640625" bestFit="1" customWidth="1"/>
    <col min="1250" max="1250" width="4.6640625" customWidth="1"/>
    <col min="1251" max="1251" width="2.6640625" customWidth="1"/>
    <col min="1252" max="1252" width="15" customWidth="1"/>
    <col min="1253" max="1253" width="9" bestFit="1" customWidth="1"/>
    <col min="1254" max="1254" width="8.5" bestFit="1" customWidth="1"/>
    <col min="1255" max="1255" width="10.33203125" bestFit="1" customWidth="1"/>
    <col min="1256" max="1258" width="9.6640625" bestFit="1" customWidth="1"/>
    <col min="1259" max="1259" width="9.5" bestFit="1" customWidth="1"/>
    <col min="1260" max="1260" width="10.1640625" bestFit="1" customWidth="1"/>
    <col min="1506" max="1506" width="4.6640625" customWidth="1"/>
    <col min="1507" max="1507" width="2.6640625" customWidth="1"/>
    <col min="1508" max="1508" width="15" customWidth="1"/>
    <col min="1509" max="1509" width="9" bestFit="1" customWidth="1"/>
    <col min="1510" max="1510" width="8.5" bestFit="1" customWidth="1"/>
    <col min="1511" max="1511" width="10.33203125" bestFit="1" customWidth="1"/>
    <col min="1512" max="1514" width="9.6640625" bestFit="1" customWidth="1"/>
    <col min="1515" max="1515" width="9.5" bestFit="1" customWidth="1"/>
    <col min="1516" max="1516" width="10.1640625" bestFit="1" customWidth="1"/>
    <col min="1762" max="1762" width="4.6640625" customWidth="1"/>
    <col min="1763" max="1763" width="2.6640625" customWidth="1"/>
    <col min="1764" max="1764" width="15" customWidth="1"/>
    <col min="1765" max="1765" width="9" bestFit="1" customWidth="1"/>
    <col min="1766" max="1766" width="8.5" bestFit="1" customWidth="1"/>
    <col min="1767" max="1767" width="10.33203125" bestFit="1" customWidth="1"/>
    <col min="1768" max="1770" width="9.6640625" bestFit="1" customWidth="1"/>
    <col min="1771" max="1771" width="9.5" bestFit="1" customWidth="1"/>
    <col min="1772" max="1772" width="10.1640625" bestFit="1" customWidth="1"/>
    <col min="2018" max="2018" width="4.6640625" customWidth="1"/>
    <col min="2019" max="2019" width="2.6640625" customWidth="1"/>
    <col min="2020" max="2020" width="15" customWidth="1"/>
    <col min="2021" max="2021" width="9" bestFit="1" customWidth="1"/>
    <col min="2022" max="2022" width="8.5" bestFit="1" customWidth="1"/>
    <col min="2023" max="2023" width="10.33203125" bestFit="1" customWidth="1"/>
    <col min="2024" max="2026" width="9.6640625" bestFit="1" customWidth="1"/>
    <col min="2027" max="2027" width="9.5" bestFit="1" customWidth="1"/>
    <col min="2028" max="2028" width="10.1640625" bestFit="1" customWidth="1"/>
    <col min="2274" max="2274" width="4.6640625" customWidth="1"/>
    <col min="2275" max="2275" width="2.6640625" customWidth="1"/>
    <col min="2276" max="2276" width="15" customWidth="1"/>
    <col min="2277" max="2277" width="9" bestFit="1" customWidth="1"/>
    <col min="2278" max="2278" width="8.5" bestFit="1" customWidth="1"/>
    <col min="2279" max="2279" width="10.33203125" bestFit="1" customWidth="1"/>
    <col min="2280" max="2282" width="9.6640625" bestFit="1" customWidth="1"/>
    <col min="2283" max="2283" width="9.5" bestFit="1" customWidth="1"/>
    <col min="2284" max="2284" width="10.1640625" bestFit="1" customWidth="1"/>
    <col min="2530" max="2530" width="4.6640625" customWidth="1"/>
    <col min="2531" max="2531" width="2.6640625" customWidth="1"/>
    <col min="2532" max="2532" width="15" customWidth="1"/>
    <col min="2533" max="2533" width="9" bestFit="1" customWidth="1"/>
    <col min="2534" max="2534" width="8.5" bestFit="1" customWidth="1"/>
    <col min="2535" max="2535" width="10.33203125" bestFit="1" customWidth="1"/>
    <col min="2536" max="2538" width="9.6640625" bestFit="1" customWidth="1"/>
    <col min="2539" max="2539" width="9.5" bestFit="1" customWidth="1"/>
    <col min="2540" max="2540" width="10.1640625" bestFit="1" customWidth="1"/>
    <col min="2786" max="2786" width="4.6640625" customWidth="1"/>
    <col min="2787" max="2787" width="2.6640625" customWidth="1"/>
    <col min="2788" max="2788" width="15" customWidth="1"/>
    <col min="2789" max="2789" width="9" bestFit="1" customWidth="1"/>
    <col min="2790" max="2790" width="8.5" bestFit="1" customWidth="1"/>
    <col min="2791" max="2791" width="10.33203125" bestFit="1" customWidth="1"/>
    <col min="2792" max="2794" width="9.6640625" bestFit="1" customWidth="1"/>
    <col min="2795" max="2795" width="9.5" bestFit="1" customWidth="1"/>
    <col min="2796" max="2796" width="10.1640625" bestFit="1" customWidth="1"/>
    <col min="3042" max="3042" width="4.6640625" customWidth="1"/>
    <col min="3043" max="3043" width="2.6640625" customWidth="1"/>
    <col min="3044" max="3044" width="15" customWidth="1"/>
    <col min="3045" max="3045" width="9" bestFit="1" customWidth="1"/>
    <col min="3046" max="3046" width="8.5" bestFit="1" customWidth="1"/>
    <col min="3047" max="3047" width="10.33203125" bestFit="1" customWidth="1"/>
    <col min="3048" max="3050" width="9.6640625" bestFit="1" customWidth="1"/>
    <col min="3051" max="3051" width="9.5" bestFit="1" customWidth="1"/>
    <col min="3052" max="3052" width="10.1640625" bestFit="1" customWidth="1"/>
    <col min="3298" max="3298" width="4.6640625" customWidth="1"/>
    <col min="3299" max="3299" width="2.6640625" customWidth="1"/>
    <col min="3300" max="3300" width="15" customWidth="1"/>
    <col min="3301" max="3301" width="9" bestFit="1" customWidth="1"/>
    <col min="3302" max="3302" width="8.5" bestFit="1" customWidth="1"/>
    <col min="3303" max="3303" width="10.33203125" bestFit="1" customWidth="1"/>
    <col min="3304" max="3306" width="9.6640625" bestFit="1" customWidth="1"/>
    <col min="3307" max="3307" width="9.5" bestFit="1" customWidth="1"/>
    <col min="3308" max="3308" width="10.1640625" bestFit="1" customWidth="1"/>
    <col min="3554" max="3554" width="4.6640625" customWidth="1"/>
    <col min="3555" max="3555" width="2.6640625" customWidth="1"/>
    <col min="3556" max="3556" width="15" customWidth="1"/>
    <col min="3557" max="3557" width="9" bestFit="1" customWidth="1"/>
    <col min="3558" max="3558" width="8.5" bestFit="1" customWidth="1"/>
    <col min="3559" max="3559" width="10.33203125" bestFit="1" customWidth="1"/>
    <col min="3560" max="3562" width="9.6640625" bestFit="1" customWidth="1"/>
    <col min="3563" max="3563" width="9.5" bestFit="1" customWidth="1"/>
    <col min="3564" max="3564" width="10.1640625" bestFit="1" customWidth="1"/>
    <col min="3810" max="3810" width="4.6640625" customWidth="1"/>
    <col min="3811" max="3811" width="2.6640625" customWidth="1"/>
    <col min="3812" max="3812" width="15" customWidth="1"/>
    <col min="3813" max="3813" width="9" bestFit="1" customWidth="1"/>
    <col min="3814" max="3814" width="8.5" bestFit="1" customWidth="1"/>
    <col min="3815" max="3815" width="10.33203125" bestFit="1" customWidth="1"/>
    <col min="3816" max="3818" width="9.6640625" bestFit="1" customWidth="1"/>
    <col min="3819" max="3819" width="9.5" bestFit="1" customWidth="1"/>
    <col min="3820" max="3820" width="10.1640625" bestFit="1" customWidth="1"/>
    <col min="4066" max="4066" width="4.6640625" customWidth="1"/>
    <col min="4067" max="4067" width="2.6640625" customWidth="1"/>
    <col min="4068" max="4068" width="15" customWidth="1"/>
    <col min="4069" max="4069" width="9" bestFit="1" customWidth="1"/>
    <col min="4070" max="4070" width="8.5" bestFit="1" customWidth="1"/>
    <col min="4071" max="4071" width="10.33203125" bestFit="1" customWidth="1"/>
    <col min="4072" max="4074" width="9.6640625" bestFit="1" customWidth="1"/>
    <col min="4075" max="4075" width="9.5" bestFit="1" customWidth="1"/>
    <col min="4076" max="4076" width="10.1640625" bestFit="1" customWidth="1"/>
    <col min="4322" max="4322" width="4.6640625" customWidth="1"/>
    <col min="4323" max="4323" width="2.6640625" customWidth="1"/>
    <col min="4324" max="4324" width="15" customWidth="1"/>
    <col min="4325" max="4325" width="9" bestFit="1" customWidth="1"/>
    <col min="4326" max="4326" width="8.5" bestFit="1" customWidth="1"/>
    <col min="4327" max="4327" width="10.33203125" bestFit="1" customWidth="1"/>
    <col min="4328" max="4330" width="9.6640625" bestFit="1" customWidth="1"/>
    <col min="4331" max="4331" width="9.5" bestFit="1" customWidth="1"/>
    <col min="4332" max="4332" width="10.1640625" bestFit="1" customWidth="1"/>
    <col min="4578" max="4578" width="4.6640625" customWidth="1"/>
    <col min="4579" max="4579" width="2.6640625" customWidth="1"/>
    <col min="4580" max="4580" width="15" customWidth="1"/>
    <col min="4581" max="4581" width="9" bestFit="1" customWidth="1"/>
    <col min="4582" max="4582" width="8.5" bestFit="1" customWidth="1"/>
    <col min="4583" max="4583" width="10.33203125" bestFit="1" customWidth="1"/>
    <col min="4584" max="4586" width="9.6640625" bestFit="1" customWidth="1"/>
    <col min="4587" max="4587" width="9.5" bestFit="1" customWidth="1"/>
    <col min="4588" max="4588" width="10.1640625" bestFit="1" customWidth="1"/>
    <col min="4834" max="4834" width="4.6640625" customWidth="1"/>
    <col min="4835" max="4835" width="2.6640625" customWidth="1"/>
    <col min="4836" max="4836" width="15" customWidth="1"/>
    <col min="4837" max="4837" width="9" bestFit="1" customWidth="1"/>
    <col min="4838" max="4838" width="8.5" bestFit="1" customWidth="1"/>
    <col min="4839" max="4839" width="10.33203125" bestFit="1" customWidth="1"/>
    <col min="4840" max="4842" width="9.6640625" bestFit="1" customWidth="1"/>
    <col min="4843" max="4843" width="9.5" bestFit="1" customWidth="1"/>
    <col min="4844" max="4844" width="10.1640625" bestFit="1" customWidth="1"/>
    <col min="5090" max="5090" width="4.6640625" customWidth="1"/>
    <col min="5091" max="5091" width="2.6640625" customWidth="1"/>
    <col min="5092" max="5092" width="15" customWidth="1"/>
    <col min="5093" max="5093" width="9" bestFit="1" customWidth="1"/>
    <col min="5094" max="5094" width="8.5" bestFit="1" customWidth="1"/>
    <col min="5095" max="5095" width="10.33203125" bestFit="1" customWidth="1"/>
    <col min="5096" max="5098" width="9.6640625" bestFit="1" customWidth="1"/>
    <col min="5099" max="5099" width="9.5" bestFit="1" customWidth="1"/>
    <col min="5100" max="5100" width="10.1640625" bestFit="1" customWidth="1"/>
    <col min="5346" max="5346" width="4.6640625" customWidth="1"/>
    <col min="5347" max="5347" width="2.6640625" customWidth="1"/>
    <col min="5348" max="5348" width="15" customWidth="1"/>
    <col min="5349" max="5349" width="9" bestFit="1" customWidth="1"/>
    <col min="5350" max="5350" width="8.5" bestFit="1" customWidth="1"/>
    <col min="5351" max="5351" width="10.33203125" bestFit="1" customWidth="1"/>
    <col min="5352" max="5354" width="9.6640625" bestFit="1" customWidth="1"/>
    <col min="5355" max="5355" width="9.5" bestFit="1" customWidth="1"/>
    <col min="5356" max="5356" width="10.1640625" bestFit="1" customWidth="1"/>
    <col min="5602" max="5602" width="4.6640625" customWidth="1"/>
    <col min="5603" max="5603" width="2.6640625" customWidth="1"/>
    <col min="5604" max="5604" width="15" customWidth="1"/>
    <col min="5605" max="5605" width="9" bestFit="1" customWidth="1"/>
    <col min="5606" max="5606" width="8.5" bestFit="1" customWidth="1"/>
    <col min="5607" max="5607" width="10.33203125" bestFit="1" customWidth="1"/>
    <col min="5608" max="5610" width="9.6640625" bestFit="1" customWidth="1"/>
    <col min="5611" max="5611" width="9.5" bestFit="1" customWidth="1"/>
    <col min="5612" max="5612" width="10.1640625" bestFit="1" customWidth="1"/>
    <col min="5858" max="5858" width="4.6640625" customWidth="1"/>
    <col min="5859" max="5859" width="2.6640625" customWidth="1"/>
    <col min="5860" max="5860" width="15" customWidth="1"/>
    <col min="5861" max="5861" width="9" bestFit="1" customWidth="1"/>
    <col min="5862" max="5862" width="8.5" bestFit="1" customWidth="1"/>
    <col min="5863" max="5863" width="10.33203125" bestFit="1" customWidth="1"/>
    <col min="5864" max="5866" width="9.6640625" bestFit="1" customWidth="1"/>
    <col min="5867" max="5867" width="9.5" bestFit="1" customWidth="1"/>
    <col min="5868" max="5868" width="10.1640625" bestFit="1" customWidth="1"/>
    <col min="6114" max="6114" width="4.6640625" customWidth="1"/>
    <col min="6115" max="6115" width="2.6640625" customWidth="1"/>
    <col min="6116" max="6116" width="15" customWidth="1"/>
    <col min="6117" max="6117" width="9" bestFit="1" customWidth="1"/>
    <col min="6118" max="6118" width="8.5" bestFit="1" customWidth="1"/>
    <col min="6119" max="6119" width="10.33203125" bestFit="1" customWidth="1"/>
    <col min="6120" max="6122" width="9.6640625" bestFit="1" customWidth="1"/>
    <col min="6123" max="6123" width="9.5" bestFit="1" customWidth="1"/>
    <col min="6124" max="6124" width="10.1640625" bestFit="1" customWidth="1"/>
    <col min="6370" max="6370" width="4.6640625" customWidth="1"/>
    <col min="6371" max="6371" width="2.6640625" customWidth="1"/>
    <col min="6372" max="6372" width="15" customWidth="1"/>
    <col min="6373" max="6373" width="9" bestFit="1" customWidth="1"/>
    <col min="6374" max="6374" width="8.5" bestFit="1" customWidth="1"/>
    <col min="6375" max="6375" width="10.33203125" bestFit="1" customWidth="1"/>
    <col min="6376" max="6378" width="9.6640625" bestFit="1" customWidth="1"/>
    <col min="6379" max="6379" width="9.5" bestFit="1" customWidth="1"/>
    <col min="6380" max="6380" width="10.1640625" bestFit="1" customWidth="1"/>
    <col min="6626" max="6626" width="4.6640625" customWidth="1"/>
    <col min="6627" max="6627" width="2.6640625" customWidth="1"/>
    <col min="6628" max="6628" width="15" customWidth="1"/>
    <col min="6629" max="6629" width="9" bestFit="1" customWidth="1"/>
    <col min="6630" max="6630" width="8.5" bestFit="1" customWidth="1"/>
    <col min="6631" max="6631" width="10.33203125" bestFit="1" customWidth="1"/>
    <col min="6632" max="6634" width="9.6640625" bestFit="1" customWidth="1"/>
    <col min="6635" max="6635" width="9.5" bestFit="1" customWidth="1"/>
    <col min="6636" max="6636" width="10.1640625" bestFit="1" customWidth="1"/>
    <col min="6882" max="6882" width="4.6640625" customWidth="1"/>
    <col min="6883" max="6883" width="2.6640625" customWidth="1"/>
    <col min="6884" max="6884" width="15" customWidth="1"/>
    <col min="6885" max="6885" width="9" bestFit="1" customWidth="1"/>
    <col min="6886" max="6886" width="8.5" bestFit="1" customWidth="1"/>
    <col min="6887" max="6887" width="10.33203125" bestFit="1" customWidth="1"/>
    <col min="6888" max="6890" width="9.6640625" bestFit="1" customWidth="1"/>
    <col min="6891" max="6891" width="9.5" bestFit="1" customWidth="1"/>
    <col min="6892" max="6892" width="10.1640625" bestFit="1" customWidth="1"/>
    <col min="7138" max="7138" width="4.6640625" customWidth="1"/>
    <col min="7139" max="7139" width="2.6640625" customWidth="1"/>
    <col min="7140" max="7140" width="15" customWidth="1"/>
    <col min="7141" max="7141" width="9" bestFit="1" customWidth="1"/>
    <col min="7142" max="7142" width="8.5" bestFit="1" customWidth="1"/>
    <col min="7143" max="7143" width="10.33203125" bestFit="1" customWidth="1"/>
    <col min="7144" max="7146" width="9.6640625" bestFit="1" customWidth="1"/>
    <col min="7147" max="7147" width="9.5" bestFit="1" customWidth="1"/>
    <col min="7148" max="7148" width="10.1640625" bestFit="1" customWidth="1"/>
    <col min="7394" max="7394" width="4.6640625" customWidth="1"/>
    <col min="7395" max="7395" width="2.6640625" customWidth="1"/>
    <col min="7396" max="7396" width="15" customWidth="1"/>
    <col min="7397" max="7397" width="9" bestFit="1" customWidth="1"/>
    <col min="7398" max="7398" width="8.5" bestFit="1" customWidth="1"/>
    <col min="7399" max="7399" width="10.33203125" bestFit="1" customWidth="1"/>
    <col min="7400" max="7402" width="9.6640625" bestFit="1" customWidth="1"/>
    <col min="7403" max="7403" width="9.5" bestFit="1" customWidth="1"/>
    <col min="7404" max="7404" width="10.1640625" bestFit="1" customWidth="1"/>
    <col min="7650" max="7650" width="4.6640625" customWidth="1"/>
    <col min="7651" max="7651" width="2.6640625" customWidth="1"/>
    <col min="7652" max="7652" width="15" customWidth="1"/>
    <col min="7653" max="7653" width="9" bestFit="1" customWidth="1"/>
    <col min="7654" max="7654" width="8.5" bestFit="1" customWidth="1"/>
    <col min="7655" max="7655" width="10.33203125" bestFit="1" customWidth="1"/>
    <col min="7656" max="7658" width="9.6640625" bestFit="1" customWidth="1"/>
    <col min="7659" max="7659" width="9.5" bestFit="1" customWidth="1"/>
    <col min="7660" max="7660" width="10.1640625" bestFit="1" customWidth="1"/>
    <col min="7906" max="7906" width="4.6640625" customWidth="1"/>
    <col min="7907" max="7907" width="2.6640625" customWidth="1"/>
    <col min="7908" max="7908" width="15" customWidth="1"/>
    <col min="7909" max="7909" width="9" bestFit="1" customWidth="1"/>
    <col min="7910" max="7910" width="8.5" bestFit="1" customWidth="1"/>
    <col min="7911" max="7911" width="10.33203125" bestFit="1" customWidth="1"/>
    <col min="7912" max="7914" width="9.6640625" bestFit="1" customWidth="1"/>
    <col min="7915" max="7915" width="9.5" bestFit="1" customWidth="1"/>
    <col min="7916" max="7916" width="10.1640625" bestFit="1" customWidth="1"/>
    <col min="8162" max="8162" width="4.6640625" customWidth="1"/>
    <col min="8163" max="8163" width="2.6640625" customWidth="1"/>
    <col min="8164" max="8164" width="15" customWidth="1"/>
    <col min="8165" max="8165" width="9" bestFit="1" customWidth="1"/>
    <col min="8166" max="8166" width="8.5" bestFit="1" customWidth="1"/>
    <col min="8167" max="8167" width="10.33203125" bestFit="1" customWidth="1"/>
    <col min="8168" max="8170" width="9.6640625" bestFit="1" customWidth="1"/>
    <col min="8171" max="8171" width="9.5" bestFit="1" customWidth="1"/>
    <col min="8172" max="8172" width="10.1640625" bestFit="1" customWidth="1"/>
    <col min="8418" max="8418" width="4.6640625" customWidth="1"/>
    <col min="8419" max="8419" width="2.6640625" customWidth="1"/>
    <col min="8420" max="8420" width="15" customWidth="1"/>
    <col min="8421" max="8421" width="9" bestFit="1" customWidth="1"/>
    <col min="8422" max="8422" width="8.5" bestFit="1" customWidth="1"/>
    <col min="8423" max="8423" width="10.33203125" bestFit="1" customWidth="1"/>
    <col min="8424" max="8426" width="9.6640625" bestFit="1" customWidth="1"/>
    <col min="8427" max="8427" width="9.5" bestFit="1" customWidth="1"/>
    <col min="8428" max="8428" width="10.1640625" bestFit="1" customWidth="1"/>
    <col min="8674" max="8674" width="4.6640625" customWidth="1"/>
    <col min="8675" max="8675" width="2.6640625" customWidth="1"/>
    <col min="8676" max="8676" width="15" customWidth="1"/>
    <col min="8677" max="8677" width="9" bestFit="1" customWidth="1"/>
    <col min="8678" max="8678" width="8.5" bestFit="1" customWidth="1"/>
    <col min="8679" max="8679" width="10.33203125" bestFit="1" customWidth="1"/>
    <col min="8680" max="8682" width="9.6640625" bestFit="1" customWidth="1"/>
    <col min="8683" max="8683" width="9.5" bestFit="1" customWidth="1"/>
    <col min="8684" max="8684" width="10.1640625" bestFit="1" customWidth="1"/>
    <col min="8930" max="8930" width="4.6640625" customWidth="1"/>
    <col min="8931" max="8931" width="2.6640625" customWidth="1"/>
    <col min="8932" max="8932" width="15" customWidth="1"/>
    <col min="8933" max="8933" width="9" bestFit="1" customWidth="1"/>
    <col min="8934" max="8934" width="8.5" bestFit="1" customWidth="1"/>
    <col min="8935" max="8935" width="10.33203125" bestFit="1" customWidth="1"/>
    <col min="8936" max="8938" width="9.6640625" bestFit="1" customWidth="1"/>
    <col min="8939" max="8939" width="9.5" bestFit="1" customWidth="1"/>
    <col min="8940" max="8940" width="10.1640625" bestFit="1" customWidth="1"/>
    <col min="9186" max="9186" width="4.6640625" customWidth="1"/>
    <col min="9187" max="9187" width="2.6640625" customWidth="1"/>
    <col min="9188" max="9188" width="15" customWidth="1"/>
    <col min="9189" max="9189" width="9" bestFit="1" customWidth="1"/>
    <col min="9190" max="9190" width="8.5" bestFit="1" customWidth="1"/>
    <col min="9191" max="9191" width="10.33203125" bestFit="1" customWidth="1"/>
    <col min="9192" max="9194" width="9.6640625" bestFit="1" customWidth="1"/>
    <col min="9195" max="9195" width="9.5" bestFit="1" customWidth="1"/>
    <col min="9196" max="9196" width="10.1640625" bestFit="1" customWidth="1"/>
    <col min="9442" max="9442" width="4.6640625" customWidth="1"/>
    <col min="9443" max="9443" width="2.6640625" customWidth="1"/>
    <col min="9444" max="9444" width="15" customWidth="1"/>
    <col min="9445" max="9445" width="9" bestFit="1" customWidth="1"/>
    <col min="9446" max="9446" width="8.5" bestFit="1" customWidth="1"/>
    <col min="9447" max="9447" width="10.33203125" bestFit="1" customWidth="1"/>
    <col min="9448" max="9450" width="9.6640625" bestFit="1" customWidth="1"/>
    <col min="9451" max="9451" width="9.5" bestFit="1" customWidth="1"/>
    <col min="9452" max="9452" width="10.1640625" bestFit="1" customWidth="1"/>
    <col min="9698" max="9698" width="4.6640625" customWidth="1"/>
    <col min="9699" max="9699" width="2.6640625" customWidth="1"/>
    <col min="9700" max="9700" width="15" customWidth="1"/>
    <col min="9701" max="9701" width="9" bestFit="1" customWidth="1"/>
    <col min="9702" max="9702" width="8.5" bestFit="1" customWidth="1"/>
    <col min="9703" max="9703" width="10.33203125" bestFit="1" customWidth="1"/>
    <col min="9704" max="9706" width="9.6640625" bestFit="1" customWidth="1"/>
    <col min="9707" max="9707" width="9.5" bestFit="1" customWidth="1"/>
    <col min="9708" max="9708" width="10.1640625" bestFit="1" customWidth="1"/>
    <col min="9954" max="9954" width="4.6640625" customWidth="1"/>
    <col min="9955" max="9955" width="2.6640625" customWidth="1"/>
    <col min="9956" max="9956" width="15" customWidth="1"/>
    <col min="9957" max="9957" width="9" bestFit="1" customWidth="1"/>
    <col min="9958" max="9958" width="8.5" bestFit="1" customWidth="1"/>
    <col min="9959" max="9959" width="10.33203125" bestFit="1" customWidth="1"/>
    <col min="9960" max="9962" width="9.6640625" bestFit="1" customWidth="1"/>
    <col min="9963" max="9963" width="9.5" bestFit="1" customWidth="1"/>
    <col min="9964" max="9964" width="10.1640625" bestFit="1" customWidth="1"/>
    <col min="10210" max="10210" width="4.6640625" customWidth="1"/>
    <col min="10211" max="10211" width="2.6640625" customWidth="1"/>
    <col min="10212" max="10212" width="15" customWidth="1"/>
    <col min="10213" max="10213" width="9" bestFit="1" customWidth="1"/>
    <col min="10214" max="10214" width="8.5" bestFit="1" customWidth="1"/>
    <col min="10215" max="10215" width="10.33203125" bestFit="1" customWidth="1"/>
    <col min="10216" max="10218" width="9.6640625" bestFit="1" customWidth="1"/>
    <col min="10219" max="10219" width="9.5" bestFit="1" customWidth="1"/>
    <col min="10220" max="10220" width="10.1640625" bestFit="1" customWidth="1"/>
    <col min="10466" max="10466" width="4.6640625" customWidth="1"/>
    <col min="10467" max="10467" width="2.6640625" customWidth="1"/>
    <col min="10468" max="10468" width="15" customWidth="1"/>
    <col min="10469" max="10469" width="9" bestFit="1" customWidth="1"/>
    <col min="10470" max="10470" width="8.5" bestFit="1" customWidth="1"/>
    <col min="10471" max="10471" width="10.33203125" bestFit="1" customWidth="1"/>
    <col min="10472" max="10474" width="9.6640625" bestFit="1" customWidth="1"/>
    <col min="10475" max="10475" width="9.5" bestFit="1" customWidth="1"/>
    <col min="10476" max="10476" width="10.1640625" bestFit="1" customWidth="1"/>
    <col min="10722" max="10722" width="4.6640625" customWidth="1"/>
    <col min="10723" max="10723" width="2.6640625" customWidth="1"/>
    <col min="10724" max="10724" width="15" customWidth="1"/>
    <col min="10725" max="10725" width="9" bestFit="1" customWidth="1"/>
    <col min="10726" max="10726" width="8.5" bestFit="1" customWidth="1"/>
    <col min="10727" max="10727" width="10.33203125" bestFit="1" customWidth="1"/>
    <col min="10728" max="10730" width="9.6640625" bestFit="1" customWidth="1"/>
    <col min="10731" max="10731" width="9.5" bestFit="1" customWidth="1"/>
    <col min="10732" max="10732" width="10.1640625" bestFit="1" customWidth="1"/>
    <col min="10978" max="10978" width="4.6640625" customWidth="1"/>
    <col min="10979" max="10979" width="2.6640625" customWidth="1"/>
    <col min="10980" max="10980" width="15" customWidth="1"/>
    <col min="10981" max="10981" width="9" bestFit="1" customWidth="1"/>
    <col min="10982" max="10982" width="8.5" bestFit="1" customWidth="1"/>
    <col min="10983" max="10983" width="10.33203125" bestFit="1" customWidth="1"/>
    <col min="10984" max="10986" width="9.6640625" bestFit="1" customWidth="1"/>
    <col min="10987" max="10987" width="9.5" bestFit="1" customWidth="1"/>
    <col min="10988" max="10988" width="10.1640625" bestFit="1" customWidth="1"/>
    <col min="11234" max="11234" width="4.6640625" customWidth="1"/>
    <col min="11235" max="11235" width="2.6640625" customWidth="1"/>
    <col min="11236" max="11236" width="15" customWidth="1"/>
    <col min="11237" max="11237" width="9" bestFit="1" customWidth="1"/>
    <col min="11238" max="11238" width="8.5" bestFit="1" customWidth="1"/>
    <col min="11239" max="11239" width="10.33203125" bestFit="1" customWidth="1"/>
    <col min="11240" max="11242" width="9.6640625" bestFit="1" customWidth="1"/>
    <col min="11243" max="11243" width="9.5" bestFit="1" customWidth="1"/>
    <col min="11244" max="11244" width="10.1640625" bestFit="1" customWidth="1"/>
    <col min="11490" max="11490" width="4.6640625" customWidth="1"/>
    <col min="11491" max="11491" width="2.6640625" customWidth="1"/>
    <col min="11492" max="11492" width="15" customWidth="1"/>
    <col min="11493" max="11493" width="9" bestFit="1" customWidth="1"/>
    <col min="11494" max="11494" width="8.5" bestFit="1" customWidth="1"/>
    <col min="11495" max="11495" width="10.33203125" bestFit="1" customWidth="1"/>
    <col min="11496" max="11498" width="9.6640625" bestFit="1" customWidth="1"/>
    <col min="11499" max="11499" width="9.5" bestFit="1" customWidth="1"/>
    <col min="11500" max="11500" width="10.1640625" bestFit="1" customWidth="1"/>
    <col min="11746" max="11746" width="4.6640625" customWidth="1"/>
    <col min="11747" max="11747" width="2.6640625" customWidth="1"/>
    <col min="11748" max="11748" width="15" customWidth="1"/>
    <col min="11749" max="11749" width="9" bestFit="1" customWidth="1"/>
    <col min="11750" max="11750" width="8.5" bestFit="1" customWidth="1"/>
    <col min="11751" max="11751" width="10.33203125" bestFit="1" customWidth="1"/>
    <col min="11752" max="11754" width="9.6640625" bestFit="1" customWidth="1"/>
    <col min="11755" max="11755" width="9.5" bestFit="1" customWidth="1"/>
    <col min="11756" max="11756" width="10.1640625" bestFit="1" customWidth="1"/>
    <col min="12002" max="12002" width="4.6640625" customWidth="1"/>
    <col min="12003" max="12003" width="2.6640625" customWidth="1"/>
    <col min="12004" max="12004" width="15" customWidth="1"/>
    <col min="12005" max="12005" width="9" bestFit="1" customWidth="1"/>
    <col min="12006" max="12006" width="8.5" bestFit="1" customWidth="1"/>
    <col min="12007" max="12007" width="10.33203125" bestFit="1" customWidth="1"/>
    <col min="12008" max="12010" width="9.6640625" bestFit="1" customWidth="1"/>
    <col min="12011" max="12011" width="9.5" bestFit="1" customWidth="1"/>
    <col min="12012" max="12012" width="10.1640625" bestFit="1" customWidth="1"/>
    <col min="12258" max="12258" width="4.6640625" customWidth="1"/>
    <col min="12259" max="12259" width="2.6640625" customWidth="1"/>
    <col min="12260" max="12260" width="15" customWidth="1"/>
    <col min="12261" max="12261" width="9" bestFit="1" customWidth="1"/>
    <col min="12262" max="12262" width="8.5" bestFit="1" customWidth="1"/>
    <col min="12263" max="12263" width="10.33203125" bestFit="1" customWidth="1"/>
    <col min="12264" max="12266" width="9.6640625" bestFit="1" customWidth="1"/>
    <col min="12267" max="12267" width="9.5" bestFit="1" customWidth="1"/>
    <col min="12268" max="12268" width="10.1640625" bestFit="1" customWidth="1"/>
    <col min="12514" max="12514" width="4.6640625" customWidth="1"/>
    <col min="12515" max="12515" width="2.6640625" customWidth="1"/>
    <col min="12516" max="12516" width="15" customWidth="1"/>
    <col min="12517" max="12517" width="9" bestFit="1" customWidth="1"/>
    <col min="12518" max="12518" width="8.5" bestFit="1" customWidth="1"/>
    <col min="12519" max="12519" width="10.33203125" bestFit="1" customWidth="1"/>
    <col min="12520" max="12522" width="9.6640625" bestFit="1" customWidth="1"/>
    <col min="12523" max="12523" width="9.5" bestFit="1" customWidth="1"/>
    <col min="12524" max="12524" width="10.1640625" bestFit="1" customWidth="1"/>
    <col min="12770" max="12770" width="4.6640625" customWidth="1"/>
    <col min="12771" max="12771" width="2.6640625" customWidth="1"/>
    <col min="12772" max="12772" width="15" customWidth="1"/>
    <col min="12773" max="12773" width="9" bestFit="1" customWidth="1"/>
    <col min="12774" max="12774" width="8.5" bestFit="1" customWidth="1"/>
    <col min="12775" max="12775" width="10.33203125" bestFit="1" customWidth="1"/>
    <col min="12776" max="12778" width="9.6640625" bestFit="1" customWidth="1"/>
    <col min="12779" max="12779" width="9.5" bestFit="1" customWidth="1"/>
    <col min="12780" max="12780" width="10.1640625" bestFit="1" customWidth="1"/>
    <col min="13026" max="13026" width="4.6640625" customWidth="1"/>
    <col min="13027" max="13027" width="2.6640625" customWidth="1"/>
    <col min="13028" max="13028" width="15" customWidth="1"/>
    <col min="13029" max="13029" width="9" bestFit="1" customWidth="1"/>
    <col min="13030" max="13030" width="8.5" bestFit="1" customWidth="1"/>
    <col min="13031" max="13031" width="10.33203125" bestFit="1" customWidth="1"/>
    <col min="13032" max="13034" width="9.6640625" bestFit="1" customWidth="1"/>
    <col min="13035" max="13035" width="9.5" bestFit="1" customWidth="1"/>
    <col min="13036" max="13036" width="10.1640625" bestFit="1" customWidth="1"/>
    <col min="13282" max="13282" width="4.6640625" customWidth="1"/>
    <col min="13283" max="13283" width="2.6640625" customWidth="1"/>
    <col min="13284" max="13284" width="15" customWidth="1"/>
    <col min="13285" max="13285" width="9" bestFit="1" customWidth="1"/>
    <col min="13286" max="13286" width="8.5" bestFit="1" customWidth="1"/>
    <col min="13287" max="13287" width="10.33203125" bestFit="1" customWidth="1"/>
    <col min="13288" max="13290" width="9.6640625" bestFit="1" customWidth="1"/>
    <col min="13291" max="13291" width="9.5" bestFit="1" customWidth="1"/>
    <col min="13292" max="13292" width="10.1640625" bestFit="1" customWidth="1"/>
    <col min="13538" max="13538" width="4.6640625" customWidth="1"/>
    <col min="13539" max="13539" width="2.6640625" customWidth="1"/>
    <col min="13540" max="13540" width="15" customWidth="1"/>
    <col min="13541" max="13541" width="9" bestFit="1" customWidth="1"/>
    <col min="13542" max="13542" width="8.5" bestFit="1" customWidth="1"/>
    <col min="13543" max="13543" width="10.33203125" bestFit="1" customWidth="1"/>
    <col min="13544" max="13546" width="9.6640625" bestFit="1" customWidth="1"/>
    <col min="13547" max="13547" width="9.5" bestFit="1" customWidth="1"/>
    <col min="13548" max="13548" width="10.1640625" bestFit="1" customWidth="1"/>
    <col min="13794" max="13794" width="4.6640625" customWidth="1"/>
    <col min="13795" max="13795" width="2.6640625" customWidth="1"/>
    <col min="13796" max="13796" width="15" customWidth="1"/>
    <col min="13797" max="13797" width="9" bestFit="1" customWidth="1"/>
    <col min="13798" max="13798" width="8.5" bestFit="1" customWidth="1"/>
    <col min="13799" max="13799" width="10.33203125" bestFit="1" customWidth="1"/>
    <col min="13800" max="13802" width="9.6640625" bestFit="1" customWidth="1"/>
    <col min="13803" max="13803" width="9.5" bestFit="1" customWidth="1"/>
    <col min="13804" max="13804" width="10.1640625" bestFit="1" customWidth="1"/>
    <col min="14050" max="14050" width="4.6640625" customWidth="1"/>
    <col min="14051" max="14051" width="2.6640625" customWidth="1"/>
    <col min="14052" max="14052" width="15" customWidth="1"/>
    <col min="14053" max="14053" width="9" bestFit="1" customWidth="1"/>
    <col min="14054" max="14054" width="8.5" bestFit="1" customWidth="1"/>
    <col min="14055" max="14055" width="10.33203125" bestFit="1" customWidth="1"/>
    <col min="14056" max="14058" width="9.6640625" bestFit="1" customWidth="1"/>
    <col min="14059" max="14059" width="9.5" bestFit="1" customWidth="1"/>
    <col min="14060" max="14060" width="10.1640625" bestFit="1" customWidth="1"/>
    <col min="14306" max="14306" width="4.6640625" customWidth="1"/>
    <col min="14307" max="14307" width="2.6640625" customWidth="1"/>
    <col min="14308" max="14308" width="15" customWidth="1"/>
    <col min="14309" max="14309" width="9" bestFit="1" customWidth="1"/>
    <col min="14310" max="14310" width="8.5" bestFit="1" customWidth="1"/>
    <col min="14311" max="14311" width="10.33203125" bestFit="1" customWidth="1"/>
    <col min="14312" max="14314" width="9.6640625" bestFit="1" customWidth="1"/>
    <col min="14315" max="14315" width="9.5" bestFit="1" customWidth="1"/>
    <col min="14316" max="14316" width="10.1640625" bestFit="1" customWidth="1"/>
    <col min="14562" max="14562" width="4.6640625" customWidth="1"/>
    <col min="14563" max="14563" width="2.6640625" customWidth="1"/>
    <col min="14564" max="14564" width="15" customWidth="1"/>
    <col min="14565" max="14565" width="9" bestFit="1" customWidth="1"/>
    <col min="14566" max="14566" width="8.5" bestFit="1" customWidth="1"/>
    <col min="14567" max="14567" width="10.33203125" bestFit="1" customWidth="1"/>
    <col min="14568" max="14570" width="9.6640625" bestFit="1" customWidth="1"/>
    <col min="14571" max="14571" width="9.5" bestFit="1" customWidth="1"/>
    <col min="14572" max="14572" width="10.1640625" bestFit="1" customWidth="1"/>
    <col min="14818" max="14818" width="4.6640625" customWidth="1"/>
    <col min="14819" max="14819" width="2.6640625" customWidth="1"/>
    <col min="14820" max="14820" width="15" customWidth="1"/>
    <col min="14821" max="14821" width="9" bestFit="1" customWidth="1"/>
    <col min="14822" max="14822" width="8.5" bestFit="1" customWidth="1"/>
    <col min="14823" max="14823" width="10.33203125" bestFit="1" customWidth="1"/>
    <col min="14824" max="14826" width="9.6640625" bestFit="1" customWidth="1"/>
    <col min="14827" max="14827" width="9.5" bestFit="1" customWidth="1"/>
    <col min="14828" max="14828" width="10.1640625" bestFit="1" customWidth="1"/>
    <col min="15074" max="15074" width="4.6640625" customWidth="1"/>
    <col min="15075" max="15075" width="2.6640625" customWidth="1"/>
    <col min="15076" max="15076" width="15" customWidth="1"/>
    <col min="15077" max="15077" width="9" bestFit="1" customWidth="1"/>
    <col min="15078" max="15078" width="8.5" bestFit="1" customWidth="1"/>
    <col min="15079" max="15079" width="10.33203125" bestFit="1" customWidth="1"/>
    <col min="15080" max="15082" width="9.6640625" bestFit="1" customWidth="1"/>
    <col min="15083" max="15083" width="9.5" bestFit="1" customWidth="1"/>
    <col min="15084" max="15084" width="10.1640625" bestFit="1" customWidth="1"/>
    <col min="15330" max="15330" width="4.6640625" customWidth="1"/>
    <col min="15331" max="15331" width="2.6640625" customWidth="1"/>
    <col min="15332" max="15332" width="15" customWidth="1"/>
    <col min="15333" max="15333" width="9" bestFit="1" customWidth="1"/>
    <col min="15334" max="15334" width="8.5" bestFit="1" customWidth="1"/>
    <col min="15335" max="15335" width="10.33203125" bestFit="1" customWidth="1"/>
    <col min="15336" max="15338" width="9.6640625" bestFit="1" customWidth="1"/>
    <col min="15339" max="15339" width="9.5" bestFit="1" customWidth="1"/>
    <col min="15340" max="15340" width="10.1640625" bestFit="1" customWidth="1"/>
    <col min="15586" max="15586" width="4.6640625" customWidth="1"/>
    <col min="15587" max="15587" width="2.6640625" customWidth="1"/>
    <col min="15588" max="15588" width="15" customWidth="1"/>
    <col min="15589" max="15589" width="9" bestFit="1" customWidth="1"/>
    <col min="15590" max="15590" width="8.5" bestFit="1" customWidth="1"/>
    <col min="15591" max="15591" width="10.33203125" bestFit="1" customWidth="1"/>
    <col min="15592" max="15594" width="9.6640625" bestFit="1" customWidth="1"/>
    <col min="15595" max="15595" width="9.5" bestFit="1" customWidth="1"/>
    <col min="15596" max="15596" width="10.1640625" bestFit="1" customWidth="1"/>
    <col min="15842" max="15842" width="4.6640625" customWidth="1"/>
    <col min="15843" max="15843" width="2.6640625" customWidth="1"/>
    <col min="15844" max="15844" width="15" customWidth="1"/>
    <col min="15845" max="15845" width="9" bestFit="1" customWidth="1"/>
    <col min="15846" max="15846" width="8.5" bestFit="1" customWidth="1"/>
    <col min="15847" max="15847" width="10.33203125" bestFit="1" customWidth="1"/>
    <col min="15848" max="15850" width="9.6640625" bestFit="1" customWidth="1"/>
    <col min="15851" max="15851" width="9.5" bestFit="1" customWidth="1"/>
    <col min="15852" max="15852" width="10.1640625" bestFit="1" customWidth="1"/>
    <col min="16098" max="16098" width="4.6640625" customWidth="1"/>
    <col min="16099" max="16099" width="2.6640625" customWidth="1"/>
    <col min="16100" max="16100" width="15" customWidth="1"/>
    <col min="16101" max="16101" width="9" bestFit="1" customWidth="1"/>
    <col min="16102" max="16102" width="8.5" bestFit="1" customWidth="1"/>
    <col min="16103" max="16103" width="10.33203125" bestFit="1" customWidth="1"/>
    <col min="16104" max="16106" width="9.6640625" bestFit="1" customWidth="1"/>
    <col min="16107" max="16107" width="9.5" bestFit="1" customWidth="1"/>
    <col min="16108" max="16108" width="10.1640625" bestFit="1" customWidth="1"/>
  </cols>
  <sheetData>
    <row r="1" spans="1:3" ht="27" customHeight="1" thickBot="1">
      <c r="A1" s="176" t="s">
        <v>115</v>
      </c>
      <c r="B1" s="177"/>
      <c r="C1" s="178"/>
    </row>
    <row r="2" spans="1:3" ht="21.75" customHeight="1">
      <c r="A2" s="186" t="s">
        <v>33</v>
      </c>
      <c r="B2" s="187"/>
      <c r="C2" s="164"/>
    </row>
    <row r="3" spans="1:3" ht="21.75" customHeight="1">
      <c r="A3" s="195" t="s">
        <v>0</v>
      </c>
      <c r="B3" s="196"/>
      <c r="C3" s="165"/>
    </row>
    <row r="4" spans="1:3" ht="21.75" customHeight="1">
      <c r="A4" s="195" t="s">
        <v>3</v>
      </c>
      <c r="B4" s="196"/>
      <c r="C4" s="166"/>
    </row>
    <row r="5" spans="1:3" ht="19">
      <c r="A5" s="199" t="s">
        <v>113</v>
      </c>
      <c r="B5" s="200"/>
      <c r="C5" s="167"/>
    </row>
    <row r="6" spans="1:3" ht="20" thickBot="1">
      <c r="A6" s="197" t="s">
        <v>117</v>
      </c>
      <c r="B6" s="198"/>
      <c r="C6" s="168"/>
    </row>
    <row r="7" spans="1:3" s="7" customFormat="1" ht="19.25" customHeight="1" thickBot="1">
      <c r="A7" s="192" t="s">
        <v>42</v>
      </c>
      <c r="B7" s="193"/>
      <c r="C7" s="194"/>
    </row>
    <row r="8" spans="1:3" s="8" customFormat="1" ht="19.25" customHeight="1">
      <c r="A8" s="188" t="s">
        <v>30</v>
      </c>
      <c r="B8" s="189"/>
      <c r="C8" s="169">
        <v>2026</v>
      </c>
    </row>
    <row r="9" spans="1:3" ht="21" customHeight="1">
      <c r="A9" s="190" t="s">
        <v>111</v>
      </c>
      <c r="B9" s="191"/>
      <c r="C9" s="170"/>
    </row>
    <row r="10" spans="1:3" ht="21.75" customHeight="1">
      <c r="A10" s="190" t="s">
        <v>41</v>
      </c>
      <c r="B10" s="191"/>
      <c r="C10" s="171"/>
    </row>
    <row r="11" spans="1:3" ht="19">
      <c r="A11" s="182" t="s">
        <v>112</v>
      </c>
      <c r="B11" s="183"/>
      <c r="C11" s="172"/>
    </row>
    <row r="12" spans="1:3" ht="19">
      <c r="A12" s="184" t="s">
        <v>116</v>
      </c>
      <c r="B12" s="185"/>
      <c r="C12" s="173"/>
    </row>
    <row r="13" spans="1:3" ht="20" thickBot="1">
      <c r="A13" s="201"/>
      <c r="B13" s="202"/>
      <c r="C13" s="203"/>
    </row>
    <row r="14" spans="1:3" ht="246" customHeight="1" thickBot="1">
      <c r="A14" s="179" t="s">
        <v>114</v>
      </c>
      <c r="B14" s="180"/>
      <c r="C14" s="181"/>
    </row>
  </sheetData>
  <mergeCells count="14">
    <mergeCell ref="A1:C1"/>
    <mergeCell ref="A14:C14"/>
    <mergeCell ref="A11:B11"/>
    <mergeCell ref="A12:B12"/>
    <mergeCell ref="A2:B2"/>
    <mergeCell ref="A8:B8"/>
    <mergeCell ref="A9:B9"/>
    <mergeCell ref="A10:B10"/>
    <mergeCell ref="A7:C7"/>
    <mergeCell ref="A3:B3"/>
    <mergeCell ref="A4:B4"/>
    <mergeCell ref="A6:B6"/>
    <mergeCell ref="A5:B5"/>
    <mergeCell ref="A13:C13"/>
  </mergeCells>
  <printOptions horizontalCentered="1" verticalCentered="1"/>
  <pageMargins left="0.7" right="0.7" top="3.0093749999999999" bottom="1.484375" header="0.3" footer="0.8"/>
  <pageSetup scale="135" orientation="portrait" r:id="rId1"/>
  <headerFooter>
    <oddHeader xml:space="preserve">&amp;L&amp;"Times New Roman,Regular"&amp;10&amp;K00B050Rice Lawyers Inc.
A Professional Corporaiton
437 Century Park Drive, Suite C
Yuba City, CA  95991
(530) 751-9730
&amp;C&amp;14
 2025 FARM BILL
ACR/PLC Programs
2026 Crop Year
GROWER INFORMATION &amp;11
</oddHeader>
    <oddFooter>&amp;L&amp;9&amp;Z&amp;F&amp;A
&amp;R&amp;9&amp;D&amp;T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view="pageLayout" zoomScaleNormal="100" zoomScaleSheetLayoutView="100" workbookViewId="0">
      <selection activeCell="G5" sqref="G5"/>
    </sheetView>
  </sheetViews>
  <sheetFormatPr baseColWidth="10" defaultColWidth="9.1640625" defaultRowHeight="15"/>
  <cols>
    <col min="1" max="1" width="4.5" style="28" customWidth="1"/>
    <col min="2" max="2" width="6.1640625" style="28" customWidth="1"/>
    <col min="3" max="3" width="15.5" style="28" customWidth="1"/>
    <col min="4" max="4" width="12.5" style="28" customWidth="1"/>
    <col min="5" max="5" width="9.5" style="28" customWidth="1"/>
    <col min="6" max="6" width="9" style="28" customWidth="1"/>
    <col min="7" max="8" width="11" style="28" bestFit="1" customWidth="1"/>
    <col min="9" max="16384" width="9.1640625" style="28"/>
  </cols>
  <sheetData>
    <row r="1" spans="1:8" ht="36" customHeight="1">
      <c r="A1" s="204" t="s">
        <v>34</v>
      </c>
      <c r="B1" s="205"/>
      <c r="C1" s="205"/>
      <c r="D1" s="205"/>
      <c r="E1" s="205"/>
      <c r="F1" s="205"/>
      <c r="G1" s="205"/>
      <c r="H1" s="205"/>
    </row>
    <row r="2" spans="1:8" ht="24" customHeight="1">
      <c r="A2" s="220" t="s">
        <v>11</v>
      </c>
      <c r="B2" s="221"/>
      <c r="C2" s="221"/>
      <c r="D2" s="221"/>
      <c r="E2" s="221"/>
      <c r="F2" s="221"/>
      <c r="G2" s="218">
        <v>2026</v>
      </c>
      <c r="H2" s="219"/>
    </row>
    <row r="3" spans="1:8" ht="24" customHeight="1">
      <c r="A3" s="222" t="s">
        <v>84</v>
      </c>
      <c r="B3" s="223"/>
      <c r="C3" s="223"/>
      <c r="D3" s="223"/>
      <c r="E3" s="223"/>
      <c r="F3" s="224"/>
      <c r="G3" s="82" t="s">
        <v>54</v>
      </c>
      <c r="H3" s="82" t="s">
        <v>55</v>
      </c>
    </row>
    <row r="4" spans="1:8" ht="24" customHeight="1">
      <c r="A4" s="225"/>
      <c r="B4" s="226"/>
      <c r="C4" s="226"/>
      <c r="D4" s="226"/>
      <c r="E4" s="226"/>
      <c r="F4" s="227"/>
      <c r="G4" s="87">
        <f>'Grower Information'!C10</f>
        <v>0</v>
      </c>
      <c r="H4" s="87">
        <f>'Grower Information'!C12</f>
        <v>0</v>
      </c>
    </row>
    <row r="5" spans="1:8" ht="36.5" customHeight="1">
      <c r="A5" s="209" t="s">
        <v>94</v>
      </c>
      <c r="B5" s="210"/>
      <c r="C5" s="210"/>
      <c r="D5" s="210"/>
      <c r="E5" s="210"/>
      <c r="F5" s="83">
        <v>24.33</v>
      </c>
      <c r="G5" s="84">
        <f>F5</f>
        <v>24.33</v>
      </c>
      <c r="H5" s="84">
        <f>F5</f>
        <v>24.33</v>
      </c>
    </row>
    <row r="6" spans="1:8" ht="21.75" customHeight="1">
      <c r="A6" s="229" t="s">
        <v>26</v>
      </c>
      <c r="B6" s="228"/>
      <c r="C6" s="228"/>
      <c r="D6" s="228"/>
      <c r="E6" s="228" t="s">
        <v>28</v>
      </c>
      <c r="F6" s="228"/>
      <c r="G6" s="114">
        <f>IF(G4&gt;G5,0,G4-G5)</f>
        <v>-24.33</v>
      </c>
      <c r="H6" s="114">
        <f>IF(H4&gt;H5,0,H4-H5)</f>
        <v>-24.33</v>
      </c>
    </row>
    <row r="7" spans="1:8">
      <c r="A7" s="207"/>
      <c r="B7" s="207"/>
      <c r="C7" s="207"/>
      <c r="D7" s="207"/>
      <c r="E7" s="207"/>
      <c r="F7" s="207"/>
      <c r="G7" s="207"/>
      <c r="H7" s="207"/>
    </row>
    <row r="8" spans="1:8" ht="24" customHeight="1">
      <c r="A8" s="213" t="s">
        <v>29</v>
      </c>
      <c r="B8" s="214"/>
      <c r="C8" s="214"/>
      <c r="D8" s="214"/>
      <c r="E8" s="214"/>
      <c r="F8" s="215"/>
      <c r="G8" s="115">
        <f>'Grower Information'!$C6</f>
        <v>0</v>
      </c>
      <c r="H8" s="115">
        <f>'Grower Information'!$C6</f>
        <v>0</v>
      </c>
    </row>
    <row r="9" spans="1:8">
      <c r="A9" s="207"/>
      <c r="B9" s="207"/>
      <c r="C9" s="207"/>
      <c r="D9" s="207"/>
      <c r="E9" s="207"/>
      <c r="F9" s="207"/>
      <c r="G9" s="207"/>
      <c r="H9" s="207"/>
    </row>
    <row r="10" spans="1:8" ht="21" customHeight="1">
      <c r="A10" s="216" t="s">
        <v>24</v>
      </c>
      <c r="B10" s="217"/>
      <c r="C10" s="217"/>
      <c r="D10" s="217"/>
      <c r="E10" s="85" t="s">
        <v>44</v>
      </c>
      <c r="F10" s="88">
        <f>'Grower Information'!C5</f>
        <v>0</v>
      </c>
      <c r="G10" s="208" t="s">
        <v>70</v>
      </c>
      <c r="H10" s="208"/>
    </row>
    <row r="11" spans="1:8" ht="21" customHeight="1">
      <c r="A11" s="216"/>
      <c r="B11" s="217"/>
      <c r="C11" s="217"/>
      <c r="D11" s="217"/>
      <c r="E11" s="82" t="s">
        <v>45</v>
      </c>
      <c r="F11" s="86">
        <v>0.85</v>
      </c>
      <c r="G11" s="82">
        <f>$F10*$F11</f>
        <v>0</v>
      </c>
      <c r="H11" s="82">
        <f>$F10*$F11</f>
        <v>0</v>
      </c>
    </row>
    <row r="12" spans="1:8">
      <c r="A12" s="206"/>
      <c r="B12" s="206"/>
      <c r="C12" s="206"/>
      <c r="D12" s="206"/>
      <c r="E12" s="206"/>
      <c r="F12" s="206"/>
      <c r="G12" s="206"/>
      <c r="H12" s="206"/>
    </row>
    <row r="13" spans="1:8" ht="35.25" customHeight="1" thickBot="1">
      <c r="A13" s="211" t="s">
        <v>95</v>
      </c>
      <c r="B13" s="212"/>
      <c r="C13" s="212"/>
      <c r="D13" s="212"/>
      <c r="E13" s="212"/>
      <c r="F13" s="212"/>
      <c r="G13" s="74">
        <f>-G6*G8*G11/100</f>
        <v>0</v>
      </c>
      <c r="H13" s="74">
        <f>-H6*H8*H11/100</f>
        <v>0</v>
      </c>
    </row>
    <row r="14" spans="1:8" ht="21" customHeight="1">
      <c r="A14" s="81"/>
      <c r="B14" s="78"/>
      <c r="C14" s="79" t="s">
        <v>85</v>
      </c>
      <c r="D14" s="81"/>
      <c r="E14" s="81"/>
      <c r="F14" s="81"/>
      <c r="G14" s="81"/>
      <c r="H14" s="81"/>
    </row>
    <row r="15" spans="1:8">
      <c r="A15" s="30"/>
      <c r="B15" s="29"/>
      <c r="C15" s="29"/>
      <c r="D15" s="29"/>
      <c r="E15" s="29"/>
      <c r="F15" s="29"/>
      <c r="G15" s="29"/>
      <c r="H15" s="29"/>
    </row>
  </sheetData>
  <mergeCells count="14">
    <mergeCell ref="A13:F13"/>
    <mergeCell ref="A8:F8"/>
    <mergeCell ref="A10:D11"/>
    <mergeCell ref="G2:H2"/>
    <mergeCell ref="A2:F2"/>
    <mergeCell ref="A3:F4"/>
    <mergeCell ref="E6:F6"/>
    <mergeCell ref="A6:D6"/>
    <mergeCell ref="A1:H1"/>
    <mergeCell ref="A12:H12"/>
    <mergeCell ref="A9:H9"/>
    <mergeCell ref="A7:H7"/>
    <mergeCell ref="G10:H10"/>
    <mergeCell ref="A5:E5"/>
  </mergeCells>
  <printOptions horizontalCentered="1" verticalCentered="1"/>
  <pageMargins left="0.7" right="0.45" top="1.67" bottom="1.2" header="0.3" footer="0.3"/>
  <pageSetup scale="120" orientation="landscape" r:id="rId1"/>
  <headerFooter>
    <oddHeader>&amp;L&amp;"Times New Roman,Regular"&amp;9&amp;K00B050Rice Lawyers.Inc.
A Professional Corporation
437 Century Park Drive, Suite C
Yuba City, CA  95991
(530) 751-9730
&amp;C&amp;14
PRICE LOSS COVERAGE ("PLC")</oddHeader>
    <oddFooter>&amp;LRice Lawyers, Inc. &amp;Z&amp;F&amp;A
&amp;R&amp;D&amp;T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9C89-C388-4CAA-8334-BE8DA4705E9C}">
  <sheetPr>
    <pageSetUpPr fitToPage="1"/>
  </sheetPr>
  <dimension ref="A1:R19"/>
  <sheetViews>
    <sheetView view="pageLayout" topLeftCell="A4" zoomScaleNormal="100" workbookViewId="0">
      <selection activeCell="Q19" sqref="Q19:R19"/>
    </sheetView>
  </sheetViews>
  <sheetFormatPr baseColWidth="10" defaultColWidth="9.1640625" defaultRowHeight="15"/>
  <cols>
    <col min="1" max="1" width="5.5" style="7" bestFit="1" customWidth="1"/>
    <col min="2" max="2" width="11.5" style="7" customWidth="1"/>
    <col min="3" max="3" width="10.5" style="7" customWidth="1"/>
    <col min="4" max="4" width="9.1640625" style="7" customWidth="1"/>
    <col min="5" max="5" width="11.5" style="7" customWidth="1"/>
    <col min="6" max="6" width="7.83203125" style="7" customWidth="1"/>
    <col min="7" max="7" width="11" style="7" customWidth="1"/>
    <col min="8" max="8" width="8.1640625" style="7" customWidth="1"/>
    <col min="9" max="10" width="8" style="7" customWidth="1"/>
    <col min="11" max="11" width="8.5" style="7" customWidth="1"/>
    <col min="12" max="12" width="8.6640625" style="7" customWidth="1"/>
    <col min="13" max="13" width="9" style="7" bestFit="1" customWidth="1"/>
    <col min="14" max="14" width="9.5" style="7" customWidth="1"/>
    <col min="15" max="15" width="8.33203125" style="7" customWidth="1"/>
    <col min="16" max="16" width="11.5" style="7" customWidth="1"/>
    <col min="17" max="17" width="10.1640625" style="7" customWidth="1"/>
    <col min="18" max="18" width="11" style="7" bestFit="1" customWidth="1"/>
    <col min="19" max="16384" width="9.1640625" style="7"/>
  </cols>
  <sheetData>
    <row r="1" spans="1:18" ht="19">
      <c r="A1" s="231" t="s">
        <v>101</v>
      </c>
      <c r="B1" s="232"/>
      <c r="C1" s="232"/>
      <c r="D1" s="232"/>
      <c r="E1" s="232"/>
      <c r="F1" s="232"/>
      <c r="G1" s="232"/>
      <c r="H1" s="232"/>
      <c r="I1" s="232"/>
      <c r="J1" s="232"/>
      <c r="K1" s="232"/>
      <c r="L1" s="232"/>
      <c r="M1" s="232"/>
      <c r="N1" s="232"/>
      <c r="O1" s="232"/>
      <c r="P1" s="232"/>
      <c r="Q1" s="232"/>
      <c r="R1" s="233"/>
    </row>
    <row r="2" spans="1:18" ht="31.5" customHeight="1">
      <c r="A2" s="15" t="s">
        <v>2</v>
      </c>
      <c r="B2" s="235" t="s">
        <v>0</v>
      </c>
      <c r="C2" s="237" t="s">
        <v>71</v>
      </c>
      <c r="D2" s="237" t="s">
        <v>110</v>
      </c>
      <c r="E2" s="237" t="s">
        <v>25</v>
      </c>
      <c r="F2" s="237" t="s">
        <v>105</v>
      </c>
      <c r="G2" s="239" t="s">
        <v>72</v>
      </c>
      <c r="H2" s="241" t="s">
        <v>73</v>
      </c>
      <c r="I2" s="241"/>
      <c r="J2" s="241" t="s">
        <v>76</v>
      </c>
      <c r="K2" s="241"/>
      <c r="L2" s="234" t="s">
        <v>77</v>
      </c>
      <c r="M2" s="234"/>
      <c r="N2" s="234" t="s">
        <v>28</v>
      </c>
      <c r="O2" s="234"/>
      <c r="P2" s="67" t="s">
        <v>78</v>
      </c>
      <c r="Q2" s="234" t="s">
        <v>79</v>
      </c>
      <c r="R2" s="234"/>
    </row>
    <row r="3" spans="1:18" ht="34">
      <c r="A3" s="16"/>
      <c r="B3" s="236"/>
      <c r="C3" s="238"/>
      <c r="D3" s="238"/>
      <c r="E3" s="238"/>
      <c r="F3" s="238"/>
      <c r="G3" s="240"/>
      <c r="H3" s="54" t="s">
        <v>74</v>
      </c>
      <c r="I3" s="45" t="s">
        <v>55</v>
      </c>
      <c r="J3" s="54" t="s">
        <v>74</v>
      </c>
      <c r="K3" s="45" t="s">
        <v>55</v>
      </c>
      <c r="L3" s="54" t="s">
        <v>74</v>
      </c>
      <c r="M3" s="45" t="s">
        <v>55</v>
      </c>
      <c r="N3" s="54" t="s">
        <v>74</v>
      </c>
      <c r="O3" s="45" t="s">
        <v>55</v>
      </c>
      <c r="P3" s="68" t="s">
        <v>96</v>
      </c>
      <c r="Q3" s="54" t="s">
        <v>74</v>
      </c>
      <c r="R3" s="54" t="s">
        <v>55</v>
      </c>
    </row>
    <row r="4" spans="1:18" ht="27.75" customHeight="1">
      <c r="A4" s="16">
        <v>1</v>
      </c>
      <c r="B4" s="51" t="s">
        <v>13</v>
      </c>
      <c r="C4" s="116">
        <f>'CA County Rice Yields'!H3</f>
        <v>9584.5366666666669</v>
      </c>
      <c r="D4" s="17">
        <f>'Olympic Averages'!M6</f>
        <v>24.613333333333333</v>
      </c>
      <c r="E4" s="56">
        <f>C4*D4/100</f>
        <v>2359.0739582222222</v>
      </c>
      <c r="F4" s="53">
        <v>0.9</v>
      </c>
      <c r="G4" s="134">
        <f>E4*F4</f>
        <v>2123.1665624000002</v>
      </c>
      <c r="H4" s="75">
        <f>'Grower Information'!C$9</f>
        <v>0</v>
      </c>
      <c r="I4" s="75">
        <f>'Grower Information'!C$11</f>
        <v>0</v>
      </c>
      <c r="J4" s="76">
        <f>'Grower Information'!C10</f>
        <v>0</v>
      </c>
      <c r="K4" s="76">
        <f>'Grower Information'!C12</f>
        <v>0</v>
      </c>
      <c r="L4" s="55">
        <f t="shared" ref="L4:M15" si="0">H4*J4/100</f>
        <v>0</v>
      </c>
      <c r="M4" s="55">
        <f>I4*K4/100</f>
        <v>0</v>
      </c>
      <c r="N4" s="55">
        <f>IF(G4-L4&lt;0,0,G4-L4)</f>
        <v>2123.1665624000002</v>
      </c>
      <c r="O4" s="55">
        <f>IF($G4-M4&lt;0,0,$G4-M4)</f>
        <v>2123.1665624000002</v>
      </c>
      <c r="P4" s="69">
        <f t="shared" ref="P4:P15" si="1">G4*0.12</f>
        <v>254.77998748800002</v>
      </c>
      <c r="Q4" s="55">
        <f>IF(N4&gt;$P4,$P4,N4)</f>
        <v>254.77998748800002</v>
      </c>
      <c r="R4" s="56">
        <f t="shared" ref="Q4:R15" si="2">IF(O4&gt;$P4,$P4,O4)</f>
        <v>254.77998748800002</v>
      </c>
    </row>
    <row r="5" spans="1:18" ht="27.75" customHeight="1">
      <c r="A5" s="16">
        <f t="shared" ref="A5:A14" si="3">A4+1</f>
        <v>2</v>
      </c>
      <c r="B5" s="51" t="s">
        <v>15</v>
      </c>
      <c r="C5" s="116">
        <f>'CA County Rice Yields'!H5</f>
        <v>9273.5566666666655</v>
      </c>
      <c r="D5" s="17">
        <f t="shared" ref="D5:D15" si="4">D4</f>
        <v>24.613333333333333</v>
      </c>
      <c r="E5" s="56">
        <f t="shared" ref="E5:E15" si="5">C5*D5/100</f>
        <v>2282.5314142222219</v>
      </c>
      <c r="F5" s="53">
        <f t="shared" ref="F5:F15" si="6">F4</f>
        <v>0.9</v>
      </c>
      <c r="G5" s="134">
        <f t="shared" ref="G5:G15" si="7">E5*F5</f>
        <v>2054.2782727999997</v>
      </c>
      <c r="H5" s="75">
        <f>'Grower Information'!C$9</f>
        <v>0</v>
      </c>
      <c r="I5" s="75">
        <f>'Grower Information'!C$11</f>
        <v>0</v>
      </c>
      <c r="J5" s="76">
        <f>'Grower Information'!C$10</f>
        <v>0</v>
      </c>
      <c r="K5" s="76">
        <f>'Grower Information'!C$12</f>
        <v>0</v>
      </c>
      <c r="L5" s="55">
        <f t="shared" si="0"/>
        <v>0</v>
      </c>
      <c r="M5" s="55">
        <f t="shared" si="0"/>
        <v>0</v>
      </c>
      <c r="N5" s="55">
        <f>IF(G5-L5&lt;0,0,G5-L5)</f>
        <v>2054.2782727999997</v>
      </c>
      <c r="O5" s="56">
        <f t="shared" ref="O5:O7" si="8">G5-M5</f>
        <v>2054.2782727999997</v>
      </c>
      <c r="P5" s="69">
        <f t="shared" si="1"/>
        <v>246.51339273599996</v>
      </c>
      <c r="Q5" s="55">
        <f t="shared" si="2"/>
        <v>246.51339273599996</v>
      </c>
      <c r="R5" s="56">
        <f t="shared" si="2"/>
        <v>246.51339273599996</v>
      </c>
    </row>
    <row r="6" spans="1:18" ht="27.75" customHeight="1">
      <c r="A6" s="16">
        <f t="shared" si="3"/>
        <v>3</v>
      </c>
      <c r="B6" s="51" t="s">
        <v>37</v>
      </c>
      <c r="C6" s="116">
        <f>'CA County Rice Yields'!H7</f>
        <v>8556.2900000000009</v>
      </c>
      <c r="D6" s="17">
        <f t="shared" si="4"/>
        <v>24.613333333333333</v>
      </c>
      <c r="E6" s="56">
        <f t="shared" ref="E6:E10" si="9">C6*D6/100</f>
        <v>2105.988178666667</v>
      </c>
      <c r="F6" s="53">
        <f t="shared" si="6"/>
        <v>0.9</v>
      </c>
      <c r="G6" s="159">
        <f t="shared" ref="G6:G10" si="10">E6*F6</f>
        <v>1895.3893608000003</v>
      </c>
      <c r="H6" s="75">
        <f>'Grower Information'!C$9</f>
        <v>0</v>
      </c>
      <c r="I6" s="75">
        <f>'Grower Information'!C$11</f>
        <v>0</v>
      </c>
      <c r="J6" s="76">
        <f>'Grower Information'!C10</f>
        <v>0</v>
      </c>
      <c r="K6" s="76">
        <f>'Grower Information'!C$12</f>
        <v>0</v>
      </c>
      <c r="L6" s="55">
        <f t="shared" ref="L6" si="11">H6*J6/100</f>
        <v>0</v>
      </c>
      <c r="M6" s="55">
        <f t="shared" ref="M6" si="12">I6*K6/100</f>
        <v>0</v>
      </c>
      <c r="N6" s="55">
        <f>IF(G6-L6&lt;0,0,G6-L6)</f>
        <v>1895.3893608000003</v>
      </c>
      <c r="O6" s="56">
        <f t="shared" ref="O6" si="13">G6-M6</f>
        <v>1895.3893608000003</v>
      </c>
      <c r="P6" s="69">
        <f t="shared" ref="P6" si="14">G6*0.12</f>
        <v>227.44672329600002</v>
      </c>
      <c r="Q6" s="55">
        <f t="shared" ref="Q6" si="15">IF(N6&gt;$P6,$P6,N6)</f>
        <v>227.44672329600002</v>
      </c>
      <c r="R6" s="56">
        <f t="shared" ref="R6" si="16">IF(O6&gt;$P6,$P6,O6)</f>
        <v>227.44672329600002</v>
      </c>
    </row>
    <row r="7" spans="1:18" ht="27.75" customHeight="1">
      <c r="A7" s="16">
        <f t="shared" si="3"/>
        <v>4</v>
      </c>
      <c r="B7" s="51" t="s">
        <v>14</v>
      </c>
      <c r="C7" s="116">
        <f>'CA County Rice Yields'!H9</f>
        <v>9156.3499999999985</v>
      </c>
      <c r="D7" s="17">
        <f>D5</f>
        <v>24.613333333333333</v>
      </c>
      <c r="E7" s="56">
        <f t="shared" si="9"/>
        <v>2253.6829466666663</v>
      </c>
      <c r="F7" s="53">
        <f t="shared" si="6"/>
        <v>0.9</v>
      </c>
      <c r="G7" s="134">
        <f t="shared" si="10"/>
        <v>2028.3146519999998</v>
      </c>
      <c r="H7" s="75">
        <f>'Grower Information'!C$9</f>
        <v>0</v>
      </c>
      <c r="I7" s="75">
        <f>'Grower Information'!C$11</f>
        <v>0</v>
      </c>
      <c r="J7" s="76">
        <f>'Grower Information'!C$10</f>
        <v>0</v>
      </c>
      <c r="K7" s="76">
        <f>'Grower Information'!C$12</f>
        <v>0</v>
      </c>
      <c r="L7" s="55">
        <f t="shared" si="0"/>
        <v>0</v>
      </c>
      <c r="M7" s="55">
        <f t="shared" si="0"/>
        <v>0</v>
      </c>
      <c r="N7" s="55">
        <f t="shared" ref="N7:N11" si="17">IF(G7-L7&lt;0,0,G7-L7)</f>
        <v>2028.3146519999998</v>
      </c>
      <c r="O7" s="56">
        <f t="shared" si="8"/>
        <v>2028.3146519999998</v>
      </c>
      <c r="P7" s="69">
        <f t="shared" si="1"/>
        <v>243.39775823999997</v>
      </c>
      <c r="Q7" s="55">
        <f t="shared" si="2"/>
        <v>243.39775823999997</v>
      </c>
      <c r="R7" s="56">
        <f t="shared" si="2"/>
        <v>243.39775823999997</v>
      </c>
    </row>
    <row r="8" spans="1:18" ht="27.75" customHeight="1">
      <c r="A8" s="16">
        <f t="shared" si="3"/>
        <v>5</v>
      </c>
      <c r="B8" s="51" t="str">
        <f>'CA County Rice Yields'!A11</f>
        <v>Kern</v>
      </c>
      <c r="C8" s="158">
        <f>'CA County Rice Yields'!H11</f>
        <v>8285.17</v>
      </c>
      <c r="D8" s="17">
        <f>D6</f>
        <v>24.613333333333333</v>
      </c>
      <c r="E8" s="56">
        <f t="shared" si="9"/>
        <v>2039.2565093333333</v>
      </c>
      <c r="F8" s="53">
        <f t="shared" si="6"/>
        <v>0.9</v>
      </c>
      <c r="G8" s="134">
        <f t="shared" si="10"/>
        <v>1835.3308583999999</v>
      </c>
      <c r="H8" s="75">
        <f>'Grower Information'!C$9</f>
        <v>0</v>
      </c>
      <c r="I8" s="75">
        <f>'Grower Information'!C$11</f>
        <v>0</v>
      </c>
      <c r="J8" s="76">
        <f>'Grower Information'!C$10</f>
        <v>0</v>
      </c>
      <c r="K8" s="76">
        <f>'Grower Information'!C$12</f>
        <v>0</v>
      </c>
      <c r="L8" s="55">
        <f t="shared" ref="L8" si="18">H8*J8/100</f>
        <v>0</v>
      </c>
      <c r="M8" s="55">
        <f t="shared" ref="M8" si="19">I8*K8/100</f>
        <v>0</v>
      </c>
      <c r="N8" s="55">
        <f>IF(G8-L8&lt;0,0,G8-L8)</f>
        <v>1835.3308583999999</v>
      </c>
      <c r="O8" s="56">
        <f t="shared" ref="O8:O15" si="20">IF(G8-M8&lt;0,0,G8-M8)</f>
        <v>1835.3308583999999</v>
      </c>
      <c r="P8" s="69">
        <f t="shared" ref="P8" si="21">G8*0.12</f>
        <v>220.23970300799999</v>
      </c>
      <c r="Q8" s="55">
        <f t="shared" ref="Q8" si="22">IF(N8&gt;$P8,$P8,N8)</f>
        <v>220.23970300799999</v>
      </c>
      <c r="R8" s="56">
        <f t="shared" ref="R8" si="23">IF(O8&gt;$P8,$P8,O8)</f>
        <v>220.23970300799999</v>
      </c>
    </row>
    <row r="9" spans="1:18" ht="27.75" customHeight="1">
      <c r="A9" s="16">
        <f t="shared" si="3"/>
        <v>6</v>
      </c>
      <c r="B9" s="51" t="str">
        <f>'CA County Rice Yields'!A13</f>
        <v>Madera</v>
      </c>
      <c r="C9" s="116">
        <f>'CA County Rice Yields'!H13</f>
        <v>8084.5966666666673</v>
      </c>
      <c r="D9" s="17">
        <f>D7</f>
        <v>24.613333333333333</v>
      </c>
      <c r="E9" s="56">
        <f t="shared" si="9"/>
        <v>1989.8887262222224</v>
      </c>
      <c r="F9" s="53">
        <f t="shared" si="6"/>
        <v>0.9</v>
      </c>
      <c r="G9" s="134">
        <f t="shared" si="10"/>
        <v>1790.8998536000001</v>
      </c>
      <c r="H9" s="75">
        <f>'Grower Information'!C$9</f>
        <v>0</v>
      </c>
      <c r="I9" s="75">
        <f>'Grower Information'!C$11</f>
        <v>0</v>
      </c>
      <c r="J9" s="76">
        <f>'Grower Information'!C$10</f>
        <v>0</v>
      </c>
      <c r="K9" s="76">
        <f>'Grower Information'!C$12</f>
        <v>0</v>
      </c>
      <c r="L9" s="55">
        <f t="shared" ref="L9:L10" si="24">H9*J9/100</f>
        <v>0</v>
      </c>
      <c r="M9" s="55">
        <f t="shared" ref="M9:M10" si="25">I9*K9/100</f>
        <v>0</v>
      </c>
      <c r="N9" s="55">
        <f>IF(G9-L9&lt;0,0,G9-L9)</f>
        <v>1790.8998536000001</v>
      </c>
      <c r="O9" s="56">
        <f t="shared" si="20"/>
        <v>1790.8998536000001</v>
      </c>
      <c r="P9" s="69">
        <f t="shared" ref="P9:P10" si="26">G9*0.12</f>
        <v>214.90798243200001</v>
      </c>
      <c r="Q9" s="55">
        <f t="shared" ref="Q9:Q10" si="27">IF(N9&gt;$P9,$P9,N9)</f>
        <v>214.90798243200001</v>
      </c>
      <c r="R9" s="56">
        <f t="shared" ref="R9:R10" si="28">IF(O9&gt;$P9,$P9,O9)</f>
        <v>214.90798243200001</v>
      </c>
    </row>
    <row r="10" spans="1:18" ht="27.75" customHeight="1">
      <c r="A10" s="16">
        <f t="shared" si="3"/>
        <v>7</v>
      </c>
      <c r="B10" s="51" t="str">
        <f>'CA County Rice Yields'!A15</f>
        <v>Merced</v>
      </c>
      <c r="C10" s="116">
        <f>'CA County Rice Yields'!H15</f>
        <v>8430.7699999999986</v>
      </c>
      <c r="D10" s="17">
        <f>D8</f>
        <v>24.613333333333333</v>
      </c>
      <c r="E10" s="56">
        <f t="shared" si="9"/>
        <v>2075.0935226666661</v>
      </c>
      <c r="F10" s="53">
        <f t="shared" si="6"/>
        <v>0.9</v>
      </c>
      <c r="G10" s="134">
        <f t="shared" si="10"/>
        <v>1867.5841703999995</v>
      </c>
      <c r="H10" s="75">
        <f>'Grower Information'!C$9</f>
        <v>0</v>
      </c>
      <c r="I10" s="75">
        <f>'Grower Information'!C$11</f>
        <v>0</v>
      </c>
      <c r="J10" s="76">
        <f>'Grower Information'!C$10</f>
        <v>0</v>
      </c>
      <c r="K10" s="76">
        <f>'Grower Information'!C$12</f>
        <v>0</v>
      </c>
      <c r="L10" s="55">
        <f t="shared" si="24"/>
        <v>0</v>
      </c>
      <c r="M10" s="55">
        <f t="shared" si="25"/>
        <v>0</v>
      </c>
      <c r="N10" s="55">
        <f>IF(G10-L10&lt;0,0,G10-L10)</f>
        <v>1867.5841703999995</v>
      </c>
      <c r="O10" s="56">
        <f t="shared" si="20"/>
        <v>1867.5841703999995</v>
      </c>
      <c r="P10" s="69">
        <f t="shared" si="26"/>
        <v>224.11010044799994</v>
      </c>
      <c r="Q10" s="55">
        <f t="shared" si="27"/>
        <v>224.11010044799994</v>
      </c>
      <c r="R10" s="56">
        <f t="shared" si="28"/>
        <v>224.11010044799994</v>
      </c>
    </row>
    <row r="11" spans="1:18" ht="27.75" customHeight="1">
      <c r="A11" s="16">
        <f t="shared" si="3"/>
        <v>8</v>
      </c>
      <c r="B11" s="51" t="s">
        <v>23</v>
      </c>
      <c r="C11" s="116">
        <f>'CA County Rice Yields'!H17</f>
        <v>8337.9433333333345</v>
      </c>
      <c r="D11" s="17">
        <f>D7</f>
        <v>24.613333333333333</v>
      </c>
      <c r="E11" s="56">
        <f t="shared" si="5"/>
        <v>2052.2457857777781</v>
      </c>
      <c r="F11" s="53">
        <f>F7</f>
        <v>0.9</v>
      </c>
      <c r="G11" s="134">
        <f t="shared" si="7"/>
        <v>1847.0212072000004</v>
      </c>
      <c r="H11" s="75">
        <f>'Grower Information'!C$9</f>
        <v>0</v>
      </c>
      <c r="I11" s="75">
        <f>'Grower Information'!C$11</f>
        <v>0</v>
      </c>
      <c r="J11" s="76">
        <f>'Grower Information'!C$10</f>
        <v>0</v>
      </c>
      <c r="K11" s="76">
        <f>'Grower Information'!C$12</f>
        <v>0</v>
      </c>
      <c r="L11" s="55">
        <f t="shared" si="0"/>
        <v>0</v>
      </c>
      <c r="M11" s="55">
        <f t="shared" si="0"/>
        <v>0</v>
      </c>
      <c r="N11" s="55">
        <f t="shared" si="17"/>
        <v>1847.0212072000004</v>
      </c>
      <c r="O11" s="56">
        <f t="shared" si="20"/>
        <v>1847.0212072000004</v>
      </c>
      <c r="P11" s="69">
        <f t="shared" si="1"/>
        <v>221.64254486400003</v>
      </c>
      <c r="Q11" s="55">
        <f>IF(N11&lt;0,0,N11)</f>
        <v>1847.0212072000004</v>
      </c>
      <c r="R11" s="56">
        <f t="shared" si="2"/>
        <v>221.64254486400003</v>
      </c>
    </row>
    <row r="12" spans="1:18" ht="27.75" customHeight="1">
      <c r="A12" s="16">
        <f t="shared" si="3"/>
        <v>9</v>
      </c>
      <c r="B12" s="51" t="s">
        <v>19</v>
      </c>
      <c r="C12" s="116">
        <f>'CA County Rice Yields'!H19</f>
        <v>8368.3666666666668</v>
      </c>
      <c r="D12" s="17">
        <f t="shared" si="4"/>
        <v>24.613333333333333</v>
      </c>
      <c r="E12" s="56">
        <f t="shared" si="5"/>
        <v>2059.733982222222</v>
      </c>
      <c r="F12" s="53">
        <f t="shared" si="6"/>
        <v>0.9</v>
      </c>
      <c r="G12" s="134">
        <f t="shared" si="7"/>
        <v>1853.7605839999999</v>
      </c>
      <c r="H12" s="75">
        <f>'Grower Information'!C$9</f>
        <v>0</v>
      </c>
      <c r="I12" s="75">
        <f>'Grower Information'!C$11</f>
        <v>0</v>
      </c>
      <c r="J12" s="76">
        <f>'Grower Information'!C$10</f>
        <v>0</v>
      </c>
      <c r="K12" s="76">
        <f>'Grower Information'!C$12</f>
        <v>0</v>
      </c>
      <c r="L12" s="55">
        <f t="shared" si="0"/>
        <v>0</v>
      </c>
      <c r="M12" s="55">
        <f t="shared" si="0"/>
        <v>0</v>
      </c>
      <c r="N12" s="55">
        <f>IF(G12-L12&lt;0,0,G12-L12)</f>
        <v>1853.7605839999999</v>
      </c>
      <c r="O12" s="56">
        <f t="shared" si="20"/>
        <v>1853.7605839999999</v>
      </c>
      <c r="P12" s="69">
        <f t="shared" si="1"/>
        <v>222.45127007999997</v>
      </c>
      <c r="Q12" s="55">
        <f t="shared" ref="Q12:Q15" si="29">IF(N12&gt;$P12,$P12,N12)</f>
        <v>222.45127007999997</v>
      </c>
      <c r="R12" s="56">
        <f t="shared" si="2"/>
        <v>222.45127007999997</v>
      </c>
    </row>
    <row r="13" spans="1:18" ht="27.75" customHeight="1">
      <c r="A13" s="16">
        <f t="shared" si="3"/>
        <v>10</v>
      </c>
      <c r="B13" s="51" t="s">
        <v>17</v>
      </c>
      <c r="C13" s="116">
        <f>'CA County Rice Yields'!H27</f>
        <v>9021.4</v>
      </c>
      <c r="D13" s="17">
        <f t="shared" si="4"/>
        <v>24.613333333333333</v>
      </c>
      <c r="E13" s="56">
        <f t="shared" si="5"/>
        <v>2220.4672533333332</v>
      </c>
      <c r="F13" s="53">
        <f t="shared" si="6"/>
        <v>0.9</v>
      </c>
      <c r="G13" s="134">
        <f t="shared" si="7"/>
        <v>1998.4205279999999</v>
      </c>
      <c r="H13" s="75">
        <f>'Grower Information'!C$9</f>
        <v>0</v>
      </c>
      <c r="I13" s="75">
        <f>'Grower Information'!C$11</f>
        <v>0</v>
      </c>
      <c r="J13" s="76">
        <f>'Grower Information'!C$10</f>
        <v>0</v>
      </c>
      <c r="K13" s="76">
        <f>'Grower Information'!C$12</f>
        <v>0</v>
      </c>
      <c r="L13" s="55">
        <f t="shared" si="0"/>
        <v>0</v>
      </c>
      <c r="M13" s="55">
        <f t="shared" si="0"/>
        <v>0</v>
      </c>
      <c r="N13" s="55">
        <f>IF(G13-L13&lt;0,0,G13-L13)</f>
        <v>1998.4205279999999</v>
      </c>
      <c r="O13" s="56">
        <f t="shared" si="20"/>
        <v>1998.4205279999999</v>
      </c>
      <c r="P13" s="69">
        <f t="shared" si="1"/>
        <v>239.81046335999997</v>
      </c>
      <c r="Q13" s="55">
        <f t="shared" si="29"/>
        <v>239.81046335999997</v>
      </c>
      <c r="R13" s="56">
        <f t="shared" si="2"/>
        <v>239.81046335999997</v>
      </c>
    </row>
    <row r="14" spans="1:18" ht="27.75" customHeight="1">
      <c r="A14" s="16">
        <f t="shared" si="3"/>
        <v>11</v>
      </c>
      <c r="B14" s="51" t="s">
        <v>18</v>
      </c>
      <c r="C14" s="116">
        <f>'CA County Rice Yields'!H31</f>
        <v>8298.8233333333337</v>
      </c>
      <c r="D14" s="17">
        <f t="shared" si="4"/>
        <v>24.613333333333333</v>
      </c>
      <c r="E14" s="56">
        <f t="shared" si="5"/>
        <v>2042.6170497777778</v>
      </c>
      <c r="F14" s="53">
        <f t="shared" si="6"/>
        <v>0.9</v>
      </c>
      <c r="G14" s="134">
        <f t="shared" si="7"/>
        <v>1838.3553448</v>
      </c>
      <c r="H14" s="75">
        <f>'Grower Information'!C$9</f>
        <v>0</v>
      </c>
      <c r="I14" s="75">
        <f>'Grower Information'!C$11</f>
        <v>0</v>
      </c>
      <c r="J14" s="76">
        <f>'Grower Information'!C$10</f>
        <v>0</v>
      </c>
      <c r="K14" s="76">
        <f>'Grower Information'!C$12</f>
        <v>0</v>
      </c>
      <c r="L14" s="55">
        <f t="shared" si="0"/>
        <v>0</v>
      </c>
      <c r="M14" s="55">
        <f t="shared" si="0"/>
        <v>0</v>
      </c>
      <c r="N14" s="55">
        <f>IF(G14-L14&lt;0,0,G14-L14)</f>
        <v>1838.3553448</v>
      </c>
      <c r="O14" s="56">
        <f t="shared" si="20"/>
        <v>1838.3553448</v>
      </c>
      <c r="P14" s="69">
        <f t="shared" si="1"/>
        <v>220.60264137599998</v>
      </c>
      <c r="Q14" s="55">
        <f t="shared" si="29"/>
        <v>220.60264137599998</v>
      </c>
      <c r="R14" s="56">
        <f t="shared" si="2"/>
        <v>220.60264137599998</v>
      </c>
    </row>
    <row r="15" spans="1:18" ht="27.75" customHeight="1">
      <c r="A15" s="63">
        <v>8</v>
      </c>
      <c r="B15" s="51" t="s">
        <v>16</v>
      </c>
      <c r="C15" s="116">
        <f>'CA County Rice Yields'!H33</f>
        <v>8429.0233333333326</v>
      </c>
      <c r="D15" s="17">
        <f t="shared" si="4"/>
        <v>24.613333333333333</v>
      </c>
      <c r="E15" s="56">
        <f t="shared" si="5"/>
        <v>2074.6636097777773</v>
      </c>
      <c r="F15" s="53">
        <f t="shared" si="6"/>
        <v>0.9</v>
      </c>
      <c r="G15" s="134">
        <f t="shared" si="7"/>
        <v>1867.1972487999997</v>
      </c>
      <c r="H15" s="75">
        <f>'Grower Information'!C$9</f>
        <v>0</v>
      </c>
      <c r="I15" s="75">
        <f>'Grower Information'!C$11</f>
        <v>0</v>
      </c>
      <c r="J15" s="76">
        <f>'Grower Information'!C$10</f>
        <v>0</v>
      </c>
      <c r="K15" s="76">
        <f>'Grower Information'!C$12</f>
        <v>0</v>
      </c>
      <c r="L15" s="55">
        <f t="shared" si="0"/>
        <v>0</v>
      </c>
      <c r="M15" s="55">
        <f t="shared" si="0"/>
        <v>0</v>
      </c>
      <c r="N15" s="55">
        <f>IF(G15-L15&lt;0,0,G15-L15)</f>
        <v>1867.1972487999997</v>
      </c>
      <c r="O15" s="56">
        <f t="shared" si="20"/>
        <v>1867.1972487999997</v>
      </c>
      <c r="P15" s="69">
        <f t="shared" si="1"/>
        <v>224.06366985599996</v>
      </c>
      <c r="Q15" s="55">
        <f t="shared" si="29"/>
        <v>224.06366985599996</v>
      </c>
      <c r="R15" s="56">
        <f t="shared" si="2"/>
        <v>224.06366985599996</v>
      </c>
    </row>
    <row r="16" spans="1:18" ht="9.75" customHeight="1">
      <c r="A16" s="242"/>
      <c r="B16" s="242"/>
      <c r="C16" s="242"/>
      <c r="D16" s="242"/>
      <c r="E16" s="242"/>
      <c r="F16" s="242"/>
      <c r="G16" s="242"/>
      <c r="H16" s="242"/>
      <c r="I16" s="242"/>
      <c r="J16" s="242"/>
      <c r="K16" s="242"/>
      <c r="L16" s="242"/>
      <c r="M16" s="242"/>
      <c r="N16" s="242"/>
      <c r="O16" s="242"/>
      <c r="P16" s="242"/>
      <c r="Q16" s="242"/>
      <c r="R16" s="242"/>
    </row>
    <row r="17" spans="1:18" ht="21.75" customHeight="1">
      <c r="A17" s="28"/>
      <c r="B17" s="57"/>
      <c r="C17" s="91"/>
      <c r="D17" s="92" t="s">
        <v>87</v>
      </c>
      <c r="E17" s="58"/>
      <c r="F17" s="59"/>
      <c r="G17" s="58"/>
      <c r="H17" s="60"/>
      <c r="I17" s="60"/>
      <c r="J17" s="58"/>
      <c r="K17" s="58"/>
      <c r="L17" s="61"/>
      <c r="M17" s="61"/>
      <c r="N17" s="62" t="s">
        <v>80</v>
      </c>
      <c r="O17" s="56"/>
      <c r="P17" s="89">
        <f>'Grower Information'!C3</f>
        <v>0</v>
      </c>
      <c r="Q17" s="90">
        <v>0</v>
      </c>
      <c r="R17" s="160">
        <v>0</v>
      </c>
    </row>
    <row r="18" spans="1:18" ht="21.75" customHeight="1">
      <c r="B18" s="28"/>
      <c r="C18" s="78"/>
      <c r="D18" s="79" t="s">
        <v>86</v>
      </c>
      <c r="G18" s="80"/>
      <c r="H18" s="72"/>
      <c r="I18" s="73"/>
      <c r="J18" s="73"/>
      <c r="K18" s="73"/>
      <c r="L18" s="73"/>
      <c r="M18" s="243" t="s">
        <v>44</v>
      </c>
      <c r="N18" s="244"/>
      <c r="O18" s="77">
        <f>'Grower Information'!C5</f>
        <v>0</v>
      </c>
      <c r="P18" s="70">
        <f>O18*0.85</f>
        <v>0</v>
      </c>
      <c r="Q18" s="230" t="s">
        <v>88</v>
      </c>
      <c r="R18" s="230"/>
    </row>
    <row r="19" spans="1:18" ht="16">
      <c r="Q19" s="71">
        <f>Q17*$P18</f>
        <v>0</v>
      </c>
      <c r="R19" s="71">
        <f>R17*$P18</f>
        <v>0</v>
      </c>
    </row>
  </sheetData>
  <mergeCells count="15">
    <mergeCell ref="Q18:R18"/>
    <mergeCell ref="A1:R1"/>
    <mergeCell ref="Q2:R2"/>
    <mergeCell ref="B2:B3"/>
    <mergeCell ref="C2:C3"/>
    <mergeCell ref="D2:D3"/>
    <mergeCell ref="E2:E3"/>
    <mergeCell ref="F2:F3"/>
    <mergeCell ref="G2:G3"/>
    <mergeCell ref="J2:K2"/>
    <mergeCell ref="H2:I2"/>
    <mergeCell ref="L2:M2"/>
    <mergeCell ref="N2:O2"/>
    <mergeCell ref="A16:R16"/>
    <mergeCell ref="M18:N18"/>
  </mergeCells>
  <printOptions horizontalCentered="1" verticalCentered="1"/>
  <pageMargins left="0.7" right="0.7" top="1.0280208333333334" bottom="0.75" header="0.3" footer="0.3"/>
  <pageSetup scale="72" orientation="landscape" horizontalDpi="4294967295" verticalDpi="4294967295" r:id="rId1"/>
  <headerFooter>
    <oddHeader>&amp;L&amp;"Times New Roman,Regular"&amp;10&amp;K00B050Rice Lawyers.Inc.
A Professional Corporation
437 Century Park Drive, Suite C
Yuba City, CA  95991
(530) 751-9730&amp;"-,Regular"&amp;11&amp;K01+000
&amp;C&amp;"-,Bold"&amp;14ARC-CO
Estimated Payments</oddHeader>
    <oddFooter>&amp;LRice Lawyers, Inc. &amp;Z&amp;F&amp;A
&amp;R&amp;D&amp;T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
  <sheetViews>
    <sheetView view="pageLayout" zoomScaleNormal="100" workbookViewId="0">
      <selection activeCell="D17" sqref="C17:D17"/>
    </sheetView>
  </sheetViews>
  <sheetFormatPr baseColWidth="10" defaultColWidth="8.83203125" defaultRowHeight="15"/>
  <cols>
    <col min="1" max="1" width="12.33203125" customWidth="1"/>
    <col min="2" max="2" width="12.83203125" style="6" customWidth="1"/>
    <col min="3" max="3" width="10.33203125" style="6" customWidth="1"/>
    <col min="4" max="4" width="12.6640625" customWidth="1"/>
    <col min="8" max="11" width="6.5" bestFit="1" customWidth="1"/>
    <col min="14" max="14" width="9.83203125" customWidth="1"/>
  </cols>
  <sheetData>
    <row r="1" spans="1:11">
      <c r="A1" s="249" t="s">
        <v>35</v>
      </c>
      <c r="B1" s="250"/>
      <c r="C1" s="250"/>
      <c r="D1" s="251"/>
    </row>
    <row r="2" spans="1:11">
      <c r="A2" s="93" t="s">
        <v>1</v>
      </c>
      <c r="B2" s="262" t="s">
        <v>89</v>
      </c>
      <c r="C2" s="262"/>
      <c r="D2" s="110" t="s">
        <v>82</v>
      </c>
    </row>
    <row r="3" spans="1:11" ht="16">
      <c r="A3" s="247">
        <v>2026</v>
      </c>
      <c r="B3" s="66" t="s">
        <v>98</v>
      </c>
      <c r="C3" s="40">
        <f>'Grower Information'!C10</f>
        <v>0</v>
      </c>
      <c r="D3" s="64">
        <f>PLC!G13</f>
        <v>0</v>
      </c>
    </row>
    <row r="4" spans="1:11" ht="16">
      <c r="A4" s="248"/>
      <c r="B4" s="66" t="s">
        <v>99</v>
      </c>
      <c r="C4" s="40">
        <f>'Grower Information'!C12</f>
        <v>0</v>
      </c>
      <c r="D4" s="111">
        <f>PLC!H13</f>
        <v>0</v>
      </c>
    </row>
    <row r="5" spans="1:11">
      <c r="A5" s="253"/>
      <c r="B5" s="254"/>
      <c r="C5" s="254"/>
      <c r="D5" s="255"/>
    </row>
    <row r="6" spans="1:11">
      <c r="A6" s="259" t="s">
        <v>100</v>
      </c>
      <c r="B6" s="260"/>
      <c r="C6" s="260"/>
      <c r="D6" s="261"/>
    </row>
    <row r="7" spans="1:11" ht="17.25" customHeight="1" thickBot="1">
      <c r="A7" s="104">
        <v>2026</v>
      </c>
      <c r="B7" s="256" t="s">
        <v>81</v>
      </c>
      <c r="C7" s="257"/>
      <c r="D7" s="258"/>
    </row>
    <row r="8" spans="1:11" ht="16" thickBot="1">
      <c r="A8" s="252"/>
      <c r="B8" s="252"/>
      <c r="C8" s="252"/>
      <c r="D8" s="252"/>
      <c r="G8" s="39"/>
      <c r="H8" s="39"/>
      <c r="I8" s="39"/>
      <c r="J8" s="39"/>
      <c r="K8" s="39"/>
    </row>
    <row r="9" spans="1:11">
      <c r="A9" s="249" t="s">
        <v>36</v>
      </c>
      <c r="B9" s="250"/>
      <c r="C9" s="250"/>
      <c r="D9" s="251"/>
    </row>
    <row r="10" spans="1:11" ht="48">
      <c r="A10" s="93" t="s">
        <v>1</v>
      </c>
      <c r="B10" s="66" t="s">
        <v>76</v>
      </c>
      <c r="C10" s="66" t="s">
        <v>83</v>
      </c>
      <c r="D10" s="245"/>
    </row>
    <row r="11" spans="1:11">
      <c r="A11" s="94">
        <v>2026</v>
      </c>
      <c r="B11" s="46">
        <f>'Grower Information'!C10</f>
        <v>0</v>
      </c>
      <c r="C11" s="65">
        <f>'Grower Information'!C12</f>
        <v>0</v>
      </c>
      <c r="D11" s="246"/>
    </row>
    <row r="12" spans="1:11" s="7" customFormat="1" ht="35.25" customHeight="1">
      <c r="A12" s="105" t="s">
        <v>97</v>
      </c>
      <c r="B12" s="103">
        <f>'Grower Information'!C9</f>
        <v>0</v>
      </c>
      <c r="C12" s="112"/>
      <c r="D12" s="106">
        <f>'ARC County 2026'!Q19</f>
        <v>0</v>
      </c>
    </row>
    <row r="13" spans="1:11" ht="29.25" customHeight="1" thickBot="1">
      <c r="A13" s="107" t="s">
        <v>46</v>
      </c>
      <c r="B13" s="95"/>
      <c r="C13" s="108">
        <f>'Grower Information'!C11</f>
        <v>0</v>
      </c>
      <c r="D13" s="109">
        <f>'ARC County 2026'!R19</f>
        <v>0</v>
      </c>
    </row>
    <row r="16" spans="1:11" hidden="1"/>
  </sheetData>
  <mergeCells count="9">
    <mergeCell ref="D10:D11"/>
    <mergeCell ref="A3:A4"/>
    <mergeCell ref="A1:D1"/>
    <mergeCell ref="A8:D8"/>
    <mergeCell ref="A5:D5"/>
    <mergeCell ref="B7:D7"/>
    <mergeCell ref="A9:D9"/>
    <mergeCell ref="A6:D6"/>
    <mergeCell ref="B2:C2"/>
  </mergeCells>
  <printOptions horizontalCentered="1" verticalCentered="1"/>
  <pageMargins left="0.7" right="0.7" top="2.8244791666666669" bottom="1.75" header="0.3" footer="0.52083333333333304"/>
  <pageSetup scale="145" orientation="portrait" r:id="rId1"/>
  <headerFooter>
    <oddHeader xml:space="preserve">&amp;L&amp;"Times New Roman,Regular"&amp;K00B050Rice Lawyers, Inc.
A Professional Corporation
437 Century Park Drive, Suite C
Yuba City, CA  95991
(530) 751-9730&amp;C
COMPARE PLC AND ARC
2026 Crop Year
Estimates
</oddHeader>
    <oddFooter>&amp;L&amp;9
&amp;Z&amp;F&amp;A
&amp;R&amp;9&amp;D&amp;T</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4"/>
  <sheetViews>
    <sheetView view="pageLayout" topLeftCell="A11" zoomScale="120" zoomScaleNormal="100" zoomScaleSheetLayoutView="100" zoomScalePageLayoutView="120" workbookViewId="0">
      <selection activeCell="J22" sqref="J22"/>
    </sheetView>
  </sheetViews>
  <sheetFormatPr baseColWidth="10" defaultColWidth="8.83203125" defaultRowHeight="15"/>
  <cols>
    <col min="1" max="1" width="13.5" customWidth="1"/>
    <col min="2" max="5" width="6.5" customWidth="1"/>
    <col min="6" max="6" width="7" style="3" customWidth="1"/>
    <col min="7" max="7" width="8.83203125" customWidth="1"/>
    <col min="8" max="8" width="13.5" customWidth="1"/>
    <col min="244" max="244" width="10.83203125" customWidth="1"/>
    <col min="245" max="248" width="5.5" bestFit="1" customWidth="1"/>
    <col min="249" max="249" width="8.33203125" bestFit="1" customWidth="1"/>
    <col min="250" max="253" width="7.5" customWidth="1"/>
    <col min="254" max="254" width="8.33203125" bestFit="1" customWidth="1"/>
    <col min="500" max="500" width="10.83203125" customWidth="1"/>
    <col min="501" max="504" width="5.5" bestFit="1" customWidth="1"/>
    <col min="505" max="505" width="8.33203125" bestFit="1" customWidth="1"/>
    <col min="506" max="509" width="7.5" customWidth="1"/>
    <col min="510" max="510" width="8.33203125" bestFit="1" customWidth="1"/>
    <col min="756" max="756" width="10.83203125" customWidth="1"/>
    <col min="757" max="760" width="5.5" bestFit="1" customWidth="1"/>
    <col min="761" max="761" width="8.33203125" bestFit="1" customWidth="1"/>
    <col min="762" max="765" width="7.5" customWidth="1"/>
    <col min="766" max="766" width="8.33203125" bestFit="1" customWidth="1"/>
    <col min="1012" max="1012" width="10.83203125" customWidth="1"/>
    <col min="1013" max="1016" width="5.5" bestFit="1" customWidth="1"/>
    <col min="1017" max="1017" width="8.33203125" bestFit="1" customWidth="1"/>
    <col min="1018" max="1021" width="7.5" customWidth="1"/>
    <col min="1022" max="1022" width="8.33203125" bestFit="1" customWidth="1"/>
    <col min="1268" max="1268" width="10.83203125" customWidth="1"/>
    <col min="1269" max="1272" width="5.5" bestFit="1" customWidth="1"/>
    <col min="1273" max="1273" width="8.33203125" bestFit="1" customWidth="1"/>
    <col min="1274" max="1277" width="7.5" customWidth="1"/>
    <col min="1278" max="1278" width="8.33203125" bestFit="1" customWidth="1"/>
    <col min="1524" max="1524" width="10.83203125" customWidth="1"/>
    <col min="1525" max="1528" width="5.5" bestFit="1" customWidth="1"/>
    <col min="1529" max="1529" width="8.33203125" bestFit="1" customWidth="1"/>
    <col min="1530" max="1533" width="7.5" customWidth="1"/>
    <col min="1534" max="1534" width="8.33203125" bestFit="1" customWidth="1"/>
    <col min="1780" max="1780" width="10.83203125" customWidth="1"/>
    <col min="1781" max="1784" width="5.5" bestFit="1" customWidth="1"/>
    <col min="1785" max="1785" width="8.33203125" bestFit="1" customWidth="1"/>
    <col min="1786" max="1789" width="7.5" customWidth="1"/>
    <col min="1790" max="1790" width="8.33203125" bestFit="1" customWidth="1"/>
    <col min="2036" max="2036" width="10.83203125" customWidth="1"/>
    <col min="2037" max="2040" width="5.5" bestFit="1" customWidth="1"/>
    <col min="2041" max="2041" width="8.33203125" bestFit="1" customWidth="1"/>
    <col min="2042" max="2045" width="7.5" customWidth="1"/>
    <col min="2046" max="2046" width="8.33203125" bestFit="1" customWidth="1"/>
    <col min="2292" max="2292" width="10.83203125" customWidth="1"/>
    <col min="2293" max="2296" width="5.5" bestFit="1" customWidth="1"/>
    <col min="2297" max="2297" width="8.33203125" bestFit="1" customWidth="1"/>
    <col min="2298" max="2301" width="7.5" customWidth="1"/>
    <col min="2302" max="2302" width="8.33203125" bestFit="1" customWidth="1"/>
    <col min="2548" max="2548" width="10.83203125" customWidth="1"/>
    <col min="2549" max="2552" width="5.5" bestFit="1" customWidth="1"/>
    <col min="2553" max="2553" width="8.33203125" bestFit="1" customWidth="1"/>
    <col min="2554" max="2557" width="7.5" customWidth="1"/>
    <col min="2558" max="2558" width="8.33203125" bestFit="1" customWidth="1"/>
    <col min="2804" max="2804" width="10.83203125" customWidth="1"/>
    <col min="2805" max="2808" width="5.5" bestFit="1" customWidth="1"/>
    <col min="2809" max="2809" width="8.33203125" bestFit="1" customWidth="1"/>
    <col min="2810" max="2813" width="7.5" customWidth="1"/>
    <col min="2814" max="2814" width="8.33203125" bestFit="1" customWidth="1"/>
    <col min="3060" max="3060" width="10.83203125" customWidth="1"/>
    <col min="3061" max="3064" width="5.5" bestFit="1" customWidth="1"/>
    <col min="3065" max="3065" width="8.33203125" bestFit="1" customWidth="1"/>
    <col min="3066" max="3069" width="7.5" customWidth="1"/>
    <col min="3070" max="3070" width="8.33203125" bestFit="1" customWidth="1"/>
    <col min="3316" max="3316" width="10.83203125" customWidth="1"/>
    <col min="3317" max="3320" width="5.5" bestFit="1" customWidth="1"/>
    <col min="3321" max="3321" width="8.33203125" bestFit="1" customWidth="1"/>
    <col min="3322" max="3325" width="7.5" customWidth="1"/>
    <col min="3326" max="3326" width="8.33203125" bestFit="1" customWidth="1"/>
    <col min="3572" max="3572" width="10.83203125" customWidth="1"/>
    <col min="3573" max="3576" width="5.5" bestFit="1" customWidth="1"/>
    <col min="3577" max="3577" width="8.33203125" bestFit="1" customWidth="1"/>
    <col min="3578" max="3581" width="7.5" customWidth="1"/>
    <col min="3582" max="3582" width="8.33203125" bestFit="1" customWidth="1"/>
    <col min="3828" max="3828" width="10.83203125" customWidth="1"/>
    <col min="3829" max="3832" width="5.5" bestFit="1" customWidth="1"/>
    <col min="3833" max="3833" width="8.33203125" bestFit="1" customWidth="1"/>
    <col min="3834" max="3837" width="7.5" customWidth="1"/>
    <col min="3838" max="3838" width="8.33203125" bestFit="1" customWidth="1"/>
    <col min="4084" max="4084" width="10.83203125" customWidth="1"/>
    <col min="4085" max="4088" width="5.5" bestFit="1" customWidth="1"/>
    <col min="4089" max="4089" width="8.33203125" bestFit="1" customWidth="1"/>
    <col min="4090" max="4093" width="7.5" customWidth="1"/>
    <col min="4094" max="4094" width="8.33203125" bestFit="1" customWidth="1"/>
    <col min="4340" max="4340" width="10.83203125" customWidth="1"/>
    <col min="4341" max="4344" width="5.5" bestFit="1" customWidth="1"/>
    <col min="4345" max="4345" width="8.33203125" bestFit="1" customWidth="1"/>
    <col min="4346" max="4349" width="7.5" customWidth="1"/>
    <col min="4350" max="4350" width="8.33203125" bestFit="1" customWidth="1"/>
    <col min="4596" max="4596" width="10.83203125" customWidth="1"/>
    <col min="4597" max="4600" width="5.5" bestFit="1" customWidth="1"/>
    <col min="4601" max="4601" width="8.33203125" bestFit="1" customWidth="1"/>
    <col min="4602" max="4605" width="7.5" customWidth="1"/>
    <col min="4606" max="4606" width="8.33203125" bestFit="1" customWidth="1"/>
    <col min="4852" max="4852" width="10.83203125" customWidth="1"/>
    <col min="4853" max="4856" width="5.5" bestFit="1" customWidth="1"/>
    <col min="4857" max="4857" width="8.33203125" bestFit="1" customWidth="1"/>
    <col min="4858" max="4861" width="7.5" customWidth="1"/>
    <col min="4862" max="4862" width="8.33203125" bestFit="1" customWidth="1"/>
    <col min="5108" max="5108" width="10.83203125" customWidth="1"/>
    <col min="5109" max="5112" width="5.5" bestFit="1" customWidth="1"/>
    <col min="5113" max="5113" width="8.33203125" bestFit="1" customWidth="1"/>
    <col min="5114" max="5117" width="7.5" customWidth="1"/>
    <col min="5118" max="5118" width="8.33203125" bestFit="1" customWidth="1"/>
    <col min="5364" max="5364" width="10.83203125" customWidth="1"/>
    <col min="5365" max="5368" width="5.5" bestFit="1" customWidth="1"/>
    <col min="5369" max="5369" width="8.33203125" bestFit="1" customWidth="1"/>
    <col min="5370" max="5373" width="7.5" customWidth="1"/>
    <col min="5374" max="5374" width="8.33203125" bestFit="1" customWidth="1"/>
    <col min="5620" max="5620" width="10.83203125" customWidth="1"/>
    <col min="5621" max="5624" width="5.5" bestFit="1" customWidth="1"/>
    <col min="5625" max="5625" width="8.33203125" bestFit="1" customWidth="1"/>
    <col min="5626" max="5629" width="7.5" customWidth="1"/>
    <col min="5630" max="5630" width="8.33203125" bestFit="1" customWidth="1"/>
    <col min="5876" max="5876" width="10.83203125" customWidth="1"/>
    <col min="5877" max="5880" width="5.5" bestFit="1" customWidth="1"/>
    <col min="5881" max="5881" width="8.33203125" bestFit="1" customWidth="1"/>
    <col min="5882" max="5885" width="7.5" customWidth="1"/>
    <col min="5886" max="5886" width="8.33203125" bestFit="1" customWidth="1"/>
    <col min="6132" max="6132" width="10.83203125" customWidth="1"/>
    <col min="6133" max="6136" width="5.5" bestFit="1" customWidth="1"/>
    <col min="6137" max="6137" width="8.33203125" bestFit="1" customWidth="1"/>
    <col min="6138" max="6141" width="7.5" customWidth="1"/>
    <col min="6142" max="6142" width="8.33203125" bestFit="1" customWidth="1"/>
    <col min="6388" max="6388" width="10.83203125" customWidth="1"/>
    <col min="6389" max="6392" width="5.5" bestFit="1" customWidth="1"/>
    <col min="6393" max="6393" width="8.33203125" bestFit="1" customWidth="1"/>
    <col min="6394" max="6397" width="7.5" customWidth="1"/>
    <col min="6398" max="6398" width="8.33203125" bestFit="1" customWidth="1"/>
    <col min="6644" max="6644" width="10.83203125" customWidth="1"/>
    <col min="6645" max="6648" width="5.5" bestFit="1" customWidth="1"/>
    <col min="6649" max="6649" width="8.33203125" bestFit="1" customWidth="1"/>
    <col min="6650" max="6653" width="7.5" customWidth="1"/>
    <col min="6654" max="6654" width="8.33203125" bestFit="1" customWidth="1"/>
    <col min="6900" max="6900" width="10.83203125" customWidth="1"/>
    <col min="6901" max="6904" width="5.5" bestFit="1" customWidth="1"/>
    <col min="6905" max="6905" width="8.33203125" bestFit="1" customWidth="1"/>
    <col min="6906" max="6909" width="7.5" customWidth="1"/>
    <col min="6910" max="6910" width="8.33203125" bestFit="1" customWidth="1"/>
    <col min="7156" max="7156" width="10.83203125" customWidth="1"/>
    <col min="7157" max="7160" width="5.5" bestFit="1" customWidth="1"/>
    <col min="7161" max="7161" width="8.33203125" bestFit="1" customWidth="1"/>
    <col min="7162" max="7165" width="7.5" customWidth="1"/>
    <col min="7166" max="7166" width="8.33203125" bestFit="1" customWidth="1"/>
    <col min="7412" max="7412" width="10.83203125" customWidth="1"/>
    <col min="7413" max="7416" width="5.5" bestFit="1" customWidth="1"/>
    <col min="7417" max="7417" width="8.33203125" bestFit="1" customWidth="1"/>
    <col min="7418" max="7421" width="7.5" customWidth="1"/>
    <col min="7422" max="7422" width="8.33203125" bestFit="1" customWidth="1"/>
    <col min="7668" max="7668" width="10.83203125" customWidth="1"/>
    <col min="7669" max="7672" width="5.5" bestFit="1" customWidth="1"/>
    <col min="7673" max="7673" width="8.33203125" bestFit="1" customWidth="1"/>
    <col min="7674" max="7677" width="7.5" customWidth="1"/>
    <col min="7678" max="7678" width="8.33203125" bestFit="1" customWidth="1"/>
    <col min="7924" max="7924" width="10.83203125" customWidth="1"/>
    <col min="7925" max="7928" width="5.5" bestFit="1" customWidth="1"/>
    <col min="7929" max="7929" width="8.33203125" bestFit="1" customWidth="1"/>
    <col min="7930" max="7933" width="7.5" customWidth="1"/>
    <col min="7934" max="7934" width="8.33203125" bestFit="1" customWidth="1"/>
    <col min="8180" max="8180" width="10.83203125" customWidth="1"/>
    <col min="8181" max="8184" width="5.5" bestFit="1" customWidth="1"/>
    <col min="8185" max="8185" width="8.33203125" bestFit="1" customWidth="1"/>
    <col min="8186" max="8189" width="7.5" customWidth="1"/>
    <col min="8190" max="8190" width="8.33203125" bestFit="1" customWidth="1"/>
    <col min="8436" max="8436" width="10.83203125" customWidth="1"/>
    <col min="8437" max="8440" width="5.5" bestFit="1" customWidth="1"/>
    <col min="8441" max="8441" width="8.33203125" bestFit="1" customWidth="1"/>
    <col min="8442" max="8445" width="7.5" customWidth="1"/>
    <col min="8446" max="8446" width="8.33203125" bestFit="1" customWidth="1"/>
    <col min="8692" max="8692" width="10.83203125" customWidth="1"/>
    <col min="8693" max="8696" width="5.5" bestFit="1" customWidth="1"/>
    <col min="8697" max="8697" width="8.33203125" bestFit="1" customWidth="1"/>
    <col min="8698" max="8701" width="7.5" customWidth="1"/>
    <col min="8702" max="8702" width="8.33203125" bestFit="1" customWidth="1"/>
    <col min="8948" max="8948" width="10.83203125" customWidth="1"/>
    <col min="8949" max="8952" width="5.5" bestFit="1" customWidth="1"/>
    <col min="8953" max="8953" width="8.33203125" bestFit="1" customWidth="1"/>
    <col min="8954" max="8957" width="7.5" customWidth="1"/>
    <col min="8958" max="8958" width="8.33203125" bestFit="1" customWidth="1"/>
    <col min="9204" max="9204" width="10.83203125" customWidth="1"/>
    <col min="9205" max="9208" width="5.5" bestFit="1" customWidth="1"/>
    <col min="9209" max="9209" width="8.33203125" bestFit="1" customWidth="1"/>
    <col min="9210" max="9213" width="7.5" customWidth="1"/>
    <col min="9214" max="9214" width="8.33203125" bestFit="1" customWidth="1"/>
    <col min="9460" max="9460" width="10.83203125" customWidth="1"/>
    <col min="9461" max="9464" width="5.5" bestFit="1" customWidth="1"/>
    <col min="9465" max="9465" width="8.33203125" bestFit="1" customWidth="1"/>
    <col min="9466" max="9469" width="7.5" customWidth="1"/>
    <col min="9470" max="9470" width="8.33203125" bestFit="1" customWidth="1"/>
    <col min="9716" max="9716" width="10.83203125" customWidth="1"/>
    <col min="9717" max="9720" width="5.5" bestFit="1" customWidth="1"/>
    <col min="9721" max="9721" width="8.33203125" bestFit="1" customWidth="1"/>
    <col min="9722" max="9725" width="7.5" customWidth="1"/>
    <col min="9726" max="9726" width="8.33203125" bestFit="1" customWidth="1"/>
    <col min="9972" max="9972" width="10.83203125" customWidth="1"/>
    <col min="9973" max="9976" width="5.5" bestFit="1" customWidth="1"/>
    <col min="9977" max="9977" width="8.33203125" bestFit="1" customWidth="1"/>
    <col min="9978" max="9981" width="7.5" customWidth="1"/>
    <col min="9982" max="9982" width="8.33203125" bestFit="1" customWidth="1"/>
    <col min="10228" max="10228" width="10.83203125" customWidth="1"/>
    <col min="10229" max="10232" width="5.5" bestFit="1" customWidth="1"/>
    <col min="10233" max="10233" width="8.33203125" bestFit="1" customWidth="1"/>
    <col min="10234" max="10237" width="7.5" customWidth="1"/>
    <col min="10238" max="10238" width="8.33203125" bestFit="1" customWidth="1"/>
    <col min="10484" max="10484" width="10.83203125" customWidth="1"/>
    <col min="10485" max="10488" width="5.5" bestFit="1" customWidth="1"/>
    <col min="10489" max="10489" width="8.33203125" bestFit="1" customWidth="1"/>
    <col min="10490" max="10493" width="7.5" customWidth="1"/>
    <col min="10494" max="10494" width="8.33203125" bestFit="1" customWidth="1"/>
    <col min="10740" max="10740" width="10.83203125" customWidth="1"/>
    <col min="10741" max="10744" width="5.5" bestFit="1" customWidth="1"/>
    <col min="10745" max="10745" width="8.33203125" bestFit="1" customWidth="1"/>
    <col min="10746" max="10749" width="7.5" customWidth="1"/>
    <col min="10750" max="10750" width="8.33203125" bestFit="1" customWidth="1"/>
    <col min="10996" max="10996" width="10.83203125" customWidth="1"/>
    <col min="10997" max="11000" width="5.5" bestFit="1" customWidth="1"/>
    <col min="11001" max="11001" width="8.33203125" bestFit="1" customWidth="1"/>
    <col min="11002" max="11005" width="7.5" customWidth="1"/>
    <col min="11006" max="11006" width="8.33203125" bestFit="1" customWidth="1"/>
    <col min="11252" max="11252" width="10.83203125" customWidth="1"/>
    <col min="11253" max="11256" width="5.5" bestFit="1" customWidth="1"/>
    <col min="11257" max="11257" width="8.33203125" bestFit="1" customWidth="1"/>
    <col min="11258" max="11261" width="7.5" customWidth="1"/>
    <col min="11262" max="11262" width="8.33203125" bestFit="1" customWidth="1"/>
    <col min="11508" max="11508" width="10.83203125" customWidth="1"/>
    <col min="11509" max="11512" width="5.5" bestFit="1" customWidth="1"/>
    <col min="11513" max="11513" width="8.33203125" bestFit="1" customWidth="1"/>
    <col min="11514" max="11517" width="7.5" customWidth="1"/>
    <col min="11518" max="11518" width="8.33203125" bestFit="1" customWidth="1"/>
    <col min="11764" max="11764" width="10.83203125" customWidth="1"/>
    <col min="11765" max="11768" width="5.5" bestFit="1" customWidth="1"/>
    <col min="11769" max="11769" width="8.33203125" bestFit="1" customWidth="1"/>
    <col min="11770" max="11773" width="7.5" customWidth="1"/>
    <col min="11774" max="11774" width="8.33203125" bestFit="1" customWidth="1"/>
    <col min="12020" max="12020" width="10.83203125" customWidth="1"/>
    <col min="12021" max="12024" width="5.5" bestFit="1" customWidth="1"/>
    <col min="12025" max="12025" width="8.33203125" bestFit="1" customWidth="1"/>
    <col min="12026" max="12029" width="7.5" customWidth="1"/>
    <col min="12030" max="12030" width="8.33203125" bestFit="1" customWidth="1"/>
    <col min="12276" max="12276" width="10.83203125" customWidth="1"/>
    <col min="12277" max="12280" width="5.5" bestFit="1" customWidth="1"/>
    <col min="12281" max="12281" width="8.33203125" bestFit="1" customWidth="1"/>
    <col min="12282" max="12285" width="7.5" customWidth="1"/>
    <col min="12286" max="12286" width="8.33203125" bestFit="1" customWidth="1"/>
    <col min="12532" max="12532" width="10.83203125" customWidth="1"/>
    <col min="12533" max="12536" width="5.5" bestFit="1" customWidth="1"/>
    <col min="12537" max="12537" width="8.33203125" bestFit="1" customWidth="1"/>
    <col min="12538" max="12541" width="7.5" customWidth="1"/>
    <col min="12542" max="12542" width="8.33203125" bestFit="1" customWidth="1"/>
    <col min="12788" max="12788" width="10.83203125" customWidth="1"/>
    <col min="12789" max="12792" width="5.5" bestFit="1" customWidth="1"/>
    <col min="12793" max="12793" width="8.33203125" bestFit="1" customWidth="1"/>
    <col min="12794" max="12797" width="7.5" customWidth="1"/>
    <col min="12798" max="12798" width="8.33203125" bestFit="1" customWidth="1"/>
    <col min="13044" max="13044" width="10.83203125" customWidth="1"/>
    <col min="13045" max="13048" width="5.5" bestFit="1" customWidth="1"/>
    <col min="13049" max="13049" width="8.33203125" bestFit="1" customWidth="1"/>
    <col min="13050" max="13053" width="7.5" customWidth="1"/>
    <col min="13054" max="13054" width="8.33203125" bestFit="1" customWidth="1"/>
    <col min="13300" max="13300" width="10.83203125" customWidth="1"/>
    <col min="13301" max="13304" width="5.5" bestFit="1" customWidth="1"/>
    <col min="13305" max="13305" width="8.33203125" bestFit="1" customWidth="1"/>
    <col min="13306" max="13309" width="7.5" customWidth="1"/>
    <col min="13310" max="13310" width="8.33203125" bestFit="1" customWidth="1"/>
    <col min="13556" max="13556" width="10.83203125" customWidth="1"/>
    <col min="13557" max="13560" width="5.5" bestFit="1" customWidth="1"/>
    <col min="13561" max="13561" width="8.33203125" bestFit="1" customWidth="1"/>
    <col min="13562" max="13565" width="7.5" customWidth="1"/>
    <col min="13566" max="13566" width="8.33203125" bestFit="1" customWidth="1"/>
    <col min="13812" max="13812" width="10.83203125" customWidth="1"/>
    <col min="13813" max="13816" width="5.5" bestFit="1" customWidth="1"/>
    <col min="13817" max="13817" width="8.33203125" bestFit="1" customWidth="1"/>
    <col min="13818" max="13821" width="7.5" customWidth="1"/>
    <col min="13822" max="13822" width="8.33203125" bestFit="1" customWidth="1"/>
    <col min="14068" max="14068" width="10.83203125" customWidth="1"/>
    <col min="14069" max="14072" width="5.5" bestFit="1" customWidth="1"/>
    <col min="14073" max="14073" width="8.33203125" bestFit="1" customWidth="1"/>
    <col min="14074" max="14077" width="7.5" customWidth="1"/>
    <col min="14078" max="14078" width="8.33203125" bestFit="1" customWidth="1"/>
    <col min="14324" max="14324" width="10.83203125" customWidth="1"/>
    <col min="14325" max="14328" width="5.5" bestFit="1" customWidth="1"/>
    <col min="14329" max="14329" width="8.33203125" bestFit="1" customWidth="1"/>
    <col min="14330" max="14333" width="7.5" customWidth="1"/>
    <col min="14334" max="14334" width="8.33203125" bestFit="1" customWidth="1"/>
    <col min="14580" max="14580" width="10.83203125" customWidth="1"/>
    <col min="14581" max="14584" width="5.5" bestFit="1" customWidth="1"/>
    <col min="14585" max="14585" width="8.33203125" bestFit="1" customWidth="1"/>
    <col min="14586" max="14589" width="7.5" customWidth="1"/>
    <col min="14590" max="14590" width="8.33203125" bestFit="1" customWidth="1"/>
    <col min="14836" max="14836" width="10.83203125" customWidth="1"/>
    <col min="14837" max="14840" width="5.5" bestFit="1" customWidth="1"/>
    <col min="14841" max="14841" width="8.33203125" bestFit="1" customWidth="1"/>
    <col min="14842" max="14845" width="7.5" customWidth="1"/>
    <col min="14846" max="14846" width="8.33203125" bestFit="1" customWidth="1"/>
    <col min="15092" max="15092" width="10.83203125" customWidth="1"/>
    <col min="15093" max="15096" width="5.5" bestFit="1" customWidth="1"/>
    <col min="15097" max="15097" width="8.33203125" bestFit="1" customWidth="1"/>
    <col min="15098" max="15101" width="7.5" customWidth="1"/>
    <col min="15102" max="15102" width="8.33203125" bestFit="1" customWidth="1"/>
    <col min="15348" max="15348" width="10.83203125" customWidth="1"/>
    <col min="15349" max="15352" width="5.5" bestFit="1" customWidth="1"/>
    <col min="15353" max="15353" width="8.33203125" bestFit="1" customWidth="1"/>
    <col min="15354" max="15357" width="7.5" customWidth="1"/>
    <col min="15358" max="15358" width="8.33203125" bestFit="1" customWidth="1"/>
    <col min="15604" max="15604" width="10.83203125" customWidth="1"/>
    <col min="15605" max="15608" width="5.5" bestFit="1" customWidth="1"/>
    <col min="15609" max="15609" width="8.33203125" bestFit="1" customWidth="1"/>
    <col min="15610" max="15613" width="7.5" customWidth="1"/>
    <col min="15614" max="15614" width="8.33203125" bestFit="1" customWidth="1"/>
    <col min="15860" max="15860" width="10.83203125" customWidth="1"/>
    <col min="15861" max="15864" width="5.5" bestFit="1" customWidth="1"/>
    <col min="15865" max="15865" width="8.33203125" bestFit="1" customWidth="1"/>
    <col min="15866" max="15869" width="7.5" customWidth="1"/>
    <col min="15870" max="15870" width="8.33203125" bestFit="1" customWidth="1"/>
    <col min="16116" max="16116" width="10.83203125" customWidth="1"/>
    <col min="16117" max="16120" width="5.5" bestFit="1" customWidth="1"/>
    <col min="16121" max="16121" width="8.33203125" bestFit="1" customWidth="1"/>
    <col min="16122" max="16125" width="7.5" customWidth="1"/>
    <col min="16126" max="16126" width="8.33203125" bestFit="1" customWidth="1"/>
  </cols>
  <sheetData>
    <row r="1" spans="1:8" ht="63" customHeight="1">
      <c r="A1" s="2" t="s">
        <v>31</v>
      </c>
      <c r="B1" s="36">
        <v>2020</v>
      </c>
      <c r="C1" s="36">
        <v>2021</v>
      </c>
      <c r="D1" s="36">
        <v>2022</v>
      </c>
      <c r="E1" s="36">
        <v>2023</v>
      </c>
      <c r="F1" s="149">
        <v>2024</v>
      </c>
      <c r="G1" s="148" t="s">
        <v>109</v>
      </c>
      <c r="H1" s="38" t="s">
        <v>102</v>
      </c>
    </row>
    <row r="2" spans="1:8" ht="20" customHeight="1">
      <c r="A2" s="1" t="s">
        <v>12</v>
      </c>
      <c r="B2" s="266"/>
      <c r="C2" s="267"/>
      <c r="D2" s="267"/>
      <c r="E2" s="267"/>
      <c r="F2" s="267"/>
      <c r="G2" s="268"/>
      <c r="H2" s="37" t="s">
        <v>108</v>
      </c>
    </row>
    <row r="3" spans="1:8">
      <c r="A3" s="12" t="s">
        <v>13</v>
      </c>
      <c r="B3" s="96">
        <v>9450.17</v>
      </c>
      <c r="C3" s="151">
        <v>10096.33</v>
      </c>
      <c r="D3" s="96">
        <v>9735.5499999999993</v>
      </c>
      <c r="E3" s="96">
        <v>9419.06</v>
      </c>
      <c r="F3" s="154">
        <v>8970.59</v>
      </c>
      <c r="G3" s="44">
        <v>9599</v>
      </c>
      <c r="H3" s="5">
        <f>(D3+E3+G3)/3</f>
        <v>9584.5366666666669</v>
      </c>
    </row>
    <row r="4" spans="1:8" ht="6" customHeight="1">
      <c r="A4" s="269"/>
      <c r="B4" s="270"/>
      <c r="C4" s="270"/>
      <c r="D4" s="270"/>
      <c r="E4" s="270"/>
      <c r="F4" s="270"/>
      <c r="G4" s="270"/>
      <c r="H4" s="271"/>
    </row>
    <row r="5" spans="1:8">
      <c r="A5" s="12" t="s">
        <v>15</v>
      </c>
      <c r="B5" s="96">
        <v>9431.1200000000008</v>
      </c>
      <c r="C5" s="151">
        <v>9616.2900000000009</v>
      </c>
      <c r="D5" s="155">
        <v>8082.78</v>
      </c>
      <c r="E5" s="96">
        <v>9267.7800000000007</v>
      </c>
      <c r="F5" s="150">
        <v>9252.89</v>
      </c>
      <c r="G5" s="47">
        <v>9300</v>
      </c>
      <c r="H5" s="5">
        <f>(E5+F5+G5)/3</f>
        <v>9273.5566666666655</v>
      </c>
    </row>
    <row r="6" spans="1:8" ht="5.25" customHeight="1">
      <c r="A6" s="269"/>
      <c r="B6" s="270"/>
      <c r="C6" s="270"/>
      <c r="D6" s="270"/>
      <c r="E6" s="270"/>
      <c r="F6" s="270"/>
      <c r="G6" s="270"/>
      <c r="H6" s="271"/>
    </row>
    <row r="7" spans="1:8" ht="16.5" customHeight="1">
      <c r="A7" s="12" t="s">
        <v>37</v>
      </c>
      <c r="B7" s="96">
        <v>9026.02</v>
      </c>
      <c r="C7" s="96">
        <v>8109.18</v>
      </c>
      <c r="D7" s="155">
        <v>7968.29</v>
      </c>
      <c r="E7" s="96">
        <v>8559.69</v>
      </c>
      <c r="F7" s="152">
        <v>9000.5</v>
      </c>
      <c r="G7" s="47">
        <v>9000</v>
      </c>
      <c r="H7" s="5">
        <f>(C7+E7+G7)/3</f>
        <v>8556.2900000000009</v>
      </c>
    </row>
    <row r="8" spans="1:8" ht="5.25" customHeight="1">
      <c r="A8" s="269"/>
      <c r="B8" s="270"/>
      <c r="C8" s="270"/>
      <c r="D8" s="270"/>
      <c r="E8" s="270"/>
      <c r="F8" s="270"/>
      <c r="G8" s="270"/>
      <c r="H8" s="271"/>
    </row>
    <row r="9" spans="1:8" s="3" customFormat="1">
      <c r="A9" s="12" t="s">
        <v>14</v>
      </c>
      <c r="B9" s="96">
        <v>9349.3799999999992</v>
      </c>
      <c r="C9" s="151">
        <v>9775.07</v>
      </c>
      <c r="D9" s="155">
        <v>8239.2000000000007</v>
      </c>
      <c r="E9" s="96">
        <v>9203.07</v>
      </c>
      <c r="F9" s="150">
        <v>8916.6</v>
      </c>
      <c r="G9" s="44">
        <v>9200</v>
      </c>
      <c r="H9" s="5">
        <f>(B9+E9+F9)/3</f>
        <v>9156.3499999999985</v>
      </c>
    </row>
    <row r="10" spans="1:8" ht="5.25" customHeight="1">
      <c r="A10" s="269"/>
      <c r="B10" s="270"/>
      <c r="C10" s="270"/>
      <c r="D10" s="270"/>
      <c r="E10" s="270"/>
      <c r="F10" s="270"/>
      <c r="G10" s="270"/>
      <c r="H10" s="271"/>
    </row>
    <row r="11" spans="1:8" s="4" customFormat="1" ht="16.5" customHeight="1">
      <c r="A11" s="12" t="s">
        <v>38</v>
      </c>
      <c r="B11" s="96">
        <v>7869</v>
      </c>
      <c r="C11" s="96">
        <v>7913.33</v>
      </c>
      <c r="D11" s="155">
        <v>7811.61</v>
      </c>
      <c r="E11" s="96">
        <v>8442.18</v>
      </c>
      <c r="F11" s="152">
        <v>8922.16</v>
      </c>
      <c r="G11" s="47">
        <v>8500</v>
      </c>
      <c r="H11" s="5">
        <f>(C11+E11+G11)/3</f>
        <v>8285.17</v>
      </c>
    </row>
    <row r="12" spans="1:8" ht="5.25" customHeight="1">
      <c r="A12" s="269"/>
      <c r="B12" s="270"/>
      <c r="C12" s="270"/>
      <c r="D12" s="270"/>
      <c r="E12" s="270"/>
      <c r="F12" s="270"/>
      <c r="G12" s="270"/>
      <c r="H12" s="271"/>
    </row>
    <row r="13" spans="1:8" ht="17.25" customHeight="1">
      <c r="A13" s="12" t="s">
        <v>69</v>
      </c>
      <c r="B13" s="96">
        <v>5543</v>
      </c>
      <c r="C13" s="155">
        <v>7913.33</v>
      </c>
      <c r="D13" s="96">
        <v>7811.61</v>
      </c>
      <c r="E13" s="96">
        <v>8442.18</v>
      </c>
      <c r="F13" s="152">
        <v>8922.16</v>
      </c>
      <c r="G13" s="47">
        <v>8000</v>
      </c>
      <c r="H13" s="5">
        <f>(D13+E13+G13)/3</f>
        <v>8084.5966666666673</v>
      </c>
    </row>
    <row r="14" spans="1:8" ht="5.25" customHeight="1">
      <c r="A14" s="269"/>
      <c r="B14" s="270"/>
      <c r="C14" s="270"/>
      <c r="D14" s="270"/>
      <c r="E14" s="270"/>
      <c r="F14" s="270"/>
      <c r="G14" s="270"/>
      <c r="H14" s="271"/>
    </row>
    <row r="15" spans="1:8" s="4" customFormat="1" ht="17.25" customHeight="1">
      <c r="A15" s="12" t="s">
        <v>22</v>
      </c>
      <c r="B15" s="96">
        <v>7489.39</v>
      </c>
      <c r="C15" s="96">
        <v>8186.33</v>
      </c>
      <c r="D15" s="155">
        <v>8030.01</v>
      </c>
      <c r="E15" s="96">
        <v>8605.98</v>
      </c>
      <c r="F15" s="152">
        <v>9031.36</v>
      </c>
      <c r="G15" s="47">
        <v>8500</v>
      </c>
      <c r="H15" s="5">
        <f>(E15+C15+G15)/3</f>
        <v>8430.7699999999986</v>
      </c>
    </row>
    <row r="16" spans="1:8" ht="5.25" customHeight="1">
      <c r="A16" s="269"/>
      <c r="B16" s="270"/>
      <c r="C16" s="270"/>
      <c r="D16" s="270"/>
      <c r="E16" s="270"/>
      <c r="F16" s="270"/>
      <c r="G16" s="270"/>
      <c r="H16" s="271"/>
    </row>
    <row r="17" spans="1:8" s="4" customFormat="1" ht="17.25" customHeight="1">
      <c r="A17" s="12" t="s">
        <v>23</v>
      </c>
      <c r="B17" s="96">
        <v>8586.69</v>
      </c>
      <c r="C17" s="151">
        <v>9030.66</v>
      </c>
      <c r="D17" s="96">
        <v>8822.49</v>
      </c>
      <c r="E17" s="155">
        <v>8107.72</v>
      </c>
      <c r="F17" s="150">
        <v>8091.34</v>
      </c>
      <c r="G17" s="47">
        <v>8100</v>
      </c>
      <c r="H17" s="5">
        <f>(D17+F17+G17)/3</f>
        <v>8337.9433333333345</v>
      </c>
    </row>
    <row r="18" spans="1:8" ht="5.25" customHeight="1">
      <c r="A18" s="269"/>
      <c r="B18" s="270"/>
      <c r="C18" s="270"/>
      <c r="D18" s="270"/>
      <c r="E18" s="270"/>
      <c r="F18" s="270"/>
      <c r="G18" s="270"/>
      <c r="H18" s="271"/>
    </row>
    <row r="19" spans="1:8" ht="17.25" customHeight="1">
      <c r="A19" s="12" t="s">
        <v>19</v>
      </c>
      <c r="B19" s="96">
        <v>8865.75</v>
      </c>
      <c r="C19" s="151">
        <v>8989.0400000000009</v>
      </c>
      <c r="D19" s="155">
        <v>8024.72</v>
      </c>
      <c r="E19" s="96">
        <v>8410.2900000000009</v>
      </c>
      <c r="F19" s="150">
        <v>8091.3399999999992</v>
      </c>
      <c r="G19" s="47">
        <v>8500</v>
      </c>
      <c r="H19" s="5">
        <f>(C19+D19+F19)/3</f>
        <v>8368.3666666666668</v>
      </c>
    </row>
    <row r="20" spans="1:8" ht="5.25" customHeight="1">
      <c r="A20" s="269"/>
      <c r="B20" s="270"/>
      <c r="C20" s="270"/>
      <c r="D20" s="270"/>
      <c r="E20" s="270"/>
      <c r="F20" s="270"/>
      <c r="G20" s="270"/>
      <c r="H20" s="271"/>
    </row>
    <row r="21" spans="1:8">
      <c r="A21" s="12" t="s">
        <v>20</v>
      </c>
      <c r="B21" s="96">
        <v>9367.27</v>
      </c>
      <c r="C21" s="96">
        <v>9594.18</v>
      </c>
      <c r="D21" s="96">
        <v>7733.9</v>
      </c>
      <c r="E21" s="155">
        <v>9568.3799999999992</v>
      </c>
      <c r="F21" s="152">
        <v>9568.33</v>
      </c>
      <c r="G21" s="47">
        <v>9500</v>
      </c>
      <c r="H21" s="5">
        <f>(C21+D21+G21)/3</f>
        <v>8942.6933333333345</v>
      </c>
    </row>
    <row r="22" spans="1:8" ht="5.25" customHeight="1">
      <c r="A22" s="269"/>
      <c r="B22" s="270"/>
      <c r="C22" s="270"/>
      <c r="D22" s="270"/>
      <c r="E22" s="270"/>
      <c r="F22" s="270"/>
      <c r="G22" s="270"/>
      <c r="H22" s="271"/>
    </row>
    <row r="23" spans="1:8" ht="16.5" customHeight="1">
      <c r="A23" s="12" t="s">
        <v>39</v>
      </c>
      <c r="B23" s="47">
        <v>8215</v>
      </c>
      <c r="C23" s="47">
        <v>8181.99</v>
      </c>
      <c r="D23" s="156">
        <v>8931.9500000000007</v>
      </c>
      <c r="E23" s="47">
        <v>7821.04</v>
      </c>
      <c r="F23" s="152">
        <v>8554.15</v>
      </c>
      <c r="G23" s="47">
        <v>8000</v>
      </c>
      <c r="H23" s="5">
        <f>(E23+C23+G23)/3</f>
        <v>8001.0099999999993</v>
      </c>
    </row>
    <row r="24" spans="1:8" ht="5.25" customHeight="1">
      <c r="A24" s="269">
        <v>8392.39</v>
      </c>
      <c r="B24" s="270"/>
      <c r="C24" s="270"/>
      <c r="D24" s="270"/>
      <c r="E24" s="270"/>
      <c r="F24" s="270"/>
      <c r="G24" s="270"/>
      <c r="H24" s="271"/>
    </row>
    <row r="25" spans="1:8" ht="15" customHeight="1">
      <c r="A25" s="97" t="s">
        <v>21</v>
      </c>
      <c r="B25" s="96">
        <v>8220.08</v>
      </c>
      <c r="C25" s="96">
        <v>8159.25</v>
      </c>
      <c r="D25" s="155">
        <v>7128.67</v>
      </c>
      <c r="E25" s="96">
        <v>7968.58</v>
      </c>
      <c r="F25" s="152">
        <v>9567.93</v>
      </c>
      <c r="G25" s="47">
        <v>8500</v>
      </c>
      <c r="H25" s="5">
        <f>(C25+E25+G25)/3</f>
        <v>8209.2766666666666</v>
      </c>
    </row>
    <row r="26" spans="1:8" ht="5.25" customHeight="1">
      <c r="A26" s="269"/>
      <c r="B26" s="270"/>
      <c r="C26" s="270"/>
      <c r="D26" s="270"/>
      <c r="E26" s="270"/>
      <c r="F26" s="270"/>
      <c r="G26" s="270"/>
      <c r="H26" s="271"/>
    </row>
    <row r="27" spans="1:8">
      <c r="A27" s="97" t="s">
        <v>17</v>
      </c>
      <c r="B27" s="96">
        <v>9020.02</v>
      </c>
      <c r="C27" s="151">
        <v>9373.82</v>
      </c>
      <c r="D27" s="155">
        <v>8763.86</v>
      </c>
      <c r="E27" s="96">
        <v>8848.02</v>
      </c>
      <c r="F27" s="150">
        <v>9116.18</v>
      </c>
      <c r="G27" s="44">
        <v>9100</v>
      </c>
      <c r="H27" s="5">
        <f>(E27+F27+G27)/3</f>
        <v>9021.4</v>
      </c>
    </row>
    <row r="28" spans="1:8" ht="5.25" customHeight="1">
      <c r="A28" s="269"/>
      <c r="B28" s="270"/>
      <c r="C28" s="270"/>
      <c r="D28" s="270"/>
      <c r="E28" s="270"/>
      <c r="F28" s="270"/>
      <c r="G28" s="270"/>
      <c r="H28" s="271"/>
    </row>
    <row r="29" spans="1:8" ht="16.5" customHeight="1">
      <c r="A29" s="97" t="s">
        <v>40</v>
      </c>
      <c r="B29" s="47">
        <v>8284.36</v>
      </c>
      <c r="C29" s="153">
        <v>9467.08</v>
      </c>
      <c r="D29" s="156">
        <v>8149.28</v>
      </c>
      <c r="E29" s="47">
        <v>9135.6299999999992</v>
      </c>
      <c r="F29" s="150">
        <v>8871.64</v>
      </c>
      <c r="G29" s="47">
        <v>9100</v>
      </c>
      <c r="H29" s="5">
        <f>(E29+F29+G29)/3</f>
        <v>9035.7566666666662</v>
      </c>
    </row>
    <row r="30" spans="1:8" ht="5.25" customHeight="1">
      <c r="A30" s="269"/>
      <c r="B30" s="270"/>
      <c r="C30" s="270"/>
      <c r="D30" s="270"/>
      <c r="E30" s="270"/>
      <c r="F30" s="270"/>
      <c r="G30" s="270"/>
      <c r="H30" s="271"/>
    </row>
    <row r="31" spans="1:8" ht="16.5" customHeight="1">
      <c r="A31" s="97" t="s">
        <v>18</v>
      </c>
      <c r="B31" s="96">
        <v>7996.83</v>
      </c>
      <c r="C31" s="96">
        <v>8427.89</v>
      </c>
      <c r="D31" s="155">
        <v>7128.67</v>
      </c>
      <c r="E31" s="96">
        <v>7968.58</v>
      </c>
      <c r="F31" s="152">
        <v>8652.51</v>
      </c>
      <c r="G31" s="47">
        <v>8500</v>
      </c>
      <c r="H31" s="5">
        <f>(E31+C31+G31)/3</f>
        <v>8298.8233333333337</v>
      </c>
    </row>
    <row r="32" spans="1:8" ht="5.25" customHeight="1">
      <c r="A32" s="269"/>
      <c r="B32" s="270"/>
      <c r="C32" s="270"/>
      <c r="D32" s="270"/>
      <c r="E32" s="270"/>
      <c r="F32" s="270"/>
      <c r="G32" s="270"/>
      <c r="H32" s="271"/>
    </row>
    <row r="33" spans="1:8">
      <c r="A33" s="97" t="s">
        <v>16</v>
      </c>
      <c r="B33" s="96">
        <v>18712</v>
      </c>
      <c r="C33" s="151">
        <v>8975.49</v>
      </c>
      <c r="D33" s="96">
        <v>8501.58</v>
      </c>
      <c r="E33" s="96">
        <v>8285.49</v>
      </c>
      <c r="F33" s="157">
        <v>8285.49</v>
      </c>
      <c r="G33" s="44">
        <v>8500</v>
      </c>
      <c r="H33" s="5">
        <f>(D33+E33+G33)/3</f>
        <v>8429.0233333333326</v>
      </c>
    </row>
    <row r="34" spans="1:8">
      <c r="A34" s="263" t="s">
        <v>118</v>
      </c>
      <c r="B34" s="264"/>
      <c r="C34" s="264"/>
      <c r="D34" s="264"/>
      <c r="E34" s="264"/>
      <c r="F34" s="264"/>
      <c r="G34" s="264"/>
      <c r="H34" s="265"/>
    </row>
  </sheetData>
  <mergeCells count="17">
    <mergeCell ref="A10:H10"/>
    <mergeCell ref="A34:H34"/>
    <mergeCell ref="B2:G2"/>
    <mergeCell ref="A32:H32"/>
    <mergeCell ref="A22:H22"/>
    <mergeCell ref="A24:H24"/>
    <mergeCell ref="A26:H26"/>
    <mergeCell ref="A28:H28"/>
    <mergeCell ref="A30:H30"/>
    <mergeCell ref="A12:H12"/>
    <mergeCell ref="A14:H14"/>
    <mergeCell ref="A16:H16"/>
    <mergeCell ref="A18:H18"/>
    <mergeCell ref="A20:H20"/>
    <mergeCell ref="A4:H4"/>
    <mergeCell ref="A6:H6"/>
    <mergeCell ref="A8:H8"/>
  </mergeCells>
  <printOptions horizontalCentered="1" verticalCentered="1"/>
  <pageMargins left="0.7" right="0.7" top="1.9357638888888888" bottom="0.75" header="0.3" footer="0.3"/>
  <pageSetup orientation="portrait" r:id="rId1"/>
  <headerFooter>
    <oddHeader xml:space="preserve">&amp;L&amp;"Times New Roman,Regular"&amp;12&amp;K00B050Rice Lawyers, Inc.
A Professional Corporation
437 Century Park Drive, Suite C
Yuba City, CA  95991
(530) 751-9730&amp;"-,Regular"&amp;11&amp;K01+000
&amp;C&amp;14
COUNTY BENCHMARK YIELDS
TEMPERATE JAPONICA RICE
2026 ARC-CO
&amp;R
</oddHeader>
    <oddFooter>&amp;L&amp;Z&amp;F&amp;A&amp;R&amp;D&amp;T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8"/>
  <sheetViews>
    <sheetView view="pageLayout" topLeftCell="A2" zoomScaleNormal="100" workbookViewId="0">
      <selection activeCell="H13" sqref="H13"/>
    </sheetView>
  </sheetViews>
  <sheetFormatPr baseColWidth="10" defaultColWidth="8.83203125" defaultRowHeight="15"/>
  <cols>
    <col min="1" max="1" width="10.5" style="10" customWidth="1"/>
    <col min="2" max="4" width="8" style="10" customWidth="1"/>
    <col min="5" max="6" width="8.6640625" style="10" bestFit="1" customWidth="1"/>
    <col min="7" max="237" width="8.83203125" style="10"/>
    <col min="238" max="238" width="10.83203125" style="10" customWidth="1"/>
    <col min="239" max="242" width="5.5" style="10" bestFit="1" customWidth="1"/>
    <col min="243" max="243" width="8.33203125" style="10" bestFit="1" customWidth="1"/>
    <col min="244" max="247" width="7.5" style="10" customWidth="1"/>
    <col min="248" max="248" width="8.33203125" style="10" bestFit="1" customWidth="1"/>
    <col min="249" max="493" width="8.83203125" style="10"/>
    <col min="494" max="494" width="10.83203125" style="10" customWidth="1"/>
    <col min="495" max="498" width="5.5" style="10" bestFit="1" customWidth="1"/>
    <col min="499" max="499" width="8.33203125" style="10" bestFit="1" customWidth="1"/>
    <col min="500" max="503" width="7.5" style="10" customWidth="1"/>
    <col min="504" max="504" width="8.33203125" style="10" bestFit="1" customWidth="1"/>
    <col min="505" max="749" width="8.83203125" style="10"/>
    <col min="750" max="750" width="10.83203125" style="10" customWidth="1"/>
    <col min="751" max="754" width="5.5" style="10" bestFit="1" customWidth="1"/>
    <col min="755" max="755" width="8.33203125" style="10" bestFit="1" customWidth="1"/>
    <col min="756" max="759" width="7.5" style="10" customWidth="1"/>
    <col min="760" max="760" width="8.33203125" style="10" bestFit="1" customWidth="1"/>
    <col min="761" max="1005" width="8.83203125" style="10"/>
    <col min="1006" max="1006" width="10.83203125" style="10" customWidth="1"/>
    <col min="1007" max="1010" width="5.5" style="10" bestFit="1" customWidth="1"/>
    <col min="1011" max="1011" width="8.33203125" style="10" bestFit="1" customWidth="1"/>
    <col min="1012" max="1015" width="7.5" style="10" customWidth="1"/>
    <col min="1016" max="1016" width="8.33203125" style="10" bestFit="1" customWidth="1"/>
    <col min="1017" max="1261" width="8.83203125" style="10"/>
    <col min="1262" max="1262" width="10.83203125" style="10" customWidth="1"/>
    <col min="1263" max="1266" width="5.5" style="10" bestFit="1" customWidth="1"/>
    <col min="1267" max="1267" width="8.33203125" style="10" bestFit="1" customWidth="1"/>
    <col min="1268" max="1271" width="7.5" style="10" customWidth="1"/>
    <col min="1272" max="1272" width="8.33203125" style="10" bestFit="1" customWidth="1"/>
    <col min="1273" max="1517" width="8.83203125" style="10"/>
    <col min="1518" max="1518" width="10.83203125" style="10" customWidth="1"/>
    <col min="1519" max="1522" width="5.5" style="10" bestFit="1" customWidth="1"/>
    <col min="1523" max="1523" width="8.33203125" style="10" bestFit="1" customWidth="1"/>
    <col min="1524" max="1527" width="7.5" style="10" customWidth="1"/>
    <col min="1528" max="1528" width="8.33203125" style="10" bestFit="1" customWidth="1"/>
    <col min="1529" max="1773" width="8.83203125" style="10"/>
    <col min="1774" max="1774" width="10.83203125" style="10" customWidth="1"/>
    <col min="1775" max="1778" width="5.5" style="10" bestFit="1" customWidth="1"/>
    <col min="1779" max="1779" width="8.33203125" style="10" bestFit="1" customWidth="1"/>
    <col min="1780" max="1783" width="7.5" style="10" customWidth="1"/>
    <col min="1784" max="1784" width="8.33203125" style="10" bestFit="1" customWidth="1"/>
    <col min="1785" max="2029" width="8.83203125" style="10"/>
    <col min="2030" max="2030" width="10.83203125" style="10" customWidth="1"/>
    <col min="2031" max="2034" width="5.5" style="10" bestFit="1" customWidth="1"/>
    <col min="2035" max="2035" width="8.33203125" style="10" bestFit="1" customWidth="1"/>
    <col min="2036" max="2039" width="7.5" style="10" customWidth="1"/>
    <col min="2040" max="2040" width="8.33203125" style="10" bestFit="1" customWidth="1"/>
    <col min="2041" max="2285" width="8.83203125" style="10"/>
    <col min="2286" max="2286" width="10.83203125" style="10" customWidth="1"/>
    <col min="2287" max="2290" width="5.5" style="10" bestFit="1" customWidth="1"/>
    <col min="2291" max="2291" width="8.33203125" style="10" bestFit="1" customWidth="1"/>
    <col min="2292" max="2295" width="7.5" style="10" customWidth="1"/>
    <col min="2296" max="2296" width="8.33203125" style="10" bestFit="1" customWidth="1"/>
    <col min="2297" max="2541" width="8.83203125" style="10"/>
    <col min="2542" max="2542" width="10.83203125" style="10" customWidth="1"/>
    <col min="2543" max="2546" width="5.5" style="10" bestFit="1" customWidth="1"/>
    <col min="2547" max="2547" width="8.33203125" style="10" bestFit="1" customWidth="1"/>
    <col min="2548" max="2551" width="7.5" style="10" customWidth="1"/>
    <col min="2552" max="2552" width="8.33203125" style="10" bestFit="1" customWidth="1"/>
    <col min="2553" max="2797" width="8.83203125" style="10"/>
    <col min="2798" max="2798" width="10.83203125" style="10" customWidth="1"/>
    <col min="2799" max="2802" width="5.5" style="10" bestFit="1" customWidth="1"/>
    <col min="2803" max="2803" width="8.33203125" style="10" bestFit="1" customWidth="1"/>
    <col min="2804" max="2807" width="7.5" style="10" customWidth="1"/>
    <col min="2808" max="2808" width="8.33203125" style="10" bestFit="1" customWidth="1"/>
    <col min="2809" max="3053" width="8.83203125" style="10"/>
    <col min="3054" max="3054" width="10.83203125" style="10" customWidth="1"/>
    <col min="3055" max="3058" width="5.5" style="10" bestFit="1" customWidth="1"/>
    <col min="3059" max="3059" width="8.33203125" style="10" bestFit="1" customWidth="1"/>
    <col min="3060" max="3063" width="7.5" style="10" customWidth="1"/>
    <col min="3064" max="3064" width="8.33203125" style="10" bestFit="1" customWidth="1"/>
    <col min="3065" max="3309" width="8.83203125" style="10"/>
    <col min="3310" max="3310" width="10.83203125" style="10" customWidth="1"/>
    <col min="3311" max="3314" width="5.5" style="10" bestFit="1" customWidth="1"/>
    <col min="3315" max="3315" width="8.33203125" style="10" bestFit="1" customWidth="1"/>
    <col min="3316" max="3319" width="7.5" style="10" customWidth="1"/>
    <col min="3320" max="3320" width="8.33203125" style="10" bestFit="1" customWidth="1"/>
    <col min="3321" max="3565" width="8.83203125" style="10"/>
    <col min="3566" max="3566" width="10.83203125" style="10" customWidth="1"/>
    <col min="3567" max="3570" width="5.5" style="10" bestFit="1" customWidth="1"/>
    <col min="3571" max="3571" width="8.33203125" style="10" bestFit="1" customWidth="1"/>
    <col min="3572" max="3575" width="7.5" style="10" customWidth="1"/>
    <col min="3576" max="3576" width="8.33203125" style="10" bestFit="1" customWidth="1"/>
    <col min="3577" max="3821" width="8.83203125" style="10"/>
    <col min="3822" max="3822" width="10.83203125" style="10" customWidth="1"/>
    <col min="3823" max="3826" width="5.5" style="10" bestFit="1" customWidth="1"/>
    <col min="3827" max="3827" width="8.33203125" style="10" bestFit="1" customWidth="1"/>
    <col min="3828" max="3831" width="7.5" style="10" customWidth="1"/>
    <col min="3832" max="3832" width="8.33203125" style="10" bestFit="1" customWidth="1"/>
    <col min="3833" max="4077" width="8.83203125" style="10"/>
    <col min="4078" max="4078" width="10.83203125" style="10" customWidth="1"/>
    <col min="4079" max="4082" width="5.5" style="10" bestFit="1" customWidth="1"/>
    <col min="4083" max="4083" width="8.33203125" style="10" bestFit="1" customWidth="1"/>
    <col min="4084" max="4087" width="7.5" style="10" customWidth="1"/>
    <col min="4088" max="4088" width="8.33203125" style="10" bestFit="1" customWidth="1"/>
    <col min="4089" max="4333" width="8.83203125" style="10"/>
    <col min="4334" max="4334" width="10.83203125" style="10" customWidth="1"/>
    <col min="4335" max="4338" width="5.5" style="10" bestFit="1" customWidth="1"/>
    <col min="4339" max="4339" width="8.33203125" style="10" bestFit="1" customWidth="1"/>
    <col min="4340" max="4343" width="7.5" style="10" customWidth="1"/>
    <col min="4344" max="4344" width="8.33203125" style="10" bestFit="1" customWidth="1"/>
    <col min="4345" max="4589" width="8.83203125" style="10"/>
    <col min="4590" max="4590" width="10.83203125" style="10" customWidth="1"/>
    <col min="4591" max="4594" width="5.5" style="10" bestFit="1" customWidth="1"/>
    <col min="4595" max="4595" width="8.33203125" style="10" bestFit="1" customWidth="1"/>
    <col min="4596" max="4599" width="7.5" style="10" customWidth="1"/>
    <col min="4600" max="4600" width="8.33203125" style="10" bestFit="1" customWidth="1"/>
    <col min="4601" max="4845" width="8.83203125" style="10"/>
    <col min="4846" max="4846" width="10.83203125" style="10" customWidth="1"/>
    <col min="4847" max="4850" width="5.5" style="10" bestFit="1" customWidth="1"/>
    <col min="4851" max="4851" width="8.33203125" style="10" bestFit="1" customWidth="1"/>
    <col min="4852" max="4855" width="7.5" style="10" customWidth="1"/>
    <col min="4856" max="4856" width="8.33203125" style="10" bestFit="1" customWidth="1"/>
    <col min="4857" max="5101" width="8.83203125" style="10"/>
    <col min="5102" max="5102" width="10.83203125" style="10" customWidth="1"/>
    <col min="5103" max="5106" width="5.5" style="10" bestFit="1" customWidth="1"/>
    <col min="5107" max="5107" width="8.33203125" style="10" bestFit="1" customWidth="1"/>
    <col min="5108" max="5111" width="7.5" style="10" customWidth="1"/>
    <col min="5112" max="5112" width="8.33203125" style="10" bestFit="1" customWidth="1"/>
    <col min="5113" max="5357" width="8.83203125" style="10"/>
    <col min="5358" max="5358" width="10.83203125" style="10" customWidth="1"/>
    <col min="5359" max="5362" width="5.5" style="10" bestFit="1" customWidth="1"/>
    <col min="5363" max="5363" width="8.33203125" style="10" bestFit="1" customWidth="1"/>
    <col min="5364" max="5367" width="7.5" style="10" customWidth="1"/>
    <col min="5368" max="5368" width="8.33203125" style="10" bestFit="1" customWidth="1"/>
    <col min="5369" max="5613" width="8.83203125" style="10"/>
    <col min="5614" max="5614" width="10.83203125" style="10" customWidth="1"/>
    <col min="5615" max="5618" width="5.5" style="10" bestFit="1" customWidth="1"/>
    <col min="5619" max="5619" width="8.33203125" style="10" bestFit="1" customWidth="1"/>
    <col min="5620" max="5623" width="7.5" style="10" customWidth="1"/>
    <col min="5624" max="5624" width="8.33203125" style="10" bestFit="1" customWidth="1"/>
    <col min="5625" max="5869" width="8.83203125" style="10"/>
    <col min="5870" max="5870" width="10.83203125" style="10" customWidth="1"/>
    <col min="5871" max="5874" width="5.5" style="10" bestFit="1" customWidth="1"/>
    <col min="5875" max="5875" width="8.33203125" style="10" bestFit="1" customWidth="1"/>
    <col min="5876" max="5879" width="7.5" style="10" customWidth="1"/>
    <col min="5880" max="5880" width="8.33203125" style="10" bestFit="1" customWidth="1"/>
    <col min="5881" max="6125" width="8.83203125" style="10"/>
    <col min="6126" max="6126" width="10.83203125" style="10" customWidth="1"/>
    <col min="6127" max="6130" width="5.5" style="10" bestFit="1" customWidth="1"/>
    <col min="6131" max="6131" width="8.33203125" style="10" bestFit="1" customWidth="1"/>
    <col min="6132" max="6135" width="7.5" style="10" customWidth="1"/>
    <col min="6136" max="6136" width="8.33203125" style="10" bestFit="1" customWidth="1"/>
    <col min="6137" max="6381" width="8.83203125" style="10"/>
    <col min="6382" max="6382" width="10.83203125" style="10" customWidth="1"/>
    <col min="6383" max="6386" width="5.5" style="10" bestFit="1" customWidth="1"/>
    <col min="6387" max="6387" width="8.33203125" style="10" bestFit="1" customWidth="1"/>
    <col min="6388" max="6391" width="7.5" style="10" customWidth="1"/>
    <col min="6392" max="6392" width="8.33203125" style="10" bestFit="1" customWidth="1"/>
    <col min="6393" max="6637" width="8.83203125" style="10"/>
    <col min="6638" max="6638" width="10.83203125" style="10" customWidth="1"/>
    <col min="6639" max="6642" width="5.5" style="10" bestFit="1" customWidth="1"/>
    <col min="6643" max="6643" width="8.33203125" style="10" bestFit="1" customWidth="1"/>
    <col min="6644" max="6647" width="7.5" style="10" customWidth="1"/>
    <col min="6648" max="6648" width="8.33203125" style="10" bestFit="1" customWidth="1"/>
    <col min="6649" max="6893" width="8.83203125" style="10"/>
    <col min="6894" max="6894" width="10.83203125" style="10" customWidth="1"/>
    <col min="6895" max="6898" width="5.5" style="10" bestFit="1" customWidth="1"/>
    <col min="6899" max="6899" width="8.33203125" style="10" bestFit="1" customWidth="1"/>
    <col min="6900" max="6903" width="7.5" style="10" customWidth="1"/>
    <col min="6904" max="6904" width="8.33203125" style="10" bestFit="1" customWidth="1"/>
    <col min="6905" max="7149" width="8.83203125" style="10"/>
    <col min="7150" max="7150" width="10.83203125" style="10" customWidth="1"/>
    <col min="7151" max="7154" width="5.5" style="10" bestFit="1" customWidth="1"/>
    <col min="7155" max="7155" width="8.33203125" style="10" bestFit="1" customWidth="1"/>
    <col min="7156" max="7159" width="7.5" style="10" customWidth="1"/>
    <col min="7160" max="7160" width="8.33203125" style="10" bestFit="1" customWidth="1"/>
    <col min="7161" max="7405" width="8.83203125" style="10"/>
    <col min="7406" max="7406" width="10.83203125" style="10" customWidth="1"/>
    <col min="7407" max="7410" width="5.5" style="10" bestFit="1" customWidth="1"/>
    <col min="7411" max="7411" width="8.33203125" style="10" bestFit="1" customWidth="1"/>
    <col min="7412" max="7415" width="7.5" style="10" customWidth="1"/>
    <col min="7416" max="7416" width="8.33203125" style="10" bestFit="1" customWidth="1"/>
    <col min="7417" max="7661" width="8.83203125" style="10"/>
    <col min="7662" max="7662" width="10.83203125" style="10" customWidth="1"/>
    <col min="7663" max="7666" width="5.5" style="10" bestFit="1" customWidth="1"/>
    <col min="7667" max="7667" width="8.33203125" style="10" bestFit="1" customWidth="1"/>
    <col min="7668" max="7671" width="7.5" style="10" customWidth="1"/>
    <col min="7672" max="7672" width="8.33203125" style="10" bestFit="1" customWidth="1"/>
    <col min="7673" max="7917" width="8.83203125" style="10"/>
    <col min="7918" max="7918" width="10.83203125" style="10" customWidth="1"/>
    <col min="7919" max="7922" width="5.5" style="10" bestFit="1" customWidth="1"/>
    <col min="7923" max="7923" width="8.33203125" style="10" bestFit="1" customWidth="1"/>
    <col min="7924" max="7927" width="7.5" style="10" customWidth="1"/>
    <col min="7928" max="7928" width="8.33203125" style="10" bestFit="1" customWidth="1"/>
    <col min="7929" max="8173" width="8.83203125" style="10"/>
    <col min="8174" max="8174" width="10.83203125" style="10" customWidth="1"/>
    <col min="8175" max="8178" width="5.5" style="10" bestFit="1" customWidth="1"/>
    <col min="8179" max="8179" width="8.33203125" style="10" bestFit="1" customWidth="1"/>
    <col min="8180" max="8183" width="7.5" style="10" customWidth="1"/>
    <col min="8184" max="8184" width="8.33203125" style="10" bestFit="1" customWidth="1"/>
    <col min="8185" max="8429" width="8.83203125" style="10"/>
    <col min="8430" max="8430" width="10.83203125" style="10" customWidth="1"/>
    <col min="8431" max="8434" width="5.5" style="10" bestFit="1" customWidth="1"/>
    <col min="8435" max="8435" width="8.33203125" style="10" bestFit="1" customWidth="1"/>
    <col min="8436" max="8439" width="7.5" style="10" customWidth="1"/>
    <col min="8440" max="8440" width="8.33203125" style="10" bestFit="1" customWidth="1"/>
    <col min="8441" max="8685" width="8.83203125" style="10"/>
    <col min="8686" max="8686" width="10.83203125" style="10" customWidth="1"/>
    <col min="8687" max="8690" width="5.5" style="10" bestFit="1" customWidth="1"/>
    <col min="8691" max="8691" width="8.33203125" style="10" bestFit="1" customWidth="1"/>
    <col min="8692" max="8695" width="7.5" style="10" customWidth="1"/>
    <col min="8696" max="8696" width="8.33203125" style="10" bestFit="1" customWidth="1"/>
    <col min="8697" max="8941" width="8.83203125" style="10"/>
    <col min="8942" max="8942" width="10.83203125" style="10" customWidth="1"/>
    <col min="8943" max="8946" width="5.5" style="10" bestFit="1" customWidth="1"/>
    <col min="8947" max="8947" width="8.33203125" style="10" bestFit="1" customWidth="1"/>
    <col min="8948" max="8951" width="7.5" style="10" customWidth="1"/>
    <col min="8952" max="8952" width="8.33203125" style="10" bestFit="1" customWidth="1"/>
    <col min="8953" max="9197" width="8.83203125" style="10"/>
    <col min="9198" max="9198" width="10.83203125" style="10" customWidth="1"/>
    <col min="9199" max="9202" width="5.5" style="10" bestFit="1" customWidth="1"/>
    <col min="9203" max="9203" width="8.33203125" style="10" bestFit="1" customWidth="1"/>
    <col min="9204" max="9207" width="7.5" style="10" customWidth="1"/>
    <col min="9208" max="9208" width="8.33203125" style="10" bestFit="1" customWidth="1"/>
    <col min="9209" max="9453" width="8.83203125" style="10"/>
    <col min="9454" max="9454" width="10.83203125" style="10" customWidth="1"/>
    <col min="9455" max="9458" width="5.5" style="10" bestFit="1" customWidth="1"/>
    <col min="9459" max="9459" width="8.33203125" style="10" bestFit="1" customWidth="1"/>
    <col min="9460" max="9463" width="7.5" style="10" customWidth="1"/>
    <col min="9464" max="9464" width="8.33203125" style="10" bestFit="1" customWidth="1"/>
    <col min="9465" max="9709" width="8.83203125" style="10"/>
    <col min="9710" max="9710" width="10.83203125" style="10" customWidth="1"/>
    <col min="9711" max="9714" width="5.5" style="10" bestFit="1" customWidth="1"/>
    <col min="9715" max="9715" width="8.33203125" style="10" bestFit="1" customWidth="1"/>
    <col min="9716" max="9719" width="7.5" style="10" customWidth="1"/>
    <col min="9720" max="9720" width="8.33203125" style="10" bestFit="1" customWidth="1"/>
    <col min="9721" max="9965" width="8.83203125" style="10"/>
    <col min="9966" max="9966" width="10.83203125" style="10" customWidth="1"/>
    <col min="9967" max="9970" width="5.5" style="10" bestFit="1" customWidth="1"/>
    <col min="9971" max="9971" width="8.33203125" style="10" bestFit="1" customWidth="1"/>
    <col min="9972" max="9975" width="7.5" style="10" customWidth="1"/>
    <col min="9976" max="9976" width="8.33203125" style="10" bestFit="1" customWidth="1"/>
    <col min="9977" max="10221" width="8.83203125" style="10"/>
    <col min="10222" max="10222" width="10.83203125" style="10" customWidth="1"/>
    <col min="10223" max="10226" width="5.5" style="10" bestFit="1" customWidth="1"/>
    <col min="10227" max="10227" width="8.33203125" style="10" bestFit="1" customWidth="1"/>
    <col min="10228" max="10231" width="7.5" style="10" customWidth="1"/>
    <col min="10232" max="10232" width="8.33203125" style="10" bestFit="1" customWidth="1"/>
    <col min="10233" max="10477" width="8.83203125" style="10"/>
    <col min="10478" max="10478" width="10.83203125" style="10" customWidth="1"/>
    <col min="10479" max="10482" width="5.5" style="10" bestFit="1" customWidth="1"/>
    <col min="10483" max="10483" width="8.33203125" style="10" bestFit="1" customWidth="1"/>
    <col min="10484" max="10487" width="7.5" style="10" customWidth="1"/>
    <col min="10488" max="10488" width="8.33203125" style="10" bestFit="1" customWidth="1"/>
    <col min="10489" max="10733" width="8.83203125" style="10"/>
    <col min="10734" max="10734" width="10.83203125" style="10" customWidth="1"/>
    <col min="10735" max="10738" width="5.5" style="10" bestFit="1" customWidth="1"/>
    <col min="10739" max="10739" width="8.33203125" style="10" bestFit="1" customWidth="1"/>
    <col min="10740" max="10743" width="7.5" style="10" customWidth="1"/>
    <col min="10744" max="10744" width="8.33203125" style="10" bestFit="1" customWidth="1"/>
    <col min="10745" max="10989" width="8.83203125" style="10"/>
    <col min="10990" max="10990" width="10.83203125" style="10" customWidth="1"/>
    <col min="10991" max="10994" width="5.5" style="10" bestFit="1" customWidth="1"/>
    <col min="10995" max="10995" width="8.33203125" style="10" bestFit="1" customWidth="1"/>
    <col min="10996" max="10999" width="7.5" style="10" customWidth="1"/>
    <col min="11000" max="11000" width="8.33203125" style="10" bestFit="1" customWidth="1"/>
    <col min="11001" max="11245" width="8.83203125" style="10"/>
    <col min="11246" max="11246" width="10.83203125" style="10" customWidth="1"/>
    <col min="11247" max="11250" width="5.5" style="10" bestFit="1" customWidth="1"/>
    <col min="11251" max="11251" width="8.33203125" style="10" bestFit="1" customWidth="1"/>
    <col min="11252" max="11255" width="7.5" style="10" customWidth="1"/>
    <col min="11256" max="11256" width="8.33203125" style="10" bestFit="1" customWidth="1"/>
    <col min="11257" max="11501" width="8.83203125" style="10"/>
    <col min="11502" max="11502" width="10.83203125" style="10" customWidth="1"/>
    <col min="11503" max="11506" width="5.5" style="10" bestFit="1" customWidth="1"/>
    <col min="11507" max="11507" width="8.33203125" style="10" bestFit="1" customWidth="1"/>
    <col min="11508" max="11511" width="7.5" style="10" customWidth="1"/>
    <col min="11512" max="11512" width="8.33203125" style="10" bestFit="1" customWidth="1"/>
    <col min="11513" max="11757" width="8.83203125" style="10"/>
    <col min="11758" max="11758" width="10.83203125" style="10" customWidth="1"/>
    <col min="11759" max="11762" width="5.5" style="10" bestFit="1" customWidth="1"/>
    <col min="11763" max="11763" width="8.33203125" style="10" bestFit="1" customWidth="1"/>
    <col min="11764" max="11767" width="7.5" style="10" customWidth="1"/>
    <col min="11768" max="11768" width="8.33203125" style="10" bestFit="1" customWidth="1"/>
    <col min="11769" max="12013" width="8.83203125" style="10"/>
    <col min="12014" max="12014" width="10.83203125" style="10" customWidth="1"/>
    <col min="12015" max="12018" width="5.5" style="10" bestFit="1" customWidth="1"/>
    <col min="12019" max="12019" width="8.33203125" style="10" bestFit="1" customWidth="1"/>
    <col min="12020" max="12023" width="7.5" style="10" customWidth="1"/>
    <col min="12024" max="12024" width="8.33203125" style="10" bestFit="1" customWidth="1"/>
    <col min="12025" max="12269" width="8.83203125" style="10"/>
    <col min="12270" max="12270" width="10.83203125" style="10" customWidth="1"/>
    <col min="12271" max="12274" width="5.5" style="10" bestFit="1" customWidth="1"/>
    <col min="12275" max="12275" width="8.33203125" style="10" bestFit="1" customWidth="1"/>
    <col min="12276" max="12279" width="7.5" style="10" customWidth="1"/>
    <col min="12280" max="12280" width="8.33203125" style="10" bestFit="1" customWidth="1"/>
    <col min="12281" max="12525" width="8.83203125" style="10"/>
    <col min="12526" max="12526" width="10.83203125" style="10" customWidth="1"/>
    <col min="12527" max="12530" width="5.5" style="10" bestFit="1" customWidth="1"/>
    <col min="12531" max="12531" width="8.33203125" style="10" bestFit="1" customWidth="1"/>
    <col min="12532" max="12535" width="7.5" style="10" customWidth="1"/>
    <col min="12536" max="12536" width="8.33203125" style="10" bestFit="1" customWidth="1"/>
    <col min="12537" max="12781" width="8.83203125" style="10"/>
    <col min="12782" max="12782" width="10.83203125" style="10" customWidth="1"/>
    <col min="12783" max="12786" width="5.5" style="10" bestFit="1" customWidth="1"/>
    <col min="12787" max="12787" width="8.33203125" style="10" bestFit="1" customWidth="1"/>
    <col min="12788" max="12791" width="7.5" style="10" customWidth="1"/>
    <col min="12792" max="12792" width="8.33203125" style="10" bestFit="1" customWidth="1"/>
    <col min="12793" max="13037" width="8.83203125" style="10"/>
    <col min="13038" max="13038" width="10.83203125" style="10" customWidth="1"/>
    <col min="13039" max="13042" width="5.5" style="10" bestFit="1" customWidth="1"/>
    <col min="13043" max="13043" width="8.33203125" style="10" bestFit="1" customWidth="1"/>
    <col min="13044" max="13047" width="7.5" style="10" customWidth="1"/>
    <col min="13048" max="13048" width="8.33203125" style="10" bestFit="1" customWidth="1"/>
    <col min="13049" max="13293" width="8.83203125" style="10"/>
    <col min="13294" max="13294" width="10.83203125" style="10" customWidth="1"/>
    <col min="13295" max="13298" width="5.5" style="10" bestFit="1" customWidth="1"/>
    <col min="13299" max="13299" width="8.33203125" style="10" bestFit="1" customWidth="1"/>
    <col min="13300" max="13303" width="7.5" style="10" customWidth="1"/>
    <col min="13304" max="13304" width="8.33203125" style="10" bestFit="1" customWidth="1"/>
    <col min="13305" max="13549" width="8.83203125" style="10"/>
    <col min="13550" max="13550" width="10.83203125" style="10" customWidth="1"/>
    <col min="13551" max="13554" width="5.5" style="10" bestFit="1" customWidth="1"/>
    <col min="13555" max="13555" width="8.33203125" style="10" bestFit="1" customWidth="1"/>
    <col min="13556" max="13559" width="7.5" style="10" customWidth="1"/>
    <col min="13560" max="13560" width="8.33203125" style="10" bestFit="1" customWidth="1"/>
    <col min="13561" max="13805" width="8.83203125" style="10"/>
    <col min="13806" max="13806" width="10.83203125" style="10" customWidth="1"/>
    <col min="13807" max="13810" width="5.5" style="10" bestFit="1" customWidth="1"/>
    <col min="13811" max="13811" width="8.33203125" style="10" bestFit="1" customWidth="1"/>
    <col min="13812" max="13815" width="7.5" style="10" customWidth="1"/>
    <col min="13816" max="13816" width="8.33203125" style="10" bestFit="1" customWidth="1"/>
    <col min="13817" max="14061" width="8.83203125" style="10"/>
    <col min="14062" max="14062" width="10.83203125" style="10" customWidth="1"/>
    <col min="14063" max="14066" width="5.5" style="10" bestFit="1" customWidth="1"/>
    <col min="14067" max="14067" width="8.33203125" style="10" bestFit="1" customWidth="1"/>
    <col min="14068" max="14071" width="7.5" style="10" customWidth="1"/>
    <col min="14072" max="14072" width="8.33203125" style="10" bestFit="1" customWidth="1"/>
    <col min="14073" max="14317" width="8.83203125" style="10"/>
    <col min="14318" max="14318" width="10.83203125" style="10" customWidth="1"/>
    <col min="14319" max="14322" width="5.5" style="10" bestFit="1" customWidth="1"/>
    <col min="14323" max="14323" width="8.33203125" style="10" bestFit="1" customWidth="1"/>
    <col min="14324" max="14327" width="7.5" style="10" customWidth="1"/>
    <col min="14328" max="14328" width="8.33203125" style="10" bestFit="1" customWidth="1"/>
    <col min="14329" max="14573" width="8.83203125" style="10"/>
    <col min="14574" max="14574" width="10.83203125" style="10" customWidth="1"/>
    <col min="14575" max="14578" width="5.5" style="10" bestFit="1" customWidth="1"/>
    <col min="14579" max="14579" width="8.33203125" style="10" bestFit="1" customWidth="1"/>
    <col min="14580" max="14583" width="7.5" style="10" customWidth="1"/>
    <col min="14584" max="14584" width="8.33203125" style="10" bestFit="1" customWidth="1"/>
    <col min="14585" max="14829" width="8.83203125" style="10"/>
    <col min="14830" max="14830" width="10.83203125" style="10" customWidth="1"/>
    <col min="14831" max="14834" width="5.5" style="10" bestFit="1" customWidth="1"/>
    <col min="14835" max="14835" width="8.33203125" style="10" bestFit="1" customWidth="1"/>
    <col min="14836" max="14839" width="7.5" style="10" customWidth="1"/>
    <col min="14840" max="14840" width="8.33203125" style="10" bestFit="1" customWidth="1"/>
    <col min="14841" max="15085" width="8.83203125" style="10"/>
    <col min="15086" max="15086" width="10.83203125" style="10" customWidth="1"/>
    <col min="15087" max="15090" width="5.5" style="10" bestFit="1" customWidth="1"/>
    <col min="15091" max="15091" width="8.33203125" style="10" bestFit="1" customWidth="1"/>
    <col min="15092" max="15095" width="7.5" style="10" customWidth="1"/>
    <col min="15096" max="15096" width="8.33203125" style="10" bestFit="1" customWidth="1"/>
    <col min="15097" max="15341" width="8.83203125" style="10"/>
    <col min="15342" max="15342" width="10.83203125" style="10" customWidth="1"/>
    <col min="15343" max="15346" width="5.5" style="10" bestFit="1" customWidth="1"/>
    <col min="15347" max="15347" width="8.33203125" style="10" bestFit="1" customWidth="1"/>
    <col min="15348" max="15351" width="7.5" style="10" customWidth="1"/>
    <col min="15352" max="15352" width="8.33203125" style="10" bestFit="1" customWidth="1"/>
    <col min="15353" max="15597" width="8.83203125" style="10"/>
    <col min="15598" max="15598" width="10.83203125" style="10" customWidth="1"/>
    <col min="15599" max="15602" width="5.5" style="10" bestFit="1" customWidth="1"/>
    <col min="15603" max="15603" width="8.33203125" style="10" bestFit="1" customWidth="1"/>
    <col min="15604" max="15607" width="7.5" style="10" customWidth="1"/>
    <col min="15608" max="15608" width="8.33203125" style="10" bestFit="1" customWidth="1"/>
    <col min="15609" max="15853" width="8.83203125" style="10"/>
    <col min="15854" max="15854" width="10.83203125" style="10" customWidth="1"/>
    <col min="15855" max="15858" width="5.5" style="10" bestFit="1" customWidth="1"/>
    <col min="15859" max="15859" width="8.33203125" style="10" bestFit="1" customWidth="1"/>
    <col min="15860" max="15863" width="7.5" style="10" customWidth="1"/>
    <col min="15864" max="15864" width="8.33203125" style="10" bestFit="1" customWidth="1"/>
    <col min="15865" max="16109" width="8.83203125" style="10"/>
    <col min="16110" max="16110" width="10.83203125" style="10" customWidth="1"/>
    <col min="16111" max="16114" width="5.5" style="10" bestFit="1" customWidth="1"/>
    <col min="16115" max="16115" width="8.33203125" style="10" bestFit="1" customWidth="1"/>
    <col min="16116" max="16119" width="7.5" style="10" customWidth="1"/>
    <col min="16120" max="16120" width="8.33203125" style="10" bestFit="1" customWidth="1"/>
    <col min="16121" max="16362" width="8.83203125" style="10"/>
    <col min="16363" max="16363" width="8.83203125" style="10" customWidth="1"/>
    <col min="16364" max="16371" width="8.83203125" style="10"/>
    <col min="16372" max="16384" width="8.83203125" style="10" customWidth="1"/>
  </cols>
  <sheetData>
    <row r="1" spans="1:13" ht="2.25" hidden="1" customHeight="1">
      <c r="A1" s="11"/>
      <c r="B1" s="11"/>
      <c r="C1" s="11"/>
      <c r="D1" s="11"/>
      <c r="E1" s="11"/>
      <c r="F1" s="11"/>
    </row>
    <row r="2" spans="1:13" ht="24" customHeight="1">
      <c r="A2" s="279" t="s">
        <v>58</v>
      </c>
      <c r="B2" s="280"/>
      <c r="C2" s="280"/>
      <c r="D2" s="280"/>
      <c r="E2" s="280"/>
      <c r="F2" s="280"/>
      <c r="G2" s="280"/>
      <c r="H2" s="280"/>
      <c r="I2" s="280"/>
      <c r="J2" s="280"/>
      <c r="K2" s="280"/>
      <c r="L2" s="280"/>
      <c r="M2" s="281"/>
    </row>
    <row r="3" spans="1:13" ht="29.5" customHeight="1">
      <c r="A3" s="27" t="s">
        <v>1</v>
      </c>
      <c r="B3" s="13">
        <v>2020</v>
      </c>
      <c r="C3" s="13">
        <v>2021</v>
      </c>
      <c r="D3" s="13">
        <v>2022</v>
      </c>
      <c r="E3" s="13">
        <v>2023</v>
      </c>
      <c r="F3" s="13">
        <v>2024</v>
      </c>
      <c r="G3" s="13">
        <v>2025</v>
      </c>
      <c r="H3" s="13">
        <v>2026</v>
      </c>
      <c r="I3" s="13">
        <v>2027</v>
      </c>
      <c r="J3" s="13">
        <v>2028</v>
      </c>
      <c r="K3" s="13">
        <v>2029</v>
      </c>
      <c r="L3" s="13">
        <v>2030</v>
      </c>
      <c r="M3" s="13">
        <v>2031</v>
      </c>
    </row>
    <row r="4" spans="1:13" ht="28.5" customHeight="1">
      <c r="A4" s="32" t="s">
        <v>89</v>
      </c>
      <c r="B4" s="14">
        <v>22.6</v>
      </c>
      <c r="C4" s="14">
        <v>31.9</v>
      </c>
      <c r="D4" s="52">
        <v>40.9</v>
      </c>
      <c r="E4" s="14">
        <v>22.5</v>
      </c>
      <c r="F4" s="14">
        <v>17.899999999999999</v>
      </c>
      <c r="G4" s="147">
        <v>17.899999999999999</v>
      </c>
      <c r="H4" s="9">
        <v>19</v>
      </c>
      <c r="I4" s="9">
        <v>20</v>
      </c>
      <c r="J4" s="9">
        <v>20</v>
      </c>
      <c r="K4" s="9">
        <v>21</v>
      </c>
      <c r="L4" s="9">
        <v>21</v>
      </c>
      <c r="M4" s="9">
        <v>21</v>
      </c>
    </row>
    <row r="5" spans="1:13" ht="17.25" customHeight="1">
      <c r="A5" s="274"/>
      <c r="B5" s="274"/>
      <c r="C5" s="274"/>
      <c r="D5" s="274"/>
      <c r="E5" s="274"/>
      <c r="F5" s="274"/>
      <c r="G5" s="40" t="s">
        <v>125</v>
      </c>
      <c r="H5" s="34">
        <f>(C4+E4+F4)/3</f>
        <v>24.099999999999998</v>
      </c>
      <c r="I5" s="275"/>
      <c r="J5" s="275"/>
      <c r="K5" s="275"/>
      <c r="L5" s="275"/>
      <c r="M5" s="275"/>
    </row>
    <row r="6" spans="1:13" ht="10.5" customHeight="1">
      <c r="A6" s="276"/>
      <c r="B6" s="277"/>
      <c r="C6" s="277"/>
      <c r="D6" s="277"/>
      <c r="E6" s="277"/>
      <c r="F6" s="277"/>
      <c r="G6" s="277"/>
      <c r="H6" s="277"/>
      <c r="I6" s="277"/>
      <c r="J6" s="277"/>
      <c r="K6" s="277"/>
      <c r="L6" s="277"/>
      <c r="M6" s="278"/>
    </row>
    <row r="7" spans="1:13" ht="19.5" customHeight="1">
      <c r="A7" s="284" t="s">
        <v>90</v>
      </c>
      <c r="B7" s="284"/>
      <c r="C7" s="284"/>
      <c r="D7" s="284"/>
      <c r="E7" s="284"/>
      <c r="F7" s="284"/>
      <c r="H7" s="283" t="s">
        <v>92</v>
      </c>
      <c r="I7" s="284"/>
      <c r="J7" s="284"/>
      <c r="K7" s="284"/>
      <c r="L7" s="284"/>
      <c r="M7" s="284"/>
    </row>
    <row r="8" spans="1:13" ht="19.5" customHeight="1">
      <c r="A8" s="27" t="s">
        <v>1</v>
      </c>
      <c r="B8" s="13">
        <v>2017</v>
      </c>
      <c r="C8" s="13">
        <f>B8+1</f>
        <v>2018</v>
      </c>
      <c r="D8" s="13">
        <v>2019</v>
      </c>
      <c r="E8" s="13">
        <v>2020</v>
      </c>
      <c r="F8" s="13">
        <v>2021</v>
      </c>
      <c r="H8" s="27" t="s">
        <v>1</v>
      </c>
      <c r="I8" s="33">
        <f>B8</f>
        <v>2017</v>
      </c>
      <c r="J8" s="33">
        <f>C8</f>
        <v>2018</v>
      </c>
      <c r="K8" s="33">
        <f>D8</f>
        <v>2019</v>
      </c>
      <c r="L8" s="33">
        <f>E8</f>
        <v>2020</v>
      </c>
      <c r="M8" s="33">
        <f>F8</f>
        <v>2021</v>
      </c>
    </row>
    <row r="9" spans="1:13" ht="19.5" customHeight="1">
      <c r="A9" s="32" t="s">
        <v>89</v>
      </c>
      <c r="B9" s="34">
        <v>13.1</v>
      </c>
      <c r="C9" s="34">
        <v>17</v>
      </c>
      <c r="D9" s="34">
        <v>18.5</v>
      </c>
      <c r="E9" s="34">
        <v>18.2</v>
      </c>
      <c r="F9" s="34">
        <v>20.100000000000001</v>
      </c>
      <c r="H9" s="32" t="s">
        <v>89</v>
      </c>
      <c r="I9" s="99">
        <v>12.9</v>
      </c>
      <c r="J9" s="34">
        <v>12.6</v>
      </c>
      <c r="K9" s="34">
        <v>13.6</v>
      </c>
      <c r="L9" s="34">
        <v>14.4</v>
      </c>
      <c r="M9" s="34">
        <v>15.9</v>
      </c>
    </row>
    <row r="10" spans="1:13" ht="19.5" customHeight="1">
      <c r="A10" s="282" t="s">
        <v>91</v>
      </c>
      <c r="B10" s="282"/>
      <c r="C10" s="282"/>
      <c r="D10" s="282"/>
      <c r="E10" s="282"/>
      <c r="F10" s="34">
        <f>SUM(B9:F9)/5</f>
        <v>17.380000000000003</v>
      </c>
      <c r="H10" s="282" t="s">
        <v>91</v>
      </c>
      <c r="I10" s="282"/>
      <c r="J10" s="282"/>
      <c r="K10" s="282"/>
      <c r="L10" s="282"/>
      <c r="M10" s="40">
        <f>SUM(H9:M9)/5</f>
        <v>13.88</v>
      </c>
    </row>
    <row r="11" spans="1:13" ht="19.5" customHeight="1">
      <c r="A11" s="41"/>
      <c r="B11" s="35"/>
      <c r="C11" s="35"/>
      <c r="D11" s="35"/>
      <c r="E11" s="40" t="s">
        <v>93</v>
      </c>
      <c r="F11" s="113">
        <f>F10/M10</f>
        <v>1.2521613832853027</v>
      </c>
    </row>
    <row r="12" spans="1:13">
      <c r="B12" s="42"/>
    </row>
    <row r="13" spans="1:13">
      <c r="A13" s="272" t="s">
        <v>119</v>
      </c>
      <c r="B13" s="273"/>
      <c r="C13" s="273"/>
      <c r="D13" s="273"/>
      <c r="E13" s="273"/>
      <c r="F13" s="273"/>
    </row>
    <row r="14" spans="1:13">
      <c r="B14" s="6" t="s">
        <v>120</v>
      </c>
      <c r="D14" s="10">
        <v>16.899999999999999</v>
      </c>
    </row>
    <row r="15" spans="1:13">
      <c r="B15" s="6" t="s">
        <v>123</v>
      </c>
    </row>
    <row r="16" spans="1:13">
      <c r="B16" s="6" t="s">
        <v>121</v>
      </c>
      <c r="D16" s="174">
        <v>1.1499999999999999</v>
      </c>
      <c r="E16" s="10">
        <f>D14*D16</f>
        <v>19.434999999999995</v>
      </c>
      <c r="F16" s="10">
        <f>F11</f>
        <v>1.2521613832853027</v>
      </c>
      <c r="G16" s="10">
        <f>E16*F11</f>
        <v>24.335756484149851</v>
      </c>
      <c r="H16" s="10" t="s">
        <v>126</v>
      </c>
    </row>
    <row r="17" spans="2:5">
      <c r="B17" s="6" t="s">
        <v>122</v>
      </c>
    </row>
    <row r="18" spans="2:5">
      <c r="B18" s="6" t="s">
        <v>124</v>
      </c>
      <c r="D18" s="175">
        <v>0.88</v>
      </c>
      <c r="E18" s="10">
        <f>H5*0.88</f>
        <v>21.207999999999998</v>
      </c>
    </row>
  </sheetData>
  <sheetProtection selectLockedCells="1" selectUnlockedCells="1"/>
  <mergeCells count="9">
    <mergeCell ref="A13:F13"/>
    <mergeCell ref="A5:F5"/>
    <mergeCell ref="I5:M5"/>
    <mergeCell ref="A6:M6"/>
    <mergeCell ref="A2:M2"/>
    <mergeCell ref="A10:E10"/>
    <mergeCell ref="H10:L10"/>
    <mergeCell ref="H7:M7"/>
    <mergeCell ref="A7:F7"/>
  </mergeCells>
  <printOptions horizontalCentered="1" verticalCentered="1"/>
  <pageMargins left="0.7" right="0.7" top="1.96875" bottom="0.75" header="0.3" footer="0.3"/>
  <pageSetup orientation="landscape" r:id="rId1"/>
  <headerFooter>
    <oddHeader xml:space="preserve">&amp;L&amp;"Times New Roman,Regular"&amp;12&amp;K00B050Rice Lawyers, Inc.
A Professional Corporation
437 Century Park Drive, Suite C
Yuba City, CA  95991
(530) 751-9730
&amp;C&amp;14
MYA 
TEMPERATE JAPONICA (TJ)
MEDIUM/SHORT GRAIN RICE
ALL RICE
</oddHeader>
    <oddFooter>&amp;LRice Lawyers, inc. &amp;Z&amp;F&amp;A&amp;R&amp;D&amp;T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45E40-D888-4ACF-BEE3-5AF2BF0F70CE}">
  <sheetPr>
    <pageSetUpPr fitToPage="1"/>
  </sheetPr>
  <dimension ref="A1:R22"/>
  <sheetViews>
    <sheetView view="pageLayout" topLeftCell="A5" zoomScaleNormal="100" workbookViewId="0">
      <selection activeCell="B3" sqref="B3:J3"/>
    </sheetView>
  </sheetViews>
  <sheetFormatPr baseColWidth="10" defaultColWidth="8.83203125" defaultRowHeight="15"/>
  <cols>
    <col min="1" max="1" width="11.5" style="10" customWidth="1"/>
    <col min="2" max="2" width="11.6640625" style="10" customWidth="1"/>
    <col min="3" max="3" width="10.83203125" style="10" customWidth="1"/>
    <col min="4" max="5" width="11.5" style="10" customWidth="1"/>
    <col min="6" max="12" width="9.1640625" style="10"/>
    <col min="13" max="13" width="10.5" style="10" bestFit="1" customWidth="1"/>
    <col min="14" max="241" width="9.1640625" style="10"/>
    <col min="242" max="242" width="10.83203125" style="10" customWidth="1"/>
    <col min="243" max="246" width="5.5" style="10" bestFit="1" customWidth="1"/>
    <col min="247" max="247" width="8.33203125" style="10" bestFit="1" customWidth="1"/>
    <col min="248" max="251" width="7.5" style="10" customWidth="1"/>
    <col min="252" max="252" width="8.33203125" style="10" bestFit="1" customWidth="1"/>
    <col min="253" max="497" width="9.1640625" style="10"/>
    <col min="498" max="498" width="10.83203125" style="10" customWidth="1"/>
    <col min="499" max="502" width="5.5" style="10" bestFit="1" customWidth="1"/>
    <col min="503" max="503" width="8.33203125" style="10" bestFit="1" customWidth="1"/>
    <col min="504" max="507" width="7.5" style="10" customWidth="1"/>
    <col min="508" max="508" width="8.33203125" style="10" bestFit="1" customWidth="1"/>
    <col min="509" max="753" width="9.1640625" style="10"/>
    <col min="754" max="754" width="10.83203125" style="10" customWidth="1"/>
    <col min="755" max="758" width="5.5" style="10" bestFit="1" customWidth="1"/>
    <col min="759" max="759" width="8.33203125" style="10" bestFit="1" customWidth="1"/>
    <col min="760" max="763" width="7.5" style="10" customWidth="1"/>
    <col min="764" max="764" width="8.33203125" style="10" bestFit="1" customWidth="1"/>
    <col min="765" max="1009" width="9.1640625" style="10"/>
    <col min="1010" max="1010" width="10.83203125" style="10" customWidth="1"/>
    <col min="1011" max="1014" width="5.5" style="10" bestFit="1" customWidth="1"/>
    <col min="1015" max="1015" width="8.33203125" style="10" bestFit="1" customWidth="1"/>
    <col min="1016" max="1019" width="7.5" style="10" customWidth="1"/>
    <col min="1020" max="1020" width="8.33203125" style="10" bestFit="1" customWidth="1"/>
    <col min="1021" max="1265" width="9.1640625" style="10"/>
    <col min="1266" max="1266" width="10.83203125" style="10" customWidth="1"/>
    <col min="1267" max="1270" width="5.5" style="10" bestFit="1" customWidth="1"/>
    <col min="1271" max="1271" width="8.33203125" style="10" bestFit="1" customWidth="1"/>
    <col min="1272" max="1275" width="7.5" style="10" customWidth="1"/>
    <col min="1276" max="1276" width="8.33203125" style="10" bestFit="1" customWidth="1"/>
    <col min="1277" max="1521" width="9.1640625" style="10"/>
    <col min="1522" max="1522" width="10.83203125" style="10" customWidth="1"/>
    <col min="1523" max="1526" width="5.5" style="10" bestFit="1" customWidth="1"/>
    <col min="1527" max="1527" width="8.33203125" style="10" bestFit="1" customWidth="1"/>
    <col min="1528" max="1531" width="7.5" style="10" customWidth="1"/>
    <col min="1532" max="1532" width="8.33203125" style="10" bestFit="1" customWidth="1"/>
    <col min="1533" max="1777" width="9.1640625" style="10"/>
    <col min="1778" max="1778" width="10.83203125" style="10" customWidth="1"/>
    <col min="1779" max="1782" width="5.5" style="10" bestFit="1" customWidth="1"/>
    <col min="1783" max="1783" width="8.33203125" style="10" bestFit="1" customWidth="1"/>
    <col min="1784" max="1787" width="7.5" style="10" customWidth="1"/>
    <col min="1788" max="1788" width="8.33203125" style="10" bestFit="1" customWidth="1"/>
    <col min="1789" max="2033" width="9.1640625" style="10"/>
    <col min="2034" max="2034" width="10.83203125" style="10" customWidth="1"/>
    <col min="2035" max="2038" width="5.5" style="10" bestFit="1" customWidth="1"/>
    <col min="2039" max="2039" width="8.33203125" style="10" bestFit="1" customWidth="1"/>
    <col min="2040" max="2043" width="7.5" style="10" customWidth="1"/>
    <col min="2044" max="2044" width="8.33203125" style="10" bestFit="1" customWidth="1"/>
    <col min="2045" max="2289" width="9.1640625" style="10"/>
    <col min="2290" max="2290" width="10.83203125" style="10" customWidth="1"/>
    <col min="2291" max="2294" width="5.5" style="10" bestFit="1" customWidth="1"/>
    <col min="2295" max="2295" width="8.33203125" style="10" bestFit="1" customWidth="1"/>
    <col min="2296" max="2299" width="7.5" style="10" customWidth="1"/>
    <col min="2300" max="2300" width="8.33203125" style="10" bestFit="1" customWidth="1"/>
    <col min="2301" max="2545" width="9.1640625" style="10"/>
    <col min="2546" max="2546" width="10.83203125" style="10" customWidth="1"/>
    <col min="2547" max="2550" width="5.5" style="10" bestFit="1" customWidth="1"/>
    <col min="2551" max="2551" width="8.33203125" style="10" bestFit="1" customWidth="1"/>
    <col min="2552" max="2555" width="7.5" style="10" customWidth="1"/>
    <col min="2556" max="2556" width="8.33203125" style="10" bestFit="1" customWidth="1"/>
    <col min="2557" max="2801" width="9.1640625" style="10"/>
    <col min="2802" max="2802" width="10.83203125" style="10" customWidth="1"/>
    <col min="2803" max="2806" width="5.5" style="10" bestFit="1" customWidth="1"/>
    <col min="2807" max="2807" width="8.33203125" style="10" bestFit="1" customWidth="1"/>
    <col min="2808" max="2811" width="7.5" style="10" customWidth="1"/>
    <col min="2812" max="2812" width="8.33203125" style="10" bestFit="1" customWidth="1"/>
    <col min="2813" max="3057" width="9.1640625" style="10"/>
    <col min="3058" max="3058" width="10.83203125" style="10" customWidth="1"/>
    <col min="3059" max="3062" width="5.5" style="10" bestFit="1" customWidth="1"/>
    <col min="3063" max="3063" width="8.33203125" style="10" bestFit="1" customWidth="1"/>
    <col min="3064" max="3067" width="7.5" style="10" customWidth="1"/>
    <col min="3068" max="3068" width="8.33203125" style="10" bestFit="1" customWidth="1"/>
    <col min="3069" max="3313" width="9.1640625" style="10"/>
    <col min="3314" max="3314" width="10.83203125" style="10" customWidth="1"/>
    <col min="3315" max="3318" width="5.5" style="10" bestFit="1" customWidth="1"/>
    <col min="3319" max="3319" width="8.33203125" style="10" bestFit="1" customWidth="1"/>
    <col min="3320" max="3323" width="7.5" style="10" customWidth="1"/>
    <col min="3324" max="3324" width="8.33203125" style="10" bestFit="1" customWidth="1"/>
    <col min="3325" max="3569" width="9.1640625" style="10"/>
    <col min="3570" max="3570" width="10.83203125" style="10" customWidth="1"/>
    <col min="3571" max="3574" width="5.5" style="10" bestFit="1" customWidth="1"/>
    <col min="3575" max="3575" width="8.33203125" style="10" bestFit="1" customWidth="1"/>
    <col min="3576" max="3579" width="7.5" style="10" customWidth="1"/>
    <col min="3580" max="3580" width="8.33203125" style="10" bestFit="1" customWidth="1"/>
    <col min="3581" max="3825" width="9.1640625" style="10"/>
    <col min="3826" max="3826" width="10.83203125" style="10" customWidth="1"/>
    <col min="3827" max="3830" width="5.5" style="10" bestFit="1" customWidth="1"/>
    <col min="3831" max="3831" width="8.33203125" style="10" bestFit="1" customWidth="1"/>
    <col min="3832" max="3835" width="7.5" style="10" customWidth="1"/>
    <col min="3836" max="3836" width="8.33203125" style="10" bestFit="1" customWidth="1"/>
    <col min="3837" max="4081" width="9.1640625" style="10"/>
    <col min="4082" max="4082" width="10.83203125" style="10" customWidth="1"/>
    <col min="4083" max="4086" width="5.5" style="10" bestFit="1" customWidth="1"/>
    <col min="4087" max="4087" width="8.33203125" style="10" bestFit="1" customWidth="1"/>
    <col min="4088" max="4091" width="7.5" style="10" customWidth="1"/>
    <col min="4092" max="4092" width="8.33203125" style="10" bestFit="1" customWidth="1"/>
    <col min="4093" max="4337" width="9.1640625" style="10"/>
    <col min="4338" max="4338" width="10.83203125" style="10" customWidth="1"/>
    <col min="4339" max="4342" width="5.5" style="10" bestFit="1" customWidth="1"/>
    <col min="4343" max="4343" width="8.33203125" style="10" bestFit="1" customWidth="1"/>
    <col min="4344" max="4347" width="7.5" style="10" customWidth="1"/>
    <col min="4348" max="4348" width="8.33203125" style="10" bestFit="1" customWidth="1"/>
    <col min="4349" max="4593" width="9.1640625" style="10"/>
    <col min="4594" max="4594" width="10.83203125" style="10" customWidth="1"/>
    <col min="4595" max="4598" width="5.5" style="10" bestFit="1" customWidth="1"/>
    <col min="4599" max="4599" width="8.33203125" style="10" bestFit="1" customWidth="1"/>
    <col min="4600" max="4603" width="7.5" style="10" customWidth="1"/>
    <col min="4604" max="4604" width="8.33203125" style="10" bestFit="1" customWidth="1"/>
    <col min="4605" max="4849" width="9.1640625" style="10"/>
    <col min="4850" max="4850" width="10.83203125" style="10" customWidth="1"/>
    <col min="4851" max="4854" width="5.5" style="10" bestFit="1" customWidth="1"/>
    <col min="4855" max="4855" width="8.33203125" style="10" bestFit="1" customWidth="1"/>
    <col min="4856" max="4859" width="7.5" style="10" customWidth="1"/>
    <col min="4860" max="4860" width="8.33203125" style="10" bestFit="1" customWidth="1"/>
    <col min="4861" max="5105" width="9.1640625" style="10"/>
    <col min="5106" max="5106" width="10.83203125" style="10" customWidth="1"/>
    <col min="5107" max="5110" width="5.5" style="10" bestFit="1" customWidth="1"/>
    <col min="5111" max="5111" width="8.33203125" style="10" bestFit="1" customWidth="1"/>
    <col min="5112" max="5115" width="7.5" style="10" customWidth="1"/>
    <col min="5116" max="5116" width="8.33203125" style="10" bestFit="1" customWidth="1"/>
    <col min="5117" max="5361" width="9.1640625" style="10"/>
    <col min="5362" max="5362" width="10.83203125" style="10" customWidth="1"/>
    <col min="5363" max="5366" width="5.5" style="10" bestFit="1" customWidth="1"/>
    <col min="5367" max="5367" width="8.33203125" style="10" bestFit="1" customWidth="1"/>
    <col min="5368" max="5371" width="7.5" style="10" customWidth="1"/>
    <col min="5372" max="5372" width="8.33203125" style="10" bestFit="1" customWidth="1"/>
    <col min="5373" max="5617" width="9.1640625" style="10"/>
    <col min="5618" max="5618" width="10.83203125" style="10" customWidth="1"/>
    <col min="5619" max="5622" width="5.5" style="10" bestFit="1" customWidth="1"/>
    <col min="5623" max="5623" width="8.33203125" style="10" bestFit="1" customWidth="1"/>
    <col min="5624" max="5627" width="7.5" style="10" customWidth="1"/>
    <col min="5628" max="5628" width="8.33203125" style="10" bestFit="1" customWidth="1"/>
    <col min="5629" max="5873" width="9.1640625" style="10"/>
    <col min="5874" max="5874" width="10.83203125" style="10" customWidth="1"/>
    <col min="5875" max="5878" width="5.5" style="10" bestFit="1" customWidth="1"/>
    <col min="5879" max="5879" width="8.33203125" style="10" bestFit="1" customWidth="1"/>
    <col min="5880" max="5883" width="7.5" style="10" customWidth="1"/>
    <col min="5884" max="5884" width="8.33203125" style="10" bestFit="1" customWidth="1"/>
    <col min="5885" max="6129" width="9.1640625" style="10"/>
    <col min="6130" max="6130" width="10.83203125" style="10" customWidth="1"/>
    <col min="6131" max="6134" width="5.5" style="10" bestFit="1" customWidth="1"/>
    <col min="6135" max="6135" width="8.33203125" style="10" bestFit="1" customWidth="1"/>
    <col min="6136" max="6139" width="7.5" style="10" customWidth="1"/>
    <col min="6140" max="6140" width="8.33203125" style="10" bestFit="1" customWidth="1"/>
    <col min="6141" max="6385" width="9.1640625" style="10"/>
    <col min="6386" max="6386" width="10.83203125" style="10" customWidth="1"/>
    <col min="6387" max="6390" width="5.5" style="10" bestFit="1" customWidth="1"/>
    <col min="6391" max="6391" width="8.33203125" style="10" bestFit="1" customWidth="1"/>
    <col min="6392" max="6395" width="7.5" style="10" customWidth="1"/>
    <col min="6396" max="6396" width="8.33203125" style="10" bestFit="1" customWidth="1"/>
    <col min="6397" max="6641" width="9.1640625" style="10"/>
    <col min="6642" max="6642" width="10.83203125" style="10" customWidth="1"/>
    <col min="6643" max="6646" width="5.5" style="10" bestFit="1" customWidth="1"/>
    <col min="6647" max="6647" width="8.33203125" style="10" bestFit="1" customWidth="1"/>
    <col min="6648" max="6651" width="7.5" style="10" customWidth="1"/>
    <col min="6652" max="6652" width="8.33203125" style="10" bestFit="1" customWidth="1"/>
    <col min="6653" max="6897" width="9.1640625" style="10"/>
    <col min="6898" max="6898" width="10.83203125" style="10" customWidth="1"/>
    <col min="6899" max="6902" width="5.5" style="10" bestFit="1" customWidth="1"/>
    <col min="6903" max="6903" width="8.33203125" style="10" bestFit="1" customWidth="1"/>
    <col min="6904" max="6907" width="7.5" style="10" customWidth="1"/>
    <col min="6908" max="6908" width="8.33203125" style="10" bestFit="1" customWidth="1"/>
    <col min="6909" max="7153" width="9.1640625" style="10"/>
    <col min="7154" max="7154" width="10.83203125" style="10" customWidth="1"/>
    <col min="7155" max="7158" width="5.5" style="10" bestFit="1" customWidth="1"/>
    <col min="7159" max="7159" width="8.33203125" style="10" bestFit="1" customWidth="1"/>
    <col min="7160" max="7163" width="7.5" style="10" customWidth="1"/>
    <col min="7164" max="7164" width="8.33203125" style="10" bestFit="1" customWidth="1"/>
    <col min="7165" max="7409" width="9.1640625" style="10"/>
    <col min="7410" max="7410" width="10.83203125" style="10" customWidth="1"/>
    <col min="7411" max="7414" width="5.5" style="10" bestFit="1" customWidth="1"/>
    <col min="7415" max="7415" width="8.33203125" style="10" bestFit="1" customWidth="1"/>
    <col min="7416" max="7419" width="7.5" style="10" customWidth="1"/>
    <col min="7420" max="7420" width="8.33203125" style="10" bestFit="1" customWidth="1"/>
    <col min="7421" max="7665" width="9.1640625" style="10"/>
    <col min="7666" max="7666" width="10.83203125" style="10" customWidth="1"/>
    <col min="7667" max="7670" width="5.5" style="10" bestFit="1" customWidth="1"/>
    <col min="7671" max="7671" width="8.33203125" style="10" bestFit="1" customWidth="1"/>
    <col min="7672" max="7675" width="7.5" style="10" customWidth="1"/>
    <col min="7676" max="7676" width="8.33203125" style="10" bestFit="1" customWidth="1"/>
    <col min="7677" max="7921" width="9.1640625" style="10"/>
    <col min="7922" max="7922" width="10.83203125" style="10" customWidth="1"/>
    <col min="7923" max="7926" width="5.5" style="10" bestFit="1" customWidth="1"/>
    <col min="7927" max="7927" width="8.33203125" style="10" bestFit="1" customWidth="1"/>
    <col min="7928" max="7931" width="7.5" style="10" customWidth="1"/>
    <col min="7932" max="7932" width="8.33203125" style="10" bestFit="1" customWidth="1"/>
    <col min="7933" max="8177" width="9.1640625" style="10"/>
    <col min="8178" max="8178" width="10.83203125" style="10" customWidth="1"/>
    <col min="8179" max="8182" width="5.5" style="10" bestFit="1" customWidth="1"/>
    <col min="8183" max="8183" width="8.33203125" style="10" bestFit="1" customWidth="1"/>
    <col min="8184" max="8187" width="7.5" style="10" customWidth="1"/>
    <col min="8188" max="8188" width="8.33203125" style="10" bestFit="1" customWidth="1"/>
    <col min="8189" max="8433" width="9.1640625" style="10"/>
    <col min="8434" max="8434" width="10.83203125" style="10" customWidth="1"/>
    <col min="8435" max="8438" width="5.5" style="10" bestFit="1" customWidth="1"/>
    <col min="8439" max="8439" width="8.33203125" style="10" bestFit="1" customWidth="1"/>
    <col min="8440" max="8443" width="7.5" style="10" customWidth="1"/>
    <col min="8444" max="8444" width="8.33203125" style="10" bestFit="1" customWidth="1"/>
    <col min="8445" max="8689" width="9.1640625" style="10"/>
    <col min="8690" max="8690" width="10.83203125" style="10" customWidth="1"/>
    <col min="8691" max="8694" width="5.5" style="10" bestFit="1" customWidth="1"/>
    <col min="8695" max="8695" width="8.33203125" style="10" bestFit="1" customWidth="1"/>
    <col min="8696" max="8699" width="7.5" style="10" customWidth="1"/>
    <col min="8700" max="8700" width="8.33203125" style="10" bestFit="1" customWidth="1"/>
    <col min="8701" max="8945" width="9.1640625" style="10"/>
    <col min="8946" max="8946" width="10.83203125" style="10" customWidth="1"/>
    <col min="8947" max="8950" width="5.5" style="10" bestFit="1" customWidth="1"/>
    <col min="8951" max="8951" width="8.33203125" style="10" bestFit="1" customWidth="1"/>
    <col min="8952" max="8955" width="7.5" style="10" customWidth="1"/>
    <col min="8956" max="8956" width="8.33203125" style="10" bestFit="1" customWidth="1"/>
    <col min="8957" max="9201" width="9.1640625" style="10"/>
    <col min="9202" max="9202" width="10.83203125" style="10" customWidth="1"/>
    <col min="9203" max="9206" width="5.5" style="10" bestFit="1" customWidth="1"/>
    <col min="9207" max="9207" width="8.33203125" style="10" bestFit="1" customWidth="1"/>
    <col min="9208" max="9211" width="7.5" style="10" customWidth="1"/>
    <col min="9212" max="9212" width="8.33203125" style="10" bestFit="1" customWidth="1"/>
    <col min="9213" max="9457" width="9.1640625" style="10"/>
    <col min="9458" max="9458" width="10.83203125" style="10" customWidth="1"/>
    <col min="9459" max="9462" width="5.5" style="10" bestFit="1" customWidth="1"/>
    <col min="9463" max="9463" width="8.33203125" style="10" bestFit="1" customWidth="1"/>
    <col min="9464" max="9467" width="7.5" style="10" customWidth="1"/>
    <col min="9468" max="9468" width="8.33203125" style="10" bestFit="1" customWidth="1"/>
    <col min="9469" max="9713" width="9.1640625" style="10"/>
    <col min="9714" max="9714" width="10.83203125" style="10" customWidth="1"/>
    <col min="9715" max="9718" width="5.5" style="10" bestFit="1" customWidth="1"/>
    <col min="9719" max="9719" width="8.33203125" style="10" bestFit="1" customWidth="1"/>
    <col min="9720" max="9723" width="7.5" style="10" customWidth="1"/>
    <col min="9724" max="9724" width="8.33203125" style="10" bestFit="1" customWidth="1"/>
    <col min="9725" max="9969" width="9.1640625" style="10"/>
    <col min="9970" max="9970" width="10.83203125" style="10" customWidth="1"/>
    <col min="9971" max="9974" width="5.5" style="10" bestFit="1" customWidth="1"/>
    <col min="9975" max="9975" width="8.33203125" style="10" bestFit="1" customWidth="1"/>
    <col min="9976" max="9979" width="7.5" style="10" customWidth="1"/>
    <col min="9980" max="9980" width="8.33203125" style="10" bestFit="1" customWidth="1"/>
    <col min="9981" max="10225" width="9.1640625" style="10"/>
    <col min="10226" max="10226" width="10.83203125" style="10" customWidth="1"/>
    <col min="10227" max="10230" width="5.5" style="10" bestFit="1" customWidth="1"/>
    <col min="10231" max="10231" width="8.33203125" style="10" bestFit="1" customWidth="1"/>
    <col min="10232" max="10235" width="7.5" style="10" customWidth="1"/>
    <col min="10236" max="10236" width="8.33203125" style="10" bestFit="1" customWidth="1"/>
    <col min="10237" max="10481" width="9.1640625" style="10"/>
    <col min="10482" max="10482" width="10.83203125" style="10" customWidth="1"/>
    <col min="10483" max="10486" width="5.5" style="10" bestFit="1" customWidth="1"/>
    <col min="10487" max="10487" width="8.33203125" style="10" bestFit="1" customWidth="1"/>
    <col min="10488" max="10491" width="7.5" style="10" customWidth="1"/>
    <col min="10492" max="10492" width="8.33203125" style="10" bestFit="1" customWidth="1"/>
    <col min="10493" max="10737" width="9.1640625" style="10"/>
    <col min="10738" max="10738" width="10.83203125" style="10" customWidth="1"/>
    <col min="10739" max="10742" width="5.5" style="10" bestFit="1" customWidth="1"/>
    <col min="10743" max="10743" width="8.33203125" style="10" bestFit="1" customWidth="1"/>
    <col min="10744" max="10747" width="7.5" style="10" customWidth="1"/>
    <col min="10748" max="10748" width="8.33203125" style="10" bestFit="1" customWidth="1"/>
    <col min="10749" max="10993" width="9.1640625" style="10"/>
    <col min="10994" max="10994" width="10.83203125" style="10" customWidth="1"/>
    <col min="10995" max="10998" width="5.5" style="10" bestFit="1" customWidth="1"/>
    <col min="10999" max="10999" width="8.33203125" style="10" bestFit="1" customWidth="1"/>
    <col min="11000" max="11003" width="7.5" style="10" customWidth="1"/>
    <col min="11004" max="11004" width="8.33203125" style="10" bestFit="1" customWidth="1"/>
    <col min="11005" max="11249" width="9.1640625" style="10"/>
    <col min="11250" max="11250" width="10.83203125" style="10" customWidth="1"/>
    <col min="11251" max="11254" width="5.5" style="10" bestFit="1" customWidth="1"/>
    <col min="11255" max="11255" width="8.33203125" style="10" bestFit="1" customWidth="1"/>
    <col min="11256" max="11259" width="7.5" style="10" customWidth="1"/>
    <col min="11260" max="11260" width="8.33203125" style="10" bestFit="1" customWidth="1"/>
    <col min="11261" max="11505" width="9.1640625" style="10"/>
    <col min="11506" max="11506" width="10.83203125" style="10" customWidth="1"/>
    <col min="11507" max="11510" width="5.5" style="10" bestFit="1" customWidth="1"/>
    <col min="11511" max="11511" width="8.33203125" style="10" bestFit="1" customWidth="1"/>
    <col min="11512" max="11515" width="7.5" style="10" customWidth="1"/>
    <col min="11516" max="11516" width="8.33203125" style="10" bestFit="1" customWidth="1"/>
    <col min="11517" max="11761" width="9.1640625" style="10"/>
    <col min="11762" max="11762" width="10.83203125" style="10" customWidth="1"/>
    <col min="11763" max="11766" width="5.5" style="10" bestFit="1" customWidth="1"/>
    <col min="11767" max="11767" width="8.33203125" style="10" bestFit="1" customWidth="1"/>
    <col min="11768" max="11771" width="7.5" style="10" customWidth="1"/>
    <col min="11772" max="11772" width="8.33203125" style="10" bestFit="1" customWidth="1"/>
    <col min="11773" max="12017" width="9.1640625" style="10"/>
    <col min="12018" max="12018" width="10.83203125" style="10" customWidth="1"/>
    <col min="12019" max="12022" width="5.5" style="10" bestFit="1" customWidth="1"/>
    <col min="12023" max="12023" width="8.33203125" style="10" bestFit="1" customWidth="1"/>
    <col min="12024" max="12027" width="7.5" style="10" customWidth="1"/>
    <col min="12028" max="12028" width="8.33203125" style="10" bestFit="1" customWidth="1"/>
    <col min="12029" max="12273" width="9.1640625" style="10"/>
    <col min="12274" max="12274" width="10.83203125" style="10" customWidth="1"/>
    <col min="12275" max="12278" width="5.5" style="10" bestFit="1" customWidth="1"/>
    <col min="12279" max="12279" width="8.33203125" style="10" bestFit="1" customWidth="1"/>
    <col min="12280" max="12283" width="7.5" style="10" customWidth="1"/>
    <col min="12284" max="12284" width="8.33203125" style="10" bestFit="1" customWidth="1"/>
    <col min="12285" max="12529" width="9.1640625" style="10"/>
    <col min="12530" max="12530" width="10.83203125" style="10" customWidth="1"/>
    <col min="12531" max="12534" width="5.5" style="10" bestFit="1" customWidth="1"/>
    <col min="12535" max="12535" width="8.33203125" style="10" bestFit="1" customWidth="1"/>
    <col min="12536" max="12539" width="7.5" style="10" customWidth="1"/>
    <col min="12540" max="12540" width="8.33203125" style="10" bestFit="1" customWidth="1"/>
    <col min="12541" max="12785" width="9.1640625" style="10"/>
    <col min="12786" max="12786" width="10.83203125" style="10" customWidth="1"/>
    <col min="12787" max="12790" width="5.5" style="10" bestFit="1" customWidth="1"/>
    <col min="12791" max="12791" width="8.33203125" style="10" bestFit="1" customWidth="1"/>
    <col min="12792" max="12795" width="7.5" style="10" customWidth="1"/>
    <col min="12796" max="12796" width="8.33203125" style="10" bestFit="1" customWidth="1"/>
    <col min="12797" max="13041" width="9.1640625" style="10"/>
    <col min="13042" max="13042" width="10.83203125" style="10" customWidth="1"/>
    <col min="13043" max="13046" width="5.5" style="10" bestFit="1" customWidth="1"/>
    <col min="13047" max="13047" width="8.33203125" style="10" bestFit="1" customWidth="1"/>
    <col min="13048" max="13051" width="7.5" style="10" customWidth="1"/>
    <col min="13052" max="13052" width="8.33203125" style="10" bestFit="1" customWidth="1"/>
    <col min="13053" max="13297" width="9.1640625" style="10"/>
    <col min="13298" max="13298" width="10.83203125" style="10" customWidth="1"/>
    <col min="13299" max="13302" width="5.5" style="10" bestFit="1" customWidth="1"/>
    <col min="13303" max="13303" width="8.33203125" style="10" bestFit="1" customWidth="1"/>
    <col min="13304" max="13307" width="7.5" style="10" customWidth="1"/>
    <col min="13308" max="13308" width="8.33203125" style="10" bestFit="1" customWidth="1"/>
    <col min="13309" max="13553" width="9.1640625" style="10"/>
    <col min="13554" max="13554" width="10.83203125" style="10" customWidth="1"/>
    <col min="13555" max="13558" width="5.5" style="10" bestFit="1" customWidth="1"/>
    <col min="13559" max="13559" width="8.33203125" style="10" bestFit="1" customWidth="1"/>
    <col min="13560" max="13563" width="7.5" style="10" customWidth="1"/>
    <col min="13564" max="13564" width="8.33203125" style="10" bestFit="1" customWidth="1"/>
    <col min="13565" max="13809" width="9.1640625" style="10"/>
    <col min="13810" max="13810" width="10.83203125" style="10" customWidth="1"/>
    <col min="13811" max="13814" width="5.5" style="10" bestFit="1" customWidth="1"/>
    <col min="13815" max="13815" width="8.33203125" style="10" bestFit="1" customWidth="1"/>
    <col min="13816" max="13819" width="7.5" style="10" customWidth="1"/>
    <col min="13820" max="13820" width="8.33203125" style="10" bestFit="1" customWidth="1"/>
    <col min="13821" max="14065" width="9.1640625" style="10"/>
    <col min="14066" max="14066" width="10.83203125" style="10" customWidth="1"/>
    <col min="14067" max="14070" width="5.5" style="10" bestFit="1" customWidth="1"/>
    <col min="14071" max="14071" width="8.33203125" style="10" bestFit="1" customWidth="1"/>
    <col min="14072" max="14075" width="7.5" style="10" customWidth="1"/>
    <col min="14076" max="14076" width="8.33203125" style="10" bestFit="1" customWidth="1"/>
    <col min="14077" max="14321" width="9.1640625" style="10"/>
    <col min="14322" max="14322" width="10.83203125" style="10" customWidth="1"/>
    <col min="14323" max="14326" width="5.5" style="10" bestFit="1" customWidth="1"/>
    <col min="14327" max="14327" width="8.33203125" style="10" bestFit="1" customWidth="1"/>
    <col min="14328" max="14331" width="7.5" style="10" customWidth="1"/>
    <col min="14332" max="14332" width="8.33203125" style="10" bestFit="1" customWidth="1"/>
    <col min="14333" max="14577" width="9.1640625" style="10"/>
    <col min="14578" max="14578" width="10.83203125" style="10" customWidth="1"/>
    <col min="14579" max="14582" width="5.5" style="10" bestFit="1" customWidth="1"/>
    <col min="14583" max="14583" width="8.33203125" style="10" bestFit="1" customWidth="1"/>
    <col min="14584" max="14587" width="7.5" style="10" customWidth="1"/>
    <col min="14588" max="14588" width="8.33203125" style="10" bestFit="1" customWidth="1"/>
    <col min="14589" max="14833" width="9.1640625" style="10"/>
    <col min="14834" max="14834" width="10.83203125" style="10" customWidth="1"/>
    <col min="14835" max="14838" width="5.5" style="10" bestFit="1" customWidth="1"/>
    <col min="14839" max="14839" width="8.33203125" style="10" bestFit="1" customWidth="1"/>
    <col min="14840" max="14843" width="7.5" style="10" customWidth="1"/>
    <col min="14844" max="14844" width="8.33203125" style="10" bestFit="1" customWidth="1"/>
    <col min="14845" max="15089" width="9.1640625" style="10"/>
    <col min="15090" max="15090" width="10.83203125" style="10" customWidth="1"/>
    <col min="15091" max="15094" width="5.5" style="10" bestFit="1" customWidth="1"/>
    <col min="15095" max="15095" width="8.33203125" style="10" bestFit="1" customWidth="1"/>
    <col min="15096" max="15099" width="7.5" style="10" customWidth="1"/>
    <col min="15100" max="15100" width="8.33203125" style="10" bestFit="1" customWidth="1"/>
    <col min="15101" max="15345" width="9.1640625" style="10"/>
    <col min="15346" max="15346" width="10.83203125" style="10" customWidth="1"/>
    <col min="15347" max="15350" width="5.5" style="10" bestFit="1" customWidth="1"/>
    <col min="15351" max="15351" width="8.33203125" style="10" bestFit="1" customWidth="1"/>
    <col min="15352" max="15355" width="7.5" style="10" customWidth="1"/>
    <col min="15356" max="15356" width="8.33203125" style="10" bestFit="1" customWidth="1"/>
    <col min="15357" max="15601" width="9.1640625" style="10"/>
    <col min="15602" max="15602" width="10.83203125" style="10" customWidth="1"/>
    <col min="15603" max="15606" width="5.5" style="10" bestFit="1" customWidth="1"/>
    <col min="15607" max="15607" width="8.33203125" style="10" bestFit="1" customWidth="1"/>
    <col min="15608" max="15611" width="7.5" style="10" customWidth="1"/>
    <col min="15612" max="15612" width="8.33203125" style="10" bestFit="1" customWidth="1"/>
    <col min="15613" max="15857" width="9.1640625" style="10"/>
    <col min="15858" max="15858" width="10.83203125" style="10" customWidth="1"/>
    <col min="15859" max="15862" width="5.5" style="10" bestFit="1" customWidth="1"/>
    <col min="15863" max="15863" width="8.33203125" style="10" bestFit="1" customWidth="1"/>
    <col min="15864" max="15867" width="7.5" style="10" customWidth="1"/>
    <col min="15868" max="15868" width="8.33203125" style="10" bestFit="1" customWidth="1"/>
    <col min="15869" max="16113" width="9.1640625" style="10"/>
    <col min="16114" max="16114" width="10.83203125" style="10" customWidth="1"/>
    <col min="16115" max="16118" width="5.5" style="10" bestFit="1" customWidth="1"/>
    <col min="16119" max="16119" width="8.33203125" style="10" bestFit="1" customWidth="1"/>
    <col min="16120" max="16123" width="7.5" style="10" customWidth="1"/>
    <col min="16124" max="16124" width="8.33203125" style="10" bestFit="1" customWidth="1"/>
    <col min="16125" max="16366" width="9.1640625" style="10"/>
    <col min="16367" max="16384" width="8.83203125" style="10" customWidth="1"/>
  </cols>
  <sheetData>
    <row r="1" spans="1:18" ht="2.25" hidden="1" customHeight="1">
      <c r="A1" s="11"/>
      <c r="B1" s="11"/>
      <c r="C1" s="11"/>
      <c r="D1" s="11"/>
      <c r="E1" s="11"/>
      <c r="F1" s="11"/>
      <c r="G1" s="11"/>
      <c r="H1" s="11"/>
      <c r="I1" s="11"/>
      <c r="J1" s="11"/>
      <c r="K1" s="11"/>
      <c r="L1" s="11"/>
    </row>
    <row r="2" spans="1:18" ht="24" customHeight="1" thickBot="1">
      <c r="A2" s="300" t="s">
        <v>43</v>
      </c>
      <c r="B2" s="300"/>
      <c r="C2" s="300"/>
      <c r="D2" s="300"/>
      <c r="E2" s="300"/>
      <c r="F2" s="300"/>
      <c r="G2" s="300"/>
      <c r="H2" s="300"/>
      <c r="I2" s="300"/>
      <c r="J2" s="300"/>
      <c r="K2" s="300"/>
      <c r="L2" s="300"/>
      <c r="M2" s="300"/>
      <c r="N2" s="300"/>
      <c r="O2" s="300"/>
      <c r="P2" s="300"/>
      <c r="Q2" s="300"/>
      <c r="R2" s="300"/>
    </row>
    <row r="3" spans="1:18" ht="24" customHeight="1">
      <c r="A3" s="131"/>
      <c r="B3" s="301"/>
      <c r="C3" s="301"/>
      <c r="D3" s="301"/>
      <c r="E3" s="301"/>
      <c r="F3" s="301"/>
      <c r="G3" s="301"/>
      <c r="H3" s="301"/>
      <c r="I3" s="301"/>
      <c r="J3" s="302"/>
      <c r="K3" s="305" t="s">
        <v>104</v>
      </c>
      <c r="L3" s="306"/>
      <c r="M3" s="303" t="s">
        <v>103</v>
      </c>
      <c r="N3" s="301"/>
      <c r="O3" s="301"/>
      <c r="P3" s="301"/>
      <c r="Q3" s="301"/>
      <c r="R3" s="304"/>
    </row>
    <row r="4" spans="1:18" ht="29.5" customHeight="1">
      <c r="A4" s="27" t="s">
        <v>1</v>
      </c>
      <c r="B4" s="126">
        <v>2021</v>
      </c>
      <c r="C4" s="127">
        <v>2022</v>
      </c>
      <c r="D4" s="127">
        <v>2023</v>
      </c>
      <c r="E4" s="127">
        <v>2024</v>
      </c>
      <c r="F4" s="127">
        <v>2025</v>
      </c>
      <c r="G4" s="127">
        <v>2026</v>
      </c>
      <c r="H4" s="127">
        <v>2027</v>
      </c>
      <c r="I4" s="127">
        <v>2028</v>
      </c>
      <c r="J4" s="127">
        <v>2029</v>
      </c>
      <c r="K4" s="127">
        <v>2030</v>
      </c>
      <c r="L4" s="127">
        <v>2031</v>
      </c>
      <c r="M4" s="127">
        <v>2026</v>
      </c>
      <c r="N4" s="127">
        <v>2027</v>
      </c>
      <c r="O4" s="127">
        <v>2028</v>
      </c>
      <c r="P4" s="127">
        <v>2029</v>
      </c>
      <c r="Q4" s="127">
        <v>2030</v>
      </c>
      <c r="R4" s="132">
        <v>2031</v>
      </c>
    </row>
    <row r="5" spans="1:18" s="98" customFormat="1" ht="38.25" customHeight="1">
      <c r="A5" s="144" t="s">
        <v>89</v>
      </c>
      <c r="B5" s="117">
        <v>31.9</v>
      </c>
      <c r="C5" s="118">
        <f>'Rice Prices'!D4</f>
        <v>40.9</v>
      </c>
      <c r="D5" s="119">
        <f>'Rice Prices'!E4</f>
        <v>22.5</v>
      </c>
      <c r="E5" s="123">
        <f>'Rice Prices'!F4</f>
        <v>17.899999999999999</v>
      </c>
      <c r="F5" s="163">
        <v>17.899999999999999</v>
      </c>
      <c r="G5" s="295"/>
      <c r="H5" s="296"/>
      <c r="I5" s="296"/>
      <c r="J5" s="296"/>
      <c r="K5" s="296"/>
      <c r="L5" s="297"/>
      <c r="M5" s="120">
        <f>(B5+D5+F5)/3</f>
        <v>24.099999999999998</v>
      </c>
      <c r="N5" s="307"/>
      <c r="O5" s="307"/>
      <c r="P5" s="307"/>
      <c r="Q5" s="307"/>
      <c r="R5" s="308"/>
    </row>
    <row r="6" spans="1:18" s="98" customFormat="1" ht="38.25" customHeight="1">
      <c r="A6" s="144" t="s">
        <v>106</v>
      </c>
      <c r="B6" s="117">
        <f>B5</f>
        <v>31.9</v>
      </c>
      <c r="C6" s="142">
        <f>C5</f>
        <v>40.9</v>
      </c>
      <c r="D6" s="117">
        <f>D5</f>
        <v>22.5</v>
      </c>
      <c r="E6" s="161">
        <v>19.440000000000001</v>
      </c>
      <c r="F6" s="143">
        <v>19.440000000000001</v>
      </c>
      <c r="G6" s="136"/>
      <c r="H6" s="137"/>
      <c r="I6" s="137"/>
      <c r="J6" s="137"/>
      <c r="K6" s="137"/>
      <c r="L6" s="138"/>
      <c r="M6" s="120">
        <f>(B6+D6+E6)/3</f>
        <v>24.613333333333333</v>
      </c>
      <c r="N6" s="286"/>
      <c r="O6" s="287"/>
      <c r="P6" s="287"/>
      <c r="Q6" s="287"/>
      <c r="R6" s="288"/>
    </row>
    <row r="7" spans="1:18" s="98" customFormat="1" ht="38.25" customHeight="1">
      <c r="A7" s="141"/>
      <c r="B7" s="144" t="s">
        <v>89</v>
      </c>
      <c r="C7" s="121">
        <f>C5</f>
        <v>40.9</v>
      </c>
      <c r="D7" s="122">
        <f>D5</f>
        <v>22.5</v>
      </c>
      <c r="E7" s="123">
        <f>E5</f>
        <v>17.899999999999999</v>
      </c>
      <c r="F7" s="124">
        <f>'Rice Prices'!G4</f>
        <v>17.899999999999999</v>
      </c>
      <c r="G7" s="102">
        <f>'Rice Prices'!H$4</f>
        <v>19</v>
      </c>
      <c r="H7" s="295"/>
      <c r="I7" s="296"/>
      <c r="J7" s="296"/>
      <c r="K7" s="296"/>
      <c r="L7" s="296"/>
      <c r="M7" s="297"/>
      <c r="N7" s="102">
        <f>(D7+F7+G7)/3</f>
        <v>19.8</v>
      </c>
      <c r="O7" s="307"/>
      <c r="P7" s="307"/>
      <c r="Q7" s="307"/>
      <c r="R7" s="308"/>
    </row>
    <row r="8" spans="1:18" s="98" customFormat="1" ht="38.25" customHeight="1">
      <c r="A8" s="141"/>
      <c r="B8" s="145" t="s">
        <v>106</v>
      </c>
      <c r="C8" s="121">
        <f>C6</f>
        <v>40.9</v>
      </c>
      <c r="D8" s="122">
        <f>D6</f>
        <v>22.5</v>
      </c>
      <c r="E8" s="123">
        <v>19.440000000000001</v>
      </c>
      <c r="F8" s="124">
        <v>19.440000000000001</v>
      </c>
      <c r="G8" s="123">
        <v>19.440000000000001</v>
      </c>
      <c r="H8" s="136"/>
      <c r="I8" s="137"/>
      <c r="J8" s="137"/>
      <c r="K8" s="137"/>
      <c r="L8" s="137"/>
      <c r="M8" s="138"/>
      <c r="N8" s="102">
        <f>(D8+F8+G8)/3</f>
        <v>20.459999999999997</v>
      </c>
      <c r="O8" s="286"/>
      <c r="P8" s="287"/>
      <c r="Q8" s="287"/>
      <c r="R8" s="288"/>
    </row>
    <row r="9" spans="1:18" s="98" customFormat="1" ht="38.25" customHeight="1">
      <c r="A9" s="141"/>
      <c r="B9" s="140"/>
      <c r="C9" s="144" t="s">
        <v>89</v>
      </c>
      <c r="D9" s="122">
        <f>D7</f>
        <v>22.5</v>
      </c>
      <c r="E9" s="123">
        <f>E7</f>
        <v>17.899999999999999</v>
      </c>
      <c r="F9" s="124">
        <f>F7</f>
        <v>17.899999999999999</v>
      </c>
      <c r="G9" s="102">
        <f>'Rice Prices'!H$4</f>
        <v>19</v>
      </c>
      <c r="H9" s="295"/>
      <c r="I9" s="296"/>
      <c r="J9" s="296"/>
      <c r="K9" s="296"/>
      <c r="L9" s="296"/>
      <c r="M9" s="296"/>
      <c r="N9" s="297"/>
      <c r="O9" s="102">
        <f>(D9+F9+G9)/3</f>
        <v>19.8</v>
      </c>
      <c r="P9" s="307"/>
      <c r="Q9" s="307"/>
      <c r="R9" s="308"/>
    </row>
    <row r="10" spans="1:18" s="98" customFormat="1" ht="38.25" customHeight="1">
      <c r="A10" s="141"/>
      <c r="B10" s="135"/>
      <c r="C10" s="145" t="s">
        <v>106</v>
      </c>
      <c r="D10" s="122">
        <f>D9</f>
        <v>22.5</v>
      </c>
      <c r="E10" s="123">
        <v>19.440000000000001</v>
      </c>
      <c r="F10" s="124">
        <v>19.440000000000001</v>
      </c>
      <c r="G10" s="102">
        <v>19.440000000000001</v>
      </c>
      <c r="H10" s="295"/>
      <c r="I10" s="296"/>
      <c r="J10" s="296"/>
      <c r="K10" s="296"/>
      <c r="L10" s="296"/>
      <c r="M10" s="296"/>
      <c r="N10" s="297"/>
      <c r="O10" s="102">
        <f>(D10+F10+G10)/3</f>
        <v>20.459999999999997</v>
      </c>
      <c r="P10" s="286"/>
      <c r="Q10" s="287"/>
      <c r="R10" s="288"/>
    </row>
    <row r="11" spans="1:18" s="98" customFormat="1" ht="38.25" customHeight="1">
      <c r="A11" s="141"/>
      <c r="B11" s="146"/>
      <c r="C11" s="146"/>
      <c r="D11" s="144" t="s">
        <v>89</v>
      </c>
      <c r="E11" s="123">
        <f>E5</f>
        <v>17.899999999999999</v>
      </c>
      <c r="F11" s="124">
        <f>F7</f>
        <v>17.899999999999999</v>
      </c>
      <c r="G11" s="125">
        <f>G9</f>
        <v>19</v>
      </c>
      <c r="H11" s="102">
        <f>'Rice Prices'!I4</f>
        <v>20</v>
      </c>
      <c r="I11" s="139">
        <f>'Rice Prices'!J4</f>
        <v>20</v>
      </c>
      <c r="J11" s="295"/>
      <c r="K11" s="296"/>
      <c r="L11" s="296"/>
      <c r="M11" s="296"/>
      <c r="N11" s="296"/>
      <c r="O11" s="296"/>
      <c r="P11" s="297"/>
      <c r="Q11" s="123">
        <f>(F11+H11+I11)/3</f>
        <v>19.3</v>
      </c>
      <c r="R11" s="133"/>
    </row>
    <row r="12" spans="1:18" s="98" customFormat="1" ht="38.25" customHeight="1">
      <c r="A12" s="141"/>
      <c r="B12" s="146"/>
      <c r="C12" s="146"/>
      <c r="D12" s="145" t="s">
        <v>106</v>
      </c>
      <c r="E12" s="162">
        <v>19.600000000000001</v>
      </c>
      <c r="F12" s="124">
        <v>19.440000000000001</v>
      </c>
      <c r="G12" s="125">
        <v>19.440000000000001</v>
      </c>
      <c r="H12" s="102">
        <f>H11</f>
        <v>20</v>
      </c>
      <c r="I12" s="102">
        <f>I11</f>
        <v>20</v>
      </c>
      <c r="J12" s="136"/>
      <c r="K12" s="137"/>
      <c r="L12" s="137"/>
      <c r="M12" s="137"/>
      <c r="N12" s="137"/>
      <c r="O12" s="137"/>
      <c r="P12" s="137"/>
      <c r="Q12" s="123">
        <f>(F12+H12+I12)/3</f>
        <v>19.813333333333333</v>
      </c>
      <c r="R12" s="128"/>
    </row>
    <row r="13" spans="1:18" s="98" customFormat="1" ht="38.25" customHeight="1">
      <c r="A13" s="289"/>
      <c r="B13" s="290"/>
      <c r="C13" s="290"/>
      <c r="D13" s="291"/>
      <c r="E13" s="144" t="s">
        <v>89</v>
      </c>
      <c r="F13" s="100">
        <f>F7</f>
        <v>17.899999999999999</v>
      </c>
      <c r="G13" s="34">
        <f>G9</f>
        <v>19</v>
      </c>
      <c r="H13" s="34">
        <f>H11</f>
        <v>20</v>
      </c>
      <c r="I13" s="34">
        <f>I11</f>
        <v>20</v>
      </c>
      <c r="J13" s="101">
        <f>'Rice Prices'!K4</f>
        <v>21</v>
      </c>
      <c r="K13" s="298"/>
      <c r="L13" s="298"/>
      <c r="M13" s="298"/>
      <c r="N13" s="298"/>
      <c r="O13" s="298"/>
      <c r="P13" s="298"/>
      <c r="Q13" s="299"/>
      <c r="R13" s="123">
        <f>(G13+H13+I13)/3</f>
        <v>19.666666666666668</v>
      </c>
    </row>
    <row r="14" spans="1:18" s="98" customFormat="1" ht="38.25" customHeight="1">
      <c r="A14" s="292"/>
      <c r="B14" s="293"/>
      <c r="C14" s="293"/>
      <c r="D14" s="294"/>
      <c r="E14" s="145" t="s">
        <v>106</v>
      </c>
      <c r="F14" s="100">
        <v>19.440000000000001</v>
      </c>
      <c r="G14" s="34">
        <v>19.440000000000001</v>
      </c>
      <c r="H14" s="34">
        <f>H11</f>
        <v>20</v>
      </c>
      <c r="I14" s="34">
        <f>I11</f>
        <v>20</v>
      </c>
      <c r="J14" s="101">
        <f>J13</f>
        <v>21</v>
      </c>
      <c r="K14" s="285"/>
      <c r="L14" s="285"/>
      <c r="M14" s="285"/>
      <c r="N14" s="285"/>
      <c r="O14" s="285"/>
      <c r="P14" s="285"/>
      <c r="Q14" s="285"/>
      <c r="R14" s="123">
        <f>(G14+H14+I14)/3</f>
        <v>19.813333333333333</v>
      </c>
    </row>
    <row r="16" spans="1:18">
      <c r="A16" s="129"/>
      <c r="B16" s="6" t="s">
        <v>107</v>
      </c>
    </row>
    <row r="17" spans="1:2">
      <c r="A17" s="130"/>
      <c r="B17" s="6" t="s">
        <v>75</v>
      </c>
    </row>
    <row r="22" spans="1:2">
      <c r="A22" s="6"/>
    </row>
  </sheetData>
  <mergeCells count="18">
    <mergeCell ref="A2:R2"/>
    <mergeCell ref="B3:J3"/>
    <mergeCell ref="M3:R3"/>
    <mergeCell ref="K3:L3"/>
    <mergeCell ref="J11:P11"/>
    <mergeCell ref="G5:L5"/>
    <mergeCell ref="H7:M7"/>
    <mergeCell ref="H9:N9"/>
    <mergeCell ref="N5:R5"/>
    <mergeCell ref="O7:R7"/>
    <mergeCell ref="P9:R9"/>
    <mergeCell ref="N6:R6"/>
    <mergeCell ref="O8:R8"/>
    <mergeCell ref="K14:Q14"/>
    <mergeCell ref="P10:R10"/>
    <mergeCell ref="A13:D14"/>
    <mergeCell ref="H10:N10"/>
    <mergeCell ref="K13:Q13"/>
  </mergeCells>
  <printOptions horizontalCentered="1" verticalCentered="1"/>
  <pageMargins left="0.7" right="0.7" top="1.5605208333333334" bottom="0.75" header="0.3" footer="0.3"/>
  <pageSetup scale="68" orientation="landscape" verticalDpi="4294967295" r:id="rId1"/>
  <headerFooter>
    <oddHeader>&amp;L&amp;"Times New Roman,Regular"&amp;12&amp;K00B050Rice Lawyers, Inc.
A Professional Corporation
437 Century Park Drive, Suite C
Yuba City, CA  95991
(530) 751-9730&amp;"-,Regular"&amp;11
&amp;C&amp;"Calibri,Regular"&amp;14
YIELDS AND BENCHMARK GUARANTEES
ARC-CO</oddHeader>
    <oddFooter>&amp;L&amp;F&amp;A&amp;R&amp;D&amp;T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44"/>
  <sheetViews>
    <sheetView view="pageLayout" topLeftCell="A7" zoomScaleNormal="100" workbookViewId="0">
      <selection activeCell="C23" sqref="C23"/>
    </sheetView>
  </sheetViews>
  <sheetFormatPr baseColWidth="10" defaultColWidth="11.5" defaultRowHeight="15"/>
  <cols>
    <col min="1" max="1" width="25.33203125" customWidth="1"/>
    <col min="2" max="2" width="15.6640625" bestFit="1" customWidth="1"/>
    <col min="3" max="3" width="13.6640625" style="6" customWidth="1"/>
  </cols>
  <sheetData>
    <row r="1" spans="1:3" ht="19">
      <c r="A1" s="309" t="s">
        <v>32</v>
      </c>
      <c r="B1" s="310"/>
      <c r="C1" s="311"/>
    </row>
    <row r="2" spans="1:3" ht="32.25" customHeight="1">
      <c r="A2" s="19" t="s">
        <v>10</v>
      </c>
      <c r="B2" s="18" t="s">
        <v>27</v>
      </c>
      <c r="C2" s="20" t="s">
        <v>68</v>
      </c>
    </row>
    <row r="3" spans="1:3" ht="20" customHeight="1">
      <c r="A3" s="21" t="s">
        <v>6</v>
      </c>
      <c r="B3" s="22">
        <v>5.45</v>
      </c>
      <c r="C3" s="23">
        <v>2.5</v>
      </c>
    </row>
    <row r="4" spans="1:3" ht="20" customHeight="1">
      <c r="A4" s="21" t="s">
        <v>47</v>
      </c>
      <c r="B4" s="22">
        <v>25.65</v>
      </c>
      <c r="C4" s="23">
        <v>14</v>
      </c>
    </row>
    <row r="5" spans="1:3" ht="20" customHeight="1">
      <c r="A5" s="21" t="s">
        <v>48</v>
      </c>
      <c r="B5" s="22">
        <v>22.65</v>
      </c>
      <c r="C5" s="23">
        <v>10</v>
      </c>
    </row>
    <row r="6" spans="1:3" ht="20" customHeight="1">
      <c r="A6" s="21" t="s">
        <v>7</v>
      </c>
      <c r="B6" s="22">
        <v>4.0999999999999996</v>
      </c>
      <c r="C6" s="23">
        <v>2.2000000000000002</v>
      </c>
    </row>
    <row r="7" spans="1:3" ht="20" customHeight="1">
      <c r="A7" s="21" t="s">
        <v>49</v>
      </c>
      <c r="B7" s="22">
        <v>13.1</v>
      </c>
      <c r="C7" s="23">
        <v>6.15</v>
      </c>
    </row>
    <row r="8" spans="1:3" ht="20" customHeight="1">
      <c r="A8" s="21" t="s">
        <v>8</v>
      </c>
      <c r="B8" s="22">
        <v>4.4000000000000004</v>
      </c>
      <c r="C8" s="23">
        <v>2.2000000000000002</v>
      </c>
    </row>
    <row r="9" spans="1:3" ht="20" customHeight="1">
      <c r="A9" s="21" t="s">
        <v>50</v>
      </c>
      <c r="B9" s="22">
        <v>23.75</v>
      </c>
      <c r="C9" s="23">
        <v>13</v>
      </c>
    </row>
    <row r="10" spans="1:3" ht="20" customHeight="1">
      <c r="A10" s="21" t="s">
        <v>5</v>
      </c>
      <c r="B10" s="22">
        <v>2.65</v>
      </c>
      <c r="C10" s="23">
        <v>2</v>
      </c>
    </row>
    <row r="11" spans="1:3" ht="20" customHeight="1">
      <c r="A11" s="21" t="s">
        <v>59</v>
      </c>
      <c r="B11" s="22">
        <v>20.149999999999999</v>
      </c>
      <c r="C11" s="23">
        <v>10.09</v>
      </c>
    </row>
    <row r="12" spans="1:3" ht="20" customHeight="1">
      <c r="A12" s="21" t="s">
        <v>60</v>
      </c>
      <c r="B12" s="22">
        <v>20.149999999999999</v>
      </c>
      <c r="C12" s="23">
        <v>10.09</v>
      </c>
    </row>
    <row r="13" spans="1:3" ht="20" customHeight="1">
      <c r="A13" s="21" t="s">
        <v>61</v>
      </c>
      <c r="B13" s="22">
        <v>11.28</v>
      </c>
      <c r="C13" s="23">
        <v>10.09</v>
      </c>
    </row>
    <row r="14" spans="1:3" ht="20" customHeight="1">
      <c r="A14" s="21" t="s">
        <v>62</v>
      </c>
      <c r="B14" s="22">
        <v>23.75</v>
      </c>
      <c r="C14" s="23">
        <v>10.09</v>
      </c>
    </row>
    <row r="15" spans="1:3" ht="20" customHeight="1">
      <c r="A15" s="21" t="s">
        <v>63</v>
      </c>
      <c r="B15" s="22">
        <v>23.75</v>
      </c>
      <c r="C15" s="23">
        <v>10.09</v>
      </c>
    </row>
    <row r="16" spans="1:3" ht="20" customHeight="1">
      <c r="A16" s="21" t="s">
        <v>64</v>
      </c>
      <c r="B16" s="22">
        <v>23.75</v>
      </c>
      <c r="C16" s="23">
        <v>10.09</v>
      </c>
    </row>
    <row r="17" spans="1:3" ht="20" customHeight="1">
      <c r="A17" s="21" t="s">
        <v>65</v>
      </c>
      <c r="B17" s="22">
        <v>23.75</v>
      </c>
      <c r="C17" s="23">
        <v>10.09</v>
      </c>
    </row>
    <row r="18" spans="1:3" ht="20" customHeight="1">
      <c r="A18" s="21" t="s">
        <v>66</v>
      </c>
      <c r="B18" s="22">
        <v>23.75</v>
      </c>
      <c r="C18" s="23">
        <v>10.09</v>
      </c>
    </row>
    <row r="19" spans="1:3" ht="20" customHeight="1">
      <c r="A19" s="21" t="s">
        <v>51</v>
      </c>
      <c r="B19" s="22">
        <v>630</v>
      </c>
      <c r="C19" s="23">
        <v>355</v>
      </c>
    </row>
    <row r="20" spans="1:3" ht="20" customHeight="1">
      <c r="A20" s="21" t="s">
        <v>67</v>
      </c>
      <c r="B20" s="22">
        <v>16.899999999999999</v>
      </c>
      <c r="C20" s="23">
        <v>7</v>
      </c>
    </row>
    <row r="21" spans="1:3" ht="20" customHeight="1">
      <c r="A21" s="21" t="s">
        <v>52</v>
      </c>
      <c r="B21" s="22">
        <v>16.899999999999999</v>
      </c>
      <c r="C21" s="23">
        <v>7</v>
      </c>
    </row>
    <row r="22" spans="1:3" ht="20" customHeight="1">
      <c r="A22" s="48" t="s">
        <v>56</v>
      </c>
      <c r="B22" s="49">
        <v>24.33</v>
      </c>
      <c r="C22" s="50">
        <v>7.7</v>
      </c>
    </row>
    <row r="23" spans="1:3" ht="20" customHeight="1">
      <c r="A23" s="21" t="s">
        <v>53</v>
      </c>
      <c r="B23" s="43">
        <v>0.42</v>
      </c>
      <c r="C23" s="23">
        <v>0.45</v>
      </c>
    </row>
    <row r="24" spans="1:3" ht="20" customHeight="1">
      <c r="A24" s="21" t="s">
        <v>9</v>
      </c>
      <c r="B24" s="22">
        <v>10</v>
      </c>
      <c r="C24" s="23">
        <v>6.2</v>
      </c>
    </row>
    <row r="25" spans="1:3" ht="20" customHeight="1" thickBot="1">
      <c r="A25" s="24" t="s">
        <v>4</v>
      </c>
      <c r="B25" s="25">
        <v>6.35</v>
      </c>
      <c r="C25" s="26">
        <v>3.38</v>
      </c>
    </row>
    <row r="27" spans="1:3">
      <c r="A27" s="31" t="s">
        <v>57</v>
      </c>
    </row>
    <row r="44" ht="28.25" customHeight="1"/>
  </sheetData>
  <mergeCells count="1">
    <mergeCell ref="A1:C1"/>
  </mergeCells>
  <printOptions horizontalCentered="1" verticalCentered="1"/>
  <pageMargins left="0.7" right="0.7" top="1.859375" bottom="1.25" header="0.3" footer="0.3"/>
  <pageSetup orientation="portrait" r:id="rId1"/>
  <headerFooter>
    <oddHeader xml:space="preserve">&amp;L&amp;"Times New Roman,Regular"&amp;12&amp;K00B050SacValleyLaw LLP
437 Century Park Drive, Suite C
Yuba City, CA  95991
(530) 751-9730&amp;"-,Regular"&amp;11&amp;K01+000
</oddHeader>
    <oddFooter>&amp;L&amp;"Times New Roman,Regular"&amp;12&amp;K00B050
&amp;R&amp;D&amp;T</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Grower Information</vt:lpstr>
      <vt:lpstr>PLC</vt:lpstr>
      <vt:lpstr>ARC County 2026</vt:lpstr>
      <vt:lpstr>Summary</vt:lpstr>
      <vt:lpstr>CA County Rice Yields</vt:lpstr>
      <vt:lpstr>Rice Prices</vt:lpstr>
      <vt:lpstr>Olympic Averages</vt:lpstr>
      <vt:lpstr>Reference Prices</vt:lpstr>
      <vt:lpstr>'Grower Information'!Print_Area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dc:creator>
  <cp:lastModifiedBy>Katie Cahill</cp:lastModifiedBy>
  <cp:lastPrinted>2026-01-19T23:04:13Z</cp:lastPrinted>
  <dcterms:created xsi:type="dcterms:W3CDTF">2014-01-22T21:04:41Z</dcterms:created>
  <dcterms:modified xsi:type="dcterms:W3CDTF">2026-01-20T17:43:13Z</dcterms:modified>
</cp:coreProperties>
</file>