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tim\Desktop\"/>
    </mc:Choice>
  </mc:AlternateContent>
  <xr:revisionPtr revIDLastSave="0" documentId="8_{88AEC9D7-388F-4C82-9903-39875484DE41}" xr6:coauthVersionLast="47" xr6:coauthVersionMax="47" xr10:uidLastSave="{00000000-0000-0000-0000-000000000000}"/>
  <bookViews>
    <workbookView xWindow="-50520" yWindow="315" windowWidth="25440" windowHeight="15270" activeTab="5" xr2:uid="{00000000-000D-0000-FFFF-FFFF00000000}"/>
  </bookViews>
  <sheets>
    <sheet name="Grower Information" sheetId="30" r:id="rId1"/>
    <sheet name="CA County Rice Yields" sheetId="12" r:id="rId2"/>
    <sheet name="Prices" sheetId="26" r:id="rId3"/>
    <sheet name="PLC" sheetId="17" r:id="rId4"/>
    <sheet name="ARC County 2024-26" sheetId="33" r:id="rId5"/>
    <sheet name="Summary" sheetId="29" r:id="rId6"/>
  </sheets>
  <definedNames>
    <definedName name="_xlnm.Print_Area" localSheetId="1">'CA County Rice Yields'!$A$1:$L$50</definedName>
    <definedName name="_xlnm.Print_Area" localSheetId="0">'Grower Information'!$A$1:$E$27</definedName>
    <definedName name="_xlnm.Print_Area" localSheetId="2">Prices!$A$1:$M$8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3" i="29" l="1"/>
  <c r="C12" i="29"/>
  <c r="B12" i="29"/>
  <c r="E4" i="29"/>
  <c r="D4" i="29"/>
  <c r="E3" i="29"/>
  <c r="C4" i="29"/>
  <c r="C3" i="29"/>
  <c r="H14" i="17"/>
  <c r="F14" i="17"/>
  <c r="E14" i="17"/>
  <c r="D6" i="33"/>
  <c r="D14" i="33"/>
  <c r="H4" i="17"/>
  <c r="G4" i="17"/>
  <c r="G6" i="17" s="1"/>
  <c r="F4" i="17"/>
  <c r="E4" i="17"/>
  <c r="B13" i="29"/>
  <c r="B4" i="29"/>
  <c r="G7" i="26"/>
  <c r="M7" i="26" s="1"/>
  <c r="O7" i="33"/>
  <c r="P7" i="33" s="1"/>
  <c r="K14" i="33"/>
  <c r="J14" i="33"/>
  <c r="I14" i="33"/>
  <c r="H14" i="33"/>
  <c r="C14" i="33"/>
  <c r="B14" i="33"/>
  <c r="K6" i="33"/>
  <c r="J6" i="33"/>
  <c r="I6" i="33"/>
  <c r="H6" i="33"/>
  <c r="C6" i="33"/>
  <c r="B6" i="33"/>
  <c r="H8" i="17"/>
  <c r="G8" i="17"/>
  <c r="H5" i="17"/>
  <c r="M8" i="26"/>
  <c r="L6" i="26"/>
  <c r="L5" i="26"/>
  <c r="K4" i="26"/>
  <c r="E14" i="33" l="1"/>
  <c r="G14" i="33" s="1"/>
  <c r="H6" i="17"/>
  <c r="M14" i="33"/>
  <c r="L14" i="33"/>
  <c r="N14" i="33" s="1"/>
  <c r="P14" i="33"/>
  <c r="E6" i="33"/>
  <c r="G6" i="33" s="1"/>
  <c r="P6" i="33" s="1"/>
  <c r="L6" i="33"/>
  <c r="M6" i="33"/>
  <c r="O14" i="33" l="1"/>
  <c r="O6" i="33"/>
  <c r="R6" i="33" s="1"/>
  <c r="R8" i="33" s="1"/>
  <c r="N6" i="33"/>
  <c r="Q6" i="33" s="1"/>
  <c r="Q8" i="33" s="1"/>
  <c r="Q14" i="33"/>
  <c r="Q16" i="33" s="1"/>
  <c r="Q17" i="33" s="1"/>
  <c r="C13" i="29" s="1"/>
  <c r="R14" i="33"/>
  <c r="R16" i="33" s="1"/>
  <c r="R17" i="33" s="1"/>
  <c r="E13" i="29" s="1"/>
  <c r="D3" i="29"/>
  <c r="O15" i="33"/>
  <c r="P15" i="33" s="1"/>
  <c r="Q9" i="33" l="1"/>
  <c r="E12" i="29"/>
  <c r="R9" i="33"/>
  <c r="E6" i="17" l="1"/>
  <c r="B3" i="29"/>
  <c r="F8" i="17"/>
  <c r="E8" i="17"/>
  <c r="I48" i="12"/>
  <c r="I45" i="12"/>
  <c r="I42" i="12"/>
  <c r="L43" i="12" s="1"/>
  <c r="I39" i="12"/>
  <c r="I36" i="12"/>
  <c r="L37" i="12" s="1"/>
  <c r="L34" i="12"/>
  <c r="I30" i="12"/>
  <c r="L31" i="12" s="1"/>
  <c r="I27" i="12"/>
  <c r="I24" i="12"/>
  <c r="I21" i="12"/>
  <c r="L22" i="12" s="1"/>
  <c r="I18" i="12"/>
  <c r="L19" i="12" s="1"/>
  <c r="I15" i="12"/>
  <c r="L16" i="12" s="1"/>
  <c r="I12" i="12"/>
  <c r="L10" i="12"/>
  <c r="I6" i="12"/>
  <c r="I3" i="12"/>
  <c r="D12" i="29"/>
  <c r="E32" i="12" l="1"/>
  <c r="G32" i="12"/>
  <c r="F32" i="12"/>
  <c r="D32" i="12"/>
  <c r="H32" i="12"/>
  <c r="G44" i="12"/>
  <c r="E44" i="12"/>
  <c r="H44" i="12"/>
  <c r="F44" i="12"/>
  <c r="D44" i="12"/>
  <c r="H38" i="12"/>
  <c r="G38" i="12"/>
  <c r="F38" i="12"/>
  <c r="E38" i="12"/>
  <c r="K38" i="12" s="1"/>
  <c r="D38" i="12"/>
  <c r="D17" i="12"/>
  <c r="F17" i="12"/>
  <c r="E17" i="12"/>
  <c r="K17" i="12" s="1"/>
  <c r="G17" i="12"/>
  <c r="H17" i="12"/>
  <c r="H23" i="12"/>
  <c r="G23" i="12"/>
  <c r="E23" i="12"/>
  <c r="K23" i="12" s="1"/>
  <c r="D23" i="12"/>
  <c r="F23" i="12"/>
  <c r="D35" i="12"/>
  <c r="G35" i="12"/>
  <c r="E35" i="12"/>
  <c r="K35" i="12" s="1"/>
  <c r="H35" i="12"/>
  <c r="F35" i="12"/>
  <c r="E11" i="12"/>
  <c r="D11" i="12"/>
  <c r="H11" i="12"/>
  <c r="G11" i="12"/>
  <c r="F11" i="12"/>
  <c r="H20" i="12"/>
  <c r="G20" i="12"/>
  <c r="F20" i="12"/>
  <c r="E20" i="12"/>
  <c r="D20" i="12"/>
  <c r="L13" i="12"/>
  <c r="L28" i="12"/>
  <c r="L7" i="12"/>
  <c r="L25" i="12"/>
  <c r="L46" i="12"/>
  <c r="L40" i="12"/>
  <c r="L49" i="12"/>
  <c r="L4" i="12"/>
  <c r="H47" i="12" l="1"/>
  <c r="G47" i="12"/>
  <c r="F47" i="12"/>
  <c r="E47" i="12"/>
  <c r="K47" i="12" s="1"/>
  <c r="D47" i="12"/>
  <c r="H41" i="12"/>
  <c r="F41" i="12"/>
  <c r="D41" i="12"/>
  <c r="G41" i="12"/>
  <c r="E41" i="12"/>
  <c r="K41" i="12" s="1"/>
  <c r="H26" i="12"/>
  <c r="G26" i="12"/>
  <c r="D26" i="12"/>
  <c r="F26" i="12"/>
  <c r="E26" i="12"/>
  <c r="K11" i="12"/>
  <c r="H8" i="12"/>
  <c r="F8" i="12"/>
  <c r="E8" i="12"/>
  <c r="G8" i="12"/>
  <c r="K8" i="12" s="1"/>
  <c r="D8" i="12"/>
  <c r="K44" i="12"/>
  <c r="H14" i="12"/>
  <c r="D14" i="12"/>
  <c r="G14" i="12"/>
  <c r="F14" i="12"/>
  <c r="E14" i="12"/>
  <c r="K14" i="12" s="1"/>
  <c r="D50" i="12"/>
  <c r="G50" i="12"/>
  <c r="F50" i="12"/>
  <c r="H50" i="12"/>
  <c r="E50" i="12"/>
  <c r="K50" i="12" s="1"/>
  <c r="K20" i="12"/>
  <c r="D29" i="12"/>
  <c r="G29" i="12"/>
  <c r="H29" i="12"/>
  <c r="E29" i="12"/>
  <c r="F29" i="12"/>
  <c r="K32" i="12"/>
  <c r="D5" i="12"/>
  <c r="F5" i="12"/>
  <c r="E5" i="12"/>
  <c r="G5" i="12"/>
  <c r="H5" i="12"/>
  <c r="D10" i="17"/>
  <c r="E11" i="17" l="1"/>
  <c r="G11" i="17"/>
  <c r="G13" i="17" s="1"/>
  <c r="G14" i="17" s="1"/>
  <c r="H11" i="17"/>
  <c r="H13" i="17" s="1"/>
  <c r="F11" i="17"/>
  <c r="K29" i="12"/>
  <c r="K26" i="12"/>
  <c r="K5" i="12"/>
  <c r="F5" i="17" l="1"/>
  <c r="E13" i="17"/>
  <c r="F6" i="17" l="1"/>
  <c r="F13"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Tim Kelleher</author>
  </authors>
  <commentList>
    <comment ref="A8" authorId="0" shapeId="0" xr:uid="{00000000-0006-0000-0000-000001000000}">
      <text>
        <r>
          <rPr>
            <b/>
            <sz val="9"/>
            <color indexed="81"/>
            <rFont val="Tahoma"/>
            <family val="2"/>
          </rPr>
          <t>Tim Kelleher:</t>
        </r>
        <r>
          <rPr>
            <sz val="9"/>
            <color indexed="81"/>
            <rFont val="Tahoma"/>
            <family val="2"/>
          </rPr>
          <t xml:space="preserve">
</t>
        </r>
      </text>
    </comment>
    <comment ref="A10" authorId="0" shapeId="0" xr:uid="{00000000-0006-0000-0000-000002000000}">
      <text>
        <r>
          <rPr>
            <b/>
            <sz val="9"/>
            <color indexed="81"/>
            <rFont val="Tahoma"/>
            <family val="2"/>
          </rPr>
          <t>Tim Kelleher:</t>
        </r>
        <r>
          <rPr>
            <sz val="9"/>
            <color indexed="81"/>
            <rFont val="Tahoma"/>
            <family val="2"/>
          </rPr>
          <t xml:space="preserve">
</t>
        </r>
      </text>
    </comment>
  </commentList>
</comments>
</file>

<file path=xl/sharedStrings.xml><?xml version="1.0" encoding="utf-8"?>
<sst xmlns="http://schemas.openxmlformats.org/spreadsheetml/2006/main" count="148" uniqueCount="92">
  <si>
    <t>County</t>
  </si>
  <si>
    <t>Year</t>
  </si>
  <si>
    <t>Item</t>
  </si>
  <si>
    <t>Farm #</t>
  </si>
  <si>
    <t>YEAR</t>
  </si>
  <si>
    <t>COUNTY</t>
  </si>
  <si>
    <t>Butte</t>
  </si>
  <si>
    <t>Glenn</t>
  </si>
  <si>
    <t>Colusa</t>
  </si>
  <si>
    <t>Yuba</t>
  </si>
  <si>
    <t>Sutter</t>
  </si>
  <si>
    <t>Yolo</t>
  </si>
  <si>
    <t>Sacramento</t>
  </si>
  <si>
    <t>San Joaquin</t>
  </si>
  <si>
    <t>Stanislaus</t>
  </si>
  <si>
    <t>Merced</t>
  </si>
  <si>
    <t>Placer</t>
  </si>
  <si>
    <t>Determine Payment Acres</t>
  </si>
  <si>
    <t>Benchmark Revenue</t>
  </si>
  <si>
    <t>Determine Payment Rate</t>
  </si>
  <si>
    <t>Difference</t>
  </si>
  <si>
    <t>Payment Yield</t>
  </si>
  <si>
    <t>WHAT</t>
  </si>
  <si>
    <t>Producer's name</t>
  </si>
  <si>
    <t>PRICE LOSS COVERAGE ("PLC") - TEMPERATE JAPONICA RICE - ESTIMATE</t>
  </si>
  <si>
    <t>PRICE LOSS COVERAGE ("PLC")</t>
  </si>
  <si>
    <t>AGRICULTURE RISK COVERAGE - INDIVIDUAL ("ARC-I")</t>
  </si>
  <si>
    <t>AGRICULTURE RISK COVERAGE - COUNTY ("ARC-CO")</t>
  </si>
  <si>
    <t>Fresno</t>
  </si>
  <si>
    <t>Kern</t>
  </si>
  <si>
    <t>Solano</t>
  </si>
  <si>
    <t>Tehama</t>
  </si>
  <si>
    <t>Expected County Yield</t>
  </si>
  <si>
    <t>Expected Price</t>
  </si>
  <si>
    <t>FARM PROGRAM CHOICE ESTIMATES</t>
  </si>
  <si>
    <t>Payment Yield (#'s)/A</t>
  </si>
  <si>
    <t>Base Acres</t>
  </si>
  <si>
    <t>Factor</t>
  </si>
  <si>
    <t>Payment Amount = Effective Price - Effective Reference Price x payment yield x payment acres</t>
  </si>
  <si>
    <t>Low County Yield</t>
  </si>
  <si>
    <t>Estimated</t>
  </si>
  <si>
    <t>Low</t>
  </si>
  <si>
    <t>2018-2022</t>
  </si>
  <si>
    <t>2019-2023</t>
  </si>
  <si>
    <t>The Effective Reference price for the covered commodity</t>
  </si>
  <si>
    <t>2020-2024</t>
  </si>
  <si>
    <t>OLYMPIC AVERAGE FOR 2024</t>
  </si>
  <si>
    <t>Madera</t>
  </si>
  <si>
    <t xml:space="preserve">OLYMPIC AVERAGE FOR 2025 </t>
  </si>
  <si>
    <t>ARC Guarantee</t>
  </si>
  <si>
    <t>Estimated Yield</t>
  </si>
  <si>
    <t>Best Guess</t>
  </si>
  <si>
    <t>Estimated Price</t>
  </si>
  <si>
    <t>Maximum</t>
  </si>
  <si>
    <t>Payment/Acre</t>
  </si>
  <si>
    <t>too many variables to estimate</t>
  </si>
  <si>
    <t>Payments</t>
  </si>
  <si>
    <t>Low Estimated Price</t>
  </si>
  <si>
    <t>Producer's Effective Price Estimates</t>
  </si>
  <si>
    <t>Total Payments</t>
  </si>
  <si>
    <t>2019/20</t>
  </si>
  <si>
    <t>2020/21</t>
  </si>
  <si>
    <t>2021/22</t>
  </si>
  <si>
    <t>2022/23</t>
  </si>
  <si>
    <t>2023/24</t>
  </si>
  <si>
    <t>2025/26 P</t>
  </si>
  <si>
    <t>2024/25 P</t>
  </si>
  <si>
    <t>2026/27 P</t>
  </si>
  <si>
    <t>2018/19</t>
  </si>
  <si>
    <t>OLYMPIC AVERAGE FOR 2026</t>
  </si>
  <si>
    <t>Yields All USDA Trend Adjusted</t>
  </si>
  <si>
    <t>Benchmark Yield       lbs</t>
  </si>
  <si>
    <t>12% of Guarantee</t>
  </si>
  <si>
    <t>grower</t>
  </si>
  <si>
    <t>2024 Benchmark Price</t>
  </si>
  <si>
    <t>2026 Benchmark Price</t>
  </si>
  <si>
    <t>2025 Benchmark Price</t>
  </si>
  <si>
    <t>TEMPERATE JAPONICA RICE - BENCHMARK PRICES</t>
  </si>
  <si>
    <t>Benchmark Price</t>
  </si>
  <si>
    <t>Estimated Revenue/Acre</t>
  </si>
  <si>
    <t>Low Price</t>
  </si>
  <si>
    <t>MYA Price Olympic Average</t>
  </si>
  <si>
    <t>2026  - estimates</t>
  </si>
  <si>
    <t>Temperate Japonica  Base Acres</t>
  </si>
  <si>
    <r>
      <t xml:space="preserve">Orange cells are grower inputs from Grower Information </t>
    </r>
    <r>
      <rPr>
        <sz val="11"/>
        <color theme="1"/>
        <rFont val="Calibri"/>
        <family val="2"/>
        <scheme val="minor"/>
      </rPr>
      <t>Tab</t>
    </r>
  </si>
  <si>
    <t>Factor to adjust 2026 based on 2025/2024 ratio</t>
  </si>
  <si>
    <t>2026 Est</t>
  </si>
  <si>
    <t>Use Effective Reference Price in low price years</t>
  </si>
  <si>
    <t xml:space="preserve">1.  Enter Producer's name
2.  Enter County
3.  Get out the FSA-156EZ for the farm (have to do one farm at a time).
4.  Enter Farm Number
5.  Enter Temperate Japonica Base Acres 
6.  Enter the Price Loss Coverage payment yield for the farm.
7.  Enter your expected and low county yields for 2025 and 2026.  Remember these are the county yields, NOT your yields.
8.  Enter your expected and low prices for 2025 and 2026.  
10.The Summary Tab will compare PLC and ARC-CO.  You can change your price and yield estimates, both expected and low, to see how the programs compare.  
11. The good new for 2025 is that whatever program generates the higher payment is your program, even if you selected the other.
12.  If you have any problems please send me an email </t>
  </si>
  <si>
    <t>Apply Sequestration</t>
  </si>
  <si>
    <t>Sequestration</t>
  </si>
  <si>
    <t>TEMPERATE JAPONICA RICE - ARC COUNTY COVERAGE  - ESTIMATED PAYMENTS    NOTE PRICES ARE SO LOW COMPARED TO FIVE (5) YEAR HISTORY              THAT NO DIFFERENCE IN HIGH VERSUS LOW PRICES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</si>
</sst>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23" x14ac:knownFonts="1">
    <font>
      <sz val="11"/>
      <color theme="1"/>
      <name val="Calibri"/>
      <family val="2"/>
      <scheme val="minor"/>
    </font>
    <font>
      <sz val="11"/>
      <color theme="1"/>
      <name val="Calibri"/>
      <family val="2"/>
      <scheme val="minor"/>
    </font>
    <font>
      <sz val="11"/>
      <color theme="1"/>
      <name val="Arial"/>
      <family val="2"/>
    </font>
    <font>
      <sz val="12"/>
      <name val="Arial"/>
      <family val="2"/>
    </font>
    <font>
      <sz val="12"/>
      <color theme="1"/>
      <name val="Calibri"/>
      <family val="2"/>
      <scheme val="minor"/>
    </font>
    <font>
      <b/>
      <sz val="11"/>
      <color theme="1"/>
      <name val="Calibri"/>
      <family val="2"/>
      <scheme val="minor"/>
    </font>
    <font>
      <sz val="11"/>
      <color rgb="FF3F3F76"/>
      <name val="Calibri"/>
      <family val="2"/>
      <scheme val="minor"/>
    </font>
    <font>
      <b/>
      <sz val="11"/>
      <color rgb="FFFA7D00"/>
      <name val="Calibri"/>
      <family val="2"/>
      <scheme val="minor"/>
    </font>
    <font>
      <sz val="10"/>
      <color theme="1"/>
      <name val="Calibri"/>
      <family val="2"/>
      <scheme val="minor"/>
    </font>
    <font>
      <sz val="10"/>
      <name val="MS Sans Serif"/>
      <family val="2"/>
    </font>
    <font>
      <b/>
      <sz val="14"/>
      <color theme="1"/>
      <name val="Calibri"/>
      <family val="2"/>
      <scheme val="minor"/>
    </font>
    <font>
      <sz val="10"/>
      <name val="Calibri"/>
      <family val="2"/>
      <scheme val="minor"/>
    </font>
    <font>
      <sz val="11"/>
      <color rgb="FFFA7D00"/>
      <name val="Calibri"/>
      <family val="2"/>
      <scheme val="minor"/>
    </font>
    <font>
      <sz val="11"/>
      <name val="Calibri"/>
      <family val="2"/>
      <scheme val="minor"/>
    </font>
    <font>
      <sz val="10"/>
      <name val="Arial"/>
      <family val="2"/>
    </font>
    <font>
      <sz val="9"/>
      <color indexed="81"/>
      <name val="Tahoma"/>
      <family val="2"/>
    </font>
    <font>
      <b/>
      <sz val="9"/>
      <color indexed="81"/>
      <name val="Tahoma"/>
      <family val="2"/>
    </font>
    <font>
      <b/>
      <sz val="12"/>
      <color theme="1"/>
      <name val="Calibri"/>
      <family val="2"/>
      <scheme val="minor"/>
    </font>
    <font>
      <sz val="14"/>
      <name val="Calibri"/>
      <family val="2"/>
      <scheme val="minor"/>
    </font>
    <font>
      <sz val="14"/>
      <color theme="1"/>
      <name val="Calibri"/>
      <family val="2"/>
      <scheme val="minor"/>
    </font>
    <font>
      <sz val="14"/>
      <color rgb="FF3F3F76"/>
      <name val="Calibri"/>
      <family val="2"/>
      <scheme val="minor"/>
    </font>
    <font>
      <b/>
      <sz val="12"/>
      <name val="Calibri"/>
      <family val="2"/>
      <scheme val="minor"/>
    </font>
    <font>
      <b/>
      <sz val="11"/>
      <name val="Calibri"/>
      <family val="2"/>
      <scheme val="minor"/>
    </font>
  </fonts>
  <fills count="13">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6"/>
        <bgColor indexed="64"/>
      </patternFill>
    </fill>
    <fill>
      <patternFill patternType="solid">
        <fgColor theme="3" tint="0.79998168889431442"/>
        <bgColor indexed="64"/>
      </patternFill>
    </fill>
    <fill>
      <patternFill patternType="solid">
        <fgColor theme="0" tint="-4.9989318521683403E-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right/>
      <top/>
      <bottom style="double">
        <color rgb="FFFF8001"/>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rgb="FF7F7F7F"/>
      </top>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thin">
        <color rgb="FF7F7F7F"/>
      </left>
      <right style="medium">
        <color indexed="64"/>
      </right>
      <top style="thin">
        <color rgb="FF7F7F7F"/>
      </top>
      <bottom/>
      <diagonal/>
    </border>
    <border>
      <left style="medium">
        <color indexed="64"/>
      </left>
      <right style="thin">
        <color indexed="64"/>
      </right>
      <top style="thin">
        <color indexed="64"/>
      </top>
      <bottom/>
      <diagonal/>
    </border>
    <border>
      <left/>
      <right style="thin">
        <color rgb="FF7F7F7F"/>
      </right>
      <top/>
      <bottom/>
      <diagonal/>
    </border>
    <border>
      <left style="thin">
        <color rgb="FF7F7F7F"/>
      </left>
      <right style="thin">
        <color rgb="FF7F7F7F"/>
      </right>
      <top/>
      <bottom/>
      <diagonal/>
    </border>
    <border>
      <left style="thin">
        <color rgb="FF7F7F7F"/>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rgb="FF7F7F7F"/>
      </right>
      <top style="thin">
        <color indexed="64"/>
      </top>
      <bottom/>
      <diagonal/>
    </border>
    <border>
      <left/>
      <right style="thin">
        <color rgb="FF7F7F7F"/>
      </right>
      <top/>
      <bottom style="thin">
        <color indexed="64"/>
      </bottom>
      <diagonal/>
    </border>
    <border>
      <left style="thin">
        <color indexed="64"/>
      </left>
      <right/>
      <top/>
      <bottom style="thin">
        <color indexed="64"/>
      </bottom>
      <diagonal/>
    </border>
    <border>
      <left/>
      <right/>
      <top style="medium">
        <color indexed="64"/>
      </top>
      <bottom/>
      <diagonal/>
    </border>
  </borders>
  <cellStyleXfs count="43">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3" fillId="0" borderId="0"/>
    <xf numFmtId="0" fontId="6" fillId="2" borderId="17" applyNumberFormat="0" applyAlignment="0" applyProtection="0"/>
    <xf numFmtId="0" fontId="7" fillId="3" borderId="17" applyNumberFormat="0" applyAlignment="0" applyProtection="0"/>
    <xf numFmtId="0" fontId="1" fillId="4" borderId="0" applyNumberFormat="0" applyBorder="0" applyAlignment="0" applyProtection="0"/>
    <xf numFmtId="0" fontId="9" fillId="0" borderId="0"/>
    <xf numFmtId="0" fontId="12" fillId="0" borderId="19" applyNumberFormat="0" applyFill="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9" fillId="0" borderId="0"/>
    <xf numFmtId="0" fontId="1" fillId="0" borderId="0"/>
    <xf numFmtId="0" fontId="14" fillId="0" borderId="0"/>
    <xf numFmtId="0" fontId="9"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01">
    <xf numFmtId="0" fontId="0" fillId="0" borderId="0" xfId="0"/>
    <xf numFmtId="0" fontId="11" fillId="0" borderId="11" xfId="11" applyFont="1" applyBorder="1" applyAlignment="1">
      <alignment horizontal="center"/>
    </xf>
    <xf numFmtId="165" fontId="0" fillId="0" borderId="0" xfId="1" applyNumberFormat="1" applyFont="1"/>
    <xf numFmtId="9" fontId="0" fillId="0" borderId="0" xfId="3" applyFont="1"/>
    <xf numFmtId="0" fontId="11" fillId="0" borderId="1" xfId="1" applyNumberFormat="1" applyFont="1" applyBorder="1" applyAlignment="1">
      <alignment horizontal="center"/>
    </xf>
    <xf numFmtId="165" fontId="0" fillId="0" borderId="1" xfId="0" applyNumberFormat="1" applyBorder="1"/>
    <xf numFmtId="44" fontId="0" fillId="0" borderId="0" xfId="2" applyFont="1"/>
    <xf numFmtId="0" fontId="0" fillId="0" borderId="0" xfId="0" applyAlignment="1">
      <alignment vertical="center"/>
    </xf>
    <xf numFmtId="0" fontId="13" fillId="0" borderId="0" xfId="0" applyFont="1" applyAlignment="1">
      <alignment horizontal="center"/>
    </xf>
    <xf numFmtId="44" fontId="1" fillId="0" borderId="0" xfId="2" applyFont="1"/>
    <xf numFmtId="44" fontId="1" fillId="0" borderId="0" xfId="2" applyFont="1" applyAlignment="1">
      <alignment horizontal="center" vertical="center"/>
    </xf>
    <xf numFmtId="0" fontId="8" fillId="0" borderId="1" xfId="0" applyFont="1" applyBorder="1"/>
    <xf numFmtId="0" fontId="13" fillId="0" borderId="1" xfId="2" applyNumberFormat="1" applyFont="1" applyBorder="1" applyAlignment="1">
      <alignment horizontal="center" vertical="center" wrapText="1"/>
    </xf>
    <xf numFmtId="0" fontId="0" fillId="0" borderId="10" xfId="0" applyBorder="1" applyAlignment="1">
      <alignment horizontal="center" vertical="center"/>
    </xf>
    <xf numFmtId="44" fontId="13" fillId="0" borderId="41" xfId="2"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center"/>
    </xf>
    <xf numFmtId="0" fontId="20" fillId="2" borderId="1" xfId="8" applyFont="1" applyBorder="1"/>
    <xf numFmtId="44" fontId="1" fillId="0" borderId="29" xfId="2" applyFont="1" applyBorder="1" applyAlignment="1">
      <alignment vertical="center"/>
    </xf>
    <xf numFmtId="44" fontId="1" fillId="0" borderId="0" xfId="2" applyFont="1" applyBorder="1" applyAlignment="1">
      <alignment vertical="center"/>
    </xf>
    <xf numFmtId="0" fontId="11" fillId="0" borderId="2" xfId="1" applyNumberFormat="1"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165" fontId="0" fillId="0" borderId="1" xfId="0" applyNumberFormat="1" applyBorder="1" applyAlignment="1">
      <alignment horizontal="center"/>
    </xf>
    <xf numFmtId="44" fontId="1" fillId="0" borderId="0" xfId="2" applyFont="1" applyFill="1" applyBorder="1" applyAlignment="1">
      <alignment horizontal="center" vertical="center"/>
    </xf>
    <xf numFmtId="44" fontId="1" fillId="5" borderId="0" xfId="2" applyFont="1" applyFill="1" applyBorder="1" applyAlignment="1">
      <alignment vertical="center"/>
    </xf>
    <xf numFmtId="3" fontId="11" fillId="5" borderId="1" xfId="0" applyNumberFormat="1" applyFont="1" applyFill="1" applyBorder="1"/>
    <xf numFmtId="0" fontId="4" fillId="0" borderId="3" xfId="0" applyFont="1" applyBorder="1" applyAlignment="1">
      <alignment horizontal="center" vertical="center" wrapText="1"/>
    </xf>
    <xf numFmtId="3" fontId="8" fillId="6" borderId="1" xfId="0" applyNumberFormat="1" applyFont="1" applyFill="1" applyBorder="1"/>
    <xf numFmtId="4" fontId="8" fillId="6" borderId="18" xfId="0" applyNumberFormat="1" applyFont="1" applyFill="1" applyBorder="1"/>
    <xf numFmtId="3" fontId="11" fillId="6" borderId="2" xfId="0" applyNumberFormat="1" applyFont="1" applyFill="1" applyBorder="1"/>
    <xf numFmtId="165" fontId="0" fillId="6" borderId="1" xfId="0" applyNumberFormat="1" applyFill="1" applyBorder="1"/>
    <xf numFmtId="165" fontId="0" fillId="6" borderId="1" xfId="0" applyNumberFormat="1" applyFill="1" applyBorder="1" applyAlignment="1">
      <alignment horizontal="center"/>
    </xf>
    <xf numFmtId="3" fontId="11" fillId="6" borderId="1" xfId="0" applyNumberFormat="1" applyFont="1" applyFill="1" applyBorder="1"/>
    <xf numFmtId="44" fontId="1" fillId="0" borderId="1" xfId="2" applyFill="1" applyBorder="1" applyAlignment="1">
      <alignment vertical="center"/>
    </xf>
    <xf numFmtId="2" fontId="1" fillId="0" borderId="1" xfId="10" applyNumberFormat="1" applyFill="1" applyBorder="1" applyAlignment="1">
      <alignment vertical="center"/>
    </xf>
    <xf numFmtId="0" fontId="4" fillId="0" borderId="1" xfId="0" applyFont="1" applyBorder="1" applyAlignment="1">
      <alignment horizontal="center" vertical="center" wrapText="1"/>
    </xf>
    <xf numFmtId="164" fontId="1" fillId="0" borderId="2" xfId="2" applyNumberFormat="1" applyFill="1" applyBorder="1" applyAlignment="1">
      <alignment vertical="center"/>
    </xf>
    <xf numFmtId="164" fontId="1" fillId="0" borderId="1" xfId="2" applyNumberFormat="1" applyFill="1" applyBorder="1" applyAlignment="1">
      <alignment vertical="center"/>
    </xf>
    <xf numFmtId="0" fontId="0" fillId="0" borderId="14" xfId="0" applyBorder="1" applyAlignment="1">
      <alignment horizontal="center" vertical="center"/>
    </xf>
    <xf numFmtId="164" fontId="0" fillId="0" borderId="1" xfId="2" applyNumberFormat="1" applyFont="1" applyBorder="1"/>
    <xf numFmtId="44" fontId="0" fillId="0" borderId="1" xfId="2" applyFont="1" applyBorder="1"/>
    <xf numFmtId="0" fontId="5" fillId="0" borderId="1" xfId="0" applyFont="1" applyBorder="1" applyAlignment="1">
      <alignment horizontal="center"/>
    </xf>
    <xf numFmtId="0" fontId="5" fillId="0" borderId="1" xfId="0" applyFont="1" applyBorder="1" applyAlignment="1">
      <alignment horizontal="center" wrapText="1"/>
    </xf>
    <xf numFmtId="0" fontId="17" fillId="0" borderId="1" xfId="0" applyFont="1" applyBorder="1" applyAlignment="1">
      <alignment horizontal="center" vertical="center" wrapText="1"/>
    </xf>
    <xf numFmtId="44" fontId="17" fillId="0" borderId="1" xfId="0" applyNumberFormat="1" applyFont="1" applyBorder="1" applyAlignment="1">
      <alignment horizontal="center" vertical="center" wrapText="1"/>
    </xf>
    <xf numFmtId="164" fontId="17" fillId="0" borderId="1" xfId="0" applyNumberFormat="1" applyFont="1" applyBorder="1" applyAlignment="1">
      <alignment horizontal="center" vertical="center" wrapText="1"/>
    </xf>
    <xf numFmtId="164" fontId="21" fillId="0" borderId="1" xfId="9" applyNumberFormat="1" applyFont="1" applyFill="1" applyBorder="1" applyAlignment="1">
      <alignment horizontal="center" vertical="center"/>
    </xf>
    <xf numFmtId="2" fontId="21" fillId="0" borderId="1" xfId="9" applyNumberFormat="1" applyFont="1" applyFill="1" applyBorder="1" applyAlignment="1">
      <alignment horizontal="right" vertical="center"/>
    </xf>
    <xf numFmtId="164" fontId="21" fillId="0" borderId="1" xfId="9" applyNumberFormat="1" applyFont="1" applyFill="1" applyBorder="1" applyAlignment="1">
      <alignment vertical="center"/>
    </xf>
    <xf numFmtId="165" fontId="20" fillId="2" borderId="46" xfId="1" applyNumberFormat="1" applyFont="1" applyFill="1" applyBorder="1"/>
    <xf numFmtId="44" fontId="20" fillId="2" borderId="47" xfId="8" applyNumberFormat="1" applyFont="1" applyBorder="1"/>
    <xf numFmtId="165" fontId="20" fillId="2" borderId="47" xfId="8" applyNumberFormat="1" applyFont="1" applyBorder="1"/>
    <xf numFmtId="165" fontId="1" fillId="7" borderId="1" xfId="1" applyNumberFormat="1" applyFill="1" applyBorder="1" applyAlignment="1">
      <alignment vertical="center"/>
    </xf>
    <xf numFmtId="44" fontId="1" fillId="7" borderId="2" xfId="2" applyFill="1" applyBorder="1" applyAlignment="1">
      <alignment vertical="center"/>
    </xf>
    <xf numFmtId="2" fontId="21" fillId="7" borderId="1" xfId="1" applyNumberFormat="1" applyFont="1" applyFill="1" applyBorder="1" applyAlignment="1">
      <alignment vertical="center"/>
    </xf>
    <xf numFmtId="0" fontId="13" fillId="0" borderId="1" xfId="0" applyFont="1" applyBorder="1" applyAlignment="1">
      <alignment horizontal="center" vertical="center"/>
    </xf>
    <xf numFmtId="0" fontId="13" fillId="0" borderId="24" xfId="0" applyFont="1" applyBorder="1" applyAlignment="1">
      <alignment horizontal="center" vertical="center"/>
    </xf>
    <xf numFmtId="44" fontId="22" fillId="0" borderId="1" xfId="0" applyNumberFormat="1" applyFont="1" applyBorder="1" applyAlignment="1">
      <alignment horizontal="center" vertical="center"/>
    </xf>
    <xf numFmtId="44" fontId="22" fillId="0" borderId="24" xfId="0" applyNumberFormat="1" applyFont="1" applyBorder="1" applyAlignment="1">
      <alignment horizontal="center" vertical="center"/>
    </xf>
    <xf numFmtId="9" fontId="13" fillId="0" borderId="1" xfId="0" applyNumberFormat="1" applyFont="1" applyBorder="1" applyAlignment="1">
      <alignment horizontal="center" vertical="center"/>
    </xf>
    <xf numFmtId="44" fontId="13" fillId="7" borderId="13" xfId="12" applyNumberFormat="1" applyFont="1" applyFill="1" applyBorder="1" applyAlignment="1">
      <alignment horizontal="center" vertical="center"/>
    </xf>
    <xf numFmtId="44" fontId="13" fillId="7" borderId="44" xfId="12" applyNumberFormat="1" applyFont="1" applyFill="1" applyBorder="1" applyAlignment="1">
      <alignment horizontal="center" vertical="center"/>
    </xf>
    <xf numFmtId="0" fontId="5" fillId="0" borderId="10" xfId="0" applyFont="1" applyBorder="1" applyAlignment="1">
      <alignment horizontal="center"/>
    </xf>
    <xf numFmtId="0" fontId="5" fillId="0" borderId="24" xfId="0" applyFont="1" applyBorder="1" applyAlignment="1">
      <alignment horizontal="center"/>
    </xf>
    <xf numFmtId="0" fontId="0" fillId="0" borderId="10" xfId="0" applyBorder="1"/>
    <xf numFmtId="164" fontId="0" fillId="0" borderId="24" xfId="2" applyNumberFormat="1" applyFont="1" applyBorder="1"/>
    <xf numFmtId="0" fontId="0" fillId="0" borderId="33" xfId="0" applyBorder="1"/>
    <xf numFmtId="44" fontId="0" fillId="0" borderId="36" xfId="2" applyFont="1" applyBorder="1"/>
    <xf numFmtId="164" fontId="0" fillId="0" borderId="36" xfId="2" applyNumberFormat="1" applyFont="1" applyBorder="1"/>
    <xf numFmtId="164" fontId="0" fillId="0" borderId="40" xfId="2" applyNumberFormat="1" applyFont="1" applyBorder="1"/>
    <xf numFmtId="0" fontId="13" fillId="0" borderId="13" xfId="2" applyNumberFormat="1" applyFont="1" applyBorder="1" applyAlignment="1">
      <alignment horizontal="center" vertical="center" wrapText="1"/>
    </xf>
    <xf numFmtId="0" fontId="0" fillId="0" borderId="1" xfId="2" applyNumberFormat="1" applyFont="1" applyBorder="1" applyAlignment="1">
      <alignment vertical="center"/>
    </xf>
    <xf numFmtId="44" fontId="5" fillId="0" borderId="2" xfId="2" applyFont="1" applyBorder="1" applyAlignment="1">
      <alignment horizontal="center" vertical="center"/>
    </xf>
    <xf numFmtId="44" fontId="0" fillId="0" borderId="16" xfId="2" applyFont="1" applyBorder="1" applyAlignment="1" applyProtection="1">
      <alignment horizontal="center" vertical="center"/>
      <protection locked="0"/>
    </xf>
    <xf numFmtId="44" fontId="0" fillId="0" borderId="35" xfId="2" applyFont="1" applyBorder="1" applyAlignment="1" applyProtection="1">
      <alignment horizontal="center" vertical="center"/>
      <protection locked="0"/>
    </xf>
    <xf numFmtId="44" fontId="0" fillId="8" borderId="16" xfId="2" applyFont="1" applyFill="1" applyBorder="1" applyAlignment="1" applyProtection="1">
      <alignment horizontal="center" vertical="center"/>
      <protection locked="0"/>
    </xf>
    <xf numFmtId="44" fontId="0" fillId="0" borderId="34" xfId="2" applyFont="1" applyBorder="1" applyAlignment="1" applyProtection="1">
      <alignment horizontal="center" vertical="center"/>
      <protection locked="0"/>
    </xf>
    <xf numFmtId="0" fontId="0" fillId="0" borderId="1" xfId="0" applyBorder="1"/>
    <xf numFmtId="165" fontId="0" fillId="0" borderId="1" xfId="1" applyNumberFormat="1" applyFont="1" applyBorder="1"/>
    <xf numFmtId="9" fontId="0" fillId="0" borderId="1" xfId="3" applyFont="1" applyBorder="1"/>
    <xf numFmtId="3" fontId="8" fillId="5" borderId="1" xfId="0" applyNumberFormat="1" applyFont="1" applyFill="1" applyBorder="1"/>
    <xf numFmtId="0" fontId="11" fillId="0" borderId="1" xfId="1" applyNumberFormat="1" applyFont="1" applyBorder="1" applyAlignment="1">
      <alignment horizontal="center" wrapText="1"/>
    </xf>
    <xf numFmtId="0" fontId="11" fillId="0" borderId="11" xfId="11" applyFont="1" applyBorder="1" applyAlignment="1">
      <alignment horizontal="center" wrapText="1"/>
    </xf>
    <xf numFmtId="164" fontId="0" fillId="0" borderId="0" xfId="2" applyNumberFormat="1" applyFont="1" applyAlignment="1">
      <alignment vertical="center"/>
    </xf>
    <xf numFmtId="44" fontId="0" fillId="7" borderId="49" xfId="2" applyFont="1" applyFill="1" applyBorder="1" applyAlignment="1" applyProtection="1">
      <alignment horizontal="center" vertical="center"/>
      <protection locked="0"/>
    </xf>
    <xf numFmtId="44" fontId="0" fillId="7" borderId="50" xfId="2" applyFont="1" applyFill="1" applyBorder="1" applyAlignment="1" applyProtection="1">
      <alignment horizontal="center" vertical="center"/>
      <protection locked="0"/>
    </xf>
    <xf numFmtId="44" fontId="0" fillId="0" borderId="51" xfId="2" applyFont="1" applyBorder="1" applyAlignment="1" applyProtection="1">
      <alignment horizontal="center" vertical="center"/>
      <protection locked="0"/>
    </xf>
    <xf numFmtId="44" fontId="0" fillId="8" borderId="51" xfId="2" applyFont="1" applyFill="1" applyBorder="1" applyAlignment="1" applyProtection="1">
      <alignment horizontal="center" vertical="center"/>
      <protection locked="0"/>
    </xf>
    <xf numFmtId="44" fontId="0" fillId="8" borderId="35" xfId="2" applyFont="1" applyFill="1" applyBorder="1" applyAlignment="1" applyProtection="1">
      <alignment horizontal="center" vertical="center"/>
      <protection locked="0"/>
    </xf>
    <xf numFmtId="44" fontId="0" fillId="0" borderId="48" xfId="2" applyFont="1" applyBorder="1" applyAlignment="1" applyProtection="1">
      <alignment horizontal="center" vertical="center"/>
      <protection locked="0"/>
    </xf>
    <xf numFmtId="44" fontId="5" fillId="0" borderId="1" xfId="2" applyFont="1" applyBorder="1" applyAlignment="1">
      <alignment horizontal="center" vertical="center"/>
    </xf>
    <xf numFmtId="44" fontId="0" fillId="0" borderId="1" xfId="2" applyFont="1" applyBorder="1" applyAlignment="1">
      <alignment horizontal="center" wrapText="1"/>
    </xf>
    <xf numFmtId="44" fontId="0" fillId="0" borderId="36" xfId="2" applyFont="1" applyBorder="1" applyAlignment="1" applyProtection="1">
      <alignment horizontal="center" vertical="center"/>
      <protection locked="0"/>
    </xf>
    <xf numFmtId="44" fontId="0" fillId="8" borderId="36" xfId="2" applyFont="1" applyFill="1" applyBorder="1" applyAlignment="1" applyProtection="1">
      <alignment horizontal="center" vertical="center"/>
      <protection locked="0"/>
    </xf>
    <xf numFmtId="3" fontId="8" fillId="9" borderId="1" xfId="0" applyNumberFormat="1" applyFont="1" applyFill="1" applyBorder="1"/>
    <xf numFmtId="0" fontId="0" fillId="9" borderId="0" xfId="0" applyFill="1"/>
    <xf numFmtId="165" fontId="0" fillId="9" borderId="1" xfId="0" applyNumberFormat="1" applyFill="1" applyBorder="1"/>
    <xf numFmtId="165" fontId="0" fillId="0" borderId="14" xfId="1" applyNumberFormat="1" applyFont="1" applyBorder="1" applyAlignment="1">
      <alignment horizontal="center" vertical="center" wrapText="1"/>
    </xf>
    <xf numFmtId="44" fontId="0" fillId="0" borderId="14" xfId="0" applyNumberFormat="1" applyBorder="1" applyAlignment="1">
      <alignment horizontal="center" vertical="center"/>
    </xf>
    <xf numFmtId="0" fontId="18" fillId="0" borderId="1" xfId="0" applyFont="1" applyBorder="1" applyAlignment="1">
      <alignment horizontal="center"/>
    </xf>
    <xf numFmtId="43" fontId="0" fillId="0" borderId="0" xfId="0" applyNumberFormat="1"/>
    <xf numFmtId="3" fontId="8" fillId="10" borderId="1" xfId="0" applyNumberFormat="1" applyFont="1" applyFill="1" applyBorder="1"/>
    <xf numFmtId="3" fontId="0" fillId="10" borderId="1" xfId="0" applyNumberFormat="1" applyFill="1" applyBorder="1"/>
    <xf numFmtId="1" fontId="0" fillId="10" borderId="1" xfId="0" applyNumberFormat="1" applyFill="1" applyBorder="1"/>
    <xf numFmtId="1" fontId="11" fillId="6" borderId="2" xfId="1" applyNumberFormat="1" applyFont="1" applyFill="1" applyBorder="1"/>
    <xf numFmtId="0" fontId="0" fillId="6" borderId="0" xfId="0" applyFill="1"/>
    <xf numFmtId="4" fontId="8" fillId="6" borderId="1" xfId="0" applyNumberFormat="1" applyFont="1" applyFill="1" applyBorder="1"/>
    <xf numFmtId="3" fontId="8" fillId="11" borderId="1" xfId="0" applyNumberFormat="1" applyFont="1" applyFill="1" applyBorder="1"/>
    <xf numFmtId="3" fontId="11" fillId="11" borderId="1" xfId="0" applyNumberFormat="1" applyFont="1" applyFill="1" applyBorder="1"/>
    <xf numFmtId="0" fontId="0" fillId="11" borderId="0" xfId="0" applyFill="1"/>
    <xf numFmtId="3" fontId="0" fillId="11" borderId="1" xfId="0" applyNumberFormat="1" applyFill="1" applyBorder="1"/>
    <xf numFmtId="165" fontId="0" fillId="11" borderId="1" xfId="0" applyNumberFormat="1" applyFill="1" applyBorder="1" applyAlignment="1">
      <alignment horizontal="center"/>
    </xf>
    <xf numFmtId="3" fontId="11" fillId="11" borderId="2" xfId="0" applyNumberFormat="1" applyFont="1" applyFill="1" applyBorder="1"/>
    <xf numFmtId="165" fontId="0" fillId="11" borderId="1" xfId="0" applyNumberFormat="1" applyFill="1" applyBorder="1"/>
    <xf numFmtId="0" fontId="18" fillId="0" borderId="24" xfId="0" applyFont="1" applyBorder="1" applyAlignment="1">
      <alignment horizontal="center"/>
    </xf>
    <xf numFmtId="0" fontId="20" fillId="2" borderId="14" xfId="8" applyFont="1" applyBorder="1" applyAlignment="1">
      <alignment horizontal="center"/>
    </xf>
    <xf numFmtId="0" fontId="13" fillId="0" borderId="14" xfId="0" applyFont="1" applyBorder="1" applyAlignment="1">
      <alignment vertical="center"/>
    </xf>
    <xf numFmtId="0" fontId="13" fillId="7" borderId="14" xfId="0" applyFont="1" applyFill="1" applyBorder="1" applyAlignment="1">
      <alignment horizontal="center" vertical="center"/>
    </xf>
    <xf numFmtId="44" fontId="22" fillId="0" borderId="12" xfId="9" applyNumberFormat="1" applyFont="1" applyFill="1" applyBorder="1" applyAlignment="1">
      <alignment horizontal="center" vertical="center"/>
    </xf>
    <xf numFmtId="44" fontId="22" fillId="0" borderId="31" xfId="9" applyNumberFormat="1" applyFont="1" applyFill="1" applyBorder="1" applyAlignment="1">
      <alignment horizontal="center" vertical="center"/>
    </xf>
    <xf numFmtId="165" fontId="13" fillId="7" borderId="58" xfId="12" applyNumberFormat="1" applyFont="1" applyFill="1" applyBorder="1" applyAlignment="1">
      <alignment horizontal="center" vertical="center"/>
    </xf>
    <xf numFmtId="165" fontId="13" fillId="7" borderId="59" xfId="12" applyNumberFormat="1" applyFont="1" applyFill="1" applyBorder="1" applyAlignment="1">
      <alignment horizontal="center" vertical="center"/>
    </xf>
    <xf numFmtId="44" fontId="22" fillId="0" borderId="0" xfId="0" applyNumberFormat="1" applyFont="1" applyAlignment="1">
      <alignment horizontal="center" vertical="center"/>
    </xf>
    <xf numFmtId="0" fontId="0" fillId="0" borderId="8" xfId="0" applyBorder="1" applyAlignment="1">
      <alignment horizontal="center" vertical="center"/>
    </xf>
    <xf numFmtId="0" fontId="0" fillId="0" borderId="5" xfId="0" applyBorder="1" applyAlignment="1">
      <alignment vertical="center"/>
    </xf>
    <xf numFmtId="0" fontId="0" fillId="0" borderId="7" xfId="0" applyBorder="1" applyAlignment="1">
      <alignment vertical="center"/>
    </xf>
    <xf numFmtId="44" fontId="1" fillId="0" borderId="2" xfId="2" applyFont="1" applyBorder="1" applyAlignment="1">
      <alignment horizontal="center" vertical="center"/>
    </xf>
    <xf numFmtId="44" fontId="0" fillId="7" borderId="37" xfId="2" applyFont="1" applyFill="1" applyBorder="1" applyAlignment="1" applyProtection="1">
      <alignment horizontal="center" vertical="center"/>
      <protection locked="0"/>
    </xf>
    <xf numFmtId="44" fontId="0" fillId="0" borderId="20" xfId="2" applyFont="1" applyBorder="1" applyAlignment="1" applyProtection="1">
      <alignment horizontal="center" vertical="center"/>
      <protection locked="0"/>
    </xf>
    <xf numFmtId="0" fontId="0" fillId="0" borderId="56" xfId="0" applyBorder="1"/>
    <xf numFmtId="44" fontId="0" fillId="0" borderId="13" xfId="2" applyFont="1" applyBorder="1"/>
    <xf numFmtId="164" fontId="0" fillId="0" borderId="13" xfId="2" applyNumberFormat="1" applyFont="1" applyBorder="1"/>
    <xf numFmtId="164" fontId="0" fillId="0" borderId="44" xfId="2" applyNumberFormat="1" applyFont="1" applyBorder="1"/>
    <xf numFmtId="0" fontId="20" fillId="2" borderId="1" xfId="8" applyFont="1" applyBorder="1" applyAlignment="1">
      <alignment horizontal="right" vertical="center" wrapText="1"/>
    </xf>
    <xf numFmtId="44" fontId="20" fillId="2" borderId="55" xfId="8" applyNumberFormat="1" applyFont="1" applyBorder="1"/>
    <xf numFmtId="165" fontId="20" fillId="2" borderId="13" xfId="1" applyNumberFormat="1" applyFont="1" applyFill="1" applyBorder="1"/>
    <xf numFmtId="0" fontId="4" fillId="0" borderId="24" xfId="0" applyFont="1" applyBorder="1" applyAlignment="1">
      <alignment horizontal="center" vertical="center" wrapText="1"/>
    </xf>
    <xf numFmtId="164" fontId="1" fillId="0" borderId="24" xfId="2" applyNumberFormat="1" applyFill="1" applyBorder="1" applyAlignment="1">
      <alignment vertical="center"/>
    </xf>
    <xf numFmtId="164" fontId="21" fillId="0" borderId="24" xfId="9" applyNumberFormat="1" applyFont="1" applyFill="1" applyBorder="1" applyAlignment="1">
      <alignment vertical="center"/>
    </xf>
    <xf numFmtId="44" fontId="0" fillId="7" borderId="22" xfId="2" applyFont="1" applyFill="1" applyBorder="1" applyAlignment="1" applyProtection="1">
      <alignment horizontal="center" vertical="center"/>
      <protection locked="0"/>
    </xf>
    <xf numFmtId="44" fontId="0" fillId="0" borderId="39" xfId="2" applyFont="1" applyBorder="1" applyAlignment="1" applyProtection="1">
      <alignment horizontal="center" vertical="center"/>
      <protection locked="0"/>
    </xf>
    <xf numFmtId="44" fontId="0" fillId="8" borderId="39" xfId="2" applyFont="1" applyFill="1" applyBorder="1" applyAlignment="1" applyProtection="1">
      <alignment horizontal="center" vertical="center"/>
      <protection locked="0"/>
    </xf>
    <xf numFmtId="44" fontId="5" fillId="7" borderId="5" xfId="2" applyFont="1" applyFill="1" applyBorder="1" applyAlignment="1" applyProtection="1">
      <alignment horizontal="center" vertical="center"/>
      <protection locked="0"/>
    </xf>
    <xf numFmtId="0" fontId="13" fillId="0" borderId="63" xfId="2" applyNumberFormat="1" applyFont="1" applyBorder="1" applyAlignment="1">
      <alignment horizontal="center" vertical="center" wrapText="1"/>
    </xf>
    <xf numFmtId="44" fontId="5" fillId="0" borderId="40" xfId="2" applyFont="1" applyBorder="1" applyAlignment="1">
      <alignment vertical="center"/>
    </xf>
    <xf numFmtId="44" fontId="1" fillId="0" borderId="24" xfId="2" applyFont="1" applyBorder="1" applyAlignment="1">
      <alignment vertical="center"/>
    </xf>
    <xf numFmtId="0" fontId="0" fillId="0" borderId="29" xfId="0" applyBorder="1" applyAlignment="1">
      <alignment horizontal="center" vertical="center"/>
    </xf>
    <xf numFmtId="0" fontId="0" fillId="0" borderId="10" xfId="0" applyBorder="1" applyAlignment="1">
      <alignment horizontal="right"/>
    </xf>
    <xf numFmtId="0" fontId="0" fillId="0" borderId="21" xfId="0" applyBorder="1" applyAlignment="1">
      <alignment horizontal="right"/>
    </xf>
    <xf numFmtId="164" fontId="17" fillId="0" borderId="13" xfId="2" applyNumberFormat="1" applyFont="1" applyBorder="1" applyAlignment="1">
      <alignment horizontal="center" vertical="center"/>
    </xf>
    <xf numFmtId="164" fontId="17" fillId="0" borderId="44" xfId="2" applyNumberFormat="1" applyFont="1" applyBorder="1" applyAlignment="1">
      <alignment horizontal="center" vertical="center"/>
    </xf>
    <xf numFmtId="164" fontId="10" fillId="0" borderId="1" xfId="0" applyNumberFormat="1" applyFont="1" applyBorder="1" applyAlignment="1">
      <alignment horizontal="center" vertical="center"/>
    </xf>
    <xf numFmtId="10" fontId="4" fillId="0" borderId="0" xfId="3" applyNumberFormat="1" applyFont="1" applyAlignment="1">
      <alignment vertical="center" wrapText="1"/>
    </xf>
    <xf numFmtId="0" fontId="0" fillId="8" borderId="42" xfId="0" applyFill="1" applyBorder="1" applyAlignment="1">
      <alignment horizontal="center" vertical="center"/>
    </xf>
    <xf numFmtId="0" fontId="0" fillId="8" borderId="38" xfId="0" applyFill="1" applyBorder="1" applyAlignment="1">
      <alignment horizontal="center" vertical="center"/>
    </xf>
    <xf numFmtId="0" fontId="0" fillId="8" borderId="61" xfId="0" applyFill="1" applyBorder="1" applyAlignment="1">
      <alignment horizontal="center" vertical="center"/>
    </xf>
    <xf numFmtId="0" fontId="5" fillId="0" borderId="1" xfId="0" applyFont="1" applyBorder="1" applyAlignment="1">
      <alignment horizontal="center" vertical="center"/>
    </xf>
    <xf numFmtId="0" fontId="5"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right" vertical="center"/>
    </xf>
    <xf numFmtId="0" fontId="0" fillId="8" borderId="9" xfId="0" applyFill="1" applyBorder="1" applyAlignment="1">
      <alignment horizontal="center" vertical="center"/>
    </xf>
    <xf numFmtId="0" fontId="0" fillId="8" borderId="7" xfId="0" applyFill="1" applyBorder="1" applyAlignment="1">
      <alignment horizontal="center" vertical="center"/>
    </xf>
    <xf numFmtId="0" fontId="0" fillId="8" borderId="60" xfId="0" applyFill="1" applyBorder="1" applyAlignment="1">
      <alignment horizontal="center" vertical="center"/>
    </xf>
    <xf numFmtId="0" fontId="4" fillId="0" borderId="24" xfId="0" applyFont="1" applyBorder="1" applyAlignment="1">
      <alignment horizontal="center" vertical="center" wrapText="1"/>
    </xf>
    <xf numFmtId="0" fontId="0" fillId="0" borderId="41" xfId="0" applyBorder="1" applyAlignment="1">
      <alignment horizontal="center" vertical="center"/>
    </xf>
    <xf numFmtId="0" fontId="0" fillId="0" borderId="29" xfId="0" applyBorder="1" applyAlignment="1">
      <alignment horizontal="center" vertical="center"/>
    </xf>
    <xf numFmtId="0" fontId="10" fillId="0" borderId="28" xfId="0" applyFont="1" applyBorder="1" applyAlignment="1">
      <alignment horizontal="center" vertical="center"/>
    </xf>
    <xf numFmtId="0" fontId="10" fillId="0" borderId="3" xfId="0" applyFont="1" applyBorder="1" applyAlignment="1">
      <alignment horizontal="center" vertical="center"/>
    </xf>
    <xf numFmtId="0" fontId="10" fillId="0" borderId="30"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164" fontId="0" fillId="0" borderId="13" xfId="2" applyNumberFormat="1" applyFont="1" applyBorder="1" applyAlignment="1">
      <alignment horizontal="center" vertical="center" wrapText="1"/>
    </xf>
    <xf numFmtId="164" fontId="0" fillId="0" borderId="14" xfId="2" applyNumberFormat="1" applyFont="1" applyBorder="1" applyAlignment="1">
      <alignment horizontal="center" vertical="center" wrapText="1"/>
    </xf>
    <xf numFmtId="0" fontId="17"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0" fillId="0" borderId="56" xfId="0" applyBorder="1" applyAlignment="1">
      <alignment horizontal="center" vertical="center"/>
    </xf>
    <xf numFmtId="0" fontId="0" fillId="0" borderId="33" xfId="0" applyBorder="1" applyAlignment="1">
      <alignment horizontal="center" vertical="center"/>
    </xf>
    <xf numFmtId="0" fontId="0" fillId="0" borderId="43"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9" fillId="0" borderId="29" xfId="0" applyFont="1" applyBorder="1" applyAlignment="1">
      <alignment horizontal="center" vertical="center"/>
    </xf>
    <xf numFmtId="0" fontId="19" fillId="0" borderId="0" xfId="0" applyFont="1" applyAlignment="1">
      <alignment horizontal="center" vertical="center"/>
    </xf>
    <xf numFmtId="0" fontId="19" fillId="0" borderId="57" xfId="0" applyFont="1" applyBorder="1" applyAlignment="1">
      <alignment horizontal="center"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19" fillId="0" borderId="65" xfId="0" applyFont="1" applyBorder="1" applyAlignment="1">
      <alignment horizontal="center" vertical="center"/>
    </xf>
    <xf numFmtId="49" fontId="0" fillId="0" borderId="1" xfId="0" applyNumberFormat="1" applyBorder="1" applyAlignment="1">
      <alignment horizontal="left" vertical="top" wrapText="1"/>
    </xf>
    <xf numFmtId="49" fontId="0" fillId="0" borderId="1" xfId="0" applyNumberFormat="1" applyBorder="1" applyAlignment="1">
      <alignment horizontal="left" vertical="top"/>
    </xf>
    <xf numFmtId="0" fontId="19" fillId="0" borderId="22" xfId="0" applyFont="1" applyBorder="1" applyAlignment="1">
      <alignment horizontal="right"/>
    </xf>
    <xf numFmtId="0" fontId="19" fillId="0" borderId="39" xfId="0" applyFont="1" applyBorder="1" applyAlignment="1">
      <alignment horizontal="right"/>
    </xf>
    <xf numFmtId="0" fontId="19" fillId="0" borderId="10" xfId="0" applyFont="1" applyBorder="1" applyAlignment="1">
      <alignment horizontal="right"/>
    </xf>
    <xf numFmtId="0" fontId="19" fillId="0" borderId="1" xfId="0" applyFont="1" applyBorder="1" applyAlignment="1">
      <alignment horizontal="right"/>
    </xf>
    <xf numFmtId="0" fontId="19" fillId="0" borderId="41" xfId="0" applyFont="1" applyBorder="1" applyAlignment="1">
      <alignment horizontal="right" vertical="center"/>
    </xf>
    <xf numFmtId="0" fontId="19" fillId="0" borderId="5" xfId="0" applyFont="1" applyBorder="1" applyAlignment="1">
      <alignment horizontal="right" vertical="center"/>
    </xf>
    <xf numFmtId="0" fontId="19" fillId="0" borderId="10" xfId="0" applyFont="1" applyBorder="1" applyAlignment="1">
      <alignment horizontal="right" vertical="center" wrapText="1"/>
    </xf>
    <xf numFmtId="0" fontId="19" fillId="0" borderId="1" xfId="0" applyFont="1" applyBorder="1" applyAlignment="1">
      <alignment horizontal="right" vertical="center" wrapText="1"/>
    </xf>
    <xf numFmtId="0" fontId="10" fillId="0" borderId="1" xfId="0" applyFont="1" applyBorder="1" applyAlignment="1">
      <alignment horizontal="center" vertical="center"/>
    </xf>
    <xf numFmtId="0" fontId="20" fillId="2" borderId="2" xfId="8" applyFont="1" applyBorder="1" applyAlignment="1">
      <alignment horizontal="center"/>
    </xf>
    <xf numFmtId="0" fontId="20" fillId="2" borderId="3" xfId="8" applyFont="1" applyBorder="1" applyAlignment="1">
      <alignment horizontal="center"/>
    </xf>
    <xf numFmtId="0" fontId="20" fillId="2" borderId="4" xfId="8" applyFont="1" applyBorder="1" applyAlignment="1">
      <alignment horizontal="center"/>
    </xf>
    <xf numFmtId="0" fontId="19" fillId="0" borderId="11" xfId="0" applyFont="1" applyBorder="1" applyAlignment="1">
      <alignment horizontal="center"/>
    </xf>
    <xf numFmtId="0" fontId="19" fillId="0" borderId="54" xfId="0" applyFont="1" applyBorder="1" applyAlignment="1">
      <alignment horizontal="center"/>
    </xf>
    <xf numFmtId="0" fontId="19" fillId="0" borderId="15" xfId="0" applyFont="1" applyBorder="1" applyAlignment="1">
      <alignment horizontal="center"/>
    </xf>
    <xf numFmtId="0" fontId="19" fillId="0" borderId="31" xfId="0" applyFont="1" applyBorder="1" applyAlignment="1">
      <alignment horizontal="center"/>
    </xf>
    <xf numFmtId="0" fontId="18" fillId="0" borderId="28"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9" fillId="0" borderId="41" xfId="0" applyFont="1" applyBorder="1" applyAlignment="1">
      <alignment horizontal="center" vertical="center"/>
    </xf>
    <xf numFmtId="0" fontId="19" fillId="0" borderId="5" xfId="0" applyFont="1" applyBorder="1" applyAlignment="1">
      <alignment horizontal="center" vertical="center"/>
    </xf>
    <xf numFmtId="0" fontId="19" fillId="0" borderId="64" xfId="0" applyFont="1" applyBorder="1" applyAlignment="1">
      <alignment horizontal="center" vertical="center"/>
    </xf>
    <xf numFmtId="0" fontId="11" fillId="0" borderId="3" xfId="11" applyFont="1" applyBorder="1" applyAlignment="1">
      <alignment horizontal="center"/>
    </xf>
    <xf numFmtId="0" fontId="11" fillId="0" borderId="4" xfId="11" applyFont="1" applyBorder="1" applyAlignment="1">
      <alignment horizontal="center"/>
    </xf>
    <xf numFmtId="0" fontId="0" fillId="0" borderId="15" xfId="0" applyBorder="1" applyAlignment="1">
      <alignment horizontal="center" vertical="center" wrapText="1"/>
    </xf>
    <xf numFmtId="44" fontId="5" fillId="0" borderId="25" xfId="2" applyFont="1" applyBorder="1" applyAlignment="1">
      <alignment horizontal="center"/>
    </xf>
    <xf numFmtId="44" fontId="5" fillId="0" borderId="26" xfId="2" applyFont="1" applyBorder="1" applyAlignment="1">
      <alignment horizontal="center"/>
    </xf>
    <xf numFmtId="44" fontId="5" fillId="0" borderId="27" xfId="2" applyFont="1" applyBorder="1" applyAlignment="1">
      <alignment horizontal="center"/>
    </xf>
    <xf numFmtId="44" fontId="0" fillId="0" borderId="1" xfId="2" applyFont="1" applyBorder="1" applyAlignment="1" applyProtection="1">
      <alignment horizontal="center" vertical="center"/>
      <protection locked="0"/>
    </xf>
    <xf numFmtId="44" fontId="5" fillId="0" borderId="15" xfId="2" applyFont="1" applyBorder="1" applyAlignment="1" applyProtection="1">
      <alignment horizontal="center" vertical="center" wrapText="1"/>
      <protection locked="0"/>
    </xf>
    <xf numFmtId="44" fontId="5" fillId="0" borderId="0" xfId="2" applyFont="1" applyBorder="1" applyAlignment="1" applyProtection="1">
      <alignment horizontal="center" vertical="center" wrapText="1"/>
      <protection locked="0"/>
    </xf>
    <xf numFmtId="44" fontId="5" fillId="0" borderId="12" xfId="2" applyFont="1" applyBorder="1" applyAlignment="1" applyProtection="1">
      <alignment horizontal="center" vertical="center" wrapText="1"/>
      <protection locked="0"/>
    </xf>
    <xf numFmtId="44" fontId="0" fillId="0" borderId="44" xfId="2" applyFont="1" applyBorder="1" applyAlignment="1">
      <alignment horizontal="center" vertical="center" wrapText="1"/>
    </xf>
    <xf numFmtId="44" fontId="0" fillId="0" borderId="52" xfId="2" applyFont="1" applyBorder="1" applyAlignment="1">
      <alignment horizontal="center" vertical="center" wrapText="1"/>
    </xf>
    <xf numFmtId="44" fontId="0" fillId="0" borderId="45" xfId="2" applyFont="1" applyBorder="1" applyAlignment="1">
      <alignment horizontal="center" vertical="center" wrapText="1"/>
    </xf>
    <xf numFmtId="44" fontId="0" fillId="0" borderId="1" xfId="2" applyFont="1" applyBorder="1" applyAlignment="1">
      <alignment horizontal="center" vertical="center" wrapText="1"/>
    </xf>
    <xf numFmtId="44" fontId="5" fillId="0" borderId="37" xfId="2" applyFont="1" applyBorder="1" applyAlignment="1" applyProtection="1">
      <alignment horizontal="center" vertical="center"/>
      <protection locked="0"/>
    </xf>
    <xf numFmtId="44" fontId="5" fillId="0" borderId="38" xfId="2" applyFont="1" applyBorder="1" applyAlignment="1" applyProtection="1">
      <alignment horizontal="center" vertical="center"/>
      <protection locked="0"/>
    </xf>
    <xf numFmtId="44" fontId="5" fillId="0" borderId="62" xfId="2" applyFont="1" applyBorder="1" applyAlignment="1" applyProtection="1">
      <alignment horizontal="center" vertical="center"/>
      <protection locked="0"/>
    </xf>
    <xf numFmtId="0" fontId="0" fillId="0" borderId="44" xfId="2" applyNumberFormat="1" applyFont="1" applyFill="1" applyBorder="1" applyAlignment="1" applyProtection="1">
      <alignment horizontal="center" vertical="center"/>
      <protection locked="0"/>
    </xf>
    <xf numFmtId="0" fontId="0" fillId="0" borderId="45" xfId="2" applyNumberFormat="1" applyFont="1" applyFill="1" applyBorder="1" applyAlignment="1" applyProtection="1">
      <alignment horizontal="center" vertical="center"/>
      <protection locked="0"/>
    </xf>
    <xf numFmtId="0" fontId="0" fillId="0" borderId="13" xfId="2" applyNumberFormat="1" applyFont="1" applyFill="1" applyBorder="1" applyAlignment="1" applyProtection="1">
      <alignment horizontal="center" vertical="center"/>
      <protection locked="0"/>
    </xf>
    <xf numFmtId="0" fontId="0" fillId="0" borderId="51" xfId="2" applyNumberFormat="1" applyFont="1" applyFill="1" applyBorder="1" applyAlignment="1" applyProtection="1">
      <alignment horizontal="center" vertical="center"/>
      <protection locked="0"/>
    </xf>
    <xf numFmtId="44" fontId="13" fillId="12" borderId="33" xfId="2" applyFont="1" applyFill="1" applyBorder="1" applyAlignment="1">
      <alignment horizontal="center" vertical="center" wrapText="1"/>
    </xf>
    <xf numFmtId="44" fontId="13" fillId="12" borderId="29" xfId="2" applyFont="1" applyFill="1" applyBorder="1" applyAlignment="1">
      <alignment horizontal="center" vertical="center" wrapText="1"/>
    </xf>
    <xf numFmtId="44" fontId="13" fillId="12" borderId="53" xfId="2" applyFont="1" applyFill="1" applyBorder="1" applyAlignment="1">
      <alignment horizontal="center" vertical="center" wrapText="1"/>
    </xf>
    <xf numFmtId="44" fontId="0" fillId="12" borderId="5" xfId="2" applyFont="1" applyFill="1" applyBorder="1" applyAlignment="1" applyProtection="1">
      <alignment horizontal="center" vertical="center"/>
      <protection locked="0"/>
    </xf>
    <xf numFmtId="44" fontId="0" fillId="12" borderId="32" xfId="2" applyFont="1" applyFill="1" applyBorder="1" applyAlignment="1" applyProtection="1">
      <alignment horizontal="center" vertical="center"/>
      <protection locked="0"/>
    </xf>
    <xf numFmtId="0" fontId="4" fillId="0" borderId="67"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38" xfId="0" applyFont="1" applyBorder="1" applyAlignment="1">
      <alignment horizontal="center" vertical="center" wrapText="1"/>
    </xf>
    <xf numFmtId="0" fontId="13" fillId="0" borderId="29" xfId="0" applyFont="1" applyBorder="1" applyAlignment="1">
      <alignment horizontal="right" vertical="center"/>
    </xf>
    <xf numFmtId="0" fontId="13" fillId="0" borderId="0" xfId="0" applyFont="1" applyAlignment="1">
      <alignment horizontal="right" vertical="center"/>
    </xf>
    <xf numFmtId="0" fontId="13" fillId="0" borderId="57" xfId="0" applyFont="1" applyBorder="1" applyAlignment="1">
      <alignment horizontal="right" vertical="center"/>
    </xf>
    <xf numFmtId="0" fontId="13" fillId="0" borderId="43" xfId="0" applyFont="1" applyBorder="1" applyAlignment="1">
      <alignment horizontal="right" vertical="center" wrapText="1"/>
    </xf>
    <xf numFmtId="0" fontId="13" fillId="0" borderId="14" xfId="0" applyFont="1" applyBorder="1" applyAlignment="1">
      <alignment horizontal="right" vertical="center" wrapText="1"/>
    </xf>
    <xf numFmtId="0" fontId="13" fillId="0" borderId="10" xfId="0" applyFont="1" applyBorder="1" applyAlignment="1">
      <alignment horizontal="right" vertical="center" wrapText="1"/>
    </xf>
    <xf numFmtId="0" fontId="13" fillId="0" borderId="1" xfId="0" applyFont="1" applyBorder="1" applyAlignment="1">
      <alignment horizontal="right" vertical="center" wrapText="1"/>
    </xf>
    <xf numFmtId="0" fontId="19" fillId="0" borderId="28" xfId="0" applyFont="1" applyBorder="1" applyAlignment="1">
      <alignment horizontal="center" vertical="center"/>
    </xf>
    <xf numFmtId="0" fontId="19" fillId="0" borderId="3" xfId="0" applyFont="1" applyBorder="1" applyAlignment="1">
      <alignment horizontal="center" vertical="center"/>
    </xf>
    <xf numFmtId="0" fontId="18" fillId="0" borderId="41"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3" fillId="0" borderId="13" xfId="0" applyFont="1" applyBorder="1" applyAlignment="1">
      <alignment horizontal="right" vertical="center"/>
    </xf>
    <xf numFmtId="0" fontId="13" fillId="0" borderId="56" xfId="0" applyFont="1" applyBorder="1" applyAlignment="1">
      <alignment horizontal="right" vertical="center" wrapText="1"/>
    </xf>
    <xf numFmtId="0" fontId="13" fillId="0" borderId="13" xfId="0" applyFont="1" applyBorder="1" applyAlignment="1">
      <alignment horizontal="right" vertical="center" wrapText="1"/>
    </xf>
    <xf numFmtId="0" fontId="0" fillId="0" borderId="2" xfId="0" applyBorder="1" applyAlignment="1">
      <alignment horizontal="center" vertical="center"/>
    </xf>
    <xf numFmtId="0" fontId="0" fillId="0" borderId="30" xfId="0" applyBorder="1" applyAlignment="1">
      <alignment horizontal="center" vertical="center"/>
    </xf>
    <xf numFmtId="0" fontId="2" fillId="0" borderId="25" xfId="4" applyBorder="1" applyAlignment="1">
      <alignment horizontal="center" vertical="center" wrapText="1"/>
    </xf>
    <xf numFmtId="0" fontId="2" fillId="0" borderId="26" xfId="4" applyBorder="1" applyAlignment="1">
      <alignment horizontal="center" vertical="center" wrapText="1"/>
    </xf>
    <xf numFmtId="0" fontId="2" fillId="0" borderId="27" xfId="4" applyBorder="1" applyAlignment="1">
      <alignment horizontal="center" vertical="center" wrapText="1"/>
    </xf>
    <xf numFmtId="0" fontId="13" fillId="4" borderId="28" xfId="10" applyFont="1" applyBorder="1" applyAlignment="1">
      <alignment horizontal="center" vertical="center" wrapText="1"/>
    </xf>
    <xf numFmtId="0" fontId="13" fillId="4" borderId="3" xfId="10" applyFont="1" applyBorder="1" applyAlignment="1">
      <alignment horizontal="center" vertical="center" wrapText="1"/>
    </xf>
    <xf numFmtId="0" fontId="13" fillId="4" borderId="30" xfId="10" applyFont="1" applyBorder="1" applyAlignment="1">
      <alignment horizontal="center" vertical="center" wrapText="1"/>
    </xf>
    <xf numFmtId="0" fontId="1" fillId="4" borderId="29" xfId="10" applyBorder="1" applyAlignment="1">
      <alignment horizontal="center" vertical="center" wrapText="1"/>
    </xf>
    <xf numFmtId="0" fontId="1" fillId="4" borderId="0" xfId="10" applyBorder="1" applyAlignment="1">
      <alignment horizontal="center" vertical="center" wrapText="1"/>
    </xf>
    <xf numFmtId="0" fontId="1" fillId="4" borderId="31" xfId="10" applyBorder="1" applyAlignment="1">
      <alignment horizontal="center" vertical="center" wrapText="1"/>
    </xf>
    <xf numFmtId="0" fontId="13" fillId="0" borderId="3" xfId="0" applyFont="1" applyBorder="1" applyAlignment="1">
      <alignment horizontal="center" vertical="center"/>
    </xf>
    <xf numFmtId="0" fontId="13" fillId="0" borderId="30" xfId="0" applyFont="1" applyBorder="1" applyAlignment="1">
      <alignment horizontal="center" vertical="center"/>
    </xf>
    <xf numFmtId="0" fontId="5" fillId="0" borderId="22" xfId="0" applyFont="1" applyBorder="1" applyAlignment="1">
      <alignment horizontal="center"/>
    </xf>
    <xf numFmtId="0" fontId="5" fillId="0" borderId="39" xfId="0" applyFont="1" applyBorder="1" applyAlignment="1">
      <alignment horizontal="center"/>
    </xf>
    <xf numFmtId="0" fontId="5" fillId="0" borderId="23" xfId="0" applyFont="1" applyBorder="1" applyAlignment="1">
      <alignment horizontal="center"/>
    </xf>
    <xf numFmtId="0" fontId="0" fillId="8" borderId="10" xfId="0" applyFill="1" applyBorder="1" applyAlignment="1">
      <alignment horizontal="center"/>
    </xf>
    <xf numFmtId="0" fontId="0" fillId="8" borderId="1" xfId="0" applyFill="1" applyBorder="1" applyAlignment="1">
      <alignment horizontal="center"/>
    </xf>
    <xf numFmtId="0" fontId="0" fillId="8" borderId="24" xfId="0" applyFill="1" applyBorder="1" applyAlignment="1">
      <alignment horizontal="center"/>
    </xf>
    <xf numFmtId="0" fontId="5" fillId="0" borderId="10" xfId="0" applyFont="1" applyBorder="1" applyAlignment="1">
      <alignment horizontal="center"/>
    </xf>
    <xf numFmtId="0" fontId="5" fillId="0" borderId="1" xfId="0" applyFont="1" applyBorder="1" applyAlignment="1">
      <alignment horizontal="center"/>
    </xf>
    <xf numFmtId="0" fontId="5" fillId="0" borderId="24" xfId="0" applyFont="1" applyBorder="1" applyAlignment="1">
      <alignment horizontal="center"/>
    </xf>
    <xf numFmtId="0" fontId="5" fillId="0" borderId="29" xfId="0" applyFont="1" applyBorder="1" applyAlignment="1">
      <alignment horizontal="center"/>
    </xf>
    <xf numFmtId="0" fontId="5" fillId="0" borderId="0" xfId="0" applyFont="1" applyAlignment="1">
      <alignment horizontal="center"/>
    </xf>
    <xf numFmtId="0" fontId="5" fillId="0" borderId="31" xfId="0" applyFont="1" applyBorder="1" applyAlignment="1">
      <alignment horizontal="center"/>
    </xf>
    <xf numFmtId="164" fontId="0" fillId="0" borderId="15" xfId="2" applyNumberFormat="1" applyFont="1" applyBorder="1" applyAlignment="1">
      <alignment horizontal="center" vertical="center" wrapText="1"/>
    </xf>
    <xf numFmtId="164" fontId="0" fillId="0" borderId="0" xfId="2" applyNumberFormat="1" applyFont="1" applyBorder="1" applyAlignment="1">
      <alignment horizontal="center" vertical="center" wrapText="1"/>
    </xf>
    <xf numFmtId="164" fontId="0" fillId="0" borderId="31" xfId="2" applyNumberFormat="1" applyFont="1" applyBorder="1" applyAlignment="1">
      <alignment horizontal="center" vertical="center" wrapText="1"/>
    </xf>
    <xf numFmtId="164" fontId="0" fillId="0" borderId="66" xfId="2" applyNumberFormat="1" applyFont="1" applyBorder="1" applyAlignment="1">
      <alignment horizontal="center" vertical="center" wrapText="1"/>
    </xf>
    <xf numFmtId="164" fontId="0" fillId="0" borderId="7" xfId="2" applyNumberFormat="1" applyFont="1" applyBorder="1" applyAlignment="1">
      <alignment horizontal="center" vertical="center" wrapText="1"/>
    </xf>
    <xf numFmtId="164" fontId="0" fillId="0" borderId="60" xfId="2" applyNumberFormat="1" applyFont="1" applyBorder="1" applyAlignment="1">
      <alignment horizontal="center" vertical="center" wrapText="1"/>
    </xf>
  </cellXfs>
  <cellStyles count="43">
    <cellStyle name="40% - Accent1" xfId="10" builtinId="31"/>
    <cellStyle name="Calculation" xfId="9" builtinId="22"/>
    <cellStyle name="Comma" xfId="1" builtinId="3"/>
    <cellStyle name="Comma 2" xfId="5" xr:uid="{00000000-0005-0000-0000-000004000000}"/>
    <cellStyle name="Comma 2 2" xfId="14" xr:uid="{00000000-0005-0000-0000-000005000000}"/>
    <cellStyle name="Comma 2 3" xfId="13" xr:uid="{00000000-0005-0000-0000-000006000000}"/>
    <cellStyle name="Comma 3" xfId="15" xr:uid="{00000000-0005-0000-0000-000007000000}"/>
    <cellStyle name="Comma 4" xfId="16" xr:uid="{00000000-0005-0000-0000-000008000000}"/>
    <cellStyle name="Comma 5" xfId="17" xr:uid="{00000000-0005-0000-0000-000009000000}"/>
    <cellStyle name="Comma 6" xfId="18" xr:uid="{00000000-0005-0000-0000-00000A000000}"/>
    <cellStyle name="Currency" xfId="2" builtinId="4"/>
    <cellStyle name="Currency 2" xfId="6" xr:uid="{00000000-0005-0000-0000-00000C000000}"/>
    <cellStyle name="Input" xfId="8" builtinId="20"/>
    <cellStyle name="Linked Cell" xfId="12" builtinId="24"/>
    <cellStyle name="Normal" xfId="0" builtinId="0"/>
    <cellStyle name="Normal 10" xfId="7" xr:uid="{00000000-0005-0000-0000-000011000000}"/>
    <cellStyle name="Normal 10 2" xfId="19" xr:uid="{00000000-0005-0000-0000-000012000000}"/>
    <cellStyle name="Normal 11" xfId="20" xr:uid="{00000000-0005-0000-0000-000013000000}"/>
    <cellStyle name="Normal 12" xfId="21" xr:uid="{00000000-0005-0000-0000-000014000000}"/>
    <cellStyle name="Normal 12 2" xfId="22" xr:uid="{00000000-0005-0000-0000-000015000000}"/>
    <cellStyle name="Normal 12 3" xfId="23" xr:uid="{00000000-0005-0000-0000-000016000000}"/>
    <cellStyle name="Normal 13" xfId="24" xr:uid="{00000000-0005-0000-0000-000017000000}"/>
    <cellStyle name="Normal 14" xfId="25" xr:uid="{00000000-0005-0000-0000-000018000000}"/>
    <cellStyle name="Normal 15" xfId="26" xr:uid="{00000000-0005-0000-0000-000019000000}"/>
    <cellStyle name="Normal 16" xfId="27" xr:uid="{00000000-0005-0000-0000-00001A000000}"/>
    <cellStyle name="Normal 17" xfId="28" xr:uid="{00000000-0005-0000-0000-00001B000000}"/>
    <cellStyle name="Normal 19" xfId="42" xr:uid="{00000000-0005-0000-0000-00001C000000}"/>
    <cellStyle name="Normal 2" xfId="4" xr:uid="{00000000-0005-0000-0000-00001D000000}"/>
    <cellStyle name="Normal 2 2" xfId="30" xr:uid="{00000000-0005-0000-0000-00001E000000}"/>
    <cellStyle name="Normal 2 2 2" xfId="31" xr:uid="{00000000-0005-0000-0000-00001F000000}"/>
    <cellStyle name="Normal 2 3" xfId="32" xr:uid="{00000000-0005-0000-0000-000020000000}"/>
    <cellStyle name="Normal 2 4" xfId="29" xr:uid="{00000000-0005-0000-0000-000021000000}"/>
    <cellStyle name="Normal 3" xfId="33" xr:uid="{00000000-0005-0000-0000-000022000000}"/>
    <cellStyle name="Normal 4" xfId="34" xr:uid="{00000000-0005-0000-0000-000023000000}"/>
    <cellStyle name="Normal 5" xfId="35" xr:uid="{00000000-0005-0000-0000-000024000000}"/>
    <cellStyle name="Normal 6" xfId="36" xr:uid="{00000000-0005-0000-0000-000025000000}"/>
    <cellStyle name="Normal 7" xfId="37" xr:uid="{00000000-0005-0000-0000-000026000000}"/>
    <cellStyle name="Normal 8" xfId="38" xr:uid="{00000000-0005-0000-0000-000027000000}"/>
    <cellStyle name="Normal 9" xfId="11" xr:uid="{00000000-0005-0000-0000-000028000000}"/>
    <cellStyle name="Normal 9 2" xfId="40" xr:uid="{00000000-0005-0000-0000-000029000000}"/>
    <cellStyle name="Normal 9 3" xfId="41" xr:uid="{00000000-0005-0000-0000-00002A000000}"/>
    <cellStyle name="Normal 9 4" xfId="39" xr:uid="{00000000-0005-0000-0000-00002B000000}"/>
    <cellStyle name="Percent" xfId="3" builtinId="5"/>
  </cellStyles>
  <dxfs count="0"/>
  <tableStyles count="0" defaultTableStyle="TableStyleMedium9" defaultPivotStyle="PivotStyleLight16"/>
  <colors>
    <mruColors>
      <color rgb="FFF6E0E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zoomScale="106" zoomScaleNormal="106" workbookViewId="0">
      <selection activeCell="E11" sqref="E11"/>
    </sheetView>
  </sheetViews>
  <sheetFormatPr defaultColWidth="1.5703125" defaultRowHeight="15" x14ac:dyDescent="0.25"/>
  <cols>
    <col min="1" max="1" width="13.28515625" customWidth="1"/>
    <col min="2" max="2" width="13.7109375" customWidth="1"/>
    <col min="3" max="3" width="14.7109375" customWidth="1"/>
    <col min="4" max="4" width="13.28515625" customWidth="1"/>
    <col min="5" max="8" width="11" customWidth="1"/>
    <col min="9" max="10" width="8.7109375" customWidth="1"/>
    <col min="11" max="22" width="1.5703125" customWidth="1"/>
    <col min="229" max="229" width="4.7109375" customWidth="1"/>
    <col min="230" max="230" width="2.7109375" customWidth="1"/>
    <col min="231" max="231" width="15" customWidth="1"/>
    <col min="232" max="232" width="9" bestFit="1" customWidth="1"/>
    <col min="233" max="233" width="8.42578125" bestFit="1" customWidth="1"/>
    <col min="234" max="234" width="10.28515625" bestFit="1" customWidth="1"/>
    <col min="235" max="237" width="9.7109375" bestFit="1" customWidth="1"/>
    <col min="238" max="238" width="9.5703125" bestFit="1" customWidth="1"/>
    <col min="239" max="239" width="10.140625" bestFit="1" customWidth="1"/>
    <col min="485" max="485" width="4.7109375" customWidth="1"/>
    <col min="486" max="486" width="2.7109375" customWidth="1"/>
    <col min="487" max="487" width="15" customWidth="1"/>
    <col min="488" max="488" width="9" bestFit="1" customWidth="1"/>
    <col min="489" max="489" width="8.42578125" bestFit="1" customWidth="1"/>
    <col min="490" max="490" width="10.28515625" bestFit="1" customWidth="1"/>
    <col min="491" max="493" width="9.7109375" bestFit="1" customWidth="1"/>
    <col min="494" max="494" width="9.5703125" bestFit="1" customWidth="1"/>
    <col min="495" max="495" width="10.140625" bestFit="1" customWidth="1"/>
    <col min="741" max="741" width="4.7109375" customWidth="1"/>
    <col min="742" max="742" width="2.7109375" customWidth="1"/>
    <col min="743" max="743" width="15" customWidth="1"/>
    <col min="744" max="744" width="9" bestFit="1" customWidth="1"/>
    <col min="745" max="745" width="8.42578125" bestFit="1" customWidth="1"/>
    <col min="746" max="746" width="10.28515625" bestFit="1" customWidth="1"/>
    <col min="747" max="749" width="9.7109375" bestFit="1" customWidth="1"/>
    <col min="750" max="750" width="9.5703125" bestFit="1" customWidth="1"/>
    <col min="751" max="751" width="10.140625" bestFit="1" customWidth="1"/>
    <col min="997" max="997" width="4.7109375" customWidth="1"/>
    <col min="998" max="998" width="2.7109375" customWidth="1"/>
    <col min="999" max="999" width="15" customWidth="1"/>
    <col min="1000" max="1000" width="9" bestFit="1" customWidth="1"/>
    <col min="1001" max="1001" width="8.42578125" bestFit="1" customWidth="1"/>
    <col min="1002" max="1002" width="10.28515625" bestFit="1" customWidth="1"/>
    <col min="1003" max="1005" width="9.7109375" bestFit="1" customWidth="1"/>
    <col min="1006" max="1006" width="9.5703125" bestFit="1" customWidth="1"/>
    <col min="1007" max="1007" width="10.140625" bestFit="1" customWidth="1"/>
    <col min="1253" max="1253" width="4.7109375" customWidth="1"/>
    <col min="1254" max="1254" width="2.7109375" customWidth="1"/>
    <col min="1255" max="1255" width="15" customWidth="1"/>
    <col min="1256" max="1256" width="9" bestFit="1" customWidth="1"/>
    <col min="1257" max="1257" width="8.42578125" bestFit="1" customWidth="1"/>
    <col min="1258" max="1258" width="10.28515625" bestFit="1" customWidth="1"/>
    <col min="1259" max="1261" width="9.7109375" bestFit="1" customWidth="1"/>
    <col min="1262" max="1262" width="9.5703125" bestFit="1" customWidth="1"/>
    <col min="1263" max="1263" width="10.140625" bestFit="1" customWidth="1"/>
    <col min="1509" max="1509" width="4.7109375" customWidth="1"/>
    <col min="1510" max="1510" width="2.7109375" customWidth="1"/>
    <col min="1511" max="1511" width="15" customWidth="1"/>
    <col min="1512" max="1512" width="9" bestFit="1" customWidth="1"/>
    <col min="1513" max="1513" width="8.42578125" bestFit="1" customWidth="1"/>
    <col min="1514" max="1514" width="10.28515625" bestFit="1" customWidth="1"/>
    <col min="1515" max="1517" width="9.7109375" bestFit="1" customWidth="1"/>
    <col min="1518" max="1518" width="9.5703125" bestFit="1" customWidth="1"/>
    <col min="1519" max="1519" width="10.140625" bestFit="1" customWidth="1"/>
    <col min="1765" max="1765" width="4.7109375" customWidth="1"/>
    <col min="1766" max="1766" width="2.7109375" customWidth="1"/>
    <col min="1767" max="1767" width="15" customWidth="1"/>
    <col min="1768" max="1768" width="9" bestFit="1" customWidth="1"/>
    <col min="1769" max="1769" width="8.42578125" bestFit="1" customWidth="1"/>
    <col min="1770" max="1770" width="10.28515625" bestFit="1" customWidth="1"/>
    <col min="1771" max="1773" width="9.7109375" bestFit="1" customWidth="1"/>
    <col min="1774" max="1774" width="9.5703125" bestFit="1" customWidth="1"/>
    <col min="1775" max="1775" width="10.140625" bestFit="1" customWidth="1"/>
    <col min="2021" max="2021" width="4.7109375" customWidth="1"/>
    <col min="2022" max="2022" width="2.7109375" customWidth="1"/>
    <col min="2023" max="2023" width="15" customWidth="1"/>
    <col min="2024" max="2024" width="9" bestFit="1" customWidth="1"/>
    <col min="2025" max="2025" width="8.42578125" bestFit="1" customWidth="1"/>
    <col min="2026" max="2026" width="10.28515625" bestFit="1" customWidth="1"/>
    <col min="2027" max="2029" width="9.7109375" bestFit="1" customWidth="1"/>
    <col min="2030" max="2030" width="9.5703125" bestFit="1" customWidth="1"/>
    <col min="2031" max="2031" width="10.140625" bestFit="1" customWidth="1"/>
    <col min="2277" max="2277" width="4.7109375" customWidth="1"/>
    <col min="2278" max="2278" width="2.7109375" customWidth="1"/>
    <col min="2279" max="2279" width="15" customWidth="1"/>
    <col min="2280" max="2280" width="9" bestFit="1" customWidth="1"/>
    <col min="2281" max="2281" width="8.42578125" bestFit="1" customWidth="1"/>
    <col min="2282" max="2282" width="10.28515625" bestFit="1" customWidth="1"/>
    <col min="2283" max="2285" width="9.7109375" bestFit="1" customWidth="1"/>
    <col min="2286" max="2286" width="9.5703125" bestFit="1" customWidth="1"/>
    <col min="2287" max="2287" width="10.140625" bestFit="1" customWidth="1"/>
    <col min="2533" max="2533" width="4.7109375" customWidth="1"/>
    <col min="2534" max="2534" width="2.7109375" customWidth="1"/>
    <col min="2535" max="2535" width="15" customWidth="1"/>
    <col min="2536" max="2536" width="9" bestFit="1" customWidth="1"/>
    <col min="2537" max="2537" width="8.42578125" bestFit="1" customWidth="1"/>
    <col min="2538" max="2538" width="10.28515625" bestFit="1" customWidth="1"/>
    <col min="2539" max="2541" width="9.7109375" bestFit="1" customWidth="1"/>
    <col min="2542" max="2542" width="9.5703125" bestFit="1" customWidth="1"/>
    <col min="2543" max="2543" width="10.140625" bestFit="1" customWidth="1"/>
    <col min="2789" max="2789" width="4.7109375" customWidth="1"/>
    <col min="2790" max="2790" width="2.7109375" customWidth="1"/>
    <col min="2791" max="2791" width="15" customWidth="1"/>
    <col min="2792" max="2792" width="9" bestFit="1" customWidth="1"/>
    <col min="2793" max="2793" width="8.42578125" bestFit="1" customWidth="1"/>
    <col min="2794" max="2794" width="10.28515625" bestFit="1" customWidth="1"/>
    <col min="2795" max="2797" width="9.7109375" bestFit="1" customWidth="1"/>
    <col min="2798" max="2798" width="9.5703125" bestFit="1" customWidth="1"/>
    <col min="2799" max="2799" width="10.140625" bestFit="1" customWidth="1"/>
    <col min="3045" max="3045" width="4.7109375" customWidth="1"/>
    <col min="3046" max="3046" width="2.7109375" customWidth="1"/>
    <col min="3047" max="3047" width="15" customWidth="1"/>
    <col min="3048" max="3048" width="9" bestFit="1" customWidth="1"/>
    <col min="3049" max="3049" width="8.42578125" bestFit="1" customWidth="1"/>
    <col min="3050" max="3050" width="10.28515625" bestFit="1" customWidth="1"/>
    <col min="3051" max="3053" width="9.7109375" bestFit="1" customWidth="1"/>
    <col min="3054" max="3054" width="9.5703125" bestFit="1" customWidth="1"/>
    <col min="3055" max="3055" width="10.140625" bestFit="1" customWidth="1"/>
    <col min="3301" max="3301" width="4.7109375" customWidth="1"/>
    <col min="3302" max="3302" width="2.7109375" customWidth="1"/>
    <col min="3303" max="3303" width="15" customWidth="1"/>
    <col min="3304" max="3304" width="9" bestFit="1" customWidth="1"/>
    <col min="3305" max="3305" width="8.42578125" bestFit="1" customWidth="1"/>
    <col min="3306" max="3306" width="10.28515625" bestFit="1" customWidth="1"/>
    <col min="3307" max="3309" width="9.7109375" bestFit="1" customWidth="1"/>
    <col min="3310" max="3310" width="9.5703125" bestFit="1" customWidth="1"/>
    <col min="3311" max="3311" width="10.140625" bestFit="1" customWidth="1"/>
    <col min="3557" max="3557" width="4.7109375" customWidth="1"/>
    <col min="3558" max="3558" width="2.7109375" customWidth="1"/>
    <col min="3559" max="3559" width="15" customWidth="1"/>
    <col min="3560" max="3560" width="9" bestFit="1" customWidth="1"/>
    <col min="3561" max="3561" width="8.42578125" bestFit="1" customWidth="1"/>
    <col min="3562" max="3562" width="10.28515625" bestFit="1" customWidth="1"/>
    <col min="3563" max="3565" width="9.7109375" bestFit="1" customWidth="1"/>
    <col min="3566" max="3566" width="9.5703125" bestFit="1" customWidth="1"/>
    <col min="3567" max="3567" width="10.140625" bestFit="1" customWidth="1"/>
    <col min="3813" max="3813" width="4.7109375" customWidth="1"/>
    <col min="3814" max="3814" width="2.7109375" customWidth="1"/>
    <col min="3815" max="3815" width="15" customWidth="1"/>
    <col min="3816" max="3816" width="9" bestFit="1" customWidth="1"/>
    <col min="3817" max="3817" width="8.42578125" bestFit="1" customWidth="1"/>
    <col min="3818" max="3818" width="10.28515625" bestFit="1" customWidth="1"/>
    <col min="3819" max="3821" width="9.7109375" bestFit="1" customWidth="1"/>
    <col min="3822" max="3822" width="9.5703125" bestFit="1" customWidth="1"/>
    <col min="3823" max="3823" width="10.140625" bestFit="1" customWidth="1"/>
    <col min="4069" max="4069" width="4.7109375" customWidth="1"/>
    <col min="4070" max="4070" width="2.7109375" customWidth="1"/>
    <col min="4071" max="4071" width="15" customWidth="1"/>
    <col min="4072" max="4072" width="9" bestFit="1" customWidth="1"/>
    <col min="4073" max="4073" width="8.42578125" bestFit="1" customWidth="1"/>
    <col min="4074" max="4074" width="10.28515625" bestFit="1" customWidth="1"/>
    <col min="4075" max="4077" width="9.7109375" bestFit="1" customWidth="1"/>
    <col min="4078" max="4078" width="9.5703125" bestFit="1" customWidth="1"/>
    <col min="4079" max="4079" width="10.140625" bestFit="1" customWidth="1"/>
    <col min="4325" max="4325" width="4.7109375" customWidth="1"/>
    <col min="4326" max="4326" width="2.7109375" customWidth="1"/>
    <col min="4327" max="4327" width="15" customWidth="1"/>
    <col min="4328" max="4328" width="9" bestFit="1" customWidth="1"/>
    <col min="4329" max="4329" width="8.42578125" bestFit="1" customWidth="1"/>
    <col min="4330" max="4330" width="10.28515625" bestFit="1" customWidth="1"/>
    <col min="4331" max="4333" width="9.7109375" bestFit="1" customWidth="1"/>
    <col min="4334" max="4334" width="9.5703125" bestFit="1" customWidth="1"/>
    <col min="4335" max="4335" width="10.140625" bestFit="1" customWidth="1"/>
    <col min="4581" max="4581" width="4.7109375" customWidth="1"/>
    <col min="4582" max="4582" width="2.7109375" customWidth="1"/>
    <col min="4583" max="4583" width="15" customWidth="1"/>
    <col min="4584" max="4584" width="9" bestFit="1" customWidth="1"/>
    <col min="4585" max="4585" width="8.42578125" bestFit="1" customWidth="1"/>
    <col min="4586" max="4586" width="10.28515625" bestFit="1" customWidth="1"/>
    <col min="4587" max="4589" width="9.7109375" bestFit="1" customWidth="1"/>
    <col min="4590" max="4590" width="9.5703125" bestFit="1" customWidth="1"/>
    <col min="4591" max="4591" width="10.140625" bestFit="1" customWidth="1"/>
    <col min="4837" max="4837" width="4.7109375" customWidth="1"/>
    <col min="4838" max="4838" width="2.7109375" customWidth="1"/>
    <col min="4839" max="4839" width="15" customWidth="1"/>
    <col min="4840" max="4840" width="9" bestFit="1" customWidth="1"/>
    <col min="4841" max="4841" width="8.42578125" bestFit="1" customWidth="1"/>
    <col min="4842" max="4842" width="10.28515625" bestFit="1" customWidth="1"/>
    <col min="4843" max="4845" width="9.7109375" bestFit="1" customWidth="1"/>
    <col min="4846" max="4846" width="9.5703125" bestFit="1" customWidth="1"/>
    <col min="4847" max="4847" width="10.140625" bestFit="1" customWidth="1"/>
    <col min="5093" max="5093" width="4.7109375" customWidth="1"/>
    <col min="5094" max="5094" width="2.7109375" customWidth="1"/>
    <col min="5095" max="5095" width="15" customWidth="1"/>
    <col min="5096" max="5096" width="9" bestFit="1" customWidth="1"/>
    <col min="5097" max="5097" width="8.42578125" bestFit="1" customWidth="1"/>
    <col min="5098" max="5098" width="10.28515625" bestFit="1" customWidth="1"/>
    <col min="5099" max="5101" width="9.7109375" bestFit="1" customWidth="1"/>
    <col min="5102" max="5102" width="9.5703125" bestFit="1" customWidth="1"/>
    <col min="5103" max="5103" width="10.140625" bestFit="1" customWidth="1"/>
    <col min="5349" max="5349" width="4.7109375" customWidth="1"/>
    <col min="5350" max="5350" width="2.7109375" customWidth="1"/>
    <col min="5351" max="5351" width="15" customWidth="1"/>
    <col min="5352" max="5352" width="9" bestFit="1" customWidth="1"/>
    <col min="5353" max="5353" width="8.42578125" bestFit="1" customWidth="1"/>
    <col min="5354" max="5354" width="10.28515625" bestFit="1" customWidth="1"/>
    <col min="5355" max="5357" width="9.7109375" bestFit="1" customWidth="1"/>
    <col min="5358" max="5358" width="9.5703125" bestFit="1" customWidth="1"/>
    <col min="5359" max="5359" width="10.140625" bestFit="1" customWidth="1"/>
    <col min="5605" max="5605" width="4.7109375" customWidth="1"/>
    <col min="5606" max="5606" width="2.7109375" customWidth="1"/>
    <col min="5607" max="5607" width="15" customWidth="1"/>
    <col min="5608" max="5608" width="9" bestFit="1" customWidth="1"/>
    <col min="5609" max="5609" width="8.42578125" bestFit="1" customWidth="1"/>
    <col min="5610" max="5610" width="10.28515625" bestFit="1" customWidth="1"/>
    <col min="5611" max="5613" width="9.7109375" bestFit="1" customWidth="1"/>
    <col min="5614" max="5614" width="9.5703125" bestFit="1" customWidth="1"/>
    <col min="5615" max="5615" width="10.140625" bestFit="1" customWidth="1"/>
    <col min="5861" max="5861" width="4.7109375" customWidth="1"/>
    <col min="5862" max="5862" width="2.7109375" customWidth="1"/>
    <col min="5863" max="5863" width="15" customWidth="1"/>
    <col min="5864" max="5864" width="9" bestFit="1" customWidth="1"/>
    <col min="5865" max="5865" width="8.42578125" bestFit="1" customWidth="1"/>
    <col min="5866" max="5866" width="10.28515625" bestFit="1" customWidth="1"/>
    <col min="5867" max="5869" width="9.7109375" bestFit="1" customWidth="1"/>
    <col min="5870" max="5870" width="9.5703125" bestFit="1" customWidth="1"/>
    <col min="5871" max="5871" width="10.140625" bestFit="1" customWidth="1"/>
    <col min="6117" max="6117" width="4.7109375" customWidth="1"/>
    <col min="6118" max="6118" width="2.7109375" customWidth="1"/>
    <col min="6119" max="6119" width="15" customWidth="1"/>
    <col min="6120" max="6120" width="9" bestFit="1" customWidth="1"/>
    <col min="6121" max="6121" width="8.42578125" bestFit="1" customWidth="1"/>
    <col min="6122" max="6122" width="10.28515625" bestFit="1" customWidth="1"/>
    <col min="6123" max="6125" width="9.7109375" bestFit="1" customWidth="1"/>
    <col min="6126" max="6126" width="9.5703125" bestFit="1" customWidth="1"/>
    <col min="6127" max="6127" width="10.140625" bestFit="1" customWidth="1"/>
    <col min="6373" max="6373" width="4.7109375" customWidth="1"/>
    <col min="6374" max="6374" width="2.7109375" customWidth="1"/>
    <col min="6375" max="6375" width="15" customWidth="1"/>
    <col min="6376" max="6376" width="9" bestFit="1" customWidth="1"/>
    <col min="6377" max="6377" width="8.42578125" bestFit="1" customWidth="1"/>
    <col min="6378" max="6378" width="10.28515625" bestFit="1" customWidth="1"/>
    <col min="6379" max="6381" width="9.7109375" bestFit="1" customWidth="1"/>
    <col min="6382" max="6382" width="9.5703125" bestFit="1" customWidth="1"/>
    <col min="6383" max="6383" width="10.140625" bestFit="1" customWidth="1"/>
    <col min="6629" max="6629" width="4.7109375" customWidth="1"/>
    <col min="6630" max="6630" width="2.7109375" customWidth="1"/>
    <col min="6631" max="6631" width="15" customWidth="1"/>
    <col min="6632" max="6632" width="9" bestFit="1" customWidth="1"/>
    <col min="6633" max="6633" width="8.42578125" bestFit="1" customWidth="1"/>
    <col min="6634" max="6634" width="10.28515625" bestFit="1" customWidth="1"/>
    <col min="6635" max="6637" width="9.7109375" bestFit="1" customWidth="1"/>
    <col min="6638" max="6638" width="9.5703125" bestFit="1" customWidth="1"/>
    <col min="6639" max="6639" width="10.140625" bestFit="1" customWidth="1"/>
    <col min="6885" max="6885" width="4.7109375" customWidth="1"/>
    <col min="6886" max="6886" width="2.7109375" customWidth="1"/>
    <col min="6887" max="6887" width="15" customWidth="1"/>
    <col min="6888" max="6888" width="9" bestFit="1" customWidth="1"/>
    <col min="6889" max="6889" width="8.42578125" bestFit="1" customWidth="1"/>
    <col min="6890" max="6890" width="10.28515625" bestFit="1" customWidth="1"/>
    <col min="6891" max="6893" width="9.7109375" bestFit="1" customWidth="1"/>
    <col min="6894" max="6894" width="9.5703125" bestFit="1" customWidth="1"/>
    <col min="6895" max="6895" width="10.140625" bestFit="1" customWidth="1"/>
    <col min="7141" max="7141" width="4.7109375" customWidth="1"/>
    <col min="7142" max="7142" width="2.7109375" customWidth="1"/>
    <col min="7143" max="7143" width="15" customWidth="1"/>
    <col min="7144" max="7144" width="9" bestFit="1" customWidth="1"/>
    <col min="7145" max="7145" width="8.42578125" bestFit="1" customWidth="1"/>
    <col min="7146" max="7146" width="10.28515625" bestFit="1" customWidth="1"/>
    <col min="7147" max="7149" width="9.7109375" bestFit="1" customWidth="1"/>
    <col min="7150" max="7150" width="9.5703125" bestFit="1" customWidth="1"/>
    <col min="7151" max="7151" width="10.140625" bestFit="1" customWidth="1"/>
    <col min="7397" max="7397" width="4.7109375" customWidth="1"/>
    <col min="7398" max="7398" width="2.7109375" customWidth="1"/>
    <col min="7399" max="7399" width="15" customWidth="1"/>
    <col min="7400" max="7400" width="9" bestFit="1" customWidth="1"/>
    <col min="7401" max="7401" width="8.42578125" bestFit="1" customWidth="1"/>
    <col min="7402" max="7402" width="10.28515625" bestFit="1" customWidth="1"/>
    <col min="7403" max="7405" width="9.7109375" bestFit="1" customWidth="1"/>
    <col min="7406" max="7406" width="9.5703125" bestFit="1" customWidth="1"/>
    <col min="7407" max="7407" width="10.140625" bestFit="1" customWidth="1"/>
    <col min="7653" max="7653" width="4.7109375" customWidth="1"/>
    <col min="7654" max="7654" width="2.7109375" customWidth="1"/>
    <col min="7655" max="7655" width="15" customWidth="1"/>
    <col min="7656" max="7656" width="9" bestFit="1" customWidth="1"/>
    <col min="7657" max="7657" width="8.42578125" bestFit="1" customWidth="1"/>
    <col min="7658" max="7658" width="10.28515625" bestFit="1" customWidth="1"/>
    <col min="7659" max="7661" width="9.7109375" bestFit="1" customWidth="1"/>
    <col min="7662" max="7662" width="9.5703125" bestFit="1" customWidth="1"/>
    <col min="7663" max="7663" width="10.140625" bestFit="1" customWidth="1"/>
    <col min="7909" max="7909" width="4.7109375" customWidth="1"/>
    <col min="7910" max="7910" width="2.7109375" customWidth="1"/>
    <col min="7911" max="7911" width="15" customWidth="1"/>
    <col min="7912" max="7912" width="9" bestFit="1" customWidth="1"/>
    <col min="7913" max="7913" width="8.42578125" bestFit="1" customWidth="1"/>
    <col min="7914" max="7914" width="10.28515625" bestFit="1" customWidth="1"/>
    <col min="7915" max="7917" width="9.7109375" bestFit="1" customWidth="1"/>
    <col min="7918" max="7918" width="9.5703125" bestFit="1" customWidth="1"/>
    <col min="7919" max="7919" width="10.140625" bestFit="1" customWidth="1"/>
    <col min="8165" max="8165" width="4.7109375" customWidth="1"/>
    <col min="8166" max="8166" width="2.7109375" customWidth="1"/>
    <col min="8167" max="8167" width="15" customWidth="1"/>
    <col min="8168" max="8168" width="9" bestFit="1" customWidth="1"/>
    <col min="8169" max="8169" width="8.42578125" bestFit="1" customWidth="1"/>
    <col min="8170" max="8170" width="10.28515625" bestFit="1" customWidth="1"/>
    <col min="8171" max="8173" width="9.7109375" bestFit="1" customWidth="1"/>
    <col min="8174" max="8174" width="9.5703125" bestFit="1" customWidth="1"/>
    <col min="8175" max="8175" width="10.140625" bestFit="1" customWidth="1"/>
    <col min="8421" max="8421" width="4.7109375" customWidth="1"/>
    <col min="8422" max="8422" width="2.7109375" customWidth="1"/>
    <col min="8423" max="8423" width="15" customWidth="1"/>
    <col min="8424" max="8424" width="9" bestFit="1" customWidth="1"/>
    <col min="8425" max="8425" width="8.42578125" bestFit="1" customWidth="1"/>
    <col min="8426" max="8426" width="10.28515625" bestFit="1" customWidth="1"/>
    <col min="8427" max="8429" width="9.7109375" bestFit="1" customWidth="1"/>
    <col min="8430" max="8430" width="9.5703125" bestFit="1" customWidth="1"/>
    <col min="8431" max="8431" width="10.140625" bestFit="1" customWidth="1"/>
    <col min="8677" max="8677" width="4.7109375" customWidth="1"/>
    <col min="8678" max="8678" width="2.7109375" customWidth="1"/>
    <col min="8679" max="8679" width="15" customWidth="1"/>
    <col min="8680" max="8680" width="9" bestFit="1" customWidth="1"/>
    <col min="8681" max="8681" width="8.42578125" bestFit="1" customWidth="1"/>
    <col min="8682" max="8682" width="10.28515625" bestFit="1" customWidth="1"/>
    <col min="8683" max="8685" width="9.7109375" bestFit="1" customWidth="1"/>
    <col min="8686" max="8686" width="9.5703125" bestFit="1" customWidth="1"/>
    <col min="8687" max="8687" width="10.140625" bestFit="1" customWidth="1"/>
    <col min="8933" max="8933" width="4.7109375" customWidth="1"/>
    <col min="8934" max="8934" width="2.7109375" customWidth="1"/>
    <col min="8935" max="8935" width="15" customWidth="1"/>
    <col min="8936" max="8936" width="9" bestFit="1" customWidth="1"/>
    <col min="8937" max="8937" width="8.42578125" bestFit="1" customWidth="1"/>
    <col min="8938" max="8938" width="10.28515625" bestFit="1" customWidth="1"/>
    <col min="8939" max="8941" width="9.7109375" bestFit="1" customWidth="1"/>
    <col min="8942" max="8942" width="9.5703125" bestFit="1" customWidth="1"/>
    <col min="8943" max="8943" width="10.140625" bestFit="1" customWidth="1"/>
    <col min="9189" max="9189" width="4.7109375" customWidth="1"/>
    <col min="9190" max="9190" width="2.7109375" customWidth="1"/>
    <col min="9191" max="9191" width="15" customWidth="1"/>
    <col min="9192" max="9192" width="9" bestFit="1" customWidth="1"/>
    <col min="9193" max="9193" width="8.42578125" bestFit="1" customWidth="1"/>
    <col min="9194" max="9194" width="10.28515625" bestFit="1" customWidth="1"/>
    <col min="9195" max="9197" width="9.7109375" bestFit="1" customWidth="1"/>
    <col min="9198" max="9198" width="9.5703125" bestFit="1" customWidth="1"/>
    <col min="9199" max="9199" width="10.140625" bestFit="1" customWidth="1"/>
    <col min="9445" max="9445" width="4.7109375" customWidth="1"/>
    <col min="9446" max="9446" width="2.7109375" customWidth="1"/>
    <col min="9447" max="9447" width="15" customWidth="1"/>
    <col min="9448" max="9448" width="9" bestFit="1" customWidth="1"/>
    <col min="9449" max="9449" width="8.42578125" bestFit="1" customWidth="1"/>
    <col min="9450" max="9450" width="10.28515625" bestFit="1" customWidth="1"/>
    <col min="9451" max="9453" width="9.7109375" bestFit="1" customWidth="1"/>
    <col min="9454" max="9454" width="9.5703125" bestFit="1" customWidth="1"/>
    <col min="9455" max="9455" width="10.140625" bestFit="1" customWidth="1"/>
    <col min="9701" max="9701" width="4.7109375" customWidth="1"/>
    <col min="9702" max="9702" width="2.7109375" customWidth="1"/>
    <col min="9703" max="9703" width="15" customWidth="1"/>
    <col min="9704" max="9704" width="9" bestFit="1" customWidth="1"/>
    <col min="9705" max="9705" width="8.42578125" bestFit="1" customWidth="1"/>
    <col min="9706" max="9706" width="10.28515625" bestFit="1" customWidth="1"/>
    <col min="9707" max="9709" width="9.7109375" bestFit="1" customWidth="1"/>
    <col min="9710" max="9710" width="9.5703125" bestFit="1" customWidth="1"/>
    <col min="9711" max="9711" width="10.140625" bestFit="1" customWidth="1"/>
    <col min="9957" max="9957" width="4.7109375" customWidth="1"/>
    <col min="9958" max="9958" width="2.7109375" customWidth="1"/>
    <col min="9959" max="9959" width="15" customWidth="1"/>
    <col min="9960" max="9960" width="9" bestFit="1" customWidth="1"/>
    <col min="9961" max="9961" width="8.42578125" bestFit="1" customWidth="1"/>
    <col min="9962" max="9962" width="10.28515625" bestFit="1" customWidth="1"/>
    <col min="9963" max="9965" width="9.7109375" bestFit="1" customWidth="1"/>
    <col min="9966" max="9966" width="9.5703125" bestFit="1" customWidth="1"/>
    <col min="9967" max="9967" width="10.140625" bestFit="1" customWidth="1"/>
    <col min="10213" max="10213" width="4.7109375" customWidth="1"/>
    <col min="10214" max="10214" width="2.7109375" customWidth="1"/>
    <col min="10215" max="10215" width="15" customWidth="1"/>
    <col min="10216" max="10216" width="9" bestFit="1" customWidth="1"/>
    <col min="10217" max="10217" width="8.42578125" bestFit="1" customWidth="1"/>
    <col min="10218" max="10218" width="10.28515625" bestFit="1" customWidth="1"/>
    <col min="10219" max="10221" width="9.7109375" bestFit="1" customWidth="1"/>
    <col min="10222" max="10222" width="9.5703125" bestFit="1" customWidth="1"/>
    <col min="10223" max="10223" width="10.140625" bestFit="1" customWidth="1"/>
    <col min="10469" max="10469" width="4.7109375" customWidth="1"/>
    <col min="10470" max="10470" width="2.7109375" customWidth="1"/>
    <col min="10471" max="10471" width="15" customWidth="1"/>
    <col min="10472" max="10472" width="9" bestFit="1" customWidth="1"/>
    <col min="10473" max="10473" width="8.42578125" bestFit="1" customWidth="1"/>
    <col min="10474" max="10474" width="10.28515625" bestFit="1" customWidth="1"/>
    <col min="10475" max="10477" width="9.7109375" bestFit="1" customWidth="1"/>
    <col min="10478" max="10478" width="9.5703125" bestFit="1" customWidth="1"/>
    <col min="10479" max="10479" width="10.140625" bestFit="1" customWidth="1"/>
    <col min="10725" max="10725" width="4.7109375" customWidth="1"/>
    <col min="10726" max="10726" width="2.7109375" customWidth="1"/>
    <col min="10727" max="10727" width="15" customWidth="1"/>
    <col min="10728" max="10728" width="9" bestFit="1" customWidth="1"/>
    <col min="10729" max="10729" width="8.42578125" bestFit="1" customWidth="1"/>
    <col min="10730" max="10730" width="10.28515625" bestFit="1" customWidth="1"/>
    <col min="10731" max="10733" width="9.7109375" bestFit="1" customWidth="1"/>
    <col min="10734" max="10734" width="9.5703125" bestFit="1" customWidth="1"/>
    <col min="10735" max="10735" width="10.140625" bestFit="1" customWidth="1"/>
    <col min="10981" max="10981" width="4.7109375" customWidth="1"/>
    <col min="10982" max="10982" width="2.7109375" customWidth="1"/>
    <col min="10983" max="10983" width="15" customWidth="1"/>
    <col min="10984" max="10984" width="9" bestFit="1" customWidth="1"/>
    <col min="10985" max="10985" width="8.42578125" bestFit="1" customWidth="1"/>
    <col min="10986" max="10986" width="10.28515625" bestFit="1" customWidth="1"/>
    <col min="10987" max="10989" width="9.7109375" bestFit="1" customWidth="1"/>
    <col min="10990" max="10990" width="9.5703125" bestFit="1" customWidth="1"/>
    <col min="10991" max="10991" width="10.140625" bestFit="1" customWidth="1"/>
    <col min="11237" max="11237" width="4.7109375" customWidth="1"/>
    <col min="11238" max="11238" width="2.7109375" customWidth="1"/>
    <col min="11239" max="11239" width="15" customWidth="1"/>
    <col min="11240" max="11240" width="9" bestFit="1" customWidth="1"/>
    <col min="11241" max="11241" width="8.42578125" bestFit="1" customWidth="1"/>
    <col min="11242" max="11242" width="10.28515625" bestFit="1" customWidth="1"/>
    <col min="11243" max="11245" width="9.7109375" bestFit="1" customWidth="1"/>
    <col min="11246" max="11246" width="9.5703125" bestFit="1" customWidth="1"/>
    <col min="11247" max="11247" width="10.140625" bestFit="1" customWidth="1"/>
    <col min="11493" max="11493" width="4.7109375" customWidth="1"/>
    <col min="11494" max="11494" width="2.7109375" customWidth="1"/>
    <col min="11495" max="11495" width="15" customWidth="1"/>
    <col min="11496" max="11496" width="9" bestFit="1" customWidth="1"/>
    <col min="11497" max="11497" width="8.42578125" bestFit="1" customWidth="1"/>
    <col min="11498" max="11498" width="10.28515625" bestFit="1" customWidth="1"/>
    <col min="11499" max="11501" width="9.7109375" bestFit="1" customWidth="1"/>
    <col min="11502" max="11502" width="9.5703125" bestFit="1" customWidth="1"/>
    <col min="11503" max="11503" width="10.140625" bestFit="1" customWidth="1"/>
    <col min="11749" max="11749" width="4.7109375" customWidth="1"/>
    <col min="11750" max="11750" width="2.7109375" customWidth="1"/>
    <col min="11751" max="11751" width="15" customWidth="1"/>
    <col min="11752" max="11752" width="9" bestFit="1" customWidth="1"/>
    <col min="11753" max="11753" width="8.42578125" bestFit="1" customWidth="1"/>
    <col min="11754" max="11754" width="10.28515625" bestFit="1" customWidth="1"/>
    <col min="11755" max="11757" width="9.7109375" bestFit="1" customWidth="1"/>
    <col min="11758" max="11758" width="9.5703125" bestFit="1" customWidth="1"/>
    <col min="11759" max="11759" width="10.140625" bestFit="1" customWidth="1"/>
    <col min="12005" max="12005" width="4.7109375" customWidth="1"/>
    <col min="12006" max="12006" width="2.7109375" customWidth="1"/>
    <col min="12007" max="12007" width="15" customWidth="1"/>
    <col min="12008" max="12008" width="9" bestFit="1" customWidth="1"/>
    <col min="12009" max="12009" width="8.42578125" bestFit="1" customWidth="1"/>
    <col min="12010" max="12010" width="10.28515625" bestFit="1" customWidth="1"/>
    <col min="12011" max="12013" width="9.7109375" bestFit="1" customWidth="1"/>
    <col min="12014" max="12014" width="9.5703125" bestFit="1" customWidth="1"/>
    <col min="12015" max="12015" width="10.140625" bestFit="1" customWidth="1"/>
    <col min="12261" max="12261" width="4.7109375" customWidth="1"/>
    <col min="12262" max="12262" width="2.7109375" customWidth="1"/>
    <col min="12263" max="12263" width="15" customWidth="1"/>
    <col min="12264" max="12264" width="9" bestFit="1" customWidth="1"/>
    <col min="12265" max="12265" width="8.42578125" bestFit="1" customWidth="1"/>
    <col min="12266" max="12266" width="10.28515625" bestFit="1" customWidth="1"/>
    <col min="12267" max="12269" width="9.7109375" bestFit="1" customWidth="1"/>
    <col min="12270" max="12270" width="9.5703125" bestFit="1" customWidth="1"/>
    <col min="12271" max="12271" width="10.140625" bestFit="1" customWidth="1"/>
    <col min="12517" max="12517" width="4.7109375" customWidth="1"/>
    <col min="12518" max="12518" width="2.7109375" customWidth="1"/>
    <col min="12519" max="12519" width="15" customWidth="1"/>
    <col min="12520" max="12520" width="9" bestFit="1" customWidth="1"/>
    <col min="12521" max="12521" width="8.42578125" bestFit="1" customWidth="1"/>
    <col min="12522" max="12522" width="10.28515625" bestFit="1" customWidth="1"/>
    <col min="12523" max="12525" width="9.7109375" bestFit="1" customWidth="1"/>
    <col min="12526" max="12526" width="9.5703125" bestFit="1" customWidth="1"/>
    <col min="12527" max="12527" width="10.140625" bestFit="1" customWidth="1"/>
    <col min="12773" max="12773" width="4.7109375" customWidth="1"/>
    <col min="12774" max="12774" width="2.7109375" customWidth="1"/>
    <col min="12775" max="12775" width="15" customWidth="1"/>
    <col min="12776" max="12776" width="9" bestFit="1" customWidth="1"/>
    <col min="12777" max="12777" width="8.42578125" bestFit="1" customWidth="1"/>
    <col min="12778" max="12778" width="10.28515625" bestFit="1" customWidth="1"/>
    <col min="12779" max="12781" width="9.7109375" bestFit="1" customWidth="1"/>
    <col min="12782" max="12782" width="9.5703125" bestFit="1" customWidth="1"/>
    <col min="12783" max="12783" width="10.140625" bestFit="1" customWidth="1"/>
    <col min="13029" max="13029" width="4.7109375" customWidth="1"/>
    <col min="13030" max="13030" width="2.7109375" customWidth="1"/>
    <col min="13031" max="13031" width="15" customWidth="1"/>
    <col min="13032" max="13032" width="9" bestFit="1" customWidth="1"/>
    <col min="13033" max="13033" width="8.42578125" bestFit="1" customWidth="1"/>
    <col min="13034" max="13034" width="10.28515625" bestFit="1" customWidth="1"/>
    <col min="13035" max="13037" width="9.7109375" bestFit="1" customWidth="1"/>
    <col min="13038" max="13038" width="9.5703125" bestFit="1" customWidth="1"/>
    <col min="13039" max="13039" width="10.140625" bestFit="1" customWidth="1"/>
    <col min="13285" max="13285" width="4.7109375" customWidth="1"/>
    <col min="13286" max="13286" width="2.7109375" customWidth="1"/>
    <col min="13287" max="13287" width="15" customWidth="1"/>
    <col min="13288" max="13288" width="9" bestFit="1" customWidth="1"/>
    <col min="13289" max="13289" width="8.42578125" bestFit="1" customWidth="1"/>
    <col min="13290" max="13290" width="10.28515625" bestFit="1" customWidth="1"/>
    <col min="13291" max="13293" width="9.7109375" bestFit="1" customWidth="1"/>
    <col min="13294" max="13294" width="9.5703125" bestFit="1" customWidth="1"/>
    <col min="13295" max="13295" width="10.140625" bestFit="1" customWidth="1"/>
    <col min="13541" max="13541" width="4.7109375" customWidth="1"/>
    <col min="13542" max="13542" width="2.7109375" customWidth="1"/>
    <col min="13543" max="13543" width="15" customWidth="1"/>
    <col min="13544" max="13544" width="9" bestFit="1" customWidth="1"/>
    <col min="13545" max="13545" width="8.42578125" bestFit="1" customWidth="1"/>
    <col min="13546" max="13546" width="10.28515625" bestFit="1" customWidth="1"/>
    <col min="13547" max="13549" width="9.7109375" bestFit="1" customWidth="1"/>
    <col min="13550" max="13550" width="9.5703125" bestFit="1" customWidth="1"/>
    <col min="13551" max="13551" width="10.140625" bestFit="1" customWidth="1"/>
    <col min="13797" max="13797" width="4.7109375" customWidth="1"/>
    <col min="13798" max="13798" width="2.7109375" customWidth="1"/>
    <col min="13799" max="13799" width="15" customWidth="1"/>
    <col min="13800" max="13800" width="9" bestFit="1" customWidth="1"/>
    <col min="13801" max="13801" width="8.42578125" bestFit="1" customWidth="1"/>
    <col min="13802" max="13802" width="10.28515625" bestFit="1" customWidth="1"/>
    <col min="13803" max="13805" width="9.7109375" bestFit="1" customWidth="1"/>
    <col min="13806" max="13806" width="9.5703125" bestFit="1" customWidth="1"/>
    <col min="13807" max="13807" width="10.140625" bestFit="1" customWidth="1"/>
    <col min="14053" max="14053" width="4.7109375" customWidth="1"/>
    <col min="14054" max="14054" width="2.7109375" customWidth="1"/>
    <col min="14055" max="14055" width="15" customWidth="1"/>
    <col min="14056" max="14056" width="9" bestFit="1" customWidth="1"/>
    <col min="14057" max="14057" width="8.42578125" bestFit="1" customWidth="1"/>
    <col min="14058" max="14058" width="10.28515625" bestFit="1" customWidth="1"/>
    <col min="14059" max="14061" width="9.7109375" bestFit="1" customWidth="1"/>
    <col min="14062" max="14062" width="9.5703125" bestFit="1" customWidth="1"/>
    <col min="14063" max="14063" width="10.140625" bestFit="1" customWidth="1"/>
    <col min="14309" max="14309" width="4.7109375" customWidth="1"/>
    <col min="14310" max="14310" width="2.7109375" customWidth="1"/>
    <col min="14311" max="14311" width="15" customWidth="1"/>
    <col min="14312" max="14312" width="9" bestFit="1" customWidth="1"/>
    <col min="14313" max="14313" width="8.42578125" bestFit="1" customWidth="1"/>
    <col min="14314" max="14314" width="10.28515625" bestFit="1" customWidth="1"/>
    <col min="14315" max="14317" width="9.7109375" bestFit="1" customWidth="1"/>
    <col min="14318" max="14318" width="9.5703125" bestFit="1" customWidth="1"/>
    <col min="14319" max="14319" width="10.140625" bestFit="1" customWidth="1"/>
  </cols>
  <sheetData>
    <row r="1" spans="1:5" ht="21.75" customHeight="1" x14ac:dyDescent="0.3">
      <c r="A1" s="201" t="s">
        <v>23</v>
      </c>
      <c r="B1" s="202"/>
      <c r="C1" s="210" t="s">
        <v>73</v>
      </c>
      <c r="D1" s="211"/>
      <c r="E1" s="212"/>
    </row>
    <row r="2" spans="1:5" ht="21.75" customHeight="1" x14ac:dyDescent="0.3">
      <c r="A2" s="203" t="s">
        <v>0</v>
      </c>
      <c r="B2" s="204"/>
      <c r="C2" s="117" t="s">
        <v>6</v>
      </c>
      <c r="D2" s="213"/>
      <c r="E2" s="214"/>
    </row>
    <row r="3" spans="1:5" ht="21.75" customHeight="1" x14ac:dyDescent="0.3">
      <c r="A3" s="203" t="s">
        <v>3</v>
      </c>
      <c r="B3" s="204"/>
      <c r="C3" s="18">
        <v>123</v>
      </c>
      <c r="D3" s="215"/>
      <c r="E3" s="216"/>
    </row>
    <row r="4" spans="1:5" ht="38.25" customHeight="1" x14ac:dyDescent="0.25">
      <c r="A4" s="207" t="s">
        <v>83</v>
      </c>
      <c r="B4" s="208"/>
      <c r="C4" s="135">
        <v>100</v>
      </c>
      <c r="D4" s="215"/>
      <c r="E4" s="216"/>
    </row>
    <row r="5" spans="1:5" ht="18.75" x14ac:dyDescent="0.3">
      <c r="A5" s="205" t="s">
        <v>35</v>
      </c>
      <c r="B5" s="206"/>
      <c r="C5" s="137">
        <v>7999</v>
      </c>
      <c r="D5" s="215"/>
      <c r="E5" s="216"/>
    </row>
    <row r="6" spans="1:5" s="7" customFormat="1" ht="19.149999999999999" customHeight="1" x14ac:dyDescent="0.25">
      <c r="A6" s="209" t="s">
        <v>34</v>
      </c>
      <c r="B6" s="209"/>
      <c r="C6" s="209"/>
      <c r="D6" s="209"/>
      <c r="E6" s="209"/>
    </row>
    <row r="7" spans="1:5" s="8" customFormat="1" ht="19.149999999999999" customHeight="1" x14ac:dyDescent="0.3">
      <c r="A7" s="217" t="s">
        <v>22</v>
      </c>
      <c r="B7" s="218"/>
      <c r="C7" s="219"/>
      <c r="D7" s="101">
        <v>2025</v>
      </c>
      <c r="E7" s="116">
        <v>2026</v>
      </c>
    </row>
    <row r="8" spans="1:5" ht="21" customHeight="1" x14ac:dyDescent="0.3">
      <c r="A8" s="220" t="s">
        <v>32</v>
      </c>
      <c r="B8" s="221"/>
      <c r="C8" s="222"/>
      <c r="D8" s="51">
        <v>9300</v>
      </c>
      <c r="E8" s="51">
        <v>8900</v>
      </c>
    </row>
    <row r="9" spans="1:5" ht="21.75" customHeight="1" x14ac:dyDescent="0.3">
      <c r="A9" s="193" t="s">
        <v>33</v>
      </c>
      <c r="B9" s="194"/>
      <c r="C9" s="195"/>
      <c r="D9" s="52">
        <v>20</v>
      </c>
      <c r="E9" s="52">
        <v>20</v>
      </c>
    </row>
    <row r="10" spans="1:5" ht="18.75" x14ac:dyDescent="0.3">
      <c r="A10" s="193" t="s">
        <v>39</v>
      </c>
      <c r="B10" s="194"/>
      <c r="C10" s="195"/>
      <c r="D10" s="53">
        <v>8900</v>
      </c>
      <c r="E10" s="53">
        <v>8500</v>
      </c>
    </row>
    <row r="11" spans="1:5" ht="19.5" customHeight="1" x14ac:dyDescent="0.3">
      <c r="A11" s="196" t="s">
        <v>80</v>
      </c>
      <c r="B11" s="197"/>
      <c r="C11" s="198"/>
      <c r="D11" s="136">
        <v>19.5</v>
      </c>
      <c r="E11" s="136">
        <v>19</v>
      </c>
    </row>
    <row r="12" spans="1:5" x14ac:dyDescent="0.25">
      <c r="A12" s="199" t="s">
        <v>88</v>
      </c>
      <c r="B12" s="200"/>
      <c r="C12" s="200"/>
      <c r="D12" s="200"/>
      <c r="E12" s="200"/>
    </row>
    <row r="13" spans="1:5" x14ac:dyDescent="0.25">
      <c r="A13" s="200"/>
      <c r="B13" s="200"/>
      <c r="C13" s="200"/>
      <c r="D13" s="200"/>
      <c r="E13" s="200"/>
    </row>
    <row r="14" spans="1:5" x14ac:dyDescent="0.25">
      <c r="A14" s="200"/>
      <c r="B14" s="200"/>
      <c r="C14" s="200"/>
      <c r="D14" s="200"/>
      <c r="E14" s="200"/>
    </row>
    <row r="15" spans="1:5" x14ac:dyDescent="0.25">
      <c r="A15" s="200"/>
      <c r="B15" s="200"/>
      <c r="C15" s="200"/>
      <c r="D15" s="200"/>
      <c r="E15" s="200"/>
    </row>
    <row r="16" spans="1:5" x14ac:dyDescent="0.25">
      <c r="A16" s="200"/>
      <c r="B16" s="200"/>
      <c r="C16" s="200"/>
      <c r="D16" s="200"/>
      <c r="E16" s="200"/>
    </row>
    <row r="17" spans="1:5" x14ac:dyDescent="0.25">
      <c r="A17" s="200"/>
      <c r="B17" s="200"/>
      <c r="C17" s="200"/>
      <c r="D17" s="200"/>
      <c r="E17" s="200"/>
    </row>
    <row r="18" spans="1:5" x14ac:dyDescent="0.25">
      <c r="A18" s="200"/>
      <c r="B18" s="200"/>
      <c r="C18" s="200"/>
      <c r="D18" s="200"/>
      <c r="E18" s="200"/>
    </row>
    <row r="19" spans="1:5" x14ac:dyDescent="0.25">
      <c r="A19" s="200"/>
      <c r="B19" s="200"/>
      <c r="C19" s="200"/>
      <c r="D19" s="200"/>
      <c r="E19" s="200"/>
    </row>
    <row r="20" spans="1:5" x14ac:dyDescent="0.25">
      <c r="A20" s="200"/>
      <c r="B20" s="200"/>
      <c r="C20" s="200"/>
      <c r="D20" s="200"/>
      <c r="E20" s="200"/>
    </row>
    <row r="21" spans="1:5" x14ac:dyDescent="0.25">
      <c r="A21" s="200"/>
      <c r="B21" s="200"/>
      <c r="C21" s="200"/>
      <c r="D21" s="200"/>
      <c r="E21" s="200"/>
    </row>
    <row r="22" spans="1:5" x14ac:dyDescent="0.25">
      <c r="A22" s="200"/>
      <c r="B22" s="200"/>
      <c r="C22" s="200"/>
      <c r="D22" s="200"/>
      <c r="E22" s="200"/>
    </row>
    <row r="23" spans="1:5" x14ac:dyDescent="0.25">
      <c r="A23" s="200"/>
      <c r="B23" s="200"/>
      <c r="C23" s="200"/>
      <c r="D23" s="200"/>
      <c r="E23" s="200"/>
    </row>
    <row r="24" spans="1:5" x14ac:dyDescent="0.25">
      <c r="A24" s="200"/>
      <c r="B24" s="200"/>
      <c r="C24" s="200"/>
      <c r="D24" s="200"/>
      <c r="E24" s="200"/>
    </row>
    <row r="25" spans="1:5" x14ac:dyDescent="0.25">
      <c r="A25" s="200"/>
      <c r="B25" s="200"/>
      <c r="C25" s="200"/>
      <c r="D25" s="200"/>
      <c r="E25" s="200"/>
    </row>
    <row r="26" spans="1:5" x14ac:dyDescent="0.25">
      <c r="A26" s="200"/>
      <c r="B26" s="200"/>
      <c r="C26" s="200"/>
      <c r="D26" s="200"/>
      <c r="E26" s="200"/>
    </row>
    <row r="27" spans="1:5" ht="61.15" customHeight="1" x14ac:dyDescent="0.25">
      <c r="A27" s="200"/>
      <c r="B27" s="200"/>
      <c r="C27" s="200"/>
      <c r="D27" s="200"/>
      <c r="E27" s="200"/>
    </row>
  </sheetData>
  <mergeCells count="14">
    <mergeCell ref="A9:C9"/>
    <mergeCell ref="A10:C10"/>
    <mergeCell ref="A11:C11"/>
    <mergeCell ref="A12:E27"/>
    <mergeCell ref="A1:B1"/>
    <mergeCell ref="A2:B2"/>
    <mergeCell ref="A3:B3"/>
    <mergeCell ref="A5:B5"/>
    <mergeCell ref="A4:B4"/>
    <mergeCell ref="A6:E6"/>
    <mergeCell ref="C1:E1"/>
    <mergeCell ref="D2:E5"/>
    <mergeCell ref="A7:C7"/>
    <mergeCell ref="A8:C8"/>
  </mergeCells>
  <printOptions horizontalCentered="1" verticalCentered="1"/>
  <pageMargins left="0.7" right="0.7" top="1.9270833333333299" bottom="1.25" header="0.3" footer="0.8"/>
  <pageSetup scale="110" orientation="portrait" r:id="rId1"/>
  <headerFooter>
    <oddHeader xml:space="preserve">&amp;L&amp;"Times New Roman,Regular"&amp;10&amp;K00B050Rice Lawyers.net
437 Century Park Drive, Suite C
Yuba City, CA  95991
(530) 751-9730
&amp;C&amp;14
2025 FARM BILL
OBBB
ACR/PLC Programs
GROWER INFORMATION &amp;11
</oddHeader>
    <oddFooter>&amp;L&amp;9&amp;Z&amp;F&amp;A
&amp;R&amp;9&amp;D&amp;T</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showWhiteSpace="0" topLeftCell="A24" zoomScaleNormal="100" zoomScaleSheetLayoutView="100" zoomScalePageLayoutView="120" workbookViewId="0">
      <selection activeCell="L1" sqref="L1:L2"/>
    </sheetView>
  </sheetViews>
  <sheetFormatPr defaultRowHeight="15" x14ac:dyDescent="0.25"/>
  <cols>
    <col min="1" max="1" width="11.85546875" customWidth="1"/>
    <col min="2" max="6" width="7.85546875" bestFit="1" customWidth="1"/>
    <col min="7" max="8" width="5.42578125" bestFit="1" customWidth="1"/>
    <col min="9" max="10" width="9.7109375" bestFit="1" customWidth="1"/>
    <col min="11" max="11" width="9.28515625" bestFit="1" customWidth="1"/>
    <col min="12" max="12" width="15.140625" customWidth="1"/>
    <col min="245" max="245" width="10.85546875" customWidth="1"/>
    <col min="246" max="249" width="5.42578125" bestFit="1" customWidth="1"/>
    <col min="250" max="250" width="8.28515625" bestFit="1" customWidth="1"/>
    <col min="251" max="254" width="7.5703125" customWidth="1"/>
    <col min="255" max="255" width="8.28515625" bestFit="1" customWidth="1"/>
    <col min="501" max="501" width="10.85546875" customWidth="1"/>
    <col min="502" max="505" width="5.42578125" bestFit="1" customWidth="1"/>
    <col min="506" max="506" width="8.28515625" bestFit="1" customWidth="1"/>
    <col min="507" max="510" width="7.5703125" customWidth="1"/>
    <col min="511" max="511" width="8.28515625" bestFit="1" customWidth="1"/>
    <col min="757" max="757" width="10.85546875" customWidth="1"/>
    <col min="758" max="761" width="5.42578125" bestFit="1" customWidth="1"/>
    <col min="762" max="762" width="8.28515625" bestFit="1" customWidth="1"/>
    <col min="763" max="766" width="7.5703125" customWidth="1"/>
    <col min="767" max="767" width="8.28515625" bestFit="1" customWidth="1"/>
    <col min="1013" max="1013" width="10.85546875" customWidth="1"/>
    <col min="1014" max="1017" width="5.42578125" bestFit="1" customWidth="1"/>
    <col min="1018" max="1018" width="8.28515625" bestFit="1" customWidth="1"/>
    <col min="1019" max="1022" width="7.5703125" customWidth="1"/>
    <col min="1023" max="1023" width="8.28515625" bestFit="1" customWidth="1"/>
    <col min="1269" max="1269" width="10.85546875" customWidth="1"/>
    <col min="1270" max="1273" width="5.42578125" bestFit="1" customWidth="1"/>
    <col min="1274" max="1274" width="8.28515625" bestFit="1" customWidth="1"/>
    <col min="1275" max="1278" width="7.5703125" customWidth="1"/>
    <col min="1279" max="1279" width="8.28515625" bestFit="1" customWidth="1"/>
    <col min="1525" max="1525" width="10.85546875" customWidth="1"/>
    <col min="1526" max="1529" width="5.42578125" bestFit="1" customWidth="1"/>
    <col min="1530" max="1530" width="8.28515625" bestFit="1" customWidth="1"/>
    <col min="1531" max="1534" width="7.5703125" customWidth="1"/>
    <col min="1535" max="1535" width="8.28515625" bestFit="1" customWidth="1"/>
    <col min="1781" max="1781" width="10.85546875" customWidth="1"/>
    <col min="1782" max="1785" width="5.42578125" bestFit="1" customWidth="1"/>
    <col min="1786" max="1786" width="8.28515625" bestFit="1" customWidth="1"/>
    <col min="1787" max="1790" width="7.5703125" customWidth="1"/>
    <col min="1791" max="1791" width="8.28515625" bestFit="1" customWidth="1"/>
    <col min="2037" max="2037" width="10.85546875" customWidth="1"/>
    <col min="2038" max="2041" width="5.42578125" bestFit="1" customWidth="1"/>
    <col min="2042" max="2042" width="8.28515625" bestFit="1" customWidth="1"/>
    <col min="2043" max="2046" width="7.5703125" customWidth="1"/>
    <col min="2047" max="2047" width="8.28515625" bestFit="1" customWidth="1"/>
    <col min="2293" max="2293" width="10.85546875" customWidth="1"/>
    <col min="2294" max="2297" width="5.42578125" bestFit="1" customWidth="1"/>
    <col min="2298" max="2298" width="8.28515625" bestFit="1" customWidth="1"/>
    <col min="2299" max="2302" width="7.5703125" customWidth="1"/>
    <col min="2303" max="2303" width="8.28515625" bestFit="1" customWidth="1"/>
    <col min="2549" max="2549" width="10.85546875" customWidth="1"/>
    <col min="2550" max="2553" width="5.42578125" bestFit="1" customWidth="1"/>
    <col min="2554" max="2554" width="8.28515625" bestFit="1" customWidth="1"/>
    <col min="2555" max="2558" width="7.5703125" customWidth="1"/>
    <col min="2559" max="2559" width="8.28515625" bestFit="1" customWidth="1"/>
    <col min="2805" max="2805" width="10.85546875" customWidth="1"/>
    <col min="2806" max="2809" width="5.42578125" bestFit="1" customWidth="1"/>
    <col min="2810" max="2810" width="8.28515625" bestFit="1" customWidth="1"/>
    <col min="2811" max="2814" width="7.5703125" customWidth="1"/>
    <col min="2815" max="2815" width="8.28515625" bestFit="1" customWidth="1"/>
    <col min="3061" max="3061" width="10.85546875" customWidth="1"/>
    <col min="3062" max="3065" width="5.42578125" bestFit="1" customWidth="1"/>
    <col min="3066" max="3066" width="8.28515625" bestFit="1" customWidth="1"/>
    <col min="3067" max="3070" width="7.5703125" customWidth="1"/>
    <col min="3071" max="3071" width="8.28515625" bestFit="1" customWidth="1"/>
    <col min="3317" max="3317" width="10.85546875" customWidth="1"/>
    <col min="3318" max="3321" width="5.42578125" bestFit="1" customWidth="1"/>
    <col min="3322" max="3322" width="8.28515625" bestFit="1" customWidth="1"/>
    <col min="3323" max="3326" width="7.5703125" customWidth="1"/>
    <col min="3327" max="3327" width="8.28515625" bestFit="1" customWidth="1"/>
    <col min="3573" max="3573" width="10.85546875" customWidth="1"/>
    <col min="3574" max="3577" width="5.42578125" bestFit="1" customWidth="1"/>
    <col min="3578" max="3578" width="8.28515625" bestFit="1" customWidth="1"/>
    <col min="3579" max="3582" width="7.5703125" customWidth="1"/>
    <col min="3583" max="3583" width="8.28515625" bestFit="1" customWidth="1"/>
    <col min="3829" max="3829" width="10.85546875" customWidth="1"/>
    <col min="3830" max="3833" width="5.42578125" bestFit="1" customWidth="1"/>
    <col min="3834" max="3834" width="8.28515625" bestFit="1" customWidth="1"/>
    <col min="3835" max="3838" width="7.5703125" customWidth="1"/>
    <col min="3839" max="3839" width="8.28515625" bestFit="1" customWidth="1"/>
    <col min="4085" max="4085" width="10.85546875" customWidth="1"/>
    <col min="4086" max="4089" width="5.42578125" bestFit="1" customWidth="1"/>
    <col min="4090" max="4090" width="8.28515625" bestFit="1" customWidth="1"/>
    <col min="4091" max="4094" width="7.5703125" customWidth="1"/>
    <col min="4095" max="4095" width="8.28515625" bestFit="1" customWidth="1"/>
    <col min="4341" max="4341" width="10.85546875" customWidth="1"/>
    <col min="4342" max="4345" width="5.42578125" bestFit="1" customWidth="1"/>
    <col min="4346" max="4346" width="8.28515625" bestFit="1" customWidth="1"/>
    <col min="4347" max="4350" width="7.5703125" customWidth="1"/>
    <col min="4351" max="4351" width="8.28515625" bestFit="1" customWidth="1"/>
    <col min="4597" max="4597" width="10.85546875" customWidth="1"/>
    <col min="4598" max="4601" width="5.42578125" bestFit="1" customWidth="1"/>
    <col min="4602" max="4602" width="8.28515625" bestFit="1" customWidth="1"/>
    <col min="4603" max="4606" width="7.5703125" customWidth="1"/>
    <col min="4607" max="4607" width="8.28515625" bestFit="1" customWidth="1"/>
    <col min="4853" max="4853" width="10.85546875" customWidth="1"/>
    <col min="4854" max="4857" width="5.42578125" bestFit="1" customWidth="1"/>
    <col min="4858" max="4858" width="8.28515625" bestFit="1" customWidth="1"/>
    <col min="4859" max="4862" width="7.5703125" customWidth="1"/>
    <col min="4863" max="4863" width="8.28515625" bestFit="1" customWidth="1"/>
    <col min="5109" max="5109" width="10.85546875" customWidth="1"/>
    <col min="5110" max="5113" width="5.42578125" bestFit="1" customWidth="1"/>
    <col min="5114" max="5114" width="8.28515625" bestFit="1" customWidth="1"/>
    <col min="5115" max="5118" width="7.5703125" customWidth="1"/>
    <col min="5119" max="5119" width="8.28515625" bestFit="1" customWidth="1"/>
    <col min="5365" max="5365" width="10.85546875" customWidth="1"/>
    <col min="5366" max="5369" width="5.42578125" bestFit="1" customWidth="1"/>
    <col min="5370" max="5370" width="8.28515625" bestFit="1" customWidth="1"/>
    <col min="5371" max="5374" width="7.5703125" customWidth="1"/>
    <col min="5375" max="5375" width="8.28515625" bestFit="1" customWidth="1"/>
    <col min="5621" max="5621" width="10.85546875" customWidth="1"/>
    <col min="5622" max="5625" width="5.42578125" bestFit="1" customWidth="1"/>
    <col min="5626" max="5626" width="8.28515625" bestFit="1" customWidth="1"/>
    <col min="5627" max="5630" width="7.5703125" customWidth="1"/>
    <col min="5631" max="5631" width="8.28515625" bestFit="1" customWidth="1"/>
    <col min="5877" max="5877" width="10.85546875" customWidth="1"/>
    <col min="5878" max="5881" width="5.42578125" bestFit="1" customWidth="1"/>
    <col min="5882" max="5882" width="8.28515625" bestFit="1" customWidth="1"/>
    <col min="5883" max="5886" width="7.5703125" customWidth="1"/>
    <col min="5887" max="5887" width="8.28515625" bestFit="1" customWidth="1"/>
    <col min="6133" max="6133" width="10.85546875" customWidth="1"/>
    <col min="6134" max="6137" width="5.42578125" bestFit="1" customWidth="1"/>
    <col min="6138" max="6138" width="8.28515625" bestFit="1" customWidth="1"/>
    <col min="6139" max="6142" width="7.5703125" customWidth="1"/>
    <col min="6143" max="6143" width="8.28515625" bestFit="1" customWidth="1"/>
    <col min="6389" max="6389" width="10.85546875" customWidth="1"/>
    <col min="6390" max="6393" width="5.42578125" bestFit="1" customWidth="1"/>
    <col min="6394" max="6394" width="8.28515625" bestFit="1" customWidth="1"/>
    <col min="6395" max="6398" width="7.5703125" customWidth="1"/>
    <col min="6399" max="6399" width="8.28515625" bestFit="1" customWidth="1"/>
    <col min="6645" max="6645" width="10.85546875" customWidth="1"/>
    <col min="6646" max="6649" width="5.42578125" bestFit="1" customWidth="1"/>
    <col min="6650" max="6650" width="8.28515625" bestFit="1" customWidth="1"/>
    <col min="6651" max="6654" width="7.5703125" customWidth="1"/>
    <col min="6655" max="6655" width="8.28515625" bestFit="1" customWidth="1"/>
    <col min="6901" max="6901" width="10.85546875" customWidth="1"/>
    <col min="6902" max="6905" width="5.42578125" bestFit="1" customWidth="1"/>
    <col min="6906" max="6906" width="8.28515625" bestFit="1" customWidth="1"/>
    <col min="6907" max="6910" width="7.5703125" customWidth="1"/>
    <col min="6911" max="6911" width="8.28515625" bestFit="1" customWidth="1"/>
    <col min="7157" max="7157" width="10.85546875" customWidth="1"/>
    <col min="7158" max="7161" width="5.42578125" bestFit="1" customWidth="1"/>
    <col min="7162" max="7162" width="8.28515625" bestFit="1" customWidth="1"/>
    <col min="7163" max="7166" width="7.5703125" customWidth="1"/>
    <col min="7167" max="7167" width="8.28515625" bestFit="1" customWidth="1"/>
    <col min="7413" max="7413" width="10.85546875" customWidth="1"/>
    <col min="7414" max="7417" width="5.42578125" bestFit="1" customWidth="1"/>
    <col min="7418" max="7418" width="8.28515625" bestFit="1" customWidth="1"/>
    <col min="7419" max="7422" width="7.5703125" customWidth="1"/>
    <col min="7423" max="7423" width="8.28515625" bestFit="1" customWidth="1"/>
    <col min="7669" max="7669" width="10.85546875" customWidth="1"/>
    <col min="7670" max="7673" width="5.42578125" bestFit="1" customWidth="1"/>
    <col min="7674" max="7674" width="8.28515625" bestFit="1" customWidth="1"/>
    <col min="7675" max="7678" width="7.5703125" customWidth="1"/>
    <col min="7679" max="7679" width="8.28515625" bestFit="1" customWidth="1"/>
    <col min="7925" max="7925" width="10.85546875" customWidth="1"/>
    <col min="7926" max="7929" width="5.42578125" bestFit="1" customWidth="1"/>
    <col min="7930" max="7930" width="8.28515625" bestFit="1" customWidth="1"/>
    <col min="7931" max="7934" width="7.5703125" customWidth="1"/>
    <col min="7935" max="7935" width="8.28515625" bestFit="1" customWidth="1"/>
    <col min="8181" max="8181" width="10.85546875" customWidth="1"/>
    <col min="8182" max="8185" width="5.42578125" bestFit="1" customWidth="1"/>
    <col min="8186" max="8186" width="8.28515625" bestFit="1" customWidth="1"/>
    <col min="8187" max="8190" width="7.5703125" customWidth="1"/>
    <col min="8191" max="8191" width="8.28515625" bestFit="1" customWidth="1"/>
    <col min="8437" max="8437" width="10.85546875" customWidth="1"/>
    <col min="8438" max="8441" width="5.42578125" bestFit="1" customWidth="1"/>
    <col min="8442" max="8442" width="8.28515625" bestFit="1" customWidth="1"/>
    <col min="8443" max="8446" width="7.5703125" customWidth="1"/>
    <col min="8447" max="8447" width="8.28515625" bestFit="1" customWidth="1"/>
    <col min="8693" max="8693" width="10.85546875" customWidth="1"/>
    <col min="8694" max="8697" width="5.42578125" bestFit="1" customWidth="1"/>
    <col min="8698" max="8698" width="8.28515625" bestFit="1" customWidth="1"/>
    <col min="8699" max="8702" width="7.5703125" customWidth="1"/>
    <col min="8703" max="8703" width="8.28515625" bestFit="1" customWidth="1"/>
    <col min="8949" max="8949" width="10.85546875" customWidth="1"/>
    <col min="8950" max="8953" width="5.42578125" bestFit="1" customWidth="1"/>
    <col min="8954" max="8954" width="8.28515625" bestFit="1" customWidth="1"/>
    <col min="8955" max="8958" width="7.5703125" customWidth="1"/>
    <col min="8959" max="8959" width="8.28515625" bestFit="1" customWidth="1"/>
    <col min="9205" max="9205" width="10.85546875" customWidth="1"/>
    <col min="9206" max="9209" width="5.42578125" bestFit="1" customWidth="1"/>
    <col min="9210" max="9210" width="8.28515625" bestFit="1" customWidth="1"/>
    <col min="9211" max="9214" width="7.5703125" customWidth="1"/>
    <col min="9215" max="9215" width="8.28515625" bestFit="1" customWidth="1"/>
    <col min="9461" max="9461" width="10.85546875" customWidth="1"/>
    <col min="9462" max="9465" width="5.42578125" bestFit="1" customWidth="1"/>
    <col min="9466" max="9466" width="8.28515625" bestFit="1" customWidth="1"/>
    <col min="9467" max="9470" width="7.5703125" customWidth="1"/>
    <col min="9471" max="9471" width="8.28515625" bestFit="1" customWidth="1"/>
    <col min="9717" max="9717" width="10.85546875" customWidth="1"/>
    <col min="9718" max="9721" width="5.42578125" bestFit="1" customWidth="1"/>
    <col min="9722" max="9722" width="8.28515625" bestFit="1" customWidth="1"/>
    <col min="9723" max="9726" width="7.5703125" customWidth="1"/>
    <col min="9727" max="9727" width="8.28515625" bestFit="1" customWidth="1"/>
    <col min="9973" max="9973" width="10.85546875" customWidth="1"/>
    <col min="9974" max="9977" width="5.42578125" bestFit="1" customWidth="1"/>
    <col min="9978" max="9978" width="8.28515625" bestFit="1" customWidth="1"/>
    <col min="9979" max="9982" width="7.5703125" customWidth="1"/>
    <col min="9983" max="9983" width="8.28515625" bestFit="1" customWidth="1"/>
    <col min="10229" max="10229" width="10.85546875" customWidth="1"/>
    <col min="10230" max="10233" width="5.42578125" bestFit="1" customWidth="1"/>
    <col min="10234" max="10234" width="8.28515625" bestFit="1" customWidth="1"/>
    <col min="10235" max="10238" width="7.5703125" customWidth="1"/>
    <col min="10239" max="10239" width="8.28515625" bestFit="1" customWidth="1"/>
    <col min="10485" max="10485" width="10.85546875" customWidth="1"/>
    <col min="10486" max="10489" width="5.42578125" bestFit="1" customWidth="1"/>
    <col min="10490" max="10490" width="8.28515625" bestFit="1" customWidth="1"/>
    <col min="10491" max="10494" width="7.5703125" customWidth="1"/>
    <col min="10495" max="10495" width="8.28515625" bestFit="1" customWidth="1"/>
    <col min="10741" max="10741" width="10.85546875" customWidth="1"/>
    <col min="10742" max="10745" width="5.42578125" bestFit="1" customWidth="1"/>
    <col min="10746" max="10746" width="8.28515625" bestFit="1" customWidth="1"/>
    <col min="10747" max="10750" width="7.5703125" customWidth="1"/>
    <col min="10751" max="10751" width="8.28515625" bestFit="1" customWidth="1"/>
    <col min="10997" max="10997" width="10.85546875" customWidth="1"/>
    <col min="10998" max="11001" width="5.42578125" bestFit="1" customWidth="1"/>
    <col min="11002" max="11002" width="8.28515625" bestFit="1" customWidth="1"/>
    <col min="11003" max="11006" width="7.5703125" customWidth="1"/>
    <col min="11007" max="11007" width="8.28515625" bestFit="1" customWidth="1"/>
    <col min="11253" max="11253" width="10.85546875" customWidth="1"/>
    <col min="11254" max="11257" width="5.42578125" bestFit="1" customWidth="1"/>
    <col min="11258" max="11258" width="8.28515625" bestFit="1" customWidth="1"/>
    <col min="11259" max="11262" width="7.5703125" customWidth="1"/>
    <col min="11263" max="11263" width="8.28515625" bestFit="1" customWidth="1"/>
    <col min="11509" max="11509" width="10.85546875" customWidth="1"/>
    <col min="11510" max="11513" width="5.42578125" bestFit="1" customWidth="1"/>
    <col min="11514" max="11514" width="8.28515625" bestFit="1" customWidth="1"/>
    <col min="11515" max="11518" width="7.5703125" customWidth="1"/>
    <col min="11519" max="11519" width="8.28515625" bestFit="1" customWidth="1"/>
    <col min="11765" max="11765" width="10.85546875" customWidth="1"/>
    <col min="11766" max="11769" width="5.42578125" bestFit="1" customWidth="1"/>
    <col min="11770" max="11770" width="8.28515625" bestFit="1" customWidth="1"/>
    <col min="11771" max="11774" width="7.5703125" customWidth="1"/>
    <col min="11775" max="11775" width="8.28515625" bestFit="1" customWidth="1"/>
    <col min="12021" max="12021" width="10.85546875" customWidth="1"/>
    <col min="12022" max="12025" width="5.42578125" bestFit="1" customWidth="1"/>
    <col min="12026" max="12026" width="8.28515625" bestFit="1" customWidth="1"/>
    <col min="12027" max="12030" width="7.5703125" customWidth="1"/>
    <col min="12031" max="12031" width="8.28515625" bestFit="1" customWidth="1"/>
    <col min="12277" max="12277" width="10.85546875" customWidth="1"/>
    <col min="12278" max="12281" width="5.42578125" bestFit="1" customWidth="1"/>
    <col min="12282" max="12282" width="8.28515625" bestFit="1" customWidth="1"/>
    <col min="12283" max="12286" width="7.5703125" customWidth="1"/>
    <col min="12287" max="12287" width="8.28515625" bestFit="1" customWidth="1"/>
    <col min="12533" max="12533" width="10.85546875" customWidth="1"/>
    <col min="12534" max="12537" width="5.42578125" bestFit="1" customWidth="1"/>
    <col min="12538" max="12538" width="8.28515625" bestFit="1" customWidth="1"/>
    <col min="12539" max="12542" width="7.5703125" customWidth="1"/>
    <col min="12543" max="12543" width="8.28515625" bestFit="1" customWidth="1"/>
    <col min="12789" max="12789" width="10.85546875" customWidth="1"/>
    <col min="12790" max="12793" width="5.42578125" bestFit="1" customWidth="1"/>
    <col min="12794" max="12794" width="8.28515625" bestFit="1" customWidth="1"/>
    <col min="12795" max="12798" width="7.5703125" customWidth="1"/>
    <col min="12799" max="12799" width="8.28515625" bestFit="1" customWidth="1"/>
    <col min="13045" max="13045" width="10.85546875" customWidth="1"/>
    <col min="13046" max="13049" width="5.42578125" bestFit="1" customWidth="1"/>
    <col min="13050" max="13050" width="8.28515625" bestFit="1" customWidth="1"/>
    <col min="13051" max="13054" width="7.5703125" customWidth="1"/>
    <col min="13055" max="13055" width="8.28515625" bestFit="1" customWidth="1"/>
    <col min="13301" max="13301" width="10.85546875" customWidth="1"/>
    <col min="13302" max="13305" width="5.42578125" bestFit="1" customWidth="1"/>
    <col min="13306" max="13306" width="8.28515625" bestFit="1" customWidth="1"/>
    <col min="13307" max="13310" width="7.5703125" customWidth="1"/>
    <col min="13311" max="13311" width="8.28515625" bestFit="1" customWidth="1"/>
    <col min="13557" max="13557" width="10.85546875" customWidth="1"/>
    <col min="13558" max="13561" width="5.42578125" bestFit="1" customWidth="1"/>
    <col min="13562" max="13562" width="8.28515625" bestFit="1" customWidth="1"/>
    <col min="13563" max="13566" width="7.5703125" customWidth="1"/>
    <col min="13567" max="13567" width="8.28515625" bestFit="1" customWidth="1"/>
    <col min="13813" max="13813" width="10.85546875" customWidth="1"/>
    <col min="13814" max="13817" width="5.42578125" bestFit="1" customWidth="1"/>
    <col min="13818" max="13818" width="8.28515625" bestFit="1" customWidth="1"/>
    <col min="13819" max="13822" width="7.5703125" customWidth="1"/>
    <col min="13823" max="13823" width="8.28515625" bestFit="1" customWidth="1"/>
    <col min="14069" max="14069" width="10.85546875" customWidth="1"/>
    <col min="14070" max="14073" width="5.42578125" bestFit="1" customWidth="1"/>
    <col min="14074" max="14074" width="8.28515625" bestFit="1" customWidth="1"/>
    <col min="14075" max="14078" width="7.5703125" customWidth="1"/>
    <col min="14079" max="14079" width="8.28515625" bestFit="1" customWidth="1"/>
    <col min="14325" max="14325" width="10.85546875" customWidth="1"/>
    <col min="14326" max="14329" width="5.42578125" bestFit="1" customWidth="1"/>
    <col min="14330" max="14330" width="8.28515625" bestFit="1" customWidth="1"/>
    <col min="14331" max="14334" width="7.5703125" customWidth="1"/>
    <col min="14335" max="14335" width="8.28515625" bestFit="1" customWidth="1"/>
    <col min="14581" max="14581" width="10.85546875" customWidth="1"/>
    <col min="14582" max="14585" width="5.42578125" bestFit="1" customWidth="1"/>
    <col min="14586" max="14586" width="8.28515625" bestFit="1" customWidth="1"/>
    <col min="14587" max="14590" width="7.5703125" customWidth="1"/>
    <col min="14591" max="14591" width="8.28515625" bestFit="1" customWidth="1"/>
    <col min="14837" max="14837" width="10.85546875" customWidth="1"/>
    <col min="14838" max="14841" width="5.42578125" bestFit="1" customWidth="1"/>
    <col min="14842" max="14842" width="8.28515625" bestFit="1" customWidth="1"/>
    <col min="14843" max="14846" width="7.5703125" customWidth="1"/>
    <col min="14847" max="14847" width="8.28515625" bestFit="1" customWidth="1"/>
    <col min="15093" max="15093" width="10.85546875" customWidth="1"/>
    <col min="15094" max="15097" width="5.42578125" bestFit="1" customWidth="1"/>
    <col min="15098" max="15098" width="8.28515625" bestFit="1" customWidth="1"/>
    <col min="15099" max="15102" width="7.5703125" customWidth="1"/>
    <col min="15103" max="15103" width="8.28515625" bestFit="1" customWidth="1"/>
    <col min="15349" max="15349" width="10.85546875" customWidth="1"/>
    <col min="15350" max="15353" width="5.42578125" bestFit="1" customWidth="1"/>
    <col min="15354" max="15354" width="8.28515625" bestFit="1" customWidth="1"/>
    <col min="15355" max="15358" width="7.5703125" customWidth="1"/>
    <col min="15359" max="15359" width="8.28515625" bestFit="1" customWidth="1"/>
    <col min="15605" max="15605" width="10.85546875" customWidth="1"/>
    <col min="15606" max="15609" width="5.42578125" bestFit="1" customWidth="1"/>
    <col min="15610" max="15610" width="8.28515625" bestFit="1" customWidth="1"/>
    <col min="15611" max="15614" width="7.5703125" customWidth="1"/>
    <col min="15615" max="15615" width="8.28515625" bestFit="1" customWidth="1"/>
    <col min="15861" max="15861" width="10.85546875" customWidth="1"/>
    <col min="15862" max="15865" width="5.42578125" bestFit="1" customWidth="1"/>
    <col min="15866" max="15866" width="8.28515625" bestFit="1" customWidth="1"/>
    <col min="15867" max="15870" width="7.5703125" customWidth="1"/>
    <col min="15871" max="15871" width="8.28515625" bestFit="1" customWidth="1"/>
    <col min="16117" max="16117" width="10.85546875" customWidth="1"/>
    <col min="16118" max="16121" width="5.42578125" bestFit="1" customWidth="1"/>
    <col min="16122" max="16122" width="8.28515625" bestFit="1" customWidth="1"/>
    <col min="16123" max="16126" width="7.5703125" customWidth="1"/>
    <col min="16127" max="16127" width="8.28515625" bestFit="1" customWidth="1"/>
  </cols>
  <sheetData>
    <row r="1" spans="1:12" ht="48" customHeight="1" x14ac:dyDescent="0.25">
      <c r="A1" s="84" t="s">
        <v>70</v>
      </c>
      <c r="B1" s="83">
        <v>2018</v>
      </c>
      <c r="C1" s="4">
        <v>2019</v>
      </c>
      <c r="D1" s="21">
        <v>2020</v>
      </c>
      <c r="E1" s="21">
        <v>2021</v>
      </c>
      <c r="F1" s="21">
        <v>2022</v>
      </c>
      <c r="G1" s="21">
        <v>2023</v>
      </c>
      <c r="H1" s="21">
        <v>2024</v>
      </c>
      <c r="I1" s="23" t="s">
        <v>46</v>
      </c>
      <c r="J1" s="23" t="s">
        <v>48</v>
      </c>
      <c r="K1" s="23" t="s">
        <v>69</v>
      </c>
      <c r="L1" s="225" t="s">
        <v>85</v>
      </c>
    </row>
    <row r="2" spans="1:12" ht="19.899999999999999" customHeight="1" x14ac:dyDescent="0.25">
      <c r="A2" s="1" t="s">
        <v>5</v>
      </c>
      <c r="B2" s="223"/>
      <c r="C2" s="223"/>
      <c r="D2" s="223"/>
      <c r="E2" s="223"/>
      <c r="F2" s="223"/>
      <c r="G2" s="223"/>
      <c r="H2" s="224"/>
      <c r="I2" s="22" t="s">
        <v>42</v>
      </c>
      <c r="J2" s="22" t="s">
        <v>43</v>
      </c>
      <c r="K2" s="79" t="s">
        <v>45</v>
      </c>
      <c r="L2" s="225"/>
    </row>
    <row r="3" spans="1:12" x14ac:dyDescent="0.25">
      <c r="A3" s="11" t="s">
        <v>6</v>
      </c>
      <c r="B3" s="34">
        <v>9175.83</v>
      </c>
      <c r="C3" s="34">
        <v>9051.07</v>
      </c>
      <c r="D3" s="34">
        <v>9358.7900000000009</v>
      </c>
      <c r="E3" s="34">
        <v>10053.4</v>
      </c>
      <c r="F3" s="34">
        <v>9639.69</v>
      </c>
      <c r="G3" s="27"/>
      <c r="H3" s="27"/>
      <c r="I3" s="32">
        <f>(B3+D3+F3)/3</f>
        <v>9391.4366666666683</v>
      </c>
      <c r="J3" s="5"/>
      <c r="K3" s="79"/>
    </row>
    <row r="4" spans="1:12" x14ac:dyDescent="0.25">
      <c r="A4" s="11"/>
      <c r="B4" s="27"/>
      <c r="C4" s="109">
        <v>9089.26</v>
      </c>
      <c r="D4" s="109">
        <v>9399.35</v>
      </c>
      <c r="E4" s="109">
        <v>10096.33</v>
      </c>
      <c r="F4" s="109">
        <v>9684.9900000000016</v>
      </c>
      <c r="G4" s="109">
        <v>9368.6299999999992</v>
      </c>
      <c r="H4" s="110"/>
      <c r="I4" s="111"/>
      <c r="J4" s="112">
        <v>9484.32</v>
      </c>
      <c r="K4" s="79"/>
      <c r="L4" s="102">
        <f>J4/I3</f>
        <v>1.0098902155900178</v>
      </c>
    </row>
    <row r="5" spans="1:12" x14ac:dyDescent="0.25">
      <c r="A5" s="11"/>
      <c r="B5" s="27"/>
      <c r="C5" s="27"/>
      <c r="D5" s="103">
        <f>C4*$L4</f>
        <v>9179.1547409537252</v>
      </c>
      <c r="E5" s="103">
        <f>D4*$L4</f>
        <v>9492.3115979060349</v>
      </c>
      <c r="F5" s="103">
        <f>E4*$L4</f>
        <v>10196.184880367964</v>
      </c>
      <c r="G5" s="103">
        <f>F4*$L4</f>
        <v>9780.7766390871675</v>
      </c>
      <c r="H5" s="103">
        <f>G4*$L4</f>
        <v>9461.287770483108</v>
      </c>
      <c r="I5" s="103"/>
      <c r="J5" s="104"/>
      <c r="K5" s="105">
        <f>(E5+G5+H5)/3</f>
        <v>9578.1253358254362</v>
      </c>
    </row>
    <row r="6" spans="1:12" x14ac:dyDescent="0.25">
      <c r="A6" s="11" t="s">
        <v>8</v>
      </c>
      <c r="B6" s="34">
        <v>9234</v>
      </c>
      <c r="C6" s="34">
        <v>8952</v>
      </c>
      <c r="D6" s="34">
        <v>9341.5499999999993</v>
      </c>
      <c r="E6" s="34">
        <v>9524.58</v>
      </c>
      <c r="F6" s="34">
        <v>7988.92</v>
      </c>
      <c r="G6" s="27"/>
      <c r="H6" s="27"/>
      <c r="I6" s="32">
        <f>(B6+C6+D6)/3</f>
        <v>9175.85</v>
      </c>
      <c r="J6" s="5"/>
      <c r="K6" s="79"/>
    </row>
    <row r="7" spans="1:12" x14ac:dyDescent="0.25">
      <c r="A7" s="11"/>
      <c r="B7" s="27"/>
      <c r="C7" s="96">
        <v>8994.5199999999986</v>
      </c>
      <c r="D7" s="96">
        <v>9385.2899999999991</v>
      </c>
      <c r="E7" s="96">
        <v>9569.81</v>
      </c>
      <c r="F7" s="96">
        <v>8035.65</v>
      </c>
      <c r="G7" s="96">
        <v>9219.56</v>
      </c>
      <c r="H7" s="97"/>
      <c r="I7" s="97"/>
      <c r="J7" s="98">
        <v>9199.7999999999993</v>
      </c>
      <c r="K7" s="79"/>
      <c r="L7" s="102">
        <f>J7/I6</f>
        <v>1.0026101124146536</v>
      </c>
    </row>
    <row r="8" spans="1:12" x14ac:dyDescent="0.25">
      <c r="A8" s="11"/>
      <c r="B8" s="27"/>
      <c r="C8" s="82"/>
      <c r="D8" s="103">
        <f>C7*$L7</f>
        <v>9017.9967083158481</v>
      </c>
      <c r="E8" s="103">
        <f>D7*$L7</f>
        <v>9409.7866619441229</v>
      </c>
      <c r="F8" s="103">
        <f>E7*$L7</f>
        <v>9594.7882798868759</v>
      </c>
      <c r="G8" s="103">
        <f>F7*$L7</f>
        <v>8056.6239498248106</v>
      </c>
      <c r="H8" s="103">
        <f>G7*$L7</f>
        <v>9243.6240880136429</v>
      </c>
      <c r="I8" s="103"/>
      <c r="J8" s="104"/>
      <c r="K8" s="105">
        <f>(E8+G8+H8)/3</f>
        <v>8903.3448999275261</v>
      </c>
    </row>
    <row r="9" spans="1:12" ht="16.5" customHeight="1" x14ac:dyDescent="0.25">
      <c r="A9" s="11" t="s">
        <v>28</v>
      </c>
      <c r="B9" s="29">
        <v>8778.2000000000007</v>
      </c>
      <c r="C9" s="29">
        <v>8146.5</v>
      </c>
      <c r="D9" s="29">
        <v>8945.7999999999993</v>
      </c>
      <c r="E9" s="29">
        <v>8029.43</v>
      </c>
      <c r="F9" s="29">
        <v>7889.0099999999993</v>
      </c>
      <c r="G9" s="30"/>
      <c r="H9" s="107"/>
      <c r="I9" s="29">
        <v>8318.0400000000009</v>
      </c>
      <c r="J9" s="24"/>
      <c r="K9" s="79"/>
    </row>
    <row r="10" spans="1:12" ht="16.5" customHeight="1" x14ac:dyDescent="0.25">
      <c r="A10" s="11"/>
      <c r="B10" s="27"/>
      <c r="C10" s="109">
        <v>8184.06</v>
      </c>
      <c r="D10" s="109">
        <v>8983.5499999999993</v>
      </c>
      <c r="E10" s="109">
        <v>8067.37</v>
      </c>
      <c r="F10" s="109">
        <v>7927.1399999999994</v>
      </c>
      <c r="G10" s="109">
        <v>8519.2000000000007</v>
      </c>
      <c r="H10" s="111"/>
      <c r="I10" s="111"/>
      <c r="J10" s="113">
        <v>8256.8799999999992</v>
      </c>
      <c r="K10" s="79"/>
      <c r="L10" s="102">
        <f>J10/I9</f>
        <v>0.99264730633658871</v>
      </c>
    </row>
    <row r="11" spans="1:12" x14ac:dyDescent="0.25">
      <c r="A11" s="11"/>
      <c r="B11" s="27"/>
      <c r="C11" s="82"/>
      <c r="D11" s="103">
        <f>C10*$L10</f>
        <v>8123.8851138970222</v>
      </c>
      <c r="E11" s="103">
        <f>D10*$L10</f>
        <v>8917.4967088400608</v>
      </c>
      <c r="F11" s="103">
        <f>E10*$L10</f>
        <v>8008.0530997206051</v>
      </c>
      <c r="G11" s="103">
        <f>F10*$L10</f>
        <v>7868.8541679530254</v>
      </c>
      <c r="H11" s="103">
        <f>G10*$L10</f>
        <v>8456.5609321426673</v>
      </c>
      <c r="I11" s="103"/>
      <c r="J11" s="104"/>
      <c r="K11" s="105">
        <f>(E11+G11+H11)/3</f>
        <v>8414.3039363119187</v>
      </c>
    </row>
    <row r="12" spans="1:12" s="2" customFormat="1" x14ac:dyDescent="0.25">
      <c r="A12" s="11" t="s">
        <v>7</v>
      </c>
      <c r="B12" s="34">
        <v>9098.08</v>
      </c>
      <c r="C12" s="34">
        <v>9113.65</v>
      </c>
      <c r="D12" s="34">
        <v>9257.74</v>
      </c>
      <c r="E12" s="34">
        <v>9681.32</v>
      </c>
      <c r="F12" s="34">
        <v>8143.34</v>
      </c>
      <c r="G12" s="34"/>
      <c r="H12" s="34"/>
      <c r="I12" s="32">
        <f>(B12+C12+D12)/3</f>
        <v>9156.49</v>
      </c>
      <c r="J12" s="5"/>
      <c r="K12" s="80"/>
    </row>
    <row r="13" spans="1:12" s="2" customFormat="1" x14ac:dyDescent="0.25">
      <c r="A13" s="11"/>
      <c r="B13" s="27"/>
      <c r="C13" s="109">
        <v>9155.119999999999</v>
      </c>
      <c r="D13" s="109">
        <v>9300.99</v>
      </c>
      <c r="E13" s="109">
        <v>9726.35</v>
      </c>
      <c r="F13" s="109">
        <v>8190.15</v>
      </c>
      <c r="G13" s="109">
        <v>9153.69</v>
      </c>
      <c r="H13" s="114"/>
      <c r="I13" s="111"/>
      <c r="J13" s="115">
        <v>9203.27</v>
      </c>
      <c r="K13" s="80"/>
      <c r="L13" s="102">
        <f>J13/I12</f>
        <v>1.0051089445846608</v>
      </c>
    </row>
    <row r="14" spans="1:12" x14ac:dyDescent="0.25">
      <c r="A14" s="11"/>
      <c r="B14" s="27"/>
      <c r="C14" s="82"/>
      <c r="D14" s="103">
        <f>C13*$L13</f>
        <v>9201.8930007459185</v>
      </c>
      <c r="E14" s="103">
        <f>D13*$L13</f>
        <v>9348.508242492484</v>
      </c>
      <c r="F14" s="103">
        <f>E13*$L13</f>
        <v>9776.0413831610167</v>
      </c>
      <c r="G14" s="103">
        <f>F13*$L13</f>
        <v>8231.99302249006</v>
      </c>
      <c r="H14" s="103">
        <f>G13*$L13</f>
        <v>9200.4556949551643</v>
      </c>
      <c r="I14" s="103"/>
      <c r="J14" s="104"/>
      <c r="K14" s="105">
        <f>(E14+G14+H14)/3</f>
        <v>8926.9856533125694</v>
      </c>
    </row>
    <row r="15" spans="1:12" s="3" customFormat="1" ht="16.5" customHeight="1" x14ac:dyDescent="0.25">
      <c r="A15" s="11" t="s">
        <v>29</v>
      </c>
      <c r="B15" s="34">
        <v>7364</v>
      </c>
      <c r="C15" s="34">
        <v>7463</v>
      </c>
      <c r="D15" s="31">
        <v>7869</v>
      </c>
      <c r="E15" s="31">
        <v>7913.33</v>
      </c>
      <c r="F15" s="31">
        <v>7811.61</v>
      </c>
      <c r="G15" s="31"/>
      <c r="H15" s="31"/>
      <c r="I15" s="33">
        <f>(C15+D15+F15)/3</f>
        <v>7714.5366666666669</v>
      </c>
      <c r="J15" s="24"/>
      <c r="K15" s="81"/>
    </row>
    <row r="16" spans="1:12" s="3" customFormat="1" ht="16.5" customHeight="1" x14ac:dyDescent="0.25">
      <c r="A16" s="11"/>
      <c r="B16" s="27"/>
      <c r="C16" s="109">
        <v>7463</v>
      </c>
      <c r="D16" s="109">
        <v>7869</v>
      </c>
      <c r="E16" s="109">
        <v>7913.33</v>
      </c>
      <c r="F16" s="109">
        <v>7811.61</v>
      </c>
      <c r="G16" s="109">
        <v>8442.18</v>
      </c>
      <c r="H16" s="114"/>
      <c r="I16" s="111"/>
      <c r="J16" s="113">
        <v>7864.55</v>
      </c>
      <c r="K16" s="81"/>
      <c r="L16" s="102">
        <f>J16/I15</f>
        <v>1.0194455402592768</v>
      </c>
    </row>
    <row r="17" spans="1:12" x14ac:dyDescent="0.25">
      <c r="A17" s="11"/>
      <c r="B17" s="27"/>
      <c r="C17" s="82"/>
      <c r="D17" s="103">
        <f>C16*$L16</f>
        <v>7608.122066954983</v>
      </c>
      <c r="E17" s="103">
        <f>D16*$L16</f>
        <v>8022.0169563002491</v>
      </c>
      <c r="F17" s="103">
        <f>E16*$L16</f>
        <v>8067.2089770999428</v>
      </c>
      <c r="G17" s="103">
        <f>F16*$L16</f>
        <v>7963.5109767447693</v>
      </c>
      <c r="H17" s="103">
        <f>G16*$L16</f>
        <v>8606.3427510660622</v>
      </c>
      <c r="I17" s="103"/>
      <c r="J17" s="104"/>
      <c r="K17" s="105">
        <f>(E17+G17+H17)/3</f>
        <v>8197.2902280370272</v>
      </c>
    </row>
    <row r="18" spans="1:12" ht="17.25" customHeight="1" x14ac:dyDescent="0.25">
      <c r="A18" s="11" t="s">
        <v>47</v>
      </c>
      <c r="B18" s="34">
        <v>5748</v>
      </c>
      <c r="C18" s="34">
        <v>6241</v>
      </c>
      <c r="D18" s="31">
        <v>5543</v>
      </c>
      <c r="E18" s="31">
        <v>7913.33</v>
      </c>
      <c r="F18" s="31">
        <v>7811.61</v>
      </c>
      <c r="G18" s="31"/>
      <c r="H18" s="31"/>
      <c r="I18" s="33">
        <f>(B18+C18+F18)/3</f>
        <v>6600.2033333333338</v>
      </c>
      <c r="J18" s="24"/>
      <c r="K18" s="79"/>
    </row>
    <row r="19" spans="1:12" ht="17.25" customHeight="1" x14ac:dyDescent="0.25">
      <c r="A19" s="11"/>
      <c r="B19" s="27"/>
      <c r="C19" s="109">
        <v>6241</v>
      </c>
      <c r="D19" s="109">
        <v>5543</v>
      </c>
      <c r="E19" s="109">
        <v>7913.33</v>
      </c>
      <c r="F19" s="109">
        <v>7811.61</v>
      </c>
      <c r="G19" s="109">
        <v>8442.18</v>
      </c>
      <c r="H19" s="114"/>
      <c r="I19" s="113"/>
      <c r="J19" s="113">
        <v>7321.98</v>
      </c>
      <c r="K19" s="79"/>
      <c r="L19" s="102">
        <f>J19/I18</f>
        <v>1.1093567319390665</v>
      </c>
    </row>
    <row r="20" spans="1:12" x14ac:dyDescent="0.25">
      <c r="A20" s="11"/>
      <c r="B20" s="27"/>
      <c r="C20" s="82"/>
      <c r="D20" s="103">
        <f>C19*$L19</f>
        <v>6923.4953640317135</v>
      </c>
      <c r="E20" s="103">
        <f>D19*$L19</f>
        <v>6149.1643651382456</v>
      </c>
      <c r="F20" s="103">
        <f>E19*$L19</f>
        <v>8778.7059075553734</v>
      </c>
      <c r="G20" s="103">
        <f>F19*$L19</f>
        <v>8665.8621407825303</v>
      </c>
      <c r="H20" s="103">
        <f>G19*$L19</f>
        <v>9365.3892152413482</v>
      </c>
      <c r="I20" s="103"/>
      <c r="J20" s="104"/>
      <c r="K20" s="105">
        <f>(E20+G20+H20)/3</f>
        <v>8060.1385737207083</v>
      </c>
    </row>
    <row r="21" spans="1:12" s="3" customFormat="1" ht="17.25" customHeight="1" x14ac:dyDescent="0.25">
      <c r="A21" s="11" t="s">
        <v>15</v>
      </c>
      <c r="B21" s="34">
        <v>8193.4</v>
      </c>
      <c r="C21" s="34">
        <v>8363.92</v>
      </c>
      <c r="D21" s="31">
        <v>7380.19</v>
      </c>
      <c r="E21" s="31">
        <v>8078.63</v>
      </c>
      <c r="F21" s="31">
        <v>7921.81</v>
      </c>
      <c r="G21" s="31"/>
      <c r="H21" s="31"/>
      <c r="I21" s="33">
        <f>(B21+E21+F21)/3</f>
        <v>8064.6133333333337</v>
      </c>
      <c r="J21" s="24"/>
      <c r="K21" s="81"/>
    </row>
    <row r="22" spans="1:12" s="3" customFormat="1" ht="17.25" customHeight="1" x14ac:dyDescent="0.25">
      <c r="A22" s="11"/>
      <c r="B22" s="27"/>
      <c r="C22" s="109">
        <v>8410.08</v>
      </c>
      <c r="D22" s="109">
        <v>7427.84</v>
      </c>
      <c r="E22" s="109">
        <v>8127.7699999999995</v>
      </c>
      <c r="F22" s="109">
        <v>7972.44</v>
      </c>
      <c r="G22" s="109">
        <v>8549.4</v>
      </c>
      <c r="H22" s="114"/>
      <c r="I22" s="113"/>
      <c r="J22" s="113">
        <v>8170.1</v>
      </c>
      <c r="K22" s="81"/>
      <c r="L22" s="102">
        <f>J22/I21</f>
        <v>1.0130801890067884</v>
      </c>
    </row>
    <row r="23" spans="1:12" x14ac:dyDescent="0.25">
      <c r="A23" s="11"/>
      <c r="B23" s="27"/>
      <c r="C23" s="82"/>
      <c r="D23" s="103">
        <f>C22*$L22</f>
        <v>8520.0854359622117</v>
      </c>
      <c r="E23" s="103">
        <f>D22*$L22</f>
        <v>7524.9975511121838</v>
      </c>
      <c r="F23" s="103">
        <f>E22*$L22</f>
        <v>8234.082767803704</v>
      </c>
      <c r="G23" s="103">
        <f>F22*$L22</f>
        <v>8076.7210220452798</v>
      </c>
      <c r="H23" s="103">
        <f>G22*$L22</f>
        <v>8661.2277678946357</v>
      </c>
      <c r="I23" s="103"/>
      <c r="J23" s="104"/>
      <c r="K23" s="105">
        <f>(E23+G23+H23)/3</f>
        <v>8087.6487803506998</v>
      </c>
    </row>
    <row r="24" spans="1:12" s="3" customFormat="1" ht="17.25" customHeight="1" x14ac:dyDescent="0.25">
      <c r="A24" s="11" t="s">
        <v>16</v>
      </c>
      <c r="B24" s="29">
        <v>7470.1100000000006</v>
      </c>
      <c r="C24" s="29">
        <v>7241.66</v>
      </c>
      <c r="D24" s="29">
        <v>8331.43</v>
      </c>
      <c r="E24" s="29">
        <v>8975.73</v>
      </c>
      <c r="F24" s="29">
        <v>8767.8900000000012</v>
      </c>
      <c r="G24" s="31"/>
      <c r="H24" s="31"/>
      <c r="I24" s="33">
        <f>(B24+D24+F24)/3</f>
        <v>8189.81</v>
      </c>
      <c r="J24" s="24"/>
      <c r="K24" s="81"/>
    </row>
    <row r="25" spans="1:12" s="3" customFormat="1" ht="17.25" customHeight="1" x14ac:dyDescent="0.25">
      <c r="A25" s="11"/>
      <c r="B25" s="27"/>
      <c r="C25" s="109">
        <v>7265.84</v>
      </c>
      <c r="D25" s="109">
        <v>8356.02</v>
      </c>
      <c r="E25" s="109">
        <v>9000.73</v>
      </c>
      <c r="F25" s="109">
        <v>8793.3000000000011</v>
      </c>
      <c r="G25" s="109">
        <v>8079.27</v>
      </c>
      <c r="H25" s="114"/>
      <c r="I25" s="113"/>
      <c r="J25" s="113">
        <v>8409.2999999999993</v>
      </c>
      <c r="K25" s="81"/>
      <c r="L25" s="102">
        <f>J25/I24</f>
        <v>1.026800377542336</v>
      </c>
    </row>
    <row r="26" spans="1:12" x14ac:dyDescent="0.25">
      <c r="A26" s="11"/>
      <c r="B26" s="27"/>
      <c r="C26" s="82"/>
      <c r="D26" s="103">
        <f>C25*$L25</f>
        <v>7460.5672551622065</v>
      </c>
      <c r="E26" s="103">
        <f>D25*$L25</f>
        <v>8579.9644907513102</v>
      </c>
      <c r="F26" s="103">
        <f>E25*$L25</f>
        <v>9241.9529621566289</v>
      </c>
      <c r="G26" s="103">
        <f>F25*$L25</f>
        <v>9028.9637598430236</v>
      </c>
      <c r="H26" s="103">
        <f>G25*$L25</f>
        <v>8295.7974862664687</v>
      </c>
      <c r="I26" s="103"/>
      <c r="J26" s="104"/>
      <c r="K26" s="105">
        <f>(E26+G26+H26)/3</f>
        <v>8634.908578953602</v>
      </c>
    </row>
    <row r="27" spans="1:12" ht="17.25" customHeight="1" x14ac:dyDescent="0.25">
      <c r="A27" s="11" t="s">
        <v>12</v>
      </c>
      <c r="B27" s="34">
        <v>9788.16</v>
      </c>
      <c r="C27" s="34">
        <v>8385.02</v>
      </c>
      <c r="D27" s="31">
        <v>8781.33</v>
      </c>
      <c r="E27" s="106">
        <v>8902.85</v>
      </c>
      <c r="F27" s="31">
        <v>7936.76</v>
      </c>
      <c r="G27" s="31"/>
      <c r="H27" s="31"/>
      <c r="I27" s="33">
        <f>(C27+D27+E27)/3</f>
        <v>8689.7333333333318</v>
      </c>
      <c r="J27" s="24"/>
      <c r="K27" s="79"/>
    </row>
    <row r="28" spans="1:12" ht="17.25" customHeight="1" x14ac:dyDescent="0.25">
      <c r="A28" s="11"/>
      <c r="B28" s="27"/>
      <c r="C28" s="109">
        <v>8424.68</v>
      </c>
      <c r="D28" s="109">
        <v>8822.2999999999993</v>
      </c>
      <c r="E28" s="109">
        <v>8945.130000000001</v>
      </c>
      <c r="F28" s="109">
        <v>7980.35</v>
      </c>
      <c r="G28" s="109">
        <v>8365.4600000000009</v>
      </c>
      <c r="H28" s="114"/>
      <c r="I28" s="113"/>
      <c r="J28" s="113">
        <v>8537.7999999999993</v>
      </c>
      <c r="K28" s="79"/>
      <c r="L28" s="102">
        <f>J28/I27</f>
        <v>0.9825157657312078</v>
      </c>
    </row>
    <row r="29" spans="1:12" x14ac:dyDescent="0.25">
      <c r="A29" s="11"/>
      <c r="B29" s="27"/>
      <c r="C29" s="82"/>
      <c r="D29" s="103">
        <f>C28*$L28</f>
        <v>8277.3809212403921</v>
      </c>
      <c r="E29" s="103">
        <f>D28*$L28</f>
        <v>8668.0488400104332</v>
      </c>
      <c r="F29" s="103">
        <f>E28*$L28</f>
        <v>8788.7312515152007</v>
      </c>
      <c r="G29" s="103">
        <f>F28*$L28</f>
        <v>7840.8196910530442</v>
      </c>
      <c r="H29" s="103">
        <f>G28*$L28</f>
        <v>8219.1963375937903</v>
      </c>
      <c r="I29" s="103"/>
      <c r="J29" s="104"/>
      <c r="K29" s="105">
        <f>(E29+G29+H29)/3</f>
        <v>8242.6882895524232</v>
      </c>
    </row>
    <row r="30" spans="1:12" x14ac:dyDescent="0.25">
      <c r="A30" s="11" t="s">
        <v>13</v>
      </c>
      <c r="B30" s="34">
        <v>10001.299999999999</v>
      </c>
      <c r="C30" s="34">
        <v>9094.33</v>
      </c>
      <c r="D30" s="31">
        <v>9271.51</v>
      </c>
      <c r="E30" s="31">
        <v>9498.07</v>
      </c>
      <c r="F30" s="31">
        <v>9426.92</v>
      </c>
      <c r="G30" s="31"/>
      <c r="H30" s="31"/>
      <c r="I30" s="33">
        <f>(D30+E30+F30)/3</f>
        <v>9398.8333333333339</v>
      </c>
      <c r="J30" s="24"/>
      <c r="K30" s="79"/>
    </row>
    <row r="31" spans="1:12" x14ac:dyDescent="0.25">
      <c r="A31" s="11"/>
      <c r="B31" s="27"/>
      <c r="C31" s="109">
        <v>9137.35</v>
      </c>
      <c r="D31" s="109">
        <v>9315.74</v>
      </c>
      <c r="E31" s="109">
        <v>9543.48</v>
      </c>
      <c r="F31" s="109">
        <v>9473.51</v>
      </c>
      <c r="G31" s="109">
        <v>7683.66</v>
      </c>
      <c r="H31" s="114"/>
      <c r="I31" s="113"/>
      <c r="J31" s="113">
        <v>9308.8700000000008</v>
      </c>
      <c r="K31" s="79"/>
      <c r="L31" s="102">
        <f>J31/I30</f>
        <v>0.99042824464029222</v>
      </c>
    </row>
    <row r="32" spans="1:12" x14ac:dyDescent="0.25">
      <c r="A32" s="11"/>
      <c r="B32" s="27"/>
      <c r="C32" s="82"/>
      <c r="D32" s="103">
        <f>C31*$L31</f>
        <v>9049.8895211639738</v>
      </c>
      <c r="E32" s="103">
        <f>D31*$L31</f>
        <v>9226.5720157253563</v>
      </c>
      <c r="F32" s="103">
        <f>E31*$L31</f>
        <v>9452.1321441597356</v>
      </c>
      <c r="G32" s="103">
        <f>F31*$L31</f>
        <v>9382.8318798822547</v>
      </c>
      <c r="H32" s="103">
        <f>G31*$L31</f>
        <v>7610.1138862128273</v>
      </c>
      <c r="I32" s="103"/>
      <c r="J32" s="104"/>
      <c r="K32" s="105">
        <f>(E32+G32+H32)/3</f>
        <v>8739.8392606068137</v>
      </c>
    </row>
    <row r="33" spans="1:12" ht="16.5" customHeight="1" x14ac:dyDescent="0.25">
      <c r="A33" s="11" t="s">
        <v>30</v>
      </c>
      <c r="B33" s="108">
        <v>8364</v>
      </c>
      <c r="C33" s="108">
        <v>8536</v>
      </c>
      <c r="D33" s="108">
        <v>8215</v>
      </c>
      <c r="E33" s="108">
        <v>8181.99</v>
      </c>
      <c r="F33" s="108">
        <v>6931.95</v>
      </c>
      <c r="G33" s="30"/>
      <c r="H33" s="108"/>
      <c r="I33" s="33">
        <v>8253.66</v>
      </c>
      <c r="J33" s="24"/>
      <c r="K33" s="79"/>
    </row>
    <row r="34" spans="1:12" ht="16.5" customHeight="1" x14ac:dyDescent="0.25">
      <c r="A34" s="11"/>
      <c r="B34" s="27"/>
      <c r="C34" s="109">
        <v>8536</v>
      </c>
      <c r="D34" s="109">
        <v>8215</v>
      </c>
      <c r="E34" s="109">
        <v>8181.99</v>
      </c>
      <c r="F34" s="109">
        <v>6931.95</v>
      </c>
      <c r="G34" s="109">
        <v>7821.04</v>
      </c>
      <c r="H34" s="114"/>
      <c r="I34" s="113"/>
      <c r="J34" s="113">
        <v>8072.68</v>
      </c>
      <c r="K34" s="79"/>
      <c r="L34" s="102">
        <f>J34/I33</f>
        <v>0.97807275802492477</v>
      </c>
    </row>
    <row r="35" spans="1:12" x14ac:dyDescent="0.25">
      <c r="A35" s="11"/>
      <c r="B35" s="27"/>
      <c r="C35" s="82"/>
      <c r="D35" s="103">
        <f>C34*$L34</f>
        <v>8348.8290625007576</v>
      </c>
      <c r="E35" s="103">
        <f>D34*$L34</f>
        <v>8034.867707174757</v>
      </c>
      <c r="F35" s="103">
        <f>E34*$L34</f>
        <v>8002.5815254323543</v>
      </c>
      <c r="G35" s="103">
        <f>F34*$L34</f>
        <v>6779.9514549908772</v>
      </c>
      <c r="H35" s="103">
        <f>G34*$L34</f>
        <v>7649.5461634232579</v>
      </c>
      <c r="I35" s="103"/>
      <c r="J35" s="104"/>
      <c r="K35" s="105">
        <f>(E35+G35+H35)/3</f>
        <v>7488.1217751962977</v>
      </c>
    </row>
    <row r="36" spans="1:12" ht="15" customHeight="1" x14ac:dyDescent="0.25">
      <c r="A36" s="11" t="s">
        <v>14</v>
      </c>
      <c r="B36" s="34">
        <v>8607.76</v>
      </c>
      <c r="C36" s="34">
        <v>8392.2999999999993</v>
      </c>
      <c r="D36" s="31">
        <v>8122.84</v>
      </c>
      <c r="E36" s="31">
        <v>8061.71</v>
      </c>
      <c r="F36" s="31">
        <v>7030.87</v>
      </c>
      <c r="G36" s="31"/>
      <c r="H36" s="31"/>
      <c r="I36" s="33">
        <f>(C36+D36+E36)/3</f>
        <v>8192.2833333333328</v>
      </c>
      <c r="J36" s="24"/>
      <c r="K36" s="79"/>
    </row>
    <row r="37" spans="1:12" ht="15" customHeight="1" x14ac:dyDescent="0.25">
      <c r="A37" s="11"/>
      <c r="B37" s="27"/>
      <c r="C37" s="109">
        <v>8436.48</v>
      </c>
      <c r="D37" s="109">
        <v>8167.9</v>
      </c>
      <c r="E37" s="109">
        <v>8107.65</v>
      </c>
      <c r="F37" s="109">
        <v>7077.69</v>
      </c>
      <c r="G37" s="109">
        <v>7918.2</v>
      </c>
      <c r="H37" s="114"/>
      <c r="I37" s="113"/>
      <c r="J37" s="113">
        <v>8064.58</v>
      </c>
      <c r="K37" s="79"/>
      <c r="L37" s="102">
        <f>J37/I36</f>
        <v>0.98441175333698183</v>
      </c>
    </row>
    <row r="38" spans="1:12" ht="15" customHeight="1" x14ac:dyDescent="0.25">
      <c r="A38" s="11"/>
      <c r="B38" s="27"/>
      <c r="C38" s="82"/>
      <c r="D38" s="103">
        <f>C37*$L37</f>
        <v>8304.9700687923796</v>
      </c>
      <c r="E38" s="103">
        <f>D37*$L37</f>
        <v>8040.5767600811332</v>
      </c>
      <c r="F38" s="103">
        <f>E37*$L37</f>
        <v>7981.2659519425806</v>
      </c>
      <c r="G38" s="103">
        <f>F37*$L37</f>
        <v>6967.3612224756225</v>
      </c>
      <c r="H38" s="103">
        <f>G37*$L37</f>
        <v>7794.7691452728895</v>
      </c>
      <c r="I38" s="103"/>
      <c r="J38" s="104"/>
      <c r="K38" s="105">
        <f>(E38+G38+H38)/3</f>
        <v>7600.9023759432157</v>
      </c>
      <c r="L38" s="102"/>
    </row>
    <row r="39" spans="1:12" x14ac:dyDescent="0.25">
      <c r="A39" s="11" t="s">
        <v>10</v>
      </c>
      <c r="B39" s="34">
        <v>9232.93</v>
      </c>
      <c r="C39" s="34">
        <v>8708.9699999999993</v>
      </c>
      <c r="D39" s="34">
        <v>8936.3799999999992</v>
      </c>
      <c r="E39" s="34">
        <v>9287.76</v>
      </c>
      <c r="F39" s="34">
        <v>8675.3799999999992</v>
      </c>
      <c r="G39" s="34"/>
      <c r="H39" s="34"/>
      <c r="I39" s="32">
        <f>(B39+C39+D39)/3</f>
        <v>8959.4266666666663</v>
      </c>
      <c r="J39" s="5"/>
      <c r="K39" s="79"/>
    </row>
    <row r="40" spans="1:12" x14ac:dyDescent="0.25">
      <c r="A40" s="11"/>
      <c r="B40" s="27"/>
      <c r="C40" s="109">
        <v>8746.4699999999993</v>
      </c>
      <c r="D40" s="109">
        <v>8975.81</v>
      </c>
      <c r="E40" s="109">
        <v>9329.1200000000008</v>
      </c>
      <c r="F40" s="109">
        <v>8718.67</v>
      </c>
      <c r="G40" s="109">
        <v>8802.34</v>
      </c>
      <c r="H40" s="114"/>
      <c r="I40" s="115"/>
      <c r="J40" s="115">
        <v>8841.5400000000009</v>
      </c>
      <c r="K40" s="79"/>
      <c r="L40" s="102">
        <f>J40/I39</f>
        <v>0.98684216400751845</v>
      </c>
    </row>
    <row r="41" spans="1:12" x14ac:dyDescent="0.25">
      <c r="A41" s="11"/>
      <c r="B41" s="27"/>
      <c r="C41" s="82"/>
      <c r="D41" s="103">
        <f>C40*$L40</f>
        <v>8631.3853822268393</v>
      </c>
      <c r="E41" s="103">
        <f>D40*$L40</f>
        <v>8857.7077641203232</v>
      </c>
      <c r="F41" s="103">
        <f>E40*$L40</f>
        <v>9206.3689690858209</v>
      </c>
      <c r="G41" s="103">
        <f>F40*$L40</f>
        <v>8603.9511700674302</v>
      </c>
      <c r="H41" s="103">
        <f>G40*$L40</f>
        <v>8686.5202539299407</v>
      </c>
      <c r="I41" s="103"/>
      <c r="J41" s="104"/>
      <c r="K41" s="105">
        <f>(E41+G41+H41)/3</f>
        <v>8716.0597293725659</v>
      </c>
      <c r="L41" s="102"/>
    </row>
    <row r="42" spans="1:12" ht="16.5" customHeight="1" x14ac:dyDescent="0.25">
      <c r="A42" s="11" t="s">
        <v>31</v>
      </c>
      <c r="B42" s="34">
        <v>8108.18</v>
      </c>
      <c r="C42" s="34">
        <v>8264.15</v>
      </c>
      <c r="D42" s="31">
        <v>8231.1200000000008</v>
      </c>
      <c r="E42" s="31">
        <v>9413.3700000000008</v>
      </c>
      <c r="F42" s="31">
        <v>8095.1</v>
      </c>
      <c r="G42" s="31"/>
      <c r="H42" s="31"/>
      <c r="I42" s="33">
        <f>(B42+C42+D42)/3</f>
        <v>8201.15</v>
      </c>
      <c r="J42" s="24"/>
      <c r="K42" s="79"/>
    </row>
    <row r="43" spans="1:12" ht="16.5" customHeight="1" x14ac:dyDescent="0.25">
      <c r="A43" s="11"/>
      <c r="B43" s="27"/>
      <c r="C43" s="109">
        <v>8294.34</v>
      </c>
      <c r="D43" s="109">
        <v>8260.9500000000007</v>
      </c>
      <c r="E43" s="109">
        <v>9442.84</v>
      </c>
      <c r="F43" s="109">
        <v>8124.21</v>
      </c>
      <c r="G43" s="109">
        <v>9109.7300000000014</v>
      </c>
      <c r="H43" s="114"/>
      <c r="I43" s="113"/>
      <c r="J43" s="113">
        <v>8555.01</v>
      </c>
      <c r="K43" s="79"/>
      <c r="L43" s="102">
        <f>J43/I42</f>
        <v>1.0431476073477501</v>
      </c>
    </row>
    <row r="44" spans="1:12" x14ac:dyDescent="0.25">
      <c r="A44" s="11"/>
      <c r="B44" s="27"/>
      <c r="C44" s="82"/>
      <c r="D44" s="103">
        <f>C43*$L43</f>
        <v>8652.220925528738</v>
      </c>
      <c r="E44" s="103">
        <f>D43*$L43</f>
        <v>8617.3902269193968</v>
      </c>
      <c r="F44" s="103">
        <f>E43*$L43</f>
        <v>9850.2759525676283</v>
      </c>
      <c r="G44" s="103">
        <f>F43*$L43</f>
        <v>8474.7502230906648</v>
      </c>
      <c r="H44" s="103">
        <f>G43*$L43</f>
        <v>9502.7930530840222</v>
      </c>
      <c r="I44" s="103"/>
      <c r="J44" s="104"/>
      <c r="K44" s="105">
        <f>(E44+G44+H44)/3</f>
        <v>8864.9778343646958</v>
      </c>
    </row>
    <row r="45" spans="1:12" ht="16.5" customHeight="1" x14ac:dyDescent="0.25">
      <c r="A45" s="11" t="s">
        <v>11</v>
      </c>
      <c r="B45" s="34">
        <v>8505.5400000000009</v>
      </c>
      <c r="C45" s="34">
        <v>7578.98</v>
      </c>
      <c r="D45" s="31">
        <v>7905.39</v>
      </c>
      <c r="E45" s="31">
        <v>8334.7199999999993</v>
      </c>
      <c r="F45" s="31">
        <v>7033.77</v>
      </c>
      <c r="G45" s="31"/>
      <c r="H45" s="31"/>
      <c r="I45" s="33">
        <f>(C45+D45+E45)/3</f>
        <v>7939.6966666666658</v>
      </c>
      <c r="J45" s="24"/>
      <c r="K45" s="79"/>
    </row>
    <row r="46" spans="1:12" ht="16.5" customHeight="1" x14ac:dyDescent="0.25">
      <c r="A46" s="11"/>
      <c r="B46" s="27"/>
      <c r="C46" s="109">
        <v>7621.7300000000005</v>
      </c>
      <c r="D46" s="109">
        <v>7949.5</v>
      </c>
      <c r="E46" s="109">
        <v>8380.19</v>
      </c>
      <c r="F46" s="109">
        <v>7080.5999999999995</v>
      </c>
      <c r="G46" s="109">
        <v>7920.14</v>
      </c>
      <c r="H46" s="114"/>
      <c r="I46" s="113"/>
      <c r="J46" s="113">
        <v>7830.46</v>
      </c>
      <c r="K46" s="79"/>
      <c r="L46" s="102">
        <f>J46/I45</f>
        <v>0.98624170780663756</v>
      </c>
    </row>
    <row r="47" spans="1:12" ht="16.5" customHeight="1" x14ac:dyDescent="0.25">
      <c r="A47" s="11"/>
      <c r="B47" s="27"/>
      <c r="C47" s="27"/>
      <c r="D47" s="103">
        <f>C46*$L46</f>
        <v>7516.8680116410842</v>
      </c>
      <c r="E47" s="103">
        <f>D46*$L46</f>
        <v>7840.1284562088649</v>
      </c>
      <c r="F47" s="103">
        <f>E46*$L46</f>
        <v>8264.892897344107</v>
      </c>
      <c r="G47" s="103">
        <f>F46*$L46</f>
        <v>6983.1830362956771</v>
      </c>
      <c r="H47" s="103">
        <f>G46*$L46</f>
        <v>7811.1723996676628</v>
      </c>
      <c r="I47" s="103"/>
      <c r="J47" s="104"/>
      <c r="K47" s="105">
        <f>(E47+G47+H47)/3</f>
        <v>7544.827964057401</v>
      </c>
    </row>
    <row r="48" spans="1:12" ht="15" customHeight="1" x14ac:dyDescent="0.25">
      <c r="A48" s="11" t="s">
        <v>9</v>
      </c>
      <c r="B48" s="34">
        <v>8759.1200000000008</v>
      </c>
      <c r="C48" s="34">
        <v>8233.93</v>
      </c>
      <c r="D48" s="34">
        <v>8637.09</v>
      </c>
      <c r="E48" s="34">
        <v>8898.49</v>
      </c>
      <c r="F48" s="34">
        <v>8422.52</v>
      </c>
      <c r="G48" s="34"/>
      <c r="H48" s="34"/>
      <c r="I48" s="32">
        <f>(B48+D48+F48)/3</f>
        <v>8606.2433333333338</v>
      </c>
      <c r="J48" s="5"/>
      <c r="K48" s="79"/>
    </row>
    <row r="49" spans="1:12" x14ac:dyDescent="0.25">
      <c r="A49" s="11"/>
      <c r="B49" s="27"/>
      <c r="C49" s="109">
        <v>8270.74</v>
      </c>
      <c r="D49" s="109">
        <v>8675.0399999999991</v>
      </c>
      <c r="E49" s="109">
        <v>8937.5800000000017</v>
      </c>
      <c r="F49" s="109">
        <v>8462.75</v>
      </c>
      <c r="G49" s="109">
        <v>8331.33</v>
      </c>
      <c r="H49" s="114"/>
      <c r="I49" s="115"/>
      <c r="J49" s="115">
        <v>8489.7099999999991</v>
      </c>
      <c r="L49" s="102">
        <f>J49/I48</f>
        <v>0.98645944242803563</v>
      </c>
    </row>
    <row r="50" spans="1:12" x14ac:dyDescent="0.25">
      <c r="A50" s="11"/>
      <c r="B50" s="27"/>
      <c r="C50" s="82"/>
      <c r="D50" s="103">
        <f>C49*$L49</f>
        <v>8158.7495688672516</v>
      </c>
      <c r="E50" s="103">
        <f>D49*$L49</f>
        <v>8557.5751214409047</v>
      </c>
      <c r="F50" s="103">
        <f>E49*$L49</f>
        <v>8816.5601834559639</v>
      </c>
      <c r="G50" s="103">
        <f>F49*$L49</f>
        <v>8348.1596464078593</v>
      </c>
      <c r="H50" s="103">
        <f>G49*$L49</f>
        <v>8218.5191464839663</v>
      </c>
      <c r="I50" s="103"/>
      <c r="J50" s="104"/>
      <c r="K50" s="105">
        <f>(E50+G50+H50)/3</f>
        <v>8374.7513047775774</v>
      </c>
    </row>
  </sheetData>
  <mergeCells count="2">
    <mergeCell ref="B2:H2"/>
    <mergeCell ref="L1:L2"/>
  </mergeCells>
  <printOptions horizontalCentered="1" verticalCentered="1"/>
  <pageMargins left="0.7" right="0.7" top="1.27958333333333" bottom="0.75" header="0.3" footer="0.3"/>
  <pageSetup scale="80" orientation="portrait" r:id="rId1"/>
  <headerFooter>
    <oddHeader xml:space="preserve">&amp;L&amp;"Times New Roman,Regular"&amp;12&amp;K00B050Rice Lawyers, Inc.
A Professional Corporation
437 Century Park Drive, Suite C
Yuba City, CA  95991
(530) 751-9730&amp;"-,Regular"&amp;11&amp;K01+000
&amp;C&amp;14
COUNTY YIELDS - TEMPERATE JAPONICA RICE
2024-5 ARC-CO
&amp;R
</oddHeader>
    <oddFooter>&amp;L&amp;Z&amp;F&amp;A&amp;R&amp;D&amp;T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10"/>
  <sheetViews>
    <sheetView topLeftCell="A2" zoomScaleNormal="100" workbookViewId="0">
      <selection activeCell="M7" sqref="M7"/>
    </sheetView>
  </sheetViews>
  <sheetFormatPr defaultRowHeight="15" x14ac:dyDescent="0.25"/>
  <cols>
    <col min="1" max="1" width="8.7109375" style="9" customWidth="1"/>
    <col min="2" max="3" width="10.28515625" style="9" bestFit="1" customWidth="1"/>
    <col min="4" max="4" width="9.7109375" style="9" bestFit="1" customWidth="1"/>
    <col min="5" max="5" width="9.140625" style="9" bestFit="1" customWidth="1"/>
    <col min="6" max="7" width="9.7109375" style="9" bestFit="1" customWidth="1"/>
    <col min="8" max="9" width="10" style="9" customWidth="1"/>
    <col min="10" max="10" width="9.7109375" style="9" customWidth="1"/>
    <col min="11" max="11" width="13" style="9" customWidth="1"/>
    <col min="12" max="12" width="13.28515625" style="9" customWidth="1"/>
    <col min="13" max="13" width="12" style="9" customWidth="1"/>
    <col min="14" max="239" width="8.85546875" style="9"/>
    <col min="240" max="240" width="10.85546875" style="9" customWidth="1"/>
    <col min="241" max="244" width="5.42578125" style="9" bestFit="1" customWidth="1"/>
    <col min="245" max="245" width="8.28515625" style="9" bestFit="1" customWidth="1"/>
    <col min="246" max="249" width="7.5703125" style="9" customWidth="1"/>
    <col min="250" max="250" width="8.28515625" style="9" bestFit="1" customWidth="1"/>
    <col min="251" max="495" width="8.85546875" style="9"/>
    <col min="496" max="496" width="10.85546875" style="9" customWidth="1"/>
    <col min="497" max="500" width="5.42578125" style="9" bestFit="1" customWidth="1"/>
    <col min="501" max="501" width="8.28515625" style="9" bestFit="1" customWidth="1"/>
    <col min="502" max="505" width="7.5703125" style="9" customWidth="1"/>
    <col min="506" max="506" width="8.28515625" style="9" bestFit="1" customWidth="1"/>
    <col min="507" max="751" width="8.85546875" style="9"/>
    <col min="752" max="752" width="10.85546875" style="9" customWidth="1"/>
    <col min="753" max="756" width="5.42578125" style="9" bestFit="1" customWidth="1"/>
    <col min="757" max="757" width="8.28515625" style="9" bestFit="1" customWidth="1"/>
    <col min="758" max="761" width="7.5703125" style="9" customWidth="1"/>
    <col min="762" max="762" width="8.28515625" style="9" bestFit="1" customWidth="1"/>
    <col min="763" max="1007" width="8.85546875" style="9"/>
    <col min="1008" max="1008" width="10.85546875" style="9" customWidth="1"/>
    <col min="1009" max="1012" width="5.42578125" style="9" bestFit="1" customWidth="1"/>
    <col min="1013" max="1013" width="8.28515625" style="9" bestFit="1" customWidth="1"/>
    <col min="1014" max="1017" width="7.5703125" style="9" customWidth="1"/>
    <col min="1018" max="1018" width="8.28515625" style="9" bestFit="1" customWidth="1"/>
    <col min="1019" max="1263" width="8.85546875" style="9"/>
    <col min="1264" max="1264" width="10.85546875" style="9" customWidth="1"/>
    <col min="1265" max="1268" width="5.42578125" style="9" bestFit="1" customWidth="1"/>
    <col min="1269" max="1269" width="8.28515625" style="9" bestFit="1" customWidth="1"/>
    <col min="1270" max="1273" width="7.5703125" style="9" customWidth="1"/>
    <col min="1274" max="1274" width="8.28515625" style="9" bestFit="1" customWidth="1"/>
    <col min="1275" max="1519" width="8.85546875" style="9"/>
    <col min="1520" max="1520" width="10.85546875" style="9" customWidth="1"/>
    <col min="1521" max="1524" width="5.42578125" style="9" bestFit="1" customWidth="1"/>
    <col min="1525" max="1525" width="8.28515625" style="9" bestFit="1" customWidth="1"/>
    <col min="1526" max="1529" width="7.5703125" style="9" customWidth="1"/>
    <col min="1530" max="1530" width="8.28515625" style="9" bestFit="1" customWidth="1"/>
    <col min="1531" max="1775" width="8.85546875" style="9"/>
    <col min="1776" max="1776" width="10.85546875" style="9" customWidth="1"/>
    <col min="1777" max="1780" width="5.42578125" style="9" bestFit="1" customWidth="1"/>
    <col min="1781" max="1781" width="8.28515625" style="9" bestFit="1" customWidth="1"/>
    <col min="1782" max="1785" width="7.5703125" style="9" customWidth="1"/>
    <col min="1786" max="1786" width="8.28515625" style="9" bestFit="1" customWidth="1"/>
    <col min="1787" max="2031" width="8.85546875" style="9"/>
    <col min="2032" max="2032" width="10.85546875" style="9" customWidth="1"/>
    <col min="2033" max="2036" width="5.42578125" style="9" bestFit="1" customWidth="1"/>
    <col min="2037" max="2037" width="8.28515625" style="9" bestFit="1" customWidth="1"/>
    <col min="2038" max="2041" width="7.5703125" style="9" customWidth="1"/>
    <col min="2042" max="2042" width="8.28515625" style="9" bestFit="1" customWidth="1"/>
    <col min="2043" max="2287" width="8.85546875" style="9"/>
    <col min="2288" max="2288" width="10.85546875" style="9" customWidth="1"/>
    <col min="2289" max="2292" width="5.42578125" style="9" bestFit="1" customWidth="1"/>
    <col min="2293" max="2293" width="8.28515625" style="9" bestFit="1" customWidth="1"/>
    <col min="2294" max="2297" width="7.5703125" style="9" customWidth="1"/>
    <col min="2298" max="2298" width="8.28515625" style="9" bestFit="1" customWidth="1"/>
    <col min="2299" max="2543" width="8.85546875" style="9"/>
    <col min="2544" max="2544" width="10.85546875" style="9" customWidth="1"/>
    <col min="2545" max="2548" width="5.42578125" style="9" bestFit="1" customWidth="1"/>
    <col min="2549" max="2549" width="8.28515625" style="9" bestFit="1" customWidth="1"/>
    <col min="2550" max="2553" width="7.5703125" style="9" customWidth="1"/>
    <col min="2554" max="2554" width="8.28515625" style="9" bestFit="1" customWidth="1"/>
    <col min="2555" max="2799" width="8.85546875" style="9"/>
    <col min="2800" max="2800" width="10.85546875" style="9" customWidth="1"/>
    <col min="2801" max="2804" width="5.42578125" style="9" bestFit="1" customWidth="1"/>
    <col min="2805" max="2805" width="8.28515625" style="9" bestFit="1" customWidth="1"/>
    <col min="2806" max="2809" width="7.5703125" style="9" customWidth="1"/>
    <col min="2810" max="2810" width="8.28515625" style="9" bestFit="1" customWidth="1"/>
    <col min="2811" max="3055" width="8.85546875" style="9"/>
    <col min="3056" max="3056" width="10.85546875" style="9" customWidth="1"/>
    <col min="3057" max="3060" width="5.42578125" style="9" bestFit="1" customWidth="1"/>
    <col min="3061" max="3061" width="8.28515625" style="9" bestFit="1" customWidth="1"/>
    <col min="3062" max="3065" width="7.5703125" style="9" customWidth="1"/>
    <col min="3066" max="3066" width="8.28515625" style="9" bestFit="1" customWidth="1"/>
    <col min="3067" max="3311" width="8.85546875" style="9"/>
    <col min="3312" max="3312" width="10.85546875" style="9" customWidth="1"/>
    <col min="3313" max="3316" width="5.42578125" style="9" bestFit="1" customWidth="1"/>
    <col min="3317" max="3317" width="8.28515625" style="9" bestFit="1" customWidth="1"/>
    <col min="3318" max="3321" width="7.5703125" style="9" customWidth="1"/>
    <col min="3322" max="3322" width="8.28515625" style="9" bestFit="1" customWidth="1"/>
    <col min="3323" max="3567" width="8.85546875" style="9"/>
    <col min="3568" max="3568" width="10.85546875" style="9" customWidth="1"/>
    <col min="3569" max="3572" width="5.42578125" style="9" bestFit="1" customWidth="1"/>
    <col min="3573" max="3573" width="8.28515625" style="9" bestFit="1" customWidth="1"/>
    <col min="3574" max="3577" width="7.5703125" style="9" customWidth="1"/>
    <col min="3578" max="3578" width="8.28515625" style="9" bestFit="1" customWidth="1"/>
    <col min="3579" max="3823" width="8.85546875" style="9"/>
    <col min="3824" max="3824" width="10.85546875" style="9" customWidth="1"/>
    <col min="3825" max="3828" width="5.42578125" style="9" bestFit="1" customWidth="1"/>
    <col min="3829" max="3829" width="8.28515625" style="9" bestFit="1" customWidth="1"/>
    <col min="3830" max="3833" width="7.5703125" style="9" customWidth="1"/>
    <col min="3834" max="3834" width="8.28515625" style="9" bestFit="1" customWidth="1"/>
    <col min="3835" max="4079" width="8.85546875" style="9"/>
    <col min="4080" max="4080" width="10.85546875" style="9" customWidth="1"/>
    <col min="4081" max="4084" width="5.42578125" style="9" bestFit="1" customWidth="1"/>
    <col min="4085" max="4085" width="8.28515625" style="9" bestFit="1" customWidth="1"/>
    <col min="4086" max="4089" width="7.5703125" style="9" customWidth="1"/>
    <col min="4090" max="4090" width="8.28515625" style="9" bestFit="1" customWidth="1"/>
    <col min="4091" max="4335" width="8.85546875" style="9"/>
    <col min="4336" max="4336" width="10.85546875" style="9" customWidth="1"/>
    <col min="4337" max="4340" width="5.42578125" style="9" bestFit="1" customWidth="1"/>
    <col min="4341" max="4341" width="8.28515625" style="9" bestFit="1" customWidth="1"/>
    <col min="4342" max="4345" width="7.5703125" style="9" customWidth="1"/>
    <col min="4346" max="4346" width="8.28515625" style="9" bestFit="1" customWidth="1"/>
    <col min="4347" max="4591" width="8.85546875" style="9"/>
    <col min="4592" max="4592" width="10.85546875" style="9" customWidth="1"/>
    <col min="4593" max="4596" width="5.42578125" style="9" bestFit="1" customWidth="1"/>
    <col min="4597" max="4597" width="8.28515625" style="9" bestFit="1" customWidth="1"/>
    <col min="4598" max="4601" width="7.5703125" style="9" customWidth="1"/>
    <col min="4602" max="4602" width="8.28515625" style="9" bestFit="1" customWidth="1"/>
    <col min="4603" max="4847" width="8.85546875" style="9"/>
    <col min="4848" max="4848" width="10.85546875" style="9" customWidth="1"/>
    <col min="4849" max="4852" width="5.42578125" style="9" bestFit="1" customWidth="1"/>
    <col min="4853" max="4853" width="8.28515625" style="9" bestFit="1" customWidth="1"/>
    <col min="4854" max="4857" width="7.5703125" style="9" customWidth="1"/>
    <col min="4858" max="4858" width="8.28515625" style="9" bestFit="1" customWidth="1"/>
    <col min="4859" max="5103" width="8.85546875" style="9"/>
    <col min="5104" max="5104" width="10.85546875" style="9" customWidth="1"/>
    <col min="5105" max="5108" width="5.42578125" style="9" bestFit="1" customWidth="1"/>
    <col min="5109" max="5109" width="8.28515625" style="9" bestFit="1" customWidth="1"/>
    <col min="5110" max="5113" width="7.5703125" style="9" customWidth="1"/>
    <col min="5114" max="5114" width="8.28515625" style="9" bestFit="1" customWidth="1"/>
    <col min="5115" max="5359" width="8.85546875" style="9"/>
    <col min="5360" max="5360" width="10.85546875" style="9" customWidth="1"/>
    <col min="5361" max="5364" width="5.42578125" style="9" bestFit="1" customWidth="1"/>
    <col min="5365" max="5365" width="8.28515625" style="9" bestFit="1" customWidth="1"/>
    <col min="5366" max="5369" width="7.5703125" style="9" customWidth="1"/>
    <col min="5370" max="5370" width="8.28515625" style="9" bestFit="1" customWidth="1"/>
    <col min="5371" max="5615" width="8.85546875" style="9"/>
    <col min="5616" max="5616" width="10.85546875" style="9" customWidth="1"/>
    <col min="5617" max="5620" width="5.42578125" style="9" bestFit="1" customWidth="1"/>
    <col min="5621" max="5621" width="8.28515625" style="9" bestFit="1" customWidth="1"/>
    <col min="5622" max="5625" width="7.5703125" style="9" customWidth="1"/>
    <col min="5626" max="5626" width="8.28515625" style="9" bestFit="1" customWidth="1"/>
    <col min="5627" max="5871" width="8.85546875" style="9"/>
    <col min="5872" max="5872" width="10.85546875" style="9" customWidth="1"/>
    <col min="5873" max="5876" width="5.42578125" style="9" bestFit="1" customWidth="1"/>
    <col min="5877" max="5877" width="8.28515625" style="9" bestFit="1" customWidth="1"/>
    <col min="5878" max="5881" width="7.5703125" style="9" customWidth="1"/>
    <col min="5882" max="5882" width="8.28515625" style="9" bestFit="1" customWidth="1"/>
    <col min="5883" max="6127" width="8.85546875" style="9"/>
    <col min="6128" max="6128" width="10.85546875" style="9" customWidth="1"/>
    <col min="6129" max="6132" width="5.42578125" style="9" bestFit="1" customWidth="1"/>
    <col min="6133" max="6133" width="8.28515625" style="9" bestFit="1" customWidth="1"/>
    <col min="6134" max="6137" width="7.5703125" style="9" customWidth="1"/>
    <col min="6138" max="6138" width="8.28515625" style="9" bestFit="1" customWidth="1"/>
    <col min="6139" max="6383" width="8.85546875" style="9"/>
    <col min="6384" max="6384" width="10.85546875" style="9" customWidth="1"/>
    <col min="6385" max="6388" width="5.42578125" style="9" bestFit="1" customWidth="1"/>
    <col min="6389" max="6389" width="8.28515625" style="9" bestFit="1" customWidth="1"/>
    <col min="6390" max="6393" width="7.5703125" style="9" customWidth="1"/>
    <col min="6394" max="6394" width="8.28515625" style="9" bestFit="1" customWidth="1"/>
    <col min="6395" max="6639" width="8.85546875" style="9"/>
    <col min="6640" max="6640" width="10.85546875" style="9" customWidth="1"/>
    <col min="6641" max="6644" width="5.42578125" style="9" bestFit="1" customWidth="1"/>
    <col min="6645" max="6645" width="8.28515625" style="9" bestFit="1" customWidth="1"/>
    <col min="6646" max="6649" width="7.5703125" style="9" customWidth="1"/>
    <col min="6650" max="6650" width="8.28515625" style="9" bestFit="1" customWidth="1"/>
    <col min="6651" max="6895" width="8.85546875" style="9"/>
    <col min="6896" max="6896" width="10.85546875" style="9" customWidth="1"/>
    <col min="6897" max="6900" width="5.42578125" style="9" bestFit="1" customWidth="1"/>
    <col min="6901" max="6901" width="8.28515625" style="9" bestFit="1" customWidth="1"/>
    <col min="6902" max="6905" width="7.5703125" style="9" customWidth="1"/>
    <col min="6906" max="6906" width="8.28515625" style="9" bestFit="1" customWidth="1"/>
    <col min="6907" max="7151" width="8.85546875" style="9"/>
    <col min="7152" max="7152" width="10.85546875" style="9" customWidth="1"/>
    <col min="7153" max="7156" width="5.42578125" style="9" bestFit="1" customWidth="1"/>
    <col min="7157" max="7157" width="8.28515625" style="9" bestFit="1" customWidth="1"/>
    <col min="7158" max="7161" width="7.5703125" style="9" customWidth="1"/>
    <col min="7162" max="7162" width="8.28515625" style="9" bestFit="1" customWidth="1"/>
    <col min="7163" max="7407" width="8.85546875" style="9"/>
    <col min="7408" max="7408" width="10.85546875" style="9" customWidth="1"/>
    <col min="7409" max="7412" width="5.42578125" style="9" bestFit="1" customWidth="1"/>
    <col min="7413" max="7413" width="8.28515625" style="9" bestFit="1" customWidth="1"/>
    <col min="7414" max="7417" width="7.5703125" style="9" customWidth="1"/>
    <col min="7418" max="7418" width="8.28515625" style="9" bestFit="1" customWidth="1"/>
    <col min="7419" max="7663" width="8.85546875" style="9"/>
    <col min="7664" max="7664" width="10.85546875" style="9" customWidth="1"/>
    <col min="7665" max="7668" width="5.42578125" style="9" bestFit="1" customWidth="1"/>
    <col min="7669" max="7669" width="8.28515625" style="9" bestFit="1" customWidth="1"/>
    <col min="7670" max="7673" width="7.5703125" style="9" customWidth="1"/>
    <col min="7674" max="7674" width="8.28515625" style="9" bestFit="1" customWidth="1"/>
    <col min="7675" max="7919" width="8.85546875" style="9"/>
    <col min="7920" max="7920" width="10.85546875" style="9" customWidth="1"/>
    <col min="7921" max="7924" width="5.42578125" style="9" bestFit="1" customWidth="1"/>
    <col min="7925" max="7925" width="8.28515625" style="9" bestFit="1" customWidth="1"/>
    <col min="7926" max="7929" width="7.5703125" style="9" customWidth="1"/>
    <col min="7930" max="7930" width="8.28515625" style="9" bestFit="1" customWidth="1"/>
    <col min="7931" max="8175" width="8.85546875" style="9"/>
    <col min="8176" max="8176" width="10.85546875" style="9" customWidth="1"/>
    <col min="8177" max="8180" width="5.42578125" style="9" bestFit="1" customWidth="1"/>
    <col min="8181" max="8181" width="8.28515625" style="9" bestFit="1" customWidth="1"/>
    <col min="8182" max="8185" width="7.5703125" style="9" customWidth="1"/>
    <col min="8186" max="8186" width="8.28515625" style="9" bestFit="1" customWidth="1"/>
    <col min="8187" max="8431" width="8.85546875" style="9"/>
    <col min="8432" max="8432" width="10.85546875" style="9" customWidth="1"/>
    <col min="8433" max="8436" width="5.42578125" style="9" bestFit="1" customWidth="1"/>
    <col min="8437" max="8437" width="8.28515625" style="9" bestFit="1" customWidth="1"/>
    <col min="8438" max="8441" width="7.5703125" style="9" customWidth="1"/>
    <col min="8442" max="8442" width="8.28515625" style="9" bestFit="1" customWidth="1"/>
    <col min="8443" max="8687" width="8.85546875" style="9"/>
    <col min="8688" max="8688" width="10.85546875" style="9" customWidth="1"/>
    <col min="8689" max="8692" width="5.42578125" style="9" bestFit="1" customWidth="1"/>
    <col min="8693" max="8693" width="8.28515625" style="9" bestFit="1" customWidth="1"/>
    <col min="8694" max="8697" width="7.5703125" style="9" customWidth="1"/>
    <col min="8698" max="8698" width="8.28515625" style="9" bestFit="1" customWidth="1"/>
    <col min="8699" max="8943" width="8.85546875" style="9"/>
    <col min="8944" max="8944" width="10.85546875" style="9" customWidth="1"/>
    <col min="8945" max="8948" width="5.42578125" style="9" bestFit="1" customWidth="1"/>
    <col min="8949" max="8949" width="8.28515625" style="9" bestFit="1" customWidth="1"/>
    <col min="8950" max="8953" width="7.5703125" style="9" customWidth="1"/>
    <col min="8954" max="8954" width="8.28515625" style="9" bestFit="1" customWidth="1"/>
    <col min="8955" max="9199" width="8.85546875" style="9"/>
    <col min="9200" max="9200" width="10.85546875" style="9" customWidth="1"/>
    <col min="9201" max="9204" width="5.42578125" style="9" bestFit="1" customWidth="1"/>
    <col min="9205" max="9205" width="8.28515625" style="9" bestFit="1" customWidth="1"/>
    <col min="9206" max="9209" width="7.5703125" style="9" customWidth="1"/>
    <col min="9210" max="9210" width="8.28515625" style="9" bestFit="1" customWidth="1"/>
    <col min="9211" max="9455" width="8.85546875" style="9"/>
    <col min="9456" max="9456" width="10.85546875" style="9" customWidth="1"/>
    <col min="9457" max="9460" width="5.42578125" style="9" bestFit="1" customWidth="1"/>
    <col min="9461" max="9461" width="8.28515625" style="9" bestFit="1" customWidth="1"/>
    <col min="9462" max="9465" width="7.5703125" style="9" customWidth="1"/>
    <col min="9466" max="9466" width="8.28515625" style="9" bestFit="1" customWidth="1"/>
    <col min="9467" max="9711" width="8.85546875" style="9"/>
    <col min="9712" max="9712" width="10.85546875" style="9" customWidth="1"/>
    <col min="9713" max="9716" width="5.42578125" style="9" bestFit="1" customWidth="1"/>
    <col min="9717" max="9717" width="8.28515625" style="9" bestFit="1" customWidth="1"/>
    <col min="9718" max="9721" width="7.5703125" style="9" customWidth="1"/>
    <col min="9722" max="9722" width="8.28515625" style="9" bestFit="1" customWidth="1"/>
    <col min="9723" max="9967" width="8.85546875" style="9"/>
    <col min="9968" max="9968" width="10.85546875" style="9" customWidth="1"/>
    <col min="9969" max="9972" width="5.42578125" style="9" bestFit="1" customWidth="1"/>
    <col min="9973" max="9973" width="8.28515625" style="9" bestFit="1" customWidth="1"/>
    <col min="9974" max="9977" width="7.5703125" style="9" customWidth="1"/>
    <col min="9978" max="9978" width="8.28515625" style="9" bestFit="1" customWidth="1"/>
    <col min="9979" max="10223" width="8.85546875" style="9"/>
    <col min="10224" max="10224" width="10.85546875" style="9" customWidth="1"/>
    <col min="10225" max="10228" width="5.42578125" style="9" bestFit="1" customWidth="1"/>
    <col min="10229" max="10229" width="8.28515625" style="9" bestFit="1" customWidth="1"/>
    <col min="10230" max="10233" width="7.5703125" style="9" customWidth="1"/>
    <col min="10234" max="10234" width="8.28515625" style="9" bestFit="1" customWidth="1"/>
    <col min="10235" max="10479" width="8.85546875" style="9"/>
    <col min="10480" max="10480" width="10.85546875" style="9" customWidth="1"/>
    <col min="10481" max="10484" width="5.42578125" style="9" bestFit="1" customWidth="1"/>
    <col min="10485" max="10485" width="8.28515625" style="9" bestFit="1" customWidth="1"/>
    <col min="10486" max="10489" width="7.5703125" style="9" customWidth="1"/>
    <col min="10490" max="10490" width="8.28515625" style="9" bestFit="1" customWidth="1"/>
    <col min="10491" max="10735" width="8.85546875" style="9"/>
    <col min="10736" max="10736" width="10.85546875" style="9" customWidth="1"/>
    <col min="10737" max="10740" width="5.42578125" style="9" bestFit="1" customWidth="1"/>
    <col min="10741" max="10741" width="8.28515625" style="9" bestFit="1" customWidth="1"/>
    <col min="10742" max="10745" width="7.5703125" style="9" customWidth="1"/>
    <col min="10746" max="10746" width="8.28515625" style="9" bestFit="1" customWidth="1"/>
    <col min="10747" max="10991" width="8.85546875" style="9"/>
    <col min="10992" max="10992" width="10.85546875" style="9" customWidth="1"/>
    <col min="10993" max="10996" width="5.42578125" style="9" bestFit="1" customWidth="1"/>
    <col min="10997" max="10997" width="8.28515625" style="9" bestFit="1" customWidth="1"/>
    <col min="10998" max="11001" width="7.5703125" style="9" customWidth="1"/>
    <col min="11002" max="11002" width="8.28515625" style="9" bestFit="1" customWidth="1"/>
    <col min="11003" max="11247" width="8.85546875" style="9"/>
    <col min="11248" max="11248" width="10.85546875" style="9" customWidth="1"/>
    <col min="11249" max="11252" width="5.42578125" style="9" bestFit="1" customWidth="1"/>
    <col min="11253" max="11253" width="8.28515625" style="9" bestFit="1" customWidth="1"/>
    <col min="11254" max="11257" width="7.5703125" style="9" customWidth="1"/>
    <col min="11258" max="11258" width="8.28515625" style="9" bestFit="1" customWidth="1"/>
    <col min="11259" max="11503" width="8.85546875" style="9"/>
    <col min="11504" max="11504" width="10.85546875" style="9" customWidth="1"/>
    <col min="11505" max="11508" width="5.42578125" style="9" bestFit="1" customWidth="1"/>
    <col min="11509" max="11509" width="8.28515625" style="9" bestFit="1" customWidth="1"/>
    <col min="11510" max="11513" width="7.5703125" style="9" customWidth="1"/>
    <col min="11514" max="11514" width="8.28515625" style="9" bestFit="1" customWidth="1"/>
    <col min="11515" max="11759" width="8.85546875" style="9"/>
    <col min="11760" max="11760" width="10.85546875" style="9" customWidth="1"/>
    <col min="11761" max="11764" width="5.42578125" style="9" bestFit="1" customWidth="1"/>
    <col min="11765" max="11765" width="8.28515625" style="9" bestFit="1" customWidth="1"/>
    <col min="11766" max="11769" width="7.5703125" style="9" customWidth="1"/>
    <col min="11770" max="11770" width="8.28515625" style="9" bestFit="1" customWidth="1"/>
    <col min="11771" max="12015" width="8.85546875" style="9"/>
    <col min="12016" max="12016" width="10.85546875" style="9" customWidth="1"/>
    <col min="12017" max="12020" width="5.42578125" style="9" bestFit="1" customWidth="1"/>
    <col min="12021" max="12021" width="8.28515625" style="9" bestFit="1" customWidth="1"/>
    <col min="12022" max="12025" width="7.5703125" style="9" customWidth="1"/>
    <col min="12026" max="12026" width="8.28515625" style="9" bestFit="1" customWidth="1"/>
    <col min="12027" max="12271" width="8.85546875" style="9"/>
    <col min="12272" max="12272" width="10.85546875" style="9" customWidth="1"/>
    <col min="12273" max="12276" width="5.42578125" style="9" bestFit="1" customWidth="1"/>
    <col min="12277" max="12277" width="8.28515625" style="9" bestFit="1" customWidth="1"/>
    <col min="12278" max="12281" width="7.5703125" style="9" customWidth="1"/>
    <col min="12282" max="12282" width="8.28515625" style="9" bestFit="1" customWidth="1"/>
    <col min="12283" max="12527" width="8.85546875" style="9"/>
    <col min="12528" max="12528" width="10.85546875" style="9" customWidth="1"/>
    <col min="12529" max="12532" width="5.42578125" style="9" bestFit="1" customWidth="1"/>
    <col min="12533" max="12533" width="8.28515625" style="9" bestFit="1" customWidth="1"/>
    <col min="12534" max="12537" width="7.5703125" style="9" customWidth="1"/>
    <col min="12538" max="12538" width="8.28515625" style="9" bestFit="1" customWidth="1"/>
    <col min="12539" max="12783" width="8.85546875" style="9"/>
    <col min="12784" max="12784" width="10.85546875" style="9" customWidth="1"/>
    <col min="12785" max="12788" width="5.42578125" style="9" bestFit="1" customWidth="1"/>
    <col min="12789" max="12789" width="8.28515625" style="9" bestFit="1" customWidth="1"/>
    <col min="12790" max="12793" width="7.5703125" style="9" customWidth="1"/>
    <col min="12794" max="12794" width="8.28515625" style="9" bestFit="1" customWidth="1"/>
    <col min="12795" max="13039" width="8.85546875" style="9"/>
    <col min="13040" max="13040" width="10.85546875" style="9" customWidth="1"/>
    <col min="13041" max="13044" width="5.42578125" style="9" bestFit="1" customWidth="1"/>
    <col min="13045" max="13045" width="8.28515625" style="9" bestFit="1" customWidth="1"/>
    <col min="13046" max="13049" width="7.5703125" style="9" customWidth="1"/>
    <col min="13050" max="13050" width="8.28515625" style="9" bestFit="1" customWidth="1"/>
    <col min="13051" max="13295" width="8.85546875" style="9"/>
    <col min="13296" max="13296" width="10.85546875" style="9" customWidth="1"/>
    <col min="13297" max="13300" width="5.42578125" style="9" bestFit="1" customWidth="1"/>
    <col min="13301" max="13301" width="8.28515625" style="9" bestFit="1" customWidth="1"/>
    <col min="13302" max="13305" width="7.5703125" style="9" customWidth="1"/>
    <col min="13306" max="13306" width="8.28515625" style="9" bestFit="1" customWidth="1"/>
    <col min="13307" max="13551" width="8.85546875" style="9"/>
    <col min="13552" max="13552" width="10.85546875" style="9" customWidth="1"/>
    <col min="13553" max="13556" width="5.42578125" style="9" bestFit="1" customWidth="1"/>
    <col min="13557" max="13557" width="8.28515625" style="9" bestFit="1" customWidth="1"/>
    <col min="13558" max="13561" width="7.5703125" style="9" customWidth="1"/>
    <col min="13562" max="13562" width="8.28515625" style="9" bestFit="1" customWidth="1"/>
    <col min="13563" max="13807" width="8.85546875" style="9"/>
    <col min="13808" max="13808" width="10.85546875" style="9" customWidth="1"/>
    <col min="13809" max="13812" width="5.42578125" style="9" bestFit="1" customWidth="1"/>
    <col min="13813" max="13813" width="8.28515625" style="9" bestFit="1" customWidth="1"/>
    <col min="13814" max="13817" width="7.5703125" style="9" customWidth="1"/>
    <col min="13818" max="13818" width="8.28515625" style="9" bestFit="1" customWidth="1"/>
    <col min="13819" max="14063" width="8.85546875" style="9"/>
    <col min="14064" max="14064" width="10.85546875" style="9" customWidth="1"/>
    <col min="14065" max="14068" width="5.42578125" style="9" bestFit="1" customWidth="1"/>
    <col min="14069" max="14069" width="8.28515625" style="9" bestFit="1" customWidth="1"/>
    <col min="14070" max="14073" width="7.5703125" style="9" customWidth="1"/>
    <col min="14074" max="14074" width="8.28515625" style="9" bestFit="1" customWidth="1"/>
    <col min="14075" max="14319" width="8.85546875" style="9"/>
    <col min="14320" max="14320" width="10.85546875" style="9" customWidth="1"/>
    <col min="14321" max="14324" width="5.42578125" style="9" bestFit="1" customWidth="1"/>
    <col min="14325" max="14325" width="8.28515625" style="9" bestFit="1" customWidth="1"/>
    <col min="14326" max="14329" width="7.5703125" style="9" customWidth="1"/>
    <col min="14330" max="14330" width="8.28515625" style="9" bestFit="1" customWidth="1"/>
    <col min="14331" max="14575" width="8.85546875" style="9"/>
    <col min="14576" max="14576" width="10.85546875" style="9" customWidth="1"/>
    <col min="14577" max="14580" width="5.42578125" style="9" bestFit="1" customWidth="1"/>
    <col min="14581" max="14581" width="8.28515625" style="9" bestFit="1" customWidth="1"/>
    <col min="14582" max="14585" width="7.5703125" style="9" customWidth="1"/>
    <col min="14586" max="14586" width="8.28515625" style="9" bestFit="1" customWidth="1"/>
    <col min="14587" max="14831" width="8.85546875" style="9"/>
    <col min="14832" max="14832" width="10.85546875" style="9" customWidth="1"/>
    <col min="14833" max="14836" width="5.42578125" style="9" bestFit="1" customWidth="1"/>
    <col min="14837" max="14837" width="8.28515625" style="9" bestFit="1" customWidth="1"/>
    <col min="14838" max="14841" width="7.5703125" style="9" customWidth="1"/>
    <col min="14842" max="14842" width="8.28515625" style="9" bestFit="1" customWidth="1"/>
    <col min="14843" max="15087" width="8.85546875" style="9"/>
    <col min="15088" max="15088" width="10.85546875" style="9" customWidth="1"/>
    <col min="15089" max="15092" width="5.42578125" style="9" bestFit="1" customWidth="1"/>
    <col min="15093" max="15093" width="8.28515625" style="9" bestFit="1" customWidth="1"/>
    <col min="15094" max="15097" width="7.5703125" style="9" customWidth="1"/>
    <col min="15098" max="15098" width="8.28515625" style="9" bestFit="1" customWidth="1"/>
    <col min="15099" max="15343" width="8.85546875" style="9"/>
    <col min="15344" max="15344" width="10.85546875" style="9" customWidth="1"/>
    <col min="15345" max="15348" width="5.42578125" style="9" bestFit="1" customWidth="1"/>
    <col min="15349" max="15349" width="8.28515625" style="9" bestFit="1" customWidth="1"/>
    <col min="15350" max="15353" width="7.5703125" style="9" customWidth="1"/>
    <col min="15354" max="15354" width="8.28515625" style="9" bestFit="1" customWidth="1"/>
    <col min="15355" max="15599" width="8.85546875" style="9"/>
    <col min="15600" max="15600" width="10.85546875" style="9" customWidth="1"/>
    <col min="15601" max="15604" width="5.42578125" style="9" bestFit="1" customWidth="1"/>
    <col min="15605" max="15605" width="8.28515625" style="9" bestFit="1" customWidth="1"/>
    <col min="15606" max="15609" width="7.5703125" style="9" customWidth="1"/>
    <col min="15610" max="15610" width="8.28515625" style="9" bestFit="1" customWidth="1"/>
    <col min="15611" max="15855" width="8.85546875" style="9"/>
    <col min="15856" max="15856" width="10.85546875" style="9" customWidth="1"/>
    <col min="15857" max="15860" width="5.42578125" style="9" bestFit="1" customWidth="1"/>
    <col min="15861" max="15861" width="8.28515625" style="9" bestFit="1" customWidth="1"/>
    <col min="15862" max="15865" width="7.5703125" style="9" customWidth="1"/>
    <col min="15866" max="15866" width="8.28515625" style="9" bestFit="1" customWidth="1"/>
    <col min="15867" max="16111" width="8.85546875" style="9"/>
    <col min="16112" max="16112" width="10.85546875" style="9" customWidth="1"/>
    <col min="16113" max="16116" width="5.42578125" style="9" bestFit="1" customWidth="1"/>
    <col min="16117" max="16117" width="8.28515625" style="9" bestFit="1" customWidth="1"/>
    <col min="16118" max="16121" width="7.5703125" style="9" customWidth="1"/>
    <col min="16122" max="16122" width="8.28515625" style="9" bestFit="1" customWidth="1"/>
    <col min="16123" max="16364" width="8.85546875" style="9"/>
    <col min="16365" max="16365" width="8.85546875" style="9" customWidth="1"/>
    <col min="16366" max="16373" width="8.85546875" style="9"/>
    <col min="16374" max="16384" width="8.85546875" style="9" customWidth="1"/>
  </cols>
  <sheetData>
    <row r="1" spans="1:13" ht="2.25" hidden="1" customHeight="1" x14ac:dyDescent="0.25">
      <c r="A1" s="10"/>
      <c r="B1" s="10"/>
      <c r="C1" s="10"/>
      <c r="D1" s="10"/>
      <c r="E1" s="10"/>
      <c r="F1" s="10"/>
      <c r="G1" s="10"/>
      <c r="H1" s="10"/>
    </row>
    <row r="2" spans="1:13" ht="24" customHeight="1" x14ac:dyDescent="0.25">
      <c r="A2" s="226" t="s">
        <v>77</v>
      </c>
      <c r="B2" s="227"/>
      <c r="C2" s="227"/>
      <c r="D2" s="227"/>
      <c r="E2" s="227"/>
      <c r="F2" s="227"/>
      <c r="G2" s="227"/>
      <c r="H2" s="227"/>
      <c r="I2" s="227"/>
      <c r="J2" s="227"/>
      <c r="K2" s="227"/>
      <c r="L2" s="227"/>
      <c r="M2" s="228"/>
    </row>
    <row r="3" spans="1:13" ht="45.75" customHeight="1" thickBot="1" x14ac:dyDescent="0.3">
      <c r="A3" s="14" t="s">
        <v>1</v>
      </c>
      <c r="B3" s="72" t="s">
        <v>68</v>
      </c>
      <c r="C3" s="72" t="s">
        <v>60</v>
      </c>
      <c r="D3" s="72" t="s">
        <v>61</v>
      </c>
      <c r="E3" s="72" t="s">
        <v>62</v>
      </c>
      <c r="F3" s="72" t="s">
        <v>63</v>
      </c>
      <c r="G3" s="12" t="s">
        <v>64</v>
      </c>
      <c r="H3" s="72" t="s">
        <v>66</v>
      </c>
      <c r="I3" s="73" t="s">
        <v>65</v>
      </c>
      <c r="J3" s="73" t="s">
        <v>67</v>
      </c>
      <c r="K3" s="93" t="s">
        <v>74</v>
      </c>
      <c r="L3" s="236" t="s">
        <v>76</v>
      </c>
      <c r="M3" s="233" t="s">
        <v>75</v>
      </c>
    </row>
    <row r="4" spans="1:13" ht="36.75" customHeight="1" thickBot="1" x14ac:dyDescent="0.3">
      <c r="A4" s="145">
        <v>2024</v>
      </c>
      <c r="B4" s="141">
        <v>21.1</v>
      </c>
      <c r="C4" s="142">
        <v>21.6</v>
      </c>
      <c r="D4" s="142">
        <v>22.6</v>
      </c>
      <c r="E4" s="142">
        <v>31.9</v>
      </c>
      <c r="F4" s="143">
        <v>40.9</v>
      </c>
      <c r="G4" s="229" t="s">
        <v>81</v>
      </c>
      <c r="H4" s="229"/>
      <c r="I4" s="229"/>
      <c r="J4" s="229"/>
      <c r="K4" s="92">
        <f>(C4+D4+E4)/3</f>
        <v>25.366666666666664</v>
      </c>
      <c r="L4" s="236"/>
      <c r="M4" s="234"/>
    </row>
    <row r="5" spans="1:13" ht="36.75" customHeight="1" thickBot="1" x14ac:dyDescent="0.3">
      <c r="A5" s="244"/>
      <c r="B5" s="240">
        <v>2025</v>
      </c>
      <c r="C5" s="87">
        <v>21.6</v>
      </c>
      <c r="D5" s="88">
        <v>22.6</v>
      </c>
      <c r="E5" s="88">
        <v>31.9</v>
      </c>
      <c r="F5" s="89">
        <v>40.9</v>
      </c>
      <c r="G5" s="130">
        <v>22.3</v>
      </c>
      <c r="H5" s="229" t="s">
        <v>81</v>
      </c>
      <c r="I5" s="229"/>
      <c r="J5" s="229"/>
      <c r="K5" s="229"/>
      <c r="L5" s="128">
        <f>(D5+E5+G5)/3</f>
        <v>25.599999999999998</v>
      </c>
      <c r="M5" s="234"/>
    </row>
    <row r="6" spans="1:13" ht="36.75" customHeight="1" thickBot="1" x14ac:dyDescent="0.3">
      <c r="A6" s="244"/>
      <c r="B6" s="241"/>
      <c r="C6" s="86">
        <v>24.33</v>
      </c>
      <c r="D6" s="75">
        <v>24.33</v>
      </c>
      <c r="E6" s="75">
        <v>31.9</v>
      </c>
      <c r="F6" s="77">
        <v>40.9</v>
      </c>
      <c r="G6" s="78">
        <v>24.33</v>
      </c>
      <c r="H6" s="230" t="s">
        <v>87</v>
      </c>
      <c r="I6" s="231"/>
      <c r="J6" s="231"/>
      <c r="K6" s="232"/>
      <c r="L6" s="74">
        <f>(D6+E6+G6)/3</f>
        <v>26.853333333333335</v>
      </c>
      <c r="M6" s="235"/>
    </row>
    <row r="7" spans="1:13" ht="36.75" customHeight="1" x14ac:dyDescent="0.25">
      <c r="A7" s="245"/>
      <c r="B7" s="247"/>
      <c r="C7" s="242">
        <v>2026</v>
      </c>
      <c r="D7" s="76">
        <v>22.6</v>
      </c>
      <c r="E7" s="76">
        <v>31.9</v>
      </c>
      <c r="F7" s="90">
        <v>40.9</v>
      </c>
      <c r="G7" s="91">
        <f>G5</f>
        <v>22.3</v>
      </c>
      <c r="H7" s="144">
        <v>20</v>
      </c>
      <c r="I7" s="229" t="s">
        <v>81</v>
      </c>
      <c r="J7" s="229"/>
      <c r="K7" s="229"/>
      <c r="L7" s="229"/>
      <c r="M7" s="147">
        <f>(D7+E7+G7)/3</f>
        <v>25.599999999999998</v>
      </c>
    </row>
    <row r="8" spans="1:13" ht="36.75" customHeight="1" thickBot="1" x14ac:dyDescent="0.3">
      <c r="A8" s="246"/>
      <c r="B8" s="248"/>
      <c r="C8" s="243"/>
      <c r="D8" s="94">
        <v>24.33</v>
      </c>
      <c r="E8" s="94">
        <v>31.9</v>
      </c>
      <c r="F8" s="95">
        <v>40.9</v>
      </c>
      <c r="G8" s="94">
        <v>24.33</v>
      </c>
      <c r="H8" s="129">
        <v>24.33</v>
      </c>
      <c r="I8" s="237" t="s">
        <v>87</v>
      </c>
      <c r="J8" s="238"/>
      <c r="K8" s="238"/>
      <c r="L8" s="239"/>
      <c r="M8" s="146">
        <f>(D8+E8+G8)/3</f>
        <v>26.853333333333335</v>
      </c>
    </row>
    <row r="9" spans="1:13" ht="19.5" customHeight="1" x14ac:dyDescent="0.25">
      <c r="A9" s="19"/>
      <c r="B9" s="26"/>
      <c r="C9" s="26"/>
      <c r="D9" s="26"/>
      <c r="E9" s="20"/>
      <c r="F9" s="20"/>
      <c r="G9" s="20"/>
      <c r="H9" s="20"/>
    </row>
    <row r="10" spans="1:13" x14ac:dyDescent="0.25">
      <c r="B10" s="26"/>
      <c r="C10" s="26"/>
      <c r="D10" s="26"/>
    </row>
  </sheetData>
  <sheetProtection selectLockedCells="1" selectUnlockedCells="1"/>
  <mergeCells count="12">
    <mergeCell ref="I7:L7"/>
    <mergeCell ref="I8:L8"/>
    <mergeCell ref="B5:B6"/>
    <mergeCell ref="C7:C8"/>
    <mergeCell ref="A5:A8"/>
    <mergeCell ref="B7:B8"/>
    <mergeCell ref="A2:M2"/>
    <mergeCell ref="G4:J4"/>
    <mergeCell ref="H5:K5"/>
    <mergeCell ref="H6:K6"/>
    <mergeCell ref="M3:M6"/>
    <mergeCell ref="L3:L4"/>
  </mergeCells>
  <printOptions horizontalCentered="1" verticalCentered="1"/>
  <pageMargins left="0.7" right="0.7" top="1.2964583333333333" bottom="0.75" header="0.3" footer="0.3"/>
  <pageSetup scale="91" orientation="landscape" r:id="rId1"/>
  <headerFooter>
    <oddHeader xml:space="preserve">&amp;L&amp;"Times New Roman,Regular"&amp;12&amp;K00B050Rice Lawyers, Inc.
437 Century Park Drive, Suite C
Yuba City, CA  95991
(530) 751-9730&amp;"-,Regular"&amp;11
&amp;C&amp;14
</oddHeader>
    <oddFooter>&amp;LRice Lawyers, inc. &amp;Z&amp;F&amp;A&amp;R&amp;D&amp;T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
  <sheetViews>
    <sheetView view="pageLayout" zoomScaleNormal="100" zoomScaleSheetLayoutView="100" workbookViewId="0">
      <selection activeCell="D14" sqref="D14"/>
    </sheetView>
  </sheetViews>
  <sheetFormatPr defaultColWidth="9.140625" defaultRowHeight="15" x14ac:dyDescent="0.25"/>
  <cols>
    <col min="1" max="1" width="4.42578125" style="15" customWidth="1"/>
    <col min="2" max="2" width="12.5703125" style="15" customWidth="1"/>
    <col min="3" max="3" width="9.42578125" style="15" customWidth="1"/>
    <col min="4" max="4" width="9" style="15" customWidth="1"/>
    <col min="5" max="8" width="13.7109375" style="15" bestFit="1" customWidth="1"/>
    <col min="9" max="16384" width="9.140625" style="15"/>
  </cols>
  <sheetData>
    <row r="1" spans="1:8" ht="28.5" customHeight="1" x14ac:dyDescent="0.25">
      <c r="A1" s="272" t="s">
        <v>24</v>
      </c>
      <c r="B1" s="273"/>
      <c r="C1" s="273"/>
      <c r="D1" s="273"/>
      <c r="E1" s="273"/>
      <c r="F1" s="273"/>
      <c r="G1" s="273"/>
      <c r="H1" s="274"/>
    </row>
    <row r="2" spans="1:8" ht="18.75" customHeight="1" x14ac:dyDescent="0.25">
      <c r="A2" s="259" t="s">
        <v>4</v>
      </c>
      <c r="B2" s="260"/>
      <c r="C2" s="260"/>
      <c r="D2" s="260"/>
      <c r="E2" s="270">
        <v>2025</v>
      </c>
      <c r="F2" s="271"/>
      <c r="G2" s="270">
        <v>2026</v>
      </c>
      <c r="H2" s="271"/>
    </row>
    <row r="3" spans="1:8" ht="24" customHeight="1" x14ac:dyDescent="0.25">
      <c r="A3" s="261" t="s">
        <v>58</v>
      </c>
      <c r="B3" s="262"/>
      <c r="C3" s="262"/>
      <c r="D3" s="263"/>
      <c r="E3" s="57" t="s">
        <v>40</v>
      </c>
      <c r="F3" s="58" t="s">
        <v>41</v>
      </c>
      <c r="G3" s="57" t="s">
        <v>40</v>
      </c>
      <c r="H3" s="58" t="s">
        <v>41</v>
      </c>
    </row>
    <row r="4" spans="1:8" ht="20.25" customHeight="1" x14ac:dyDescent="0.25">
      <c r="A4" s="264"/>
      <c r="B4" s="265"/>
      <c r="C4" s="265"/>
      <c r="D4" s="266"/>
      <c r="E4" s="62">
        <f>'Grower Information'!D9</f>
        <v>20</v>
      </c>
      <c r="F4" s="63">
        <f>'Grower Information'!D11</f>
        <v>19.5</v>
      </c>
      <c r="G4" s="62">
        <f>'Grower Information'!E9</f>
        <v>20</v>
      </c>
      <c r="H4" s="63">
        <f>'Grower Information'!E11</f>
        <v>19</v>
      </c>
    </row>
    <row r="5" spans="1:8" ht="32.25" customHeight="1" x14ac:dyDescent="0.25">
      <c r="A5" s="257" t="s">
        <v>44</v>
      </c>
      <c r="B5" s="258"/>
      <c r="C5" s="258"/>
      <c r="D5" s="124">
        <v>19.899999999999999</v>
      </c>
      <c r="E5" s="59">
        <v>24.33</v>
      </c>
      <c r="F5" s="60">
        <f>E5</f>
        <v>24.33</v>
      </c>
      <c r="G5" s="59">
        <v>24.33</v>
      </c>
      <c r="H5" s="60">
        <f>G5</f>
        <v>24.33</v>
      </c>
    </row>
    <row r="6" spans="1:8" ht="30.75" customHeight="1" x14ac:dyDescent="0.25">
      <c r="A6" s="268" t="s">
        <v>19</v>
      </c>
      <c r="B6" s="269"/>
      <c r="C6" s="267" t="s">
        <v>20</v>
      </c>
      <c r="D6" s="267"/>
      <c r="E6" s="120">
        <f t="shared" ref="E6:H6" si="0">IF(E4&gt;E5,0,E4-E5)</f>
        <v>-4.3299999999999983</v>
      </c>
      <c r="F6" s="121">
        <f t="shared" si="0"/>
        <v>-4.8299999999999983</v>
      </c>
      <c r="G6" s="120">
        <f t="shared" si="0"/>
        <v>-4.3299999999999983</v>
      </c>
      <c r="H6" s="121">
        <f t="shared" si="0"/>
        <v>-5.3299999999999983</v>
      </c>
    </row>
    <row r="7" spans="1:8" ht="9.75" customHeight="1" x14ac:dyDescent="0.25">
      <c r="A7" s="275"/>
      <c r="B7" s="276"/>
      <c r="C7" s="276"/>
      <c r="D7" s="276"/>
      <c r="E7" s="276"/>
      <c r="F7" s="276"/>
      <c r="G7" s="276"/>
      <c r="H7" s="277"/>
    </row>
    <row r="8" spans="1:8" ht="24" customHeight="1" x14ac:dyDescent="0.25">
      <c r="A8" s="252" t="s">
        <v>21</v>
      </c>
      <c r="B8" s="253"/>
      <c r="C8" s="253"/>
      <c r="D8" s="254"/>
      <c r="E8" s="122">
        <f>'Grower Information'!$C5</f>
        <v>7999</v>
      </c>
      <c r="F8" s="123">
        <f>'Grower Information'!$C5</f>
        <v>7999</v>
      </c>
      <c r="G8" s="122">
        <f>'Grower Information'!$C5</f>
        <v>7999</v>
      </c>
      <c r="H8" s="123">
        <f>'Grower Information'!$C5</f>
        <v>7999</v>
      </c>
    </row>
    <row r="9" spans="1:8" ht="8.25" customHeight="1" x14ac:dyDescent="0.25">
      <c r="A9" s="275"/>
      <c r="B9" s="276"/>
      <c r="C9" s="276"/>
      <c r="D9" s="276"/>
      <c r="E9" s="276"/>
      <c r="F9" s="276"/>
      <c r="G9" s="276"/>
      <c r="H9" s="277"/>
    </row>
    <row r="10" spans="1:8" ht="21" customHeight="1" x14ac:dyDescent="0.25">
      <c r="A10" s="255" t="s">
        <v>17</v>
      </c>
      <c r="B10" s="256"/>
      <c r="C10" s="118" t="s">
        <v>36</v>
      </c>
      <c r="D10" s="119">
        <f>'Grower Information'!C4</f>
        <v>100</v>
      </c>
      <c r="E10" s="281"/>
      <c r="F10" s="281"/>
      <c r="G10" s="281"/>
      <c r="H10" s="282"/>
    </row>
    <row r="11" spans="1:8" ht="21" customHeight="1" x14ac:dyDescent="0.25">
      <c r="A11" s="257"/>
      <c r="B11" s="258"/>
      <c r="C11" s="57" t="s">
        <v>37</v>
      </c>
      <c r="D11" s="61">
        <v>0.85</v>
      </c>
      <c r="E11" s="57">
        <f t="shared" ref="E11:H11" si="1">$D10*$D11</f>
        <v>85</v>
      </c>
      <c r="F11" s="58">
        <f t="shared" si="1"/>
        <v>85</v>
      </c>
      <c r="G11" s="57">
        <f t="shared" si="1"/>
        <v>85</v>
      </c>
      <c r="H11" s="58">
        <f t="shared" si="1"/>
        <v>85</v>
      </c>
    </row>
    <row r="12" spans="1:8" ht="8.25" customHeight="1" x14ac:dyDescent="0.25">
      <c r="A12" s="278"/>
      <c r="B12" s="279"/>
      <c r="C12" s="279"/>
      <c r="D12" s="279"/>
      <c r="E12" s="279"/>
      <c r="F12" s="279"/>
      <c r="G12" s="279"/>
      <c r="H12" s="280"/>
    </row>
    <row r="13" spans="1:8" ht="50.25" customHeight="1" thickBot="1" x14ac:dyDescent="0.3">
      <c r="A13" s="250" t="s">
        <v>38</v>
      </c>
      <c r="B13" s="251"/>
      <c r="C13" s="251"/>
      <c r="D13" s="251"/>
      <c r="E13" s="151">
        <f t="shared" ref="E13:H13" si="2">-E6*E8*E11/100</f>
        <v>29440.319499999987</v>
      </c>
      <c r="F13" s="152">
        <f t="shared" si="2"/>
        <v>32839.894499999988</v>
      </c>
      <c r="G13" s="151">
        <f t="shared" si="2"/>
        <v>29440.319499999987</v>
      </c>
      <c r="H13" s="152">
        <f t="shared" si="2"/>
        <v>36239.469499999985</v>
      </c>
    </row>
    <row r="14" spans="1:8" ht="26.25" customHeight="1" x14ac:dyDescent="0.25">
      <c r="A14" s="249" t="s">
        <v>89</v>
      </c>
      <c r="B14" s="249"/>
      <c r="C14" s="249"/>
      <c r="D14" s="154">
        <v>5.7000000000000002E-2</v>
      </c>
      <c r="E14" s="153">
        <f>E13*(1-$D14)</f>
        <v>27762.221288499986</v>
      </c>
      <c r="F14" s="153">
        <f>F13*(1-$D14)</f>
        <v>30968.020513499985</v>
      </c>
      <c r="G14" s="153">
        <f>G13*(1-$D14)</f>
        <v>27762.221288499986</v>
      </c>
      <c r="H14" s="153">
        <f>H13*(1-$D14)</f>
        <v>34173.81973849998</v>
      </c>
    </row>
    <row r="15" spans="1:8" x14ac:dyDescent="0.25">
      <c r="A15" s="17"/>
      <c r="B15" s="16"/>
      <c r="C15" s="16"/>
      <c r="D15" s="16"/>
    </row>
  </sheetData>
  <mergeCells count="16">
    <mergeCell ref="G2:H2"/>
    <mergeCell ref="A1:H1"/>
    <mergeCell ref="A7:H7"/>
    <mergeCell ref="A9:H9"/>
    <mergeCell ref="A12:H12"/>
    <mergeCell ref="E10:H10"/>
    <mergeCell ref="E2:F2"/>
    <mergeCell ref="A5:C5"/>
    <mergeCell ref="A14:C14"/>
    <mergeCell ref="A13:D13"/>
    <mergeCell ref="A8:D8"/>
    <mergeCell ref="A10:B11"/>
    <mergeCell ref="A2:D2"/>
    <mergeCell ref="A3:D4"/>
    <mergeCell ref="C6:D6"/>
    <mergeCell ref="A6:B6"/>
  </mergeCells>
  <printOptions horizontalCentered="1" verticalCentered="1"/>
  <pageMargins left="0.7" right="0.45" top="1.67" bottom="1.2" header="0.3" footer="0.3"/>
  <pageSetup scale="120" orientation="landscape" r:id="rId1"/>
  <headerFooter>
    <oddHeader>&amp;L&amp;"Times New Roman,Regular"&amp;9&amp;K00B050Rice Lawyers.Inc.
437 Century Park Drive, Suite C
Yuba City, CA  95991
(530) 751-9730
&amp;C&amp;14
PRICE LOSS COVERAGE ("PLC")</oddHeader>
    <oddFooter>&amp;LRice Lawyers, Inc. &amp;Z&amp;F&amp;A
&amp;R&amp;D&amp;T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A9C89-C388-4CAA-8334-BE8DA4705E9C}">
  <sheetPr>
    <pageSetUpPr fitToPage="1"/>
  </sheetPr>
  <dimension ref="A1:R18"/>
  <sheetViews>
    <sheetView view="pageLayout" zoomScaleNormal="100" workbookViewId="0">
      <selection sqref="A1:R1"/>
    </sheetView>
  </sheetViews>
  <sheetFormatPr defaultColWidth="9.140625" defaultRowHeight="15" x14ac:dyDescent="0.25"/>
  <cols>
    <col min="1" max="1" width="5.5703125" style="7" bestFit="1" customWidth="1"/>
    <col min="2" max="2" width="9.85546875" style="7" customWidth="1"/>
    <col min="3" max="4" width="10.5703125" style="7" customWidth="1"/>
    <col min="5" max="5" width="10.85546875" style="7" customWidth="1"/>
    <col min="6" max="6" width="7" style="7" customWidth="1"/>
    <col min="7" max="7" width="10.5703125" style="85" customWidth="1"/>
    <col min="8" max="8" width="7.42578125" style="7" customWidth="1"/>
    <col min="9" max="9" width="8" style="7" customWidth="1"/>
    <col min="10" max="10" width="10.5703125" style="7" customWidth="1"/>
    <col min="11" max="11" width="7.85546875" style="7" customWidth="1"/>
    <col min="12" max="12" width="9.28515625" style="7" customWidth="1"/>
    <col min="13" max="13" width="8.140625" style="7" customWidth="1"/>
    <col min="14" max="14" width="11.28515625" style="7" customWidth="1"/>
    <col min="15" max="15" width="7.85546875" style="7" customWidth="1"/>
    <col min="16" max="16" width="11.5703125" style="7" customWidth="1"/>
    <col min="17" max="17" width="9.7109375" style="7" customWidth="1"/>
    <col min="18" max="18" width="10" style="7" customWidth="1"/>
    <col min="19" max="16384" width="9.140625" style="7"/>
  </cols>
  <sheetData>
    <row r="1" spans="1:18" ht="40.5" customHeight="1" x14ac:dyDescent="0.25">
      <c r="A1" s="160" t="s">
        <v>91</v>
      </c>
      <c r="B1" s="161"/>
      <c r="C1" s="161"/>
      <c r="D1" s="161"/>
      <c r="E1" s="161"/>
      <c r="F1" s="161"/>
      <c r="G1" s="161"/>
      <c r="H1" s="161"/>
      <c r="I1" s="161"/>
      <c r="J1" s="161"/>
      <c r="K1" s="161"/>
      <c r="L1" s="161"/>
      <c r="M1" s="161"/>
      <c r="N1" s="161"/>
      <c r="O1" s="161"/>
      <c r="P1" s="161"/>
      <c r="Q1" s="161"/>
      <c r="R1" s="162"/>
    </row>
    <row r="2" spans="1:18" ht="8.25" customHeight="1" x14ac:dyDescent="0.25">
      <c r="A2" s="165"/>
      <c r="B2" s="166"/>
      <c r="C2" s="166"/>
      <c r="D2" s="166"/>
      <c r="E2" s="166"/>
      <c r="F2" s="166"/>
      <c r="G2" s="166"/>
      <c r="H2" s="166"/>
      <c r="I2" s="166"/>
      <c r="J2" s="166"/>
      <c r="K2" s="166"/>
      <c r="L2" s="166"/>
      <c r="M2" s="166"/>
      <c r="N2" s="166"/>
      <c r="O2" s="166"/>
      <c r="P2" s="166"/>
      <c r="Q2" s="166"/>
      <c r="R2" s="167"/>
    </row>
    <row r="3" spans="1:18" ht="27" customHeight="1" x14ac:dyDescent="0.25">
      <c r="A3" s="171">
        <v>2025</v>
      </c>
      <c r="B3" s="172"/>
      <c r="C3" s="172"/>
      <c r="D3" s="172"/>
      <c r="E3" s="172"/>
      <c r="F3" s="172"/>
      <c r="G3" s="172"/>
      <c r="H3" s="172"/>
      <c r="I3" s="172"/>
      <c r="J3" s="172"/>
      <c r="K3" s="172"/>
      <c r="L3" s="172"/>
      <c r="M3" s="172"/>
      <c r="N3" s="172"/>
      <c r="O3" s="172"/>
      <c r="P3" s="172"/>
      <c r="Q3" s="172"/>
      <c r="R3" s="173"/>
    </row>
    <row r="4" spans="1:18" ht="33" customHeight="1" x14ac:dyDescent="0.25">
      <c r="A4" s="13" t="s">
        <v>2</v>
      </c>
      <c r="B4" s="174" t="s">
        <v>0</v>
      </c>
      <c r="C4" s="176" t="s">
        <v>71</v>
      </c>
      <c r="D4" s="176" t="s">
        <v>78</v>
      </c>
      <c r="E4" s="176" t="s">
        <v>18</v>
      </c>
      <c r="F4" s="174" t="s">
        <v>37</v>
      </c>
      <c r="G4" s="178" t="s">
        <v>49</v>
      </c>
      <c r="H4" s="180" t="s">
        <v>50</v>
      </c>
      <c r="I4" s="180"/>
      <c r="J4" s="180" t="s">
        <v>52</v>
      </c>
      <c r="K4" s="180"/>
      <c r="L4" s="181" t="s">
        <v>79</v>
      </c>
      <c r="M4" s="182"/>
      <c r="N4" s="163" t="s">
        <v>20</v>
      </c>
      <c r="O4" s="163"/>
      <c r="P4" s="45" t="s">
        <v>53</v>
      </c>
      <c r="Q4" s="163" t="s">
        <v>54</v>
      </c>
      <c r="R4" s="168"/>
    </row>
    <row r="5" spans="1:18" ht="34.5" customHeight="1" x14ac:dyDescent="0.25">
      <c r="A5" s="169">
        <v>2</v>
      </c>
      <c r="B5" s="175"/>
      <c r="C5" s="177"/>
      <c r="D5" s="177"/>
      <c r="E5" s="177"/>
      <c r="F5" s="175"/>
      <c r="G5" s="179"/>
      <c r="H5" s="37" t="s">
        <v>51</v>
      </c>
      <c r="I5" s="28" t="s">
        <v>41</v>
      </c>
      <c r="J5" s="37" t="s">
        <v>51</v>
      </c>
      <c r="K5" s="28" t="s">
        <v>41</v>
      </c>
      <c r="L5" s="37" t="s">
        <v>51</v>
      </c>
      <c r="M5" s="28" t="s">
        <v>41</v>
      </c>
      <c r="N5" s="37" t="s">
        <v>51</v>
      </c>
      <c r="O5" s="28" t="s">
        <v>41</v>
      </c>
      <c r="P5" s="46" t="s">
        <v>72</v>
      </c>
      <c r="Q5" s="37" t="s">
        <v>51</v>
      </c>
      <c r="R5" s="138" t="s">
        <v>41</v>
      </c>
    </row>
    <row r="6" spans="1:18" ht="25.5" customHeight="1" x14ac:dyDescent="0.25">
      <c r="A6" s="170"/>
      <c r="B6" s="40" t="str">
        <f>'Grower Information'!C2</f>
        <v>Butte</v>
      </c>
      <c r="C6" s="99">
        <f>'CA County Rice Yields'!J4</f>
        <v>9484.32</v>
      </c>
      <c r="D6" s="100">
        <f>Prices!L6</f>
        <v>26.853333333333335</v>
      </c>
      <c r="E6" s="35">
        <f>C6*D6/100</f>
        <v>2546.8560640000001</v>
      </c>
      <c r="F6" s="36">
        <v>0.9</v>
      </c>
      <c r="G6" s="39">
        <f>E6*F6</f>
        <v>2292.1704576000002</v>
      </c>
      <c r="H6" s="54">
        <f>'Grower Information'!D8</f>
        <v>9300</v>
      </c>
      <c r="I6" s="54">
        <f>'Grower Information'!D10</f>
        <v>8900</v>
      </c>
      <c r="J6" s="55">
        <f>'Grower Information'!D9</f>
        <v>20</v>
      </c>
      <c r="K6" s="55">
        <f>'Grower Information'!E11</f>
        <v>19</v>
      </c>
      <c r="L6" s="38">
        <f>H6*J6/100</f>
        <v>1860</v>
      </c>
      <c r="M6" s="38">
        <f>I6*K6/100</f>
        <v>1691</v>
      </c>
      <c r="N6" s="38">
        <f>IF(G6-L6&lt;0,0,G6-L6)</f>
        <v>432.17045760000019</v>
      </c>
      <c r="O6" s="38">
        <f>IF($G6-M6&lt;0,0,$G6-M6)</f>
        <v>601.17045760000019</v>
      </c>
      <c r="P6" s="47">
        <f>G6*0.12</f>
        <v>275.06045491200001</v>
      </c>
      <c r="Q6" s="38">
        <f t="shared" ref="Q6" si="0">IF(N6&gt;$P6,$P6,N6)</f>
        <v>275.06045491200001</v>
      </c>
      <c r="R6" s="139">
        <f t="shared" ref="R6" si="1">IF(O6&gt;$P6,$P6,O6)</f>
        <v>275.06045491200001</v>
      </c>
    </row>
    <row r="7" spans="1:18" ht="31.5" customHeight="1" x14ac:dyDescent="0.25">
      <c r="A7" s="170"/>
      <c r="B7" s="189"/>
      <c r="C7" s="189"/>
      <c r="D7" s="189"/>
      <c r="E7" s="189"/>
      <c r="F7" s="189"/>
      <c r="G7" s="189"/>
      <c r="H7" s="183" t="s">
        <v>84</v>
      </c>
      <c r="I7" s="184"/>
      <c r="J7" s="184"/>
      <c r="K7" s="184"/>
      <c r="L7" s="184"/>
      <c r="M7" s="185"/>
      <c r="N7" s="48" t="s">
        <v>36</v>
      </c>
      <c r="O7" s="56">
        <f>'Grower Information'!C4</f>
        <v>100</v>
      </c>
      <c r="P7" s="49">
        <f>O7*0.85</f>
        <v>85</v>
      </c>
      <c r="Q7" s="158" t="s">
        <v>59</v>
      </c>
      <c r="R7" s="159"/>
    </row>
    <row r="8" spans="1:18" ht="25.5" customHeight="1" x14ac:dyDescent="0.25">
      <c r="A8" s="170"/>
      <c r="B8" s="190"/>
      <c r="C8" s="190"/>
      <c r="D8" s="190"/>
      <c r="E8" s="190"/>
      <c r="F8" s="190"/>
      <c r="G8" s="190"/>
      <c r="H8" s="189"/>
      <c r="I8" s="189"/>
      <c r="J8" s="189"/>
      <c r="K8" s="189"/>
      <c r="L8" s="189"/>
      <c r="M8" s="189"/>
      <c r="N8" s="189"/>
      <c r="O8" s="189"/>
      <c r="P8" s="191"/>
      <c r="Q8" s="50">
        <f>Q6*P7</f>
        <v>23380.138667520001</v>
      </c>
      <c r="R8" s="140">
        <f>R6*P7</f>
        <v>23380.138667520001</v>
      </c>
    </row>
    <row r="9" spans="1:18" ht="25.5" customHeight="1" x14ac:dyDescent="0.25">
      <c r="A9" s="148"/>
      <c r="B9" s="164" t="s">
        <v>90</v>
      </c>
      <c r="C9" s="164"/>
      <c r="D9" s="164"/>
      <c r="E9" s="164"/>
      <c r="F9" s="164"/>
      <c r="G9" s="164"/>
      <c r="H9" s="164"/>
      <c r="I9" s="164"/>
      <c r="J9" s="164"/>
      <c r="K9" s="164"/>
      <c r="L9" s="164"/>
      <c r="M9" s="164"/>
      <c r="N9" s="164"/>
      <c r="O9" s="164"/>
      <c r="P9" s="164"/>
      <c r="Q9" s="50">
        <f>Q8*(1-0.057)</f>
        <v>22047.47076347136</v>
      </c>
      <c r="R9" s="50">
        <f>R8*(1-0.057)</f>
        <v>22047.47076347136</v>
      </c>
    </row>
    <row r="10" spans="1:18" ht="9.75" customHeight="1" x14ac:dyDescent="0.25">
      <c r="A10" s="165"/>
      <c r="B10" s="166"/>
      <c r="C10" s="166"/>
      <c r="D10" s="166"/>
      <c r="E10" s="166"/>
      <c r="F10" s="166"/>
      <c r="G10" s="166"/>
      <c r="H10" s="166"/>
      <c r="I10" s="166"/>
      <c r="J10" s="166"/>
      <c r="K10" s="166"/>
      <c r="L10" s="166"/>
      <c r="M10" s="166"/>
      <c r="N10" s="166"/>
      <c r="O10" s="166"/>
      <c r="P10" s="166"/>
      <c r="Q10" s="166"/>
      <c r="R10" s="167"/>
    </row>
    <row r="11" spans="1:18" ht="31.5" customHeight="1" x14ac:dyDescent="0.25">
      <c r="A11" s="171" t="s">
        <v>82</v>
      </c>
      <c r="B11" s="172"/>
      <c r="C11" s="172"/>
      <c r="D11" s="172"/>
      <c r="E11" s="172"/>
      <c r="F11" s="172"/>
      <c r="G11" s="172"/>
      <c r="H11" s="172"/>
      <c r="I11" s="172"/>
      <c r="J11" s="172"/>
      <c r="K11" s="172"/>
      <c r="L11" s="172"/>
      <c r="M11" s="172"/>
      <c r="N11" s="172"/>
      <c r="O11" s="172"/>
      <c r="P11" s="172"/>
      <c r="Q11" s="172"/>
      <c r="R11" s="173"/>
    </row>
    <row r="12" spans="1:18" ht="31.5" customHeight="1" x14ac:dyDescent="0.25">
      <c r="A12" s="13" t="s">
        <v>2</v>
      </c>
      <c r="B12" s="174" t="s">
        <v>0</v>
      </c>
      <c r="C12" s="176" t="s">
        <v>71</v>
      </c>
      <c r="D12" s="176" t="s">
        <v>78</v>
      </c>
      <c r="E12" s="176" t="s">
        <v>18</v>
      </c>
      <c r="F12" s="174" t="s">
        <v>37</v>
      </c>
      <c r="G12" s="178" t="s">
        <v>49</v>
      </c>
      <c r="H12" s="180" t="s">
        <v>50</v>
      </c>
      <c r="I12" s="180"/>
      <c r="J12" s="180" t="s">
        <v>52</v>
      </c>
      <c r="K12" s="180"/>
      <c r="L12" s="181" t="s">
        <v>79</v>
      </c>
      <c r="M12" s="182"/>
      <c r="N12" s="163" t="s">
        <v>20</v>
      </c>
      <c r="O12" s="163"/>
      <c r="P12" s="45" t="s">
        <v>53</v>
      </c>
      <c r="Q12" s="163" t="s">
        <v>54</v>
      </c>
      <c r="R12" s="168"/>
    </row>
    <row r="13" spans="1:18" ht="31.5" customHeight="1" x14ac:dyDescent="0.25">
      <c r="A13" s="186">
        <v>3</v>
      </c>
      <c r="B13" s="192"/>
      <c r="C13" s="177"/>
      <c r="D13" s="177"/>
      <c r="E13" s="177"/>
      <c r="F13" s="175"/>
      <c r="G13" s="179"/>
      <c r="H13" s="37" t="s">
        <v>51</v>
      </c>
      <c r="I13" s="28" t="s">
        <v>41</v>
      </c>
      <c r="J13" s="37" t="s">
        <v>51</v>
      </c>
      <c r="K13" s="28" t="s">
        <v>41</v>
      </c>
      <c r="L13" s="37" t="s">
        <v>51</v>
      </c>
      <c r="M13" s="28" t="s">
        <v>41</v>
      </c>
      <c r="N13" s="37" t="s">
        <v>51</v>
      </c>
      <c r="O13" s="28" t="s">
        <v>41</v>
      </c>
      <c r="P13" s="46" t="s">
        <v>72</v>
      </c>
      <c r="Q13" s="37" t="s">
        <v>51</v>
      </c>
      <c r="R13" s="138" t="s">
        <v>41</v>
      </c>
    </row>
    <row r="14" spans="1:18" ht="31.5" customHeight="1" x14ac:dyDescent="0.25">
      <c r="A14" s="187"/>
      <c r="B14" s="125" t="str">
        <f>'Grower Information'!C2</f>
        <v>Butte</v>
      </c>
      <c r="C14" s="99">
        <f>'CA County Rice Yields'!K5</f>
        <v>9578.1253358254362</v>
      </c>
      <c r="D14" s="100">
        <f>Prices!M8</f>
        <v>26.853333333333335</v>
      </c>
      <c r="E14" s="35">
        <f>C14*D14/100</f>
        <v>2572.0459235136573</v>
      </c>
      <c r="F14" s="36">
        <v>0.9</v>
      </c>
      <c r="G14" s="39">
        <f>E14*F14</f>
        <v>2314.8413311622917</v>
      </c>
      <c r="H14" s="54">
        <f>'Grower Information'!E8</f>
        <v>8900</v>
      </c>
      <c r="I14" s="54">
        <f>'Grower Information'!E10</f>
        <v>8500</v>
      </c>
      <c r="J14" s="55">
        <f>'Grower Information'!E9</f>
        <v>20</v>
      </c>
      <c r="K14" s="55">
        <f>'Grower Information'!E11</f>
        <v>19</v>
      </c>
      <c r="L14" s="38">
        <f>H14*J14/100</f>
        <v>1780</v>
      </c>
      <c r="M14" s="38">
        <f>I14*K14/100</f>
        <v>1615</v>
      </c>
      <c r="N14" s="38">
        <f>IF(G14-L14&lt;0,0,G14-L14)</f>
        <v>534.84133116229168</v>
      </c>
      <c r="O14" s="38">
        <f>IF($G14-M14&lt;0,0,$G14-M14)</f>
        <v>699.84133116229168</v>
      </c>
      <c r="P14" s="47">
        <f>G14*0.12</f>
        <v>277.78095973947501</v>
      </c>
      <c r="Q14" s="38">
        <f t="shared" ref="Q14" si="2">IF(N14&gt;$P14,$P14,N14)</f>
        <v>277.78095973947501</v>
      </c>
      <c r="R14" s="139">
        <f t="shared" ref="R14" si="3">IF(O14&gt;$P14,$P14,O14)</f>
        <v>277.78095973947501</v>
      </c>
    </row>
    <row r="15" spans="1:18" ht="33" customHeight="1" x14ac:dyDescent="0.25">
      <c r="A15" s="187"/>
      <c r="B15" s="126"/>
      <c r="C15" s="126"/>
      <c r="D15" s="126"/>
      <c r="E15" s="126"/>
      <c r="F15" s="126"/>
      <c r="G15" s="126"/>
      <c r="H15" s="183" t="s">
        <v>84</v>
      </c>
      <c r="I15" s="184"/>
      <c r="J15" s="184"/>
      <c r="K15" s="184"/>
      <c r="L15" s="184"/>
      <c r="M15" s="185"/>
      <c r="N15" s="48" t="s">
        <v>36</v>
      </c>
      <c r="O15" s="56">
        <f>'Grower Information'!C4</f>
        <v>100</v>
      </c>
      <c r="P15" s="49">
        <f>O15*0.85</f>
        <v>85</v>
      </c>
      <c r="Q15" s="158" t="s">
        <v>59</v>
      </c>
      <c r="R15" s="159"/>
    </row>
    <row r="16" spans="1:18" ht="26.25" customHeight="1" x14ac:dyDescent="0.25">
      <c r="A16" s="188"/>
      <c r="B16" s="127"/>
      <c r="C16" s="127"/>
      <c r="D16" s="127"/>
      <c r="E16" s="127"/>
      <c r="F16" s="127"/>
      <c r="G16" s="127"/>
      <c r="H16" s="127"/>
      <c r="I16" s="127"/>
      <c r="J16" s="127"/>
      <c r="K16" s="127"/>
      <c r="L16" s="127"/>
      <c r="M16" s="127"/>
      <c r="N16" s="127"/>
      <c r="O16" s="127"/>
      <c r="P16" s="127"/>
      <c r="Q16" s="50">
        <f>Q14*P15</f>
        <v>23611.381577855376</v>
      </c>
      <c r="R16" s="140">
        <f>R14*P15</f>
        <v>23611.381577855376</v>
      </c>
    </row>
    <row r="17" spans="1:18" ht="26.25" customHeight="1" x14ac:dyDescent="0.25">
      <c r="A17" s="148"/>
      <c r="B17" s="164" t="s">
        <v>90</v>
      </c>
      <c r="C17" s="164"/>
      <c r="D17" s="164"/>
      <c r="E17" s="164"/>
      <c r="F17" s="164"/>
      <c r="G17" s="164"/>
      <c r="H17" s="164"/>
      <c r="I17" s="164"/>
      <c r="J17" s="164"/>
      <c r="K17" s="164"/>
      <c r="L17" s="164"/>
      <c r="M17" s="164"/>
      <c r="N17" s="164"/>
      <c r="O17" s="164"/>
      <c r="P17" s="164"/>
      <c r="Q17" s="50">
        <f>Q16*(1-0.057)</f>
        <v>22265.532827917617</v>
      </c>
      <c r="R17" s="50">
        <f>R16*(1-0.057)</f>
        <v>22265.532827917617</v>
      </c>
    </row>
    <row r="18" spans="1:18" ht="9.75" customHeight="1" thickBot="1" x14ac:dyDescent="0.3">
      <c r="A18" s="155"/>
      <c r="B18" s="156"/>
      <c r="C18" s="156"/>
      <c r="D18" s="156"/>
      <c r="E18" s="156"/>
      <c r="F18" s="156"/>
      <c r="G18" s="156"/>
      <c r="H18" s="156"/>
      <c r="I18" s="156"/>
      <c r="J18" s="156"/>
      <c r="K18" s="156"/>
      <c r="L18" s="156"/>
      <c r="M18" s="156"/>
      <c r="N18" s="156"/>
      <c r="O18" s="156"/>
      <c r="P18" s="156"/>
      <c r="Q18" s="156"/>
      <c r="R18" s="157"/>
    </row>
  </sheetData>
  <mergeCells count="38">
    <mergeCell ref="H7:M7"/>
    <mergeCell ref="Q7:R7"/>
    <mergeCell ref="H15:M15"/>
    <mergeCell ref="A13:A16"/>
    <mergeCell ref="B7:G8"/>
    <mergeCell ref="H8:P8"/>
    <mergeCell ref="A10:R10"/>
    <mergeCell ref="A11:R11"/>
    <mergeCell ref="B12:B13"/>
    <mergeCell ref="C12:C13"/>
    <mergeCell ref="D12:D13"/>
    <mergeCell ref="E12:E13"/>
    <mergeCell ref="F12:F13"/>
    <mergeCell ref="G12:G13"/>
    <mergeCell ref="H12:I12"/>
    <mergeCell ref="J12:K12"/>
    <mergeCell ref="L12:M12"/>
    <mergeCell ref="H4:I4"/>
    <mergeCell ref="J4:K4"/>
    <mergeCell ref="L4:M4"/>
    <mergeCell ref="N4:O4"/>
    <mergeCell ref="Q4:R4"/>
    <mergeCell ref="A18:R18"/>
    <mergeCell ref="Q15:R15"/>
    <mergeCell ref="A1:R1"/>
    <mergeCell ref="N12:O12"/>
    <mergeCell ref="B9:P9"/>
    <mergeCell ref="B17:P17"/>
    <mergeCell ref="A2:R2"/>
    <mergeCell ref="Q12:R12"/>
    <mergeCell ref="A5:A8"/>
    <mergeCell ref="A3:R3"/>
    <mergeCell ref="B4:B5"/>
    <mergeCell ref="C4:C5"/>
    <mergeCell ref="D4:D5"/>
    <mergeCell ref="E4:E5"/>
    <mergeCell ref="F4:F5"/>
    <mergeCell ref="G4:G5"/>
  </mergeCells>
  <printOptions horizontalCentered="1" verticalCentered="1"/>
  <pageMargins left="0.7" right="0.7" top="0.92447916666666663" bottom="0.75" header="0.3" footer="0.3"/>
  <pageSetup scale="73" orientation="landscape" horizontalDpi="4294967295" verticalDpi="4294967295" r:id="rId1"/>
  <headerFooter>
    <oddHeader>&amp;L&amp;K00B050R&amp;"Times New Roman,Regular"&amp;10&amp;K00B050ice Lawyers.Inc.
437 Century Park Drive, Suite C
Yuba City, CA  95991
(530) 751-9730&amp;"-,Regular"&amp;11&amp;K01+000
&amp;C&amp;"-,Bold"&amp;14ARC-CO
Estimated Payments</oddHeader>
    <oddFooter>&amp;LRice Lawyers, Inc. &amp;Z&amp;F&amp;A
&amp;R&amp;D&amp;T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tabSelected="1" view="pageLayout" zoomScaleNormal="100" workbookViewId="0">
      <selection activeCell="C14" sqref="C14"/>
    </sheetView>
  </sheetViews>
  <sheetFormatPr defaultRowHeight="15" x14ac:dyDescent="0.25"/>
  <cols>
    <col min="1" max="1" width="10.7109375" customWidth="1"/>
    <col min="2" max="2" width="12.28515625" style="6" customWidth="1"/>
    <col min="3" max="3" width="11.85546875" style="6" customWidth="1"/>
    <col min="4" max="4" width="10" style="6" customWidth="1"/>
    <col min="5" max="5" width="11.5703125" bestFit="1" customWidth="1"/>
    <col min="9" max="12" width="6.5703125" bestFit="1" customWidth="1"/>
    <col min="15" max="15" width="9.85546875" customWidth="1"/>
  </cols>
  <sheetData>
    <row r="1" spans="1:12" x14ac:dyDescent="0.25">
      <c r="A1" s="283" t="s">
        <v>25</v>
      </c>
      <c r="B1" s="284"/>
      <c r="C1" s="284"/>
      <c r="D1" s="284"/>
      <c r="E1" s="285"/>
    </row>
    <row r="2" spans="1:12" ht="45" x14ac:dyDescent="0.25">
      <c r="A2" s="64" t="s">
        <v>1</v>
      </c>
      <c r="B2" s="44" t="s">
        <v>52</v>
      </c>
      <c r="C2" s="43" t="s">
        <v>56</v>
      </c>
      <c r="D2" s="44" t="s">
        <v>57</v>
      </c>
      <c r="E2" s="65" t="s">
        <v>56</v>
      </c>
    </row>
    <row r="3" spans="1:12" x14ac:dyDescent="0.25">
      <c r="A3" s="66">
        <v>2025</v>
      </c>
      <c r="B3" s="42">
        <f>'Grower Information'!D9</f>
        <v>20</v>
      </c>
      <c r="C3" s="41">
        <f>PLC!E14</f>
        <v>27762.221288499986</v>
      </c>
      <c r="D3" s="42">
        <f>'Grower Information'!D11</f>
        <v>19.5</v>
      </c>
      <c r="E3" s="67">
        <f>PLC!F14</f>
        <v>30968.020513499985</v>
      </c>
    </row>
    <row r="4" spans="1:12" x14ac:dyDescent="0.25">
      <c r="A4" s="149" t="s">
        <v>86</v>
      </c>
      <c r="B4" s="42">
        <f>'Grower Information'!E9</f>
        <v>20</v>
      </c>
      <c r="C4" s="41">
        <f>PLC!E14</f>
        <v>27762.221288499986</v>
      </c>
      <c r="D4" s="42">
        <f>PLC!H4</f>
        <v>19</v>
      </c>
      <c r="E4" s="67">
        <f>PLC!H14</f>
        <v>34173.81973849998</v>
      </c>
    </row>
    <row r="5" spans="1:12" x14ac:dyDescent="0.25">
      <c r="A5" s="286"/>
      <c r="B5" s="287"/>
      <c r="C5" s="287"/>
      <c r="D5" s="287"/>
      <c r="E5" s="288"/>
    </row>
    <row r="6" spans="1:12" x14ac:dyDescent="0.25">
      <c r="A6" s="292" t="s">
        <v>26</v>
      </c>
      <c r="B6" s="293"/>
      <c r="C6" s="293"/>
      <c r="D6" s="293"/>
      <c r="E6" s="294"/>
    </row>
    <row r="7" spans="1:12" ht="17.25" customHeight="1" x14ac:dyDescent="0.25">
      <c r="A7" s="68">
        <v>2025</v>
      </c>
      <c r="B7" s="295" t="s">
        <v>55</v>
      </c>
      <c r="C7" s="296"/>
      <c r="D7" s="296"/>
      <c r="E7" s="297"/>
    </row>
    <row r="8" spans="1:12" ht="17.25" customHeight="1" x14ac:dyDescent="0.25">
      <c r="A8" s="68">
        <v>2026</v>
      </c>
      <c r="B8" s="298"/>
      <c r="C8" s="299"/>
      <c r="D8" s="299"/>
      <c r="E8" s="300"/>
    </row>
    <row r="9" spans="1:12" x14ac:dyDescent="0.25">
      <c r="A9" s="286"/>
      <c r="B9" s="287"/>
      <c r="C9" s="287"/>
      <c r="D9" s="287"/>
      <c r="E9" s="288"/>
      <c r="H9" s="25"/>
      <c r="I9" s="25"/>
      <c r="J9" s="25"/>
      <c r="K9" s="25"/>
      <c r="L9" s="25"/>
    </row>
    <row r="10" spans="1:12" x14ac:dyDescent="0.25">
      <c r="A10" s="289" t="s">
        <v>27</v>
      </c>
      <c r="B10" s="290"/>
      <c r="C10" s="290"/>
      <c r="D10" s="290"/>
      <c r="E10" s="291"/>
    </row>
    <row r="11" spans="1:12" ht="45" x14ac:dyDescent="0.25">
      <c r="A11" s="64" t="s">
        <v>1</v>
      </c>
      <c r="B11" s="44" t="s">
        <v>52</v>
      </c>
      <c r="C11" s="43" t="s">
        <v>56</v>
      </c>
      <c r="D11" s="44" t="s">
        <v>57</v>
      </c>
      <c r="E11" s="65" t="s">
        <v>56</v>
      </c>
    </row>
    <row r="12" spans="1:12" x14ac:dyDescent="0.25">
      <c r="A12" s="131">
        <v>2025</v>
      </c>
      <c r="B12" s="132">
        <f>'ARC County 2024-26'!J6</f>
        <v>20</v>
      </c>
      <c r="C12" s="133">
        <f>'ARC County 2024-26'!Q9</f>
        <v>22047.47076347136</v>
      </c>
      <c r="D12" s="132">
        <f>'Grower Information'!D11</f>
        <v>19.5</v>
      </c>
      <c r="E12" s="134">
        <f>'ARC County 2024-26'!R8</f>
        <v>23380.138667520001</v>
      </c>
    </row>
    <row r="13" spans="1:12" ht="15.75" thickBot="1" x14ac:dyDescent="0.3">
      <c r="A13" s="150" t="s">
        <v>86</v>
      </c>
      <c r="B13" s="69">
        <f>'Grower Information'!E9</f>
        <v>20</v>
      </c>
      <c r="C13" s="70">
        <f>'ARC County 2024-26'!Q17</f>
        <v>22265.532827917617</v>
      </c>
      <c r="D13" s="69">
        <f>'ARC County 2024-26'!K14</f>
        <v>19</v>
      </c>
      <c r="E13" s="71">
        <f>'ARC County 2024-26'!R17</f>
        <v>22265.532827917617</v>
      </c>
    </row>
    <row r="17" hidden="1" x14ac:dyDescent="0.25"/>
  </sheetData>
  <mergeCells count="6">
    <mergeCell ref="A1:E1"/>
    <mergeCell ref="A9:E9"/>
    <mergeCell ref="A5:E5"/>
    <mergeCell ref="A10:E10"/>
    <mergeCell ref="A6:E6"/>
    <mergeCell ref="B7:E8"/>
  </mergeCells>
  <printOptions horizontalCentered="1" verticalCentered="1"/>
  <pageMargins left="0.7" right="0.7" top="2.5254166666666666" bottom="1.75" header="0.3" footer="0.52083333333333304"/>
  <pageSetup scale="145" orientation="portrait" r:id="rId1"/>
  <headerFooter>
    <oddHeader xml:space="preserve">&amp;L&amp;"Times New Roman,Regular"&amp;K00B050Rice Lawyers, Inc.
437 Century Park Drive, Suite C
Yuba City, CA  95991
(530) 751-9730&amp;C
COMPARE PLC AND ARC
2024-2026
</oddHeader>
    <oddFooter>&amp;L&amp;9
&amp;Z&amp;F&amp;A
&amp;R&amp;9&amp;D&amp;T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Grower Information</vt:lpstr>
      <vt:lpstr>CA County Rice Yields</vt:lpstr>
      <vt:lpstr>Prices</vt:lpstr>
      <vt:lpstr>PLC</vt:lpstr>
      <vt:lpstr>ARC County 2024-26</vt:lpstr>
      <vt:lpstr>Summary</vt:lpstr>
      <vt:lpstr>'CA County Rice Yields'!Print_Area</vt:lpstr>
      <vt:lpstr>'Grower Information'!Print_Area</vt:lpstr>
      <vt:lpstr>Prices!Print_Area</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dc:creator>
  <cp:lastModifiedBy>Tim Kelleher</cp:lastModifiedBy>
  <cp:lastPrinted>2025-09-15T02:24:40Z</cp:lastPrinted>
  <dcterms:created xsi:type="dcterms:W3CDTF">2014-01-22T21:04:41Z</dcterms:created>
  <dcterms:modified xsi:type="dcterms:W3CDTF">2026-10-22T18:38:24Z</dcterms:modified>
</cp:coreProperties>
</file>