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S taxation calculator" sheetId="1" r:id="rId4"/>
    <sheet state="hidden" name="Sheet1" sheetId="2" r:id="rId5"/>
    <sheet state="hidden" name="Version Notes" sheetId="3" r:id="rId6"/>
    <sheet state="visible" name="Line By Line" sheetId="4" r:id="rId7"/>
    <sheet state="visible" name="Adjustments to Provision Inc" sheetId="5" r:id="rId8"/>
    <sheet state="visible" name="Standard Deduction Rules" sheetId="6" r:id="rId9"/>
    <sheet state="visible" name="Filing Status Rules" sheetId="7" r:id="rId10"/>
  </sheets>
  <definedNames>
    <definedName name="LiveApart">'SS taxation calculator'!$G$19</definedName>
    <definedName name="ProvisionalIncome">'SS taxation calculator'!$C$15</definedName>
    <definedName name="Final_AGI">'SS taxation calculator'!$AG$7</definedName>
    <definedName name="OrigDed">'SS taxation calculator'!$AY$3</definedName>
    <definedName name="Standard_Deduction">'SS taxation calculator'!$BD$2</definedName>
    <definedName name="TaxableSS">'SS taxation calculator'!$G$8</definedName>
    <definedName name="Addl">'SS taxation calculator'!$L$7</definedName>
    <definedName name="TaxableIncome">'SS taxation calculator'!$AJ$7</definedName>
    <definedName name="Adjustments">'SS taxation calculator'!$C$10</definedName>
    <definedName name="FilingStatus">'SS taxation calculator'!$C$45</definedName>
    <definedName name="IRMAATrigger">'SS taxation calculator'!$BD$4</definedName>
    <definedName name="AGI">'SS taxation calculator'!$C$7</definedName>
  </definedNames>
  <calcPr/>
</workbook>
</file>

<file path=xl/sharedStrings.xml><?xml version="1.0" encoding="utf-8"?>
<sst xmlns="http://schemas.openxmlformats.org/spreadsheetml/2006/main" count="254" uniqueCount="164">
  <si>
    <t>Updated per OBBB Legislation - SS Tax Savings is indirect -- See Table for Add'l Senior Deduction.  Charitable clause for non-itemizers (up to $1K/$2K) is not in effect until 2026 tax year.</t>
  </si>
  <si>
    <t>Social Security Taxable Income Analysis</t>
  </si>
  <si>
    <t>Standard Deduction</t>
  </si>
  <si>
    <t>For the Chart</t>
  </si>
  <si>
    <t>~ Taxable Income</t>
  </si>
  <si>
    <t>Original Deduction</t>
  </si>
  <si>
    <t>Filing Status</t>
  </si>
  <si>
    <t>Call for a free analysis: 801.566.5058</t>
  </si>
  <si>
    <t>Incremental scenarios adding more non-Social Security income</t>
  </si>
  <si>
    <t>Top of 10%</t>
  </si>
  <si>
    <t>IRMAA Trigger</t>
  </si>
  <si>
    <t>Edit Sky Blue Boxes Only</t>
  </si>
  <si>
    <t>Enter itemized deduction amount here, if applicable</t>
  </si>
  <si>
    <t>Additional non-SS AGI</t>
  </si>
  <si>
    <t>Total SS</t>
  </si>
  <si>
    <t>Prov. Income</t>
  </si>
  <si>
    <t>1st TH to 2nd</t>
  </si>
  <si>
    <t>Part 1 of Calc 1</t>
  </si>
  <si>
    <t>Which Part 1 calc?</t>
  </si>
  <si>
    <t>Above 2nd TH</t>
  </si>
  <si>
    <t>Part 2 of Calc 1</t>
  </si>
  <si>
    <t>Taxable $</t>
  </si>
  <si>
    <t>Taxable %</t>
  </si>
  <si>
    <t>Effect Above the Base Case</t>
  </si>
  <si>
    <t>Total Income</t>
  </si>
  <si>
    <t>Income Before Deductions</t>
  </si>
  <si>
    <t>2025 Standard Deduction**</t>
  </si>
  <si>
    <t>Add'l Senior Deduction</t>
  </si>
  <si>
    <t>Taxable Income</t>
  </si>
  <si>
    <t>Scenario comparisons</t>
  </si>
  <si>
    <t>Additional Senior</t>
  </si>
  <si>
    <t>Top of12%</t>
  </si>
  <si>
    <t>Helper for Add'l Sr Deduction</t>
  </si>
  <si>
    <t>Maximum Additional Senior Deduction</t>
  </si>
  <si>
    <t>Inputs:</t>
  </si>
  <si>
    <t>Taxable amount of Social Security</t>
  </si>
  <si>
    <t>AGI</t>
  </si>
  <si>
    <t>Deduction</t>
  </si>
  <si>
    <t>Tax</t>
  </si>
  <si>
    <t>Lower Threshold</t>
  </si>
  <si>
    <t>Upper Threshold</t>
  </si>
  <si>
    <t>% Phase Out</t>
  </si>
  <si>
    <t>Max Ded</t>
  </si>
  <si>
    <t>Final Ded</t>
  </si>
  <si>
    <t>Joint &amp; both over 65</t>
  </si>
  <si>
    <t>Joint</t>
  </si>
  <si>
    <t>AGI not including SS</t>
  </si>
  <si>
    <t>Total SS Benefits</t>
  </si>
  <si>
    <t>2025 Rates &amp; Deductions</t>
  </si>
  <si>
    <t>Strategy 1</t>
  </si>
  <si>
    <t>Joint &amp; both under 65</t>
  </si>
  <si>
    <t>Tax Exempt Income</t>
  </si>
  <si>
    <t>Taxable Portion</t>
  </si>
  <si>
    <t>~Taxable Income</t>
  </si>
  <si>
    <t>Joint one over / one under 65</t>
  </si>
  <si>
    <t>Social Security Benefits</t>
  </si>
  <si>
    <t>Taxable Percentage</t>
  </si>
  <si>
    <t>Bracket</t>
  </si>
  <si>
    <t>Effective Tax Rate</t>
  </si>
  <si>
    <t>Single &amp; over 65</t>
  </si>
  <si>
    <t>Single</t>
  </si>
  <si>
    <t>Schedule 1 Part 2 Adjustments*</t>
  </si>
  <si>
    <t>Single &amp; under 65</t>
  </si>
  <si>
    <t>Head of Household &amp; over 65</t>
  </si>
  <si>
    <t>HoH</t>
  </si>
  <si>
    <t>Age &amp; Filing Status</t>
  </si>
  <si>
    <t>Thresholds</t>
  </si>
  <si>
    <t>Head of Household &amp; under 65</t>
  </si>
  <si>
    <t>1st Threshold</t>
  </si>
  <si>
    <t>2nd Threshold</t>
  </si>
  <si>
    <t>Qualifying Surviving Spouse &amp; over 65</t>
  </si>
  <si>
    <t>QSS</t>
  </si>
  <si>
    <t>Qualifying Surviving Spouse &amp; under 65</t>
  </si>
  <si>
    <t>Provisional Income</t>
  </si>
  <si>
    <t>Married &amp; Filing Separately &gt; 65</t>
  </si>
  <si>
    <t>MFS</t>
  </si>
  <si>
    <t>Married &amp; Filing Separately &lt; 65</t>
  </si>
  <si>
    <t>IRMAA Limitations</t>
  </si>
  <si>
    <t>Y</t>
  </si>
  <si>
    <t>Add'l Sr Deduction†</t>
  </si>
  <si>
    <t>2025 IRMAA Limits -First Increase</t>
  </si>
  <si>
    <t>Basic Taxable Income</t>
  </si>
  <si>
    <t>Estimated Tax Bill</t>
  </si>
  <si>
    <t>Calculation 1</t>
  </si>
  <si>
    <t>Simple Effective Tax Rate</t>
  </si>
  <si>
    <r>
      <rPr>
        <rFont val="Calibri"/>
        <color theme="0"/>
        <sz val="12.0"/>
      </rPr>
      <t>(50% of $ between 1</t>
    </r>
    <r>
      <rPr>
        <rFont val="Calibri"/>
        <color theme="0"/>
        <sz val="12.0"/>
        <vertAlign val="superscript"/>
      </rPr>
      <t>st</t>
    </r>
    <r>
      <rPr>
        <rFont val="Calibri"/>
        <color theme="0"/>
        <sz val="12.0"/>
      </rPr>
      <t xml:space="preserve"> TH and Provisional Income or 2</t>
    </r>
    <r>
      <rPr>
        <rFont val="Calibri"/>
        <color theme="0"/>
        <sz val="12.0"/>
        <vertAlign val="superscript"/>
      </rPr>
      <t>nd</t>
    </r>
    <r>
      <rPr>
        <rFont val="Calibri"/>
        <color theme="0"/>
        <sz val="12.0"/>
      </rPr>
      <t xml:space="preserve"> TH---OR---50% of SS) + Add 85% of excess over 2nd TH</t>
    </r>
  </si>
  <si>
    <t>Marginal Tax Bracket</t>
  </si>
  <si>
    <t>† Still applies when you itemize</t>
  </si>
  <si>
    <t>1st TH</t>
  </si>
  <si>
    <t>Lessor of 1st TH or 50% of SS</t>
  </si>
  <si>
    <t>~Room to Top of Bracket</t>
  </si>
  <si>
    <t>+</t>
  </si>
  <si>
    <t>Half of SS</t>
  </si>
  <si>
    <t>2nd TH excess</t>
  </si>
  <si>
    <t>=</t>
  </si>
  <si>
    <t>This Social Security Taxable Portion Analysis is based on the IRS Social Security Worksheet (link posted below). There are ways you may get an incorrect calculation if you misinterpret your income and which sources of income are to be included in provisional income. It is important that you consult with your tax advisor to ensure you have accurate estimates.  This tool is meant to be a general educational guide for the taxable nature of Social Security Income as you increase other sources of income. The columns that show "Total Income", "Taxable Income", "Tax Deduction", and "Net Income" are for education and illustration purposes. Your individual tax situation may vary from this example.  Advisory services provided by Capita Financial Network LLC, Draper, UT  84040. Registration with the SEC does not imply certain training or skill.
https://apps.irs.gov/app/vita/content/globalmedia/social_security_benefits_worksheet_1040i.pdf</t>
  </si>
  <si>
    <t>This chart may be used to pull income forward into current tax year (e.g. Roth Conversion)</t>
  </si>
  <si>
    <t>Calculation 2</t>
  </si>
  <si>
    <t>85% of Benefits</t>
  </si>
  <si>
    <t>* Used in SS Taxability and AGI Calculations (See "Adjustments to Provisional Inc" tab -- includes all Adjustments other than Student Loan Interest Deduction)</t>
  </si>
  <si>
    <t>S.S. Benefits</t>
  </si>
  <si>
    <t>** Utilizes the Standard Deduction per selected Filing Status and considers potential additional Social Security Income becoming taxable, but does not consider IRMAA impact on Medicare or other unknown complexities (e.g. Itemization of deductions)
Assumptions made for items not yet finalized by the Internal Revenue Service - 1. Phaseout of Additional Senior Deduction is proportionate to the dollar amount above the lower phaseout threshold as a percentage of the phaseout range 2. Married Filing Separately Filers have a phaseout range between $75,000 and $125,000</t>
  </si>
  <si>
    <t>Tax Deduction</t>
  </si>
  <si>
    <t>6-1</t>
  </si>
  <si>
    <t>Updated for 2025 figures</t>
  </si>
  <si>
    <t>Added MFS, QSS, HoH Filing Statuses</t>
  </si>
  <si>
    <t>6-2</t>
  </si>
  <si>
    <t>Added Center Column with Tax Brackets, Room to top of Marginal Tax Brackets and Interactive Chart</t>
  </si>
  <si>
    <t>Scenario 1 IRS Worksheet Line by Line</t>
  </si>
  <si>
    <t>Line Number</t>
  </si>
  <si>
    <t>Line Description</t>
  </si>
  <si>
    <t>Type of Entry</t>
  </si>
  <si>
    <t>Value</t>
  </si>
  <si>
    <t>All SS benefits</t>
  </si>
  <si>
    <t>1040 line 5</t>
  </si>
  <si>
    <t>Calculation</t>
  </si>
  <si>
    <t>Other taxable income</t>
  </si>
  <si>
    <t>1040 1z, 2b, 3b, 4b, 5b, 7, and 8</t>
  </si>
  <si>
    <t>Tax Exempt Interest</t>
  </si>
  <si>
    <t>1040 2a</t>
  </si>
  <si>
    <t>Special Exclusions</t>
  </si>
  <si>
    <t>8839 28, 2555 45 50, 4563 15</t>
  </si>
  <si>
    <t xml:space="preserve">Pre-adjustment Provisional Income </t>
  </si>
  <si>
    <t>Schedule 1 Adjustments</t>
  </si>
  <si>
    <t>Schedule 1 lines 11-20, 23, 25</t>
  </si>
  <si>
    <t>Post-adjutment Provisional Income</t>
  </si>
  <si>
    <t>1st threshold</t>
  </si>
  <si>
    <t>Reference</t>
  </si>
  <si>
    <t>Amount over 1st TH</t>
  </si>
  <si>
    <t>Distance to 2nd TH</t>
  </si>
  <si>
    <t>2nd TH Excess</t>
  </si>
  <si>
    <t>Amount in 1st TH Less of 10 or 11</t>
  </si>
  <si>
    <t>Taxable portion in 1st TH</t>
  </si>
  <si>
    <t>Half of SS or 1st TH*50%</t>
  </si>
  <si>
    <t>Taxable portion in 2nd TH</t>
  </si>
  <si>
    <t>First TH (or half of SS) + 2nd TH</t>
  </si>
  <si>
    <t>85% of benefits calc</t>
  </si>
  <si>
    <t>Taxable portion</t>
  </si>
  <si>
    <t>Adjustments on the Schedule 1
that reduce Provisional Income.</t>
  </si>
  <si>
    <t>Schedule 1 lines 11 through 20, 23 and 25 will reduce Provisional Income.</t>
  </si>
  <si>
    <t>Student Loan Interest deduction is the only one not allowed.</t>
  </si>
  <si>
    <t>Extra Senior Deduction &gt; 65</t>
  </si>
  <si>
    <t>Phaseout Lower Threshold</t>
  </si>
  <si>
    <t>Phaseout Upper Threshold</t>
  </si>
  <si>
    <t>Maximum Possible Standard Deduction</t>
  </si>
  <si>
    <t>Joint &amp; both &gt;= 65</t>
  </si>
  <si>
    <t>Joint &amp; both &lt; 65</t>
  </si>
  <si>
    <t>Joint one &gt;= / one &lt; 65</t>
  </si>
  <si>
    <t>Single &amp; &gt;= 65</t>
  </si>
  <si>
    <t>Single &amp; &lt; 65</t>
  </si>
  <si>
    <t>Head of Household &amp; &gt;= 65</t>
  </si>
  <si>
    <t>Head of Household &amp; &lt; 65</t>
  </si>
  <si>
    <t>Qualifying Surviving Spouse &amp; &gt;= 65</t>
  </si>
  <si>
    <t>Qualifying Surviving Spouse &amp; &lt; 65</t>
  </si>
  <si>
    <t>Married &amp; Filing Separately &gt;= 65</t>
  </si>
  <si>
    <t>Reduces $120 for each additional $1000 above the lower threshold</t>
  </si>
  <si>
    <t>Age</t>
  </si>
  <si>
    <t>Stand. Deduction</t>
  </si>
  <si>
    <t>Extra Deduct.</t>
  </si>
  <si>
    <t>Total Deduct.</t>
  </si>
  <si>
    <t>Tax Status</t>
  </si>
  <si>
    <t xml:space="preserve">Filing Status Nuances </t>
  </si>
  <si>
    <t>If you are Married Filing Separately and you lived together for any portion of the year, your taxable Social Security is automatically 85%.</t>
  </si>
  <si>
    <t>If you are Married Filing Separately, but you DID NOT live together for any portion of the year, you are "Single" for this calculation</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</si>
</sst>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quot;$&quot;* #,##0.00_);_(&quot;$&quot;* \(#,##0.00\);_(&quot;$&quot;* &quot;-&quot;??_);_(@_)"/>
    <numFmt numFmtId="165" formatCode="_(&quot;$&quot;* #,##0_);_(&quot;$&quot;* \(#,##0\);_(&quot;$&quot;* &quot;-&quot;??_);_(@_)"/>
    <numFmt numFmtId="166" formatCode="0.0%"/>
    <numFmt numFmtId="167" formatCode="&quot;$&quot;#,##0"/>
  </numFmts>
  <fonts count="25">
    <font>
      <sz val="12.0"/>
      <color theme="1"/>
      <name val="Calibri"/>
      <scheme val="minor"/>
    </font>
    <font>
      <sz val="12.0"/>
      <color theme="1"/>
      <name val="Calibri"/>
    </font>
    <font>
      <color theme="1"/>
      <name val="Calibri"/>
    </font>
    <font>
      <b/>
      <sz val="42.0"/>
      <color rgb="FF0273EA"/>
      <name val="Calibri"/>
    </font>
    <font>
      <sz val="12.0"/>
      <color rgb="FFFF0000"/>
      <name val="Calibri"/>
    </font>
    <font/>
    <font>
      <b/>
      <sz val="26.0"/>
      <color rgb="FF0273EA"/>
      <name val="Calibri"/>
    </font>
    <font>
      <b/>
      <sz val="12.0"/>
      <color theme="1"/>
      <name val="Calibri"/>
    </font>
    <font>
      <sz val="12.0"/>
      <color rgb="FF000000"/>
      <name val="Calibri"/>
    </font>
    <font>
      <b/>
      <sz val="14.0"/>
      <color theme="0"/>
      <name val="Calibri"/>
    </font>
    <font>
      <b/>
      <sz val="18.0"/>
      <color theme="1"/>
      <name val="Calibri"/>
    </font>
    <font>
      <b/>
      <sz val="18.0"/>
      <color theme="0"/>
      <name val="Calibri"/>
    </font>
    <font>
      <sz val="12.0"/>
      <color rgb="FFFFFFFF"/>
      <name val="Calibri"/>
    </font>
    <font>
      <sz val="12.0"/>
      <color theme="0"/>
      <name val="Calibri"/>
    </font>
    <font>
      <sz val="12.0"/>
      <color rgb="FF0273EA"/>
      <name val="Calibri"/>
    </font>
    <font>
      <sz val="16.0"/>
      <color theme="1"/>
      <name val="Calibri"/>
    </font>
    <font>
      <sz val="12.0"/>
      <color rgb="FF0238A7"/>
      <name val="Calibri"/>
    </font>
    <font>
      <b/>
      <sz val="12.0"/>
      <color theme="0"/>
      <name val="Calibri"/>
    </font>
    <font>
      <b/>
      <sz val="12.0"/>
      <color rgb="FFFFFFFF"/>
      <name val="Calibri"/>
    </font>
    <font>
      <sz val="20.0"/>
      <color theme="1"/>
      <name val="Calibri"/>
    </font>
    <font>
      <sz val="22.0"/>
      <color theme="1"/>
      <name val="Calibri"/>
    </font>
    <font>
      <sz val="18.0"/>
      <color theme="1"/>
      <name val="Calibri"/>
    </font>
    <font>
      <sz val="11.0"/>
      <color theme="1"/>
      <name val="Calibri"/>
    </font>
    <font>
      <b/>
      <sz val="28.0"/>
      <color rgb="FF0273EA"/>
      <name val="Calibri"/>
    </font>
    <font>
      <b/>
      <sz val="14.0"/>
      <color theme="1"/>
      <name val="Calibri"/>
    </font>
  </fonts>
  <fills count="12">
    <fill>
      <patternFill patternType="none"/>
    </fill>
    <fill>
      <patternFill patternType="lightGray"/>
    </fill>
    <fill>
      <patternFill patternType="solid">
        <fgColor theme="0"/>
        <bgColor theme="0"/>
      </patternFill>
    </fill>
    <fill>
      <patternFill patternType="solid">
        <fgColor rgb="FFFFFFFF"/>
        <bgColor rgb="FFFFFFFF"/>
      </patternFill>
    </fill>
    <fill>
      <patternFill patternType="solid">
        <fgColor rgb="FFD9410A"/>
        <bgColor rgb="FFD9410A"/>
      </patternFill>
    </fill>
    <fill>
      <patternFill patternType="solid">
        <fgColor rgb="FF0273EA"/>
        <bgColor rgb="FF0273EA"/>
      </patternFill>
    </fill>
    <fill>
      <patternFill patternType="solid">
        <fgColor rgb="FF0238A7"/>
        <bgColor rgb="FF0238A7"/>
      </patternFill>
    </fill>
    <fill>
      <patternFill patternType="solid">
        <fgColor rgb="FF595959"/>
        <bgColor rgb="FF595959"/>
      </patternFill>
    </fill>
    <fill>
      <patternFill patternType="solid">
        <fgColor rgb="FFBFBFBF"/>
        <bgColor rgb="FFBFBFBF"/>
      </patternFill>
    </fill>
    <fill>
      <patternFill patternType="solid">
        <fgColor theme="1"/>
        <bgColor theme="1"/>
      </patternFill>
    </fill>
    <fill>
      <patternFill patternType="solid">
        <fgColor rgb="FF3F3F3F"/>
        <bgColor rgb="FF3F3F3F"/>
      </patternFill>
    </fill>
    <fill>
      <patternFill patternType="solid">
        <fgColor rgb="FFD8D8D8"/>
        <bgColor rgb="FFD8D8D8"/>
      </patternFill>
    </fill>
  </fills>
  <borders count="85">
    <border/>
    <border>
      <left/>
      <right/>
      <top/>
      <bottom/>
    </border>
    <border>
      <left/>
      <top/>
    </border>
    <border>
      <top/>
    </border>
    <border>
      <left/>
    </border>
    <border>
      <right/>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top/>
      <bottom/>
    </border>
    <border>
      <left style="thick">
        <color rgb="FF000000"/>
      </left>
      <right style="thin">
        <color rgb="FF000000"/>
      </right>
      <top style="thick">
        <color rgb="FF000000"/>
      </top>
      <bottom style="thick">
        <color rgb="FF000000"/>
      </bottom>
    </border>
    <border>
      <right style="thick">
        <color rgb="FF000000"/>
      </right>
      <top style="thick">
        <color rgb="FF000000"/>
      </top>
      <bottom style="thick">
        <color rgb="FF000000"/>
      </bottom>
    </border>
    <border>
      <right/>
      <top/>
      <bottom/>
    </border>
    <border>
      <left style="thin">
        <color rgb="FF000000"/>
      </left>
      <right/>
      <top style="thin">
        <color rgb="FF000000"/>
      </top>
    </border>
    <border>
      <left/>
      <right/>
      <top style="thin">
        <color rgb="FF000000"/>
      </top>
    </border>
    <border>
      <left/>
      <right style="thin">
        <color rgb="FF000000"/>
      </right>
      <top style="thin">
        <color rgb="FF000000"/>
      </top>
    </border>
    <border>
      <left style="thin">
        <color rgb="FF000000"/>
      </left>
      <right style="thin">
        <color rgb="FF000000"/>
      </right>
      <top style="thin">
        <color rgb="FF000000"/>
      </top>
      <bottom style="thin">
        <color rgb="FF000000"/>
      </bottom>
    </border>
    <border>
      <left style="medium">
        <color rgb="FF000000"/>
      </left>
      <top style="thin">
        <color rgb="FF000000"/>
      </top>
      <bottom style="thin">
        <color rgb="FF000000"/>
      </bottom>
    </border>
    <border>
      <left/>
      <right/>
      <top style="medium">
        <color rgb="FF000000"/>
      </top>
      <bottom/>
    </border>
    <border>
      <right style="medium">
        <color rgb="FF000000"/>
      </right>
      <top style="thin">
        <color rgb="FF000000"/>
      </top>
      <bottom style="thin">
        <color rgb="FF000000"/>
      </bottom>
    </border>
    <border>
      <left style="thin">
        <color rgb="FF000000"/>
      </left>
      <right/>
      <bottom style="thin">
        <color rgb="FF000000"/>
      </bottom>
    </border>
    <border>
      <left/>
      <right/>
      <bottom style="thin">
        <color rgb="FF000000"/>
      </bottom>
    </border>
    <border>
      <left/>
      <right style="thin">
        <color rgb="FF000000"/>
      </right>
      <bottom style="thin">
        <color rgb="FF000000"/>
      </bottom>
    </border>
    <border>
      <left style="thin">
        <color rgb="FF000000"/>
      </left>
      <right style="thin">
        <color rgb="FF000000"/>
      </right>
      <top style="thin">
        <color rgb="FF000000"/>
      </top>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top/>
      <bottom/>
    </border>
    <border>
      <left style="medium">
        <color rgb="FF000000"/>
      </left>
      <right style="thin">
        <color rgb="FF000000"/>
      </right>
      <top style="thin">
        <color rgb="FF000000"/>
      </top>
    </border>
    <border>
      <left style="thin">
        <color rgb="FF000000"/>
      </left>
      <right style="thin">
        <color rgb="FF000000"/>
      </right>
      <top style="thin">
        <color rgb="FF000000"/>
      </top>
    </border>
    <border>
      <left style="thin">
        <color rgb="FF000000"/>
      </left>
      <top style="thin">
        <color rgb="FF000000"/>
      </top>
    </border>
    <border>
      <top style="thin">
        <color rgb="FF000000"/>
      </top>
    </border>
    <border>
      <right style="medium">
        <color rgb="FF000000"/>
      </right>
      <top style="thin">
        <color rgb="FF000000"/>
      </top>
    </border>
    <border>
      <left style="medium">
        <color rgb="FF000000"/>
      </left>
      <right style="thin">
        <color rgb="FF000000"/>
      </right>
      <bottom style="thin">
        <color rgb="FF000000"/>
      </bottom>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
      <right style="medium">
        <color rgb="FF000000"/>
      </right>
      <bottom style="thin">
        <color rgb="FF000000"/>
      </bottom>
    </border>
    <border>
      <left style="medium">
        <color rgb="FF000000"/>
      </left>
      <right style="thin">
        <color rgb="FF000000"/>
      </right>
    </border>
    <border>
      <left style="thin">
        <color rgb="FF000000"/>
      </left>
      <right style="thin">
        <color rgb="FF000000"/>
      </right>
    </border>
    <border>
      <left style="thin">
        <color rgb="FF000000"/>
      </left>
      <right style="thin">
        <color rgb="FF000000"/>
      </right>
      <top style="thin">
        <color rgb="FF000000"/>
      </top>
      <bottom style="medium">
        <color rgb="FF000000"/>
      </bottom>
    </border>
    <border>
      <left style="medium">
        <color rgb="FF000000"/>
      </left>
      <right style="thin">
        <color rgb="FF000000"/>
      </right>
      <top style="thin">
        <color rgb="FF000000"/>
      </top>
      <bottom/>
    </border>
    <border>
      <left style="thin">
        <color rgb="FF000000"/>
      </left>
      <right style="thin">
        <color rgb="FF000000"/>
      </right>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style="medium">
        <color rgb="FF000000"/>
      </left>
      <right style="thin">
        <color rgb="FF000000"/>
      </right>
      <bottom style="medium">
        <color rgb="FF000000"/>
      </bottom>
    </border>
    <border>
      <left style="thin">
        <color rgb="FF000000"/>
      </left>
      <right style="thin">
        <color rgb="FF000000"/>
      </right>
      <bottom style="medium">
        <color rgb="FF000000"/>
      </bottom>
    </border>
    <border>
      <left/>
      <right/>
      <top/>
      <bottom style="medium">
        <color rgb="FF000000"/>
      </bottom>
    </border>
    <border>
      <left style="medium">
        <color rgb="FF000000"/>
      </left>
      <top/>
      <bottom/>
    </border>
    <border>
      <right style="medium">
        <color rgb="FF000000"/>
      </right>
      <top/>
      <bottom/>
    </border>
    <border>
      <left style="medium">
        <color rgb="FF000000"/>
      </left>
      <right/>
      <top/>
      <bottom/>
    </border>
    <border>
      <left/>
      <right style="medium">
        <color rgb="FF000000"/>
      </right>
      <top/>
      <bottom/>
    </border>
    <border>
      <left style="medium">
        <color rgb="FF000000"/>
      </left>
      <right style="thin">
        <color rgb="FF000000"/>
      </right>
      <top/>
      <bottom/>
    </border>
    <border>
      <left style="medium">
        <color rgb="FF000000"/>
      </left>
      <right style="thin">
        <color rgb="FF000000"/>
      </right>
      <top/>
      <bottom style="thin">
        <color rgb="FF000000"/>
      </bottom>
    </border>
    <border>
      <left style="thin">
        <color rgb="FF000000"/>
      </left>
      <right style="thin">
        <color rgb="FF000000"/>
      </right>
      <top/>
      <bottom/>
    </border>
    <border>
      <left style="thin">
        <color rgb="FF000000"/>
      </left>
      <right style="thin">
        <color rgb="FF000000"/>
      </right>
      <top/>
    </border>
    <border>
      <left style="thin">
        <color rgb="FF000000"/>
      </left>
      <right style="medium">
        <color rgb="FF000000"/>
      </right>
      <top style="thin">
        <color rgb="FF000000"/>
      </top>
    </border>
    <border>
      <left style="thin">
        <color rgb="FF000000"/>
      </left>
      <right style="medium">
        <color rgb="FF000000"/>
      </right>
    </border>
    <border>
      <right style="thin">
        <color rgb="FF000000"/>
      </right>
      <top style="thin">
        <color rgb="FF000000"/>
      </top>
    </border>
    <border>
      <left style="thin">
        <color rgb="FF000000"/>
      </left>
      <right style="medium">
        <color rgb="FF000000"/>
      </right>
      <bottom style="thin">
        <color rgb="FF000000"/>
      </bottom>
    </border>
    <border>
      <left/>
      <top style="medium">
        <color rgb="FF000000"/>
      </top>
    </border>
    <border>
      <top style="medium">
        <color rgb="FF000000"/>
      </top>
    </border>
    <border>
      <left style="thin">
        <color rgb="FF000000"/>
      </left>
    </border>
    <border>
      <right style="thin">
        <color rgb="FF000000"/>
      </right>
    </border>
    <border>
      <left style="medium">
        <color rgb="FF000000"/>
      </left>
      <right/>
      <top/>
      <bottom style="medium">
        <color rgb="FF000000"/>
      </bottom>
    </border>
    <border>
      <left/>
      <right style="medium">
        <color rgb="FF000000"/>
      </right>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thin">
        <color rgb="FF000000"/>
      </left>
      <top/>
      <bottom/>
    </border>
    <border>
      <right style="thin">
        <color rgb="FF000000"/>
      </right>
      <top/>
      <bottom/>
    </border>
    <border>
      <left style="thin">
        <color rgb="FF000000"/>
      </left>
      <right/>
      <top/>
      <bottom/>
    </border>
    <border>
      <left/>
      <right style="thin">
        <color rgb="FF000000"/>
      </right>
      <top/>
      <bottom/>
    </border>
    <border>
      <left style="thin">
        <color rgb="FF000000"/>
      </left>
      <top/>
    </border>
    <border>
      <right style="thin">
        <color rgb="FF000000"/>
      </right>
      <top/>
    </border>
    <border>
      <right style="thin">
        <color rgb="FF000000"/>
      </right>
      <bottom style="thin">
        <color rgb="FF000000"/>
      </bottom>
    </border>
    <border>
      <left style="medium">
        <color rgb="FF000000"/>
      </left>
      <right/>
      <top/>
      <bottom style="thin">
        <color rgb="FF000000"/>
      </bottom>
    </border>
    <border>
      <left/>
      <right style="thin">
        <color rgb="FF000000"/>
      </right>
      <top/>
      <bottom style="thin">
        <color rgb="FF000000"/>
      </bottom>
    </border>
    <border>
      <left style="medium">
        <color rgb="FF000000"/>
      </left>
      <right style="medium">
        <color rgb="FF000000"/>
      </right>
      <top style="medium">
        <color rgb="FF000000"/>
      </top>
      <bottom style="medium">
        <color rgb="FF000000"/>
      </bottom>
    </border>
    <border>
      <bottom style="medium">
        <color rgb="FF000000"/>
      </bottom>
    </border>
  </borders>
  <cellStyleXfs count="1">
    <xf borderId="0" fillId="0" fontId="0" numFmtId="0" applyAlignment="1" applyFont="1"/>
  </cellStyleXfs>
  <cellXfs count="245">
    <xf borderId="0" fillId="0" fontId="0" numFmtId="0" xfId="0" applyAlignment="1" applyFont="1">
      <alignment readingOrder="0" shrinkToFit="0" vertical="bottom" wrapText="0"/>
    </xf>
    <xf borderId="1" fillId="2" fontId="1" numFmtId="0" xfId="0" applyBorder="1" applyFill="1" applyFont="1"/>
    <xf borderId="0" fillId="0" fontId="2" numFmtId="0" xfId="0" applyAlignment="1" applyFont="1">
      <alignment horizontal="center"/>
    </xf>
    <xf borderId="1" fillId="2" fontId="3" numFmtId="0" xfId="0" applyAlignment="1" applyBorder="1" applyFont="1">
      <alignment vertical="center"/>
    </xf>
    <xf borderId="2" fillId="2" fontId="4" numFmtId="0" xfId="0" applyAlignment="1" applyBorder="1" applyFont="1">
      <alignment shrinkToFit="0" vertical="center" wrapText="1"/>
    </xf>
    <xf borderId="3" fillId="0" fontId="5" numFmtId="0" xfId="0" applyBorder="1" applyFont="1"/>
    <xf borderId="2" fillId="2" fontId="3" numFmtId="0" xfId="0" applyAlignment="1" applyBorder="1" applyFont="1">
      <alignment horizontal="center" vertical="center"/>
    </xf>
    <xf borderId="1" fillId="2" fontId="6" numFmtId="0" xfId="0" applyAlignment="1" applyBorder="1" applyFont="1">
      <alignment shrinkToFit="0" wrapText="1"/>
    </xf>
    <xf borderId="4" fillId="0" fontId="5" numFmtId="0" xfId="0" applyBorder="1" applyFont="1"/>
    <xf borderId="1" fillId="2" fontId="1" numFmtId="164" xfId="0" applyBorder="1" applyFont="1" applyNumberFormat="1"/>
    <xf borderId="4" fillId="2" fontId="4" numFmtId="0" xfId="0" applyAlignment="1" applyBorder="1" applyFont="1">
      <alignment shrinkToFit="0" vertical="center" wrapText="1"/>
    </xf>
    <xf borderId="5" fillId="2" fontId="4" numFmtId="0" xfId="0" applyAlignment="1" applyBorder="1" applyFont="1">
      <alignment shrinkToFit="0" vertical="center" wrapText="1"/>
    </xf>
    <xf borderId="1" fillId="2" fontId="1" numFmtId="0" xfId="0" applyAlignment="1" applyBorder="1" applyFont="1">
      <alignment horizontal="center"/>
    </xf>
    <xf borderId="0" fillId="0" fontId="7" numFmtId="0" xfId="0" applyAlignment="1" applyFont="1">
      <alignment horizontal="center"/>
    </xf>
    <xf borderId="0" fillId="3" fontId="8" numFmtId="0" xfId="0" applyAlignment="1" applyFill="1" applyFont="1">
      <alignment shrinkToFit="0" vertical="bottom" wrapText="0"/>
    </xf>
    <xf borderId="6" fillId="4" fontId="9" numFmtId="0" xfId="0" applyAlignment="1" applyBorder="1" applyFill="1" applyFont="1">
      <alignment horizontal="center"/>
    </xf>
    <xf borderId="7" fillId="0" fontId="5" numFmtId="0" xfId="0" applyBorder="1" applyFont="1"/>
    <xf borderId="8" fillId="0" fontId="5" numFmtId="0" xfId="0" applyBorder="1" applyFont="1"/>
    <xf borderId="6" fillId="2" fontId="10" numFmtId="0" xfId="0" applyAlignment="1" applyBorder="1" applyFont="1">
      <alignment horizontal="center" vertical="center"/>
    </xf>
    <xf borderId="0" fillId="0" fontId="2" numFmtId="0" xfId="0" applyFont="1"/>
    <xf borderId="0" fillId="0" fontId="1" numFmtId="165" xfId="0" applyFont="1" applyNumberFormat="1"/>
    <xf borderId="9" fillId="5" fontId="11" numFmtId="0" xfId="0" applyAlignment="1" applyBorder="1" applyFill="1" applyFont="1">
      <alignment horizontal="center" vertical="center"/>
    </xf>
    <xf borderId="10" fillId="0" fontId="5" numFmtId="0" xfId="0" applyBorder="1" applyFont="1"/>
    <xf borderId="11" fillId="0" fontId="5" numFmtId="0" xfId="0" applyBorder="1" applyFont="1"/>
    <xf borderId="12" fillId="2" fontId="10" numFmtId="0" xfId="0" applyBorder="1" applyFont="1"/>
    <xf borderId="13" fillId="5" fontId="12" numFmtId="165" xfId="0" applyAlignment="1" applyBorder="1" applyFont="1" applyNumberFormat="1">
      <alignment vertical="center"/>
    </xf>
    <xf borderId="14" fillId="2" fontId="8" numFmtId="0" xfId="0" applyAlignment="1" applyBorder="1" applyFont="1">
      <alignment shrinkToFit="0" vertical="center" wrapText="1"/>
    </xf>
    <xf borderId="15" fillId="2" fontId="10" numFmtId="0" xfId="0" applyBorder="1" applyFont="1"/>
    <xf borderId="16" fillId="6" fontId="13" numFmtId="0" xfId="0" applyAlignment="1" applyBorder="1" applyFill="1" applyFont="1">
      <alignment horizontal="center" shrinkToFit="0" vertical="center" wrapText="1"/>
    </xf>
    <xf borderId="17" fillId="7" fontId="13" numFmtId="0" xfId="0" applyAlignment="1" applyBorder="1" applyFill="1" applyFont="1">
      <alignment horizontal="center" shrinkToFit="0" vertical="center" wrapText="1"/>
    </xf>
    <xf borderId="18" fillId="7" fontId="13" numFmtId="0" xfId="0" applyAlignment="1" applyBorder="1" applyFont="1">
      <alignment horizontal="center" shrinkToFit="0" vertical="center" wrapText="1"/>
    </xf>
    <xf borderId="19" fillId="8" fontId="7" numFmtId="165" xfId="0" applyBorder="1" applyFill="1" applyFont="1" applyNumberFormat="1"/>
    <xf borderId="20" fillId="2" fontId="1" numFmtId="0" xfId="0" applyAlignment="1" applyBorder="1" applyFont="1">
      <alignment horizontal="center"/>
    </xf>
    <xf borderId="21" fillId="8" fontId="1" numFmtId="0" xfId="0" applyBorder="1" applyFont="1"/>
    <xf borderId="6" fillId="2" fontId="1" numFmtId="0" xfId="0" applyAlignment="1" applyBorder="1" applyFont="1">
      <alignment horizontal="center"/>
    </xf>
    <xf borderId="22" fillId="0" fontId="5" numFmtId="0" xfId="0" applyBorder="1" applyFont="1"/>
    <xf borderId="23" fillId="0" fontId="5" numFmtId="0" xfId="0" applyBorder="1" applyFont="1"/>
    <xf borderId="24" fillId="0" fontId="5" numFmtId="0" xfId="0" applyBorder="1" applyFont="1"/>
    <xf borderId="25" fillId="0" fontId="5" numFmtId="0" xfId="0" applyBorder="1" applyFont="1"/>
    <xf borderId="26" fillId="8" fontId="7" numFmtId="9" xfId="0" applyBorder="1" applyFont="1" applyNumberFormat="1"/>
    <xf borderId="27" fillId="2" fontId="1" numFmtId="0" xfId="0" applyAlignment="1" applyBorder="1" applyFont="1">
      <alignment horizontal="center"/>
    </xf>
    <xf borderId="28" fillId="2" fontId="1" numFmtId="0" xfId="0" applyBorder="1" applyFont="1"/>
    <xf borderId="29" fillId="2" fontId="1" numFmtId="0" xfId="0" applyBorder="1" applyFont="1"/>
    <xf borderId="30" fillId="9" fontId="13" numFmtId="0" xfId="0" applyBorder="1" applyFill="1" applyFont="1"/>
    <xf borderId="19" fillId="5" fontId="12" numFmtId="165" xfId="0" applyBorder="1" applyFont="1" applyNumberFormat="1"/>
    <xf borderId="1" fillId="8" fontId="1" numFmtId="0" xfId="0" applyBorder="1" applyFont="1"/>
    <xf borderId="6" fillId="9" fontId="13" numFmtId="0" xfId="0" applyAlignment="1" applyBorder="1" applyFont="1">
      <alignment horizontal="left"/>
    </xf>
    <xf borderId="31" fillId="4" fontId="13" numFmtId="165" xfId="0" applyBorder="1" applyFont="1" applyNumberFormat="1"/>
    <xf borderId="12" fillId="2" fontId="1" numFmtId="0" xfId="0" applyAlignment="1" applyBorder="1" applyFont="1">
      <alignment horizontal="center"/>
    </xf>
    <xf borderId="32" fillId="0" fontId="5" numFmtId="0" xfId="0" applyBorder="1" applyFont="1"/>
    <xf borderId="19" fillId="5" fontId="13" numFmtId="165" xfId="0" applyAlignment="1" applyBorder="1" applyFont="1" applyNumberFormat="1">
      <alignment horizontal="center" vertical="center"/>
    </xf>
    <xf borderId="19" fillId="2" fontId="1" numFmtId="165" xfId="0" applyAlignment="1" applyBorder="1" applyFont="1" applyNumberFormat="1">
      <alignment vertical="center"/>
    </xf>
    <xf borderId="19" fillId="2" fontId="1" numFmtId="165" xfId="0" applyAlignment="1" applyBorder="1" applyFont="1" applyNumberFormat="1">
      <alignment horizontal="center" vertical="center"/>
    </xf>
    <xf borderId="19" fillId="2" fontId="1" numFmtId="9" xfId="0" applyAlignment="1" applyBorder="1" applyFont="1" applyNumberFormat="1">
      <alignment horizontal="center" vertical="center"/>
    </xf>
    <xf borderId="19" fillId="2" fontId="1" numFmtId="0" xfId="0" applyBorder="1" applyFont="1"/>
    <xf borderId="19" fillId="2" fontId="1" numFmtId="165" xfId="0" applyBorder="1" applyFont="1" applyNumberFormat="1"/>
    <xf borderId="1" fillId="2" fontId="1" numFmtId="165" xfId="0" applyBorder="1" applyFont="1" applyNumberFormat="1"/>
    <xf borderId="1" fillId="2" fontId="1" numFmtId="0" xfId="0" applyAlignment="1" applyBorder="1" applyFont="1">
      <alignment horizontal="right"/>
    </xf>
    <xf borderId="19" fillId="6" fontId="13" numFmtId="165" xfId="0" applyBorder="1" applyFont="1" applyNumberFormat="1"/>
    <xf borderId="19" fillId="5" fontId="13" numFmtId="165" xfId="0" applyBorder="1" applyFont="1" applyNumberFormat="1"/>
    <xf borderId="19" fillId="4" fontId="13" numFmtId="165" xfId="0" applyBorder="1" applyFont="1" applyNumberFormat="1"/>
    <xf borderId="19" fillId="2" fontId="1" numFmtId="164" xfId="0" applyBorder="1" applyFont="1" applyNumberFormat="1"/>
    <xf borderId="30" fillId="2" fontId="1" numFmtId="0" xfId="0" applyAlignment="1" applyBorder="1" applyFont="1">
      <alignment horizontal="center"/>
    </xf>
    <xf borderId="31" fillId="2" fontId="1" numFmtId="0" xfId="0" applyBorder="1" applyFont="1"/>
    <xf borderId="30" fillId="10" fontId="13" numFmtId="0" xfId="0" applyBorder="1" applyFill="1" applyFont="1"/>
    <xf borderId="6" fillId="10" fontId="13" numFmtId="0" xfId="0" applyAlignment="1" applyBorder="1" applyFont="1">
      <alignment horizontal="left"/>
    </xf>
    <xf borderId="0" fillId="0" fontId="1" numFmtId="0" xfId="0" applyAlignment="1" applyFont="1">
      <alignment horizontal="right"/>
    </xf>
    <xf borderId="0" fillId="0" fontId="13" numFmtId="165" xfId="0" applyFont="1" applyNumberFormat="1"/>
    <xf borderId="0" fillId="0" fontId="1" numFmtId="164" xfId="0" applyFont="1" applyNumberFormat="1"/>
    <xf borderId="31" fillId="4" fontId="13" numFmtId="9" xfId="0" applyBorder="1" applyFont="1" applyNumberFormat="1"/>
    <xf borderId="27" fillId="8" fontId="7" numFmtId="9" xfId="0" applyAlignment="1" applyBorder="1" applyFont="1" applyNumberFormat="1">
      <alignment horizontal="center"/>
    </xf>
    <xf borderId="29" fillId="8" fontId="7" numFmtId="9" xfId="0" applyAlignment="1" applyBorder="1" applyFont="1" applyNumberFormat="1">
      <alignment horizontal="center"/>
    </xf>
    <xf borderId="0" fillId="0" fontId="7" numFmtId="0" xfId="0" applyAlignment="1" applyFont="1">
      <alignment horizontal="right"/>
    </xf>
    <xf borderId="0" fillId="0" fontId="7" numFmtId="165" xfId="0" applyAlignment="1" applyFont="1" applyNumberFormat="1">
      <alignment horizontal="right"/>
    </xf>
    <xf borderId="0" fillId="0" fontId="7" numFmtId="166" xfId="0" applyFont="1" applyNumberFormat="1"/>
    <xf borderId="0" fillId="0" fontId="7" numFmtId="165" xfId="0" applyFont="1" applyNumberFormat="1"/>
    <xf borderId="33" fillId="10" fontId="13" numFmtId="0" xfId="0" applyAlignment="1" applyBorder="1" applyFont="1">
      <alignment horizontal="left" shrinkToFit="0" vertical="center" wrapText="1"/>
    </xf>
    <xf borderId="34" fillId="5" fontId="13" numFmtId="165" xfId="0" applyAlignment="1" applyBorder="1" applyFont="1" applyNumberFormat="1">
      <alignment horizontal="center" vertical="center"/>
    </xf>
    <xf borderId="35" fillId="0" fontId="14" numFmtId="0" xfId="0" applyAlignment="1" applyBorder="1" applyFont="1">
      <alignment horizontal="right"/>
    </xf>
    <xf borderId="36" fillId="0" fontId="5" numFmtId="0" xfId="0" applyBorder="1" applyFont="1"/>
    <xf borderId="37" fillId="0" fontId="5" numFmtId="0" xfId="0" applyBorder="1" applyFont="1"/>
    <xf borderId="30" fillId="2" fontId="1" numFmtId="9" xfId="0" applyAlignment="1" applyBorder="1" applyFont="1" applyNumberFormat="1">
      <alignment horizontal="right"/>
    </xf>
    <xf borderId="31" fillId="8" fontId="7" numFmtId="165" xfId="0" applyAlignment="1" applyBorder="1" applyFont="1" applyNumberFormat="1">
      <alignment horizontal="center"/>
    </xf>
    <xf borderId="1" fillId="2" fontId="1" numFmtId="9" xfId="0" applyBorder="1" applyFont="1" applyNumberFormat="1"/>
    <xf borderId="27" fillId="8" fontId="7" numFmtId="165" xfId="0" applyBorder="1" applyFont="1" applyNumberFormat="1"/>
    <xf borderId="29" fillId="8" fontId="7" numFmtId="9" xfId="0" applyBorder="1" applyFont="1" applyNumberFormat="1"/>
    <xf borderId="38" fillId="0" fontId="5" numFmtId="0" xfId="0" applyBorder="1" applyFont="1"/>
    <xf borderId="39" fillId="0" fontId="5" numFmtId="0" xfId="0" applyBorder="1" applyFont="1"/>
    <xf borderId="40" fillId="0" fontId="5" numFmtId="0" xfId="0" applyBorder="1" applyFont="1"/>
    <xf borderId="41" fillId="0" fontId="5" numFmtId="0" xfId="0" applyBorder="1" applyFont="1"/>
    <xf borderId="42" fillId="0" fontId="5" numFmtId="0" xfId="0" applyBorder="1" applyFont="1"/>
    <xf borderId="30" fillId="8" fontId="7" numFmtId="165" xfId="0" applyBorder="1" applyFont="1" applyNumberFormat="1"/>
    <xf borderId="31" fillId="8" fontId="7" numFmtId="9" xfId="0" applyBorder="1" applyFont="1" applyNumberFormat="1"/>
    <xf borderId="33" fillId="9" fontId="13" numFmtId="0" xfId="0" applyAlignment="1" applyBorder="1" applyFont="1">
      <alignment vertical="center"/>
    </xf>
    <xf borderId="34" fillId="5" fontId="12" numFmtId="165" xfId="0" applyAlignment="1" applyBorder="1" applyFont="1" applyNumberFormat="1">
      <alignment horizontal="center" readingOrder="0" shrinkToFit="0" vertical="center" wrapText="1"/>
    </xf>
    <xf borderId="6" fillId="9" fontId="13" numFmtId="0" xfId="0" applyAlignment="1" applyBorder="1" applyFont="1">
      <alignment horizontal="center"/>
    </xf>
    <xf borderId="30" fillId="0" fontId="1" numFmtId="0" xfId="0" applyAlignment="1" applyBorder="1" applyFont="1">
      <alignment horizontal="center"/>
    </xf>
    <xf borderId="43" fillId="0" fontId="5" numFmtId="0" xfId="0" applyBorder="1" applyFont="1"/>
    <xf borderId="44" fillId="0" fontId="5" numFmtId="0" xfId="0" applyBorder="1" applyFont="1"/>
    <xf borderId="19" fillId="10" fontId="13" numFmtId="0" xfId="0" applyBorder="1" applyFont="1"/>
    <xf borderId="19" fillId="7" fontId="13" numFmtId="0" xfId="0" applyBorder="1" applyFont="1"/>
    <xf borderId="31" fillId="7" fontId="13" numFmtId="0" xfId="0" applyBorder="1" applyFont="1"/>
    <xf borderId="19" fillId="9" fontId="13" numFmtId="0" xfId="0" applyBorder="1" applyFont="1"/>
    <xf borderId="31" fillId="2" fontId="1" numFmtId="165" xfId="0" applyBorder="1" applyFont="1" applyNumberFormat="1"/>
    <xf borderId="30" fillId="2" fontId="1" numFmtId="9" xfId="0" applyBorder="1" applyFont="1" applyNumberFormat="1"/>
    <xf borderId="45" fillId="8" fontId="7" numFmtId="9" xfId="0" applyBorder="1" applyFont="1" applyNumberFormat="1"/>
    <xf borderId="33" fillId="10" fontId="13" numFmtId="0" xfId="0" applyAlignment="1" applyBorder="1" applyFont="1">
      <alignment horizontal="center" vertical="center"/>
    </xf>
    <xf borderId="34" fillId="2" fontId="15" numFmtId="165" xfId="0" applyAlignment="1" applyBorder="1" applyFont="1" applyNumberFormat="1">
      <alignment horizontal="center" vertical="center"/>
    </xf>
    <xf borderId="46" fillId="2" fontId="1" numFmtId="9" xfId="0" applyBorder="1" applyFont="1" applyNumberFormat="1"/>
    <xf borderId="47" fillId="8" fontId="7" numFmtId="165" xfId="0" applyBorder="1" applyFont="1" applyNumberFormat="1"/>
    <xf borderId="48" fillId="2" fontId="1" numFmtId="9" xfId="0" applyBorder="1" applyFont="1" applyNumberFormat="1"/>
    <xf borderId="48" fillId="8" fontId="7" numFmtId="165" xfId="0" applyBorder="1" applyFont="1" applyNumberFormat="1"/>
    <xf borderId="49" fillId="8" fontId="7" numFmtId="9" xfId="0" applyBorder="1" applyFont="1" applyNumberFormat="1"/>
    <xf borderId="48" fillId="0" fontId="1" numFmtId="0" xfId="0" applyAlignment="1" applyBorder="1" applyFont="1">
      <alignment horizontal="center"/>
    </xf>
    <xf borderId="45" fillId="2" fontId="1" numFmtId="0" xfId="0" applyBorder="1" applyFont="1"/>
    <xf borderId="49" fillId="2" fontId="1" numFmtId="0" xfId="0" applyBorder="1" applyFont="1"/>
    <xf borderId="1" fillId="2" fontId="1" numFmtId="0" xfId="0" applyAlignment="1" applyBorder="1" applyFont="1">
      <alignment shrinkToFit="0" wrapText="1"/>
    </xf>
    <xf borderId="50" fillId="0" fontId="5" numFmtId="0" xfId="0" applyBorder="1" applyFont="1"/>
    <xf borderId="51" fillId="0" fontId="5" numFmtId="0" xfId="0" applyBorder="1" applyFont="1"/>
    <xf borderId="52" fillId="8" fontId="1" numFmtId="0" xfId="0" applyBorder="1" applyFont="1"/>
    <xf borderId="45" fillId="9" fontId="13" numFmtId="0" xfId="0" applyBorder="1" applyFont="1"/>
    <xf borderId="45" fillId="2" fontId="1" numFmtId="165" xfId="0" applyBorder="1" applyFont="1" applyNumberFormat="1"/>
    <xf borderId="49" fillId="2" fontId="1" numFmtId="165" xfId="0" applyBorder="1" applyFont="1" applyNumberFormat="1"/>
    <xf borderId="27" fillId="2" fontId="16" numFmtId="165" xfId="0" applyBorder="1" applyFont="1" applyNumberFormat="1"/>
    <xf borderId="29" fillId="2" fontId="16" numFmtId="0" xfId="0" applyAlignment="1" applyBorder="1" applyFont="1">
      <alignment horizontal="left"/>
    </xf>
    <xf borderId="12" fillId="3" fontId="17" numFmtId="0" xfId="0" applyAlignment="1" applyBorder="1" applyFont="1">
      <alignment horizontal="right"/>
    </xf>
    <xf borderId="1" fillId="3" fontId="17" numFmtId="0" xfId="0" applyAlignment="1" applyBorder="1" applyFont="1">
      <alignment horizontal="center" readingOrder="0"/>
    </xf>
    <xf borderId="30" fillId="2" fontId="16" numFmtId="165" xfId="0" applyBorder="1" applyFont="1" applyNumberFormat="1"/>
    <xf borderId="31" fillId="2" fontId="16" numFmtId="0" xfId="0" applyAlignment="1" applyBorder="1" applyFont="1">
      <alignment horizontal="left"/>
    </xf>
    <xf borderId="19" fillId="7" fontId="18" numFmtId="0" xfId="0" applyAlignment="1" applyBorder="1" applyFont="1">
      <alignment shrinkToFit="0" vertical="bottom" wrapText="0"/>
    </xf>
    <xf borderId="2" fillId="3" fontId="12" numFmtId="0" xfId="0" applyAlignment="1" applyBorder="1" applyFont="1">
      <alignment horizontal="left" shrinkToFit="0" vertical="center" wrapText="1"/>
    </xf>
    <xf borderId="31" fillId="2" fontId="16" numFmtId="0" xfId="0" applyBorder="1" applyFont="1"/>
    <xf borderId="0" fillId="3" fontId="8" numFmtId="0" xfId="0" applyAlignment="1" applyFont="1">
      <alignment horizontal="right" shrinkToFit="0" vertical="bottom" wrapText="0"/>
    </xf>
    <xf borderId="39" fillId="0" fontId="7" numFmtId="167" xfId="0" applyAlignment="1" applyBorder="1" applyFont="1" applyNumberFormat="1">
      <alignment shrinkToFit="0" vertical="bottom" wrapText="0"/>
    </xf>
    <xf borderId="9" fillId="9" fontId="17" numFmtId="0" xfId="0" applyAlignment="1" applyBorder="1" applyFont="1">
      <alignment horizontal="center"/>
    </xf>
    <xf borderId="30" fillId="2" fontId="16" numFmtId="166" xfId="0" applyBorder="1" applyFont="1" applyNumberFormat="1"/>
    <xf borderId="53" fillId="7" fontId="13" numFmtId="0" xfId="0" applyAlignment="1" applyBorder="1" applyFont="1">
      <alignment horizontal="center"/>
    </xf>
    <xf borderId="54" fillId="0" fontId="5" numFmtId="0" xfId="0" applyBorder="1" applyFont="1"/>
    <xf borderId="48" fillId="2" fontId="16" numFmtId="9" xfId="0" applyBorder="1" applyFont="1" applyNumberFormat="1"/>
    <xf borderId="49" fillId="2" fontId="16" numFmtId="0" xfId="0" applyBorder="1" applyFont="1"/>
    <xf borderId="55" fillId="8" fontId="1" numFmtId="0" xfId="0" applyBorder="1" applyFont="1"/>
    <xf borderId="56" fillId="8" fontId="1" numFmtId="0" xfId="0" applyBorder="1" applyFont="1"/>
    <xf borderId="46" fillId="2" fontId="7" numFmtId="0" xfId="0" applyAlignment="1" applyBorder="1" applyFont="1">
      <alignment horizontal="right"/>
    </xf>
    <xf borderId="34" fillId="2" fontId="7" numFmtId="0" xfId="0" applyAlignment="1" applyBorder="1" applyFont="1">
      <alignment horizontal="center" shrinkToFit="0" wrapText="1"/>
    </xf>
    <xf borderId="57" fillId="2" fontId="1" numFmtId="165" xfId="0" applyBorder="1" applyFont="1" applyNumberFormat="1"/>
    <xf borderId="27" fillId="2" fontId="1" numFmtId="0" xfId="0" applyBorder="1" applyFont="1"/>
    <xf borderId="58" fillId="2" fontId="1" numFmtId="9" xfId="0" applyBorder="1" applyFont="1" applyNumberFormat="1"/>
    <xf borderId="1" fillId="8" fontId="1" numFmtId="0" xfId="0" applyAlignment="1" applyBorder="1" applyFont="1">
      <alignment horizontal="right"/>
    </xf>
    <xf borderId="19" fillId="11" fontId="1" numFmtId="165" xfId="0" applyBorder="1" applyFill="1" applyFont="1" applyNumberFormat="1"/>
    <xf borderId="30" fillId="2" fontId="1" numFmtId="0" xfId="0" applyBorder="1" applyFont="1"/>
    <xf borderId="31" fillId="2" fontId="1" numFmtId="164" xfId="0" applyBorder="1" applyFont="1" applyNumberFormat="1"/>
    <xf borderId="30" fillId="11" fontId="1" numFmtId="165" xfId="0" applyBorder="1" applyFont="1" applyNumberFormat="1"/>
    <xf borderId="1" fillId="8" fontId="1" numFmtId="164" xfId="0" applyBorder="1" applyFont="1" applyNumberFormat="1"/>
    <xf borderId="17" fillId="8" fontId="19" numFmtId="165" xfId="0" applyAlignment="1" applyBorder="1" applyFont="1" applyNumberFormat="1">
      <alignment horizontal="center" vertical="center"/>
    </xf>
    <xf borderId="55" fillId="8" fontId="1" numFmtId="0" xfId="0" applyAlignment="1" applyBorder="1" applyFont="1">
      <alignment horizontal="center"/>
    </xf>
    <xf borderId="26" fillId="2" fontId="7" numFmtId="0" xfId="0" applyAlignment="1" applyBorder="1" applyFont="1">
      <alignment horizontal="right"/>
    </xf>
    <xf borderId="59" fillId="2" fontId="1" numFmtId="165" xfId="0" applyBorder="1" applyFont="1" applyNumberFormat="1"/>
    <xf quotePrefix="1" borderId="60" fillId="8" fontId="20" numFmtId="0" xfId="0" applyAlignment="1" applyBorder="1" applyFont="1">
      <alignment horizontal="center" vertical="center"/>
    </xf>
    <xf borderId="61" fillId="2" fontId="21" numFmtId="165" xfId="0" applyAlignment="1" applyBorder="1" applyFont="1" applyNumberFormat="1">
      <alignment horizontal="center" vertical="center"/>
    </xf>
    <xf borderId="26" fillId="2" fontId="1" numFmtId="165" xfId="0" applyAlignment="1" applyBorder="1" applyFont="1" applyNumberFormat="1">
      <alignment horizontal="center" vertical="center"/>
    </xf>
    <xf borderId="26" fillId="2" fontId="1" numFmtId="165" xfId="0" applyAlignment="1" applyBorder="1" applyFont="1" applyNumberFormat="1">
      <alignment vertical="center"/>
    </xf>
    <xf borderId="26" fillId="2" fontId="1" numFmtId="9" xfId="0" applyAlignment="1" applyBorder="1" applyFont="1" applyNumberFormat="1">
      <alignment horizontal="center" vertical="center"/>
    </xf>
    <xf borderId="26" fillId="2" fontId="1" numFmtId="0" xfId="0" applyBorder="1" applyFont="1"/>
    <xf borderId="26" fillId="2" fontId="1" numFmtId="165" xfId="0" applyBorder="1" applyFont="1" applyNumberFormat="1"/>
    <xf borderId="47" fillId="2" fontId="1" numFmtId="9" xfId="0" applyBorder="1" applyFont="1" applyNumberFormat="1"/>
    <xf borderId="62" fillId="0" fontId="5" numFmtId="0" xfId="0" applyBorder="1" applyFont="1"/>
    <xf borderId="48" fillId="2" fontId="1" numFmtId="0" xfId="0" applyBorder="1" applyFont="1"/>
    <xf borderId="49" fillId="2" fontId="1" numFmtId="164" xfId="0" applyBorder="1" applyFont="1" applyNumberFormat="1"/>
    <xf borderId="35" fillId="2" fontId="22" numFmtId="0" xfId="0" applyAlignment="1" applyBorder="1" applyFont="1">
      <alignment horizontal="center" shrinkToFit="0" vertical="center" wrapText="1"/>
    </xf>
    <xf borderId="63" fillId="0" fontId="5" numFmtId="0" xfId="0" applyBorder="1" applyFont="1"/>
    <xf borderId="64" fillId="0" fontId="5" numFmtId="0" xfId="0" applyBorder="1" applyFont="1"/>
    <xf borderId="65" fillId="2" fontId="1" numFmtId="0" xfId="0" applyAlignment="1" applyBorder="1" applyFont="1">
      <alignment shrinkToFit="0" vertical="top" wrapText="1"/>
    </xf>
    <xf borderId="66" fillId="0" fontId="5" numFmtId="0" xfId="0" applyBorder="1" applyFont="1"/>
    <xf borderId="67" fillId="0" fontId="5" numFmtId="0" xfId="0" applyBorder="1" applyFont="1"/>
    <xf borderId="68" fillId="0" fontId="5" numFmtId="0" xfId="0" applyBorder="1" applyFont="1"/>
    <xf borderId="69" fillId="8" fontId="1" numFmtId="0" xfId="0" applyBorder="1" applyFont="1"/>
    <xf borderId="70" fillId="8" fontId="1" numFmtId="0" xfId="0" applyBorder="1" applyFont="1"/>
    <xf borderId="71" fillId="9" fontId="17" numFmtId="0" xfId="0" applyAlignment="1" applyBorder="1" applyFont="1">
      <alignment horizontal="center"/>
    </xf>
    <xf borderId="72" fillId="0" fontId="5" numFmtId="0" xfId="0" applyBorder="1" applyFont="1"/>
    <xf borderId="73" fillId="0" fontId="5" numFmtId="0" xfId="0" applyBorder="1" applyFont="1"/>
    <xf borderId="9" fillId="7" fontId="13" numFmtId="0" xfId="0" applyAlignment="1" applyBorder="1" applyFont="1">
      <alignment horizontal="center"/>
    </xf>
    <xf borderId="1" fillId="2" fontId="1" numFmtId="0" xfId="0" applyAlignment="1" applyBorder="1" applyFont="1">
      <alignment shrinkToFit="0" vertical="top" wrapText="1"/>
    </xf>
    <xf borderId="74" fillId="2" fontId="22" numFmtId="0" xfId="0" applyAlignment="1" applyBorder="1" applyFont="1">
      <alignment horizontal="center"/>
    </xf>
    <xf borderId="75" fillId="0" fontId="5" numFmtId="0" xfId="0" applyBorder="1" applyFont="1"/>
    <xf borderId="76" fillId="2" fontId="1" numFmtId="0" xfId="0" applyBorder="1" applyFont="1"/>
    <xf borderId="77" fillId="2" fontId="1" numFmtId="0" xfId="0" applyBorder="1" applyFont="1"/>
    <xf borderId="78" fillId="2" fontId="22" numFmtId="0" xfId="0" applyAlignment="1" applyBorder="1" applyFont="1">
      <alignment horizontal="center" shrinkToFit="0" vertical="center" wrapText="1"/>
    </xf>
    <xf borderId="79" fillId="0" fontId="5" numFmtId="0" xfId="0" applyBorder="1" applyFont="1"/>
    <xf borderId="57" fillId="2" fontId="1" numFmtId="9" xfId="0" applyBorder="1" applyFont="1" applyNumberFormat="1"/>
    <xf borderId="80" fillId="0" fontId="5" numFmtId="0" xfId="0" applyBorder="1" applyFont="1"/>
    <xf borderId="0" fillId="0" fontId="7" numFmtId="9" xfId="0" applyFont="1" applyNumberFormat="1"/>
    <xf borderId="0" fillId="0" fontId="7" numFmtId="9" xfId="0" applyAlignment="1" applyFont="1" applyNumberFormat="1">
      <alignment horizontal="center"/>
    </xf>
    <xf borderId="0" fillId="0" fontId="1" numFmtId="0" xfId="0" applyFont="1"/>
    <xf borderId="0" fillId="0" fontId="7" numFmtId="165" xfId="0" applyAlignment="1" applyFont="1" applyNumberFormat="1">
      <alignment horizontal="center"/>
    </xf>
    <xf borderId="31" fillId="2" fontId="1" numFmtId="0" xfId="0" applyAlignment="1" applyBorder="1" applyFont="1">
      <alignment horizontal="right"/>
    </xf>
    <xf borderId="0" fillId="0" fontId="1" numFmtId="0" xfId="0" applyAlignment="1" applyFont="1">
      <alignment horizontal="center"/>
    </xf>
    <xf borderId="0" fillId="0" fontId="8" numFmtId="0" xfId="0" applyAlignment="1" applyFont="1">
      <alignment shrinkToFit="0" vertical="bottom" wrapText="0"/>
    </xf>
    <xf borderId="5" fillId="7" fontId="12" numFmtId="0" xfId="0" applyAlignment="1" applyBorder="1" applyFont="1">
      <alignment horizontal="center" shrinkToFit="0" wrapText="1"/>
    </xf>
    <xf borderId="58" fillId="7" fontId="13" numFmtId="0" xfId="0" applyAlignment="1" applyBorder="1" applyFont="1">
      <alignment horizontal="center" vertical="center"/>
    </xf>
    <xf borderId="81" fillId="7" fontId="13" numFmtId="0" xfId="0" applyAlignment="1" applyBorder="1" applyFont="1">
      <alignment vertical="center"/>
    </xf>
    <xf borderId="55" fillId="7" fontId="13" numFmtId="0" xfId="0" applyAlignment="1" applyBorder="1" applyFont="1">
      <alignment vertical="center"/>
    </xf>
    <xf borderId="19" fillId="7" fontId="13" numFmtId="0" xfId="0" applyAlignment="1" applyBorder="1" applyFont="1">
      <alignment vertical="center"/>
    </xf>
    <xf borderId="82" fillId="7" fontId="13" numFmtId="0" xfId="0" applyAlignment="1" applyBorder="1" applyFont="1">
      <alignment horizontal="center" vertical="center"/>
    </xf>
    <xf borderId="5" fillId="0" fontId="5" numFmtId="0" xfId="0" applyBorder="1" applyFont="1"/>
    <xf borderId="19" fillId="2" fontId="1" numFmtId="9" xfId="0" applyAlignment="1" applyBorder="1" applyFont="1" applyNumberFormat="1">
      <alignment vertical="center"/>
    </xf>
    <xf borderId="0" fillId="0" fontId="8" numFmtId="0" xfId="0" applyAlignment="1" applyFont="1">
      <alignment horizontal="right" shrinkToFit="0" vertical="bottom" wrapText="0"/>
    </xf>
    <xf quotePrefix="1" borderId="0" fillId="0" fontId="1" numFmtId="16" xfId="0" applyFont="1" applyNumberFormat="1"/>
    <xf quotePrefix="1" borderId="0" fillId="0" fontId="1" numFmtId="0" xfId="0" applyFont="1"/>
    <xf borderId="12" fillId="2" fontId="23" numFmtId="0" xfId="0" applyAlignment="1" applyBorder="1" applyFont="1">
      <alignment horizontal="center" vertical="center"/>
    </xf>
    <xf borderId="1" fillId="2" fontId="24" numFmtId="0" xfId="0" applyBorder="1" applyFont="1"/>
    <xf borderId="26" fillId="9" fontId="13" numFmtId="164" xfId="0" applyBorder="1" applyFont="1" applyNumberFormat="1"/>
    <xf borderId="1" fillId="2" fontId="13" numFmtId="164" xfId="0" applyBorder="1" applyFont="1" applyNumberFormat="1"/>
    <xf borderId="83" fillId="2" fontId="1" numFmtId="0" xfId="0" applyBorder="1" applyFont="1"/>
    <xf borderId="12" fillId="2" fontId="6" numFmtId="0" xfId="0" applyAlignment="1" applyBorder="1" applyFont="1">
      <alignment horizontal="left" shrinkToFit="0" wrapText="1"/>
    </xf>
    <xf borderId="0" fillId="0" fontId="7" numFmtId="165" xfId="0" applyAlignment="1" applyFont="1" applyNumberFormat="1">
      <alignment horizontal="center" shrinkToFit="0" wrapText="1"/>
    </xf>
    <xf borderId="84" fillId="0" fontId="5" numFmtId="0" xfId="0" applyBorder="1" applyFont="1"/>
    <xf borderId="28" fillId="2" fontId="1" numFmtId="165" xfId="0" applyAlignment="1" applyBorder="1" applyFont="1" applyNumberFormat="1">
      <alignment horizontal="center"/>
    </xf>
    <xf borderId="28" fillId="2" fontId="1" numFmtId="165" xfId="0" applyBorder="1" applyFont="1" applyNumberFormat="1"/>
    <xf borderId="29" fillId="2" fontId="1" numFmtId="165" xfId="0" applyBorder="1" applyFont="1" applyNumberFormat="1"/>
    <xf borderId="19" fillId="2" fontId="1" numFmtId="165" xfId="0" applyAlignment="1" applyBorder="1" applyFont="1" applyNumberFormat="1">
      <alignment horizontal="center"/>
    </xf>
    <xf borderId="19" fillId="0" fontId="1" numFmtId="165" xfId="0" applyBorder="1" applyFont="1" applyNumberFormat="1"/>
    <xf borderId="19" fillId="0" fontId="1" numFmtId="165" xfId="0" applyAlignment="1" applyBorder="1" applyFont="1" applyNumberFormat="1">
      <alignment horizontal="center"/>
    </xf>
    <xf borderId="19" fillId="2" fontId="1" numFmtId="165" xfId="0" applyAlignment="1" applyBorder="1" applyFont="1" applyNumberFormat="1">
      <alignment readingOrder="0"/>
    </xf>
    <xf borderId="45" fillId="0" fontId="1" numFmtId="165" xfId="0" applyAlignment="1" applyBorder="1" applyFont="1" applyNumberFormat="1">
      <alignment horizontal="center"/>
    </xf>
    <xf borderId="45" fillId="0" fontId="1" numFmtId="165" xfId="0" applyBorder="1" applyFont="1" applyNumberFormat="1"/>
    <xf borderId="0" fillId="0" fontId="1" numFmtId="0" xfId="0" applyAlignment="1" applyFont="1">
      <alignment shrinkToFit="0" wrapText="1"/>
    </xf>
    <xf borderId="0" fillId="0" fontId="7" numFmtId="0" xfId="0" applyAlignment="1" applyFont="1">
      <alignment horizontal="center" shrinkToFit="0" wrapText="1"/>
    </xf>
    <xf borderId="0" fillId="0" fontId="1" numFmtId="0" xfId="0" applyAlignment="1" applyFont="1">
      <alignment horizontal="center" shrinkToFit="0" wrapText="1"/>
    </xf>
    <xf borderId="0" fillId="0" fontId="7" numFmtId="0" xfId="0" applyFont="1"/>
    <xf borderId="1" fillId="2" fontId="7" numFmtId="0" xfId="0" applyAlignment="1" applyBorder="1" applyFont="1">
      <alignment horizontal="center"/>
    </xf>
    <xf borderId="28" fillId="2" fontId="1" numFmtId="164" xfId="0" applyAlignment="1" applyBorder="1" applyFont="1" applyNumberFormat="1">
      <alignment horizontal="center"/>
    </xf>
    <xf borderId="28" fillId="2" fontId="1" numFmtId="0" xfId="0" applyAlignment="1" applyBorder="1" applyFont="1">
      <alignment horizontal="center"/>
    </xf>
    <xf borderId="29" fillId="0" fontId="1" numFmtId="164" xfId="0" applyAlignment="1" applyBorder="1" applyFont="1" applyNumberFormat="1">
      <alignment horizontal="center"/>
    </xf>
    <xf borderId="19" fillId="2" fontId="1" numFmtId="164" xfId="0" applyAlignment="1" applyBorder="1" applyFont="1" applyNumberFormat="1">
      <alignment horizontal="center"/>
    </xf>
    <xf borderId="19" fillId="2" fontId="1" numFmtId="0" xfId="0" applyAlignment="1" applyBorder="1" applyFont="1">
      <alignment horizontal="center"/>
    </xf>
    <xf borderId="31" fillId="0" fontId="1" numFmtId="164" xfId="0" applyAlignment="1" applyBorder="1" applyFont="1" applyNumberFormat="1">
      <alignment horizontal="center"/>
    </xf>
    <xf borderId="19" fillId="0" fontId="1" numFmtId="164" xfId="0" applyBorder="1" applyFont="1" applyNumberFormat="1"/>
    <xf borderId="19" fillId="0" fontId="1" numFmtId="0" xfId="0" applyAlignment="1" applyBorder="1" applyFont="1">
      <alignment horizontal="center"/>
    </xf>
    <xf borderId="31" fillId="0" fontId="1" numFmtId="164" xfId="0" applyBorder="1" applyFont="1" applyNumberFormat="1"/>
    <xf borderId="19" fillId="0" fontId="1" numFmtId="164" xfId="0" applyAlignment="1" applyBorder="1" applyFont="1" applyNumberFormat="1">
      <alignment horizontal="center"/>
    </xf>
    <xf borderId="45" fillId="0" fontId="1" numFmtId="164" xfId="0" applyAlignment="1" applyBorder="1" applyFont="1" applyNumberFormat="1">
      <alignment horizontal="center"/>
    </xf>
    <xf borderId="45" fillId="0" fontId="1" numFmtId="164" xfId="0" applyBorder="1" applyFont="1" applyNumberFormat="1"/>
    <xf borderId="45" fillId="0" fontId="1" numFmtId="0" xfId="0" applyAlignment="1" applyBorder="1" applyFont="1">
      <alignment horizontal="center"/>
    </xf>
    <xf borderId="49" fillId="0" fontId="1" numFmtId="164" xfId="0" applyBorder="1" applyFont="1" applyNumberFormat="1"/>
    <xf borderId="1" fillId="2" fontId="23" numFmtId="0" xfId="0" applyAlignment="1" applyBorder="1" applyFont="1">
      <alignment vertical="center"/>
    </xf>
  </cellXfs>
  <cellStyles count="1">
    <cellStyle xfId="0" name="Normal" builtinId="0"/>
  </cellStyles>
  <dxfs count="6">
    <dxf>
      <font>
        <color rgb="FFFFFFFF"/>
      </font>
      <fill>
        <patternFill patternType="solid">
          <fgColor rgb="FF0273EA"/>
          <bgColor rgb="FF0273EA"/>
        </patternFill>
      </fill>
      <border/>
    </dxf>
    <dxf>
      <font/>
      <fill>
        <patternFill patternType="solid">
          <fgColor rgb="FFFFFF00"/>
          <bgColor rgb="FFFFFF00"/>
        </patternFill>
      </fill>
      <border/>
    </dxf>
    <dxf>
      <font/>
      <fill>
        <patternFill patternType="solid">
          <fgColor rgb="FFBFBFBF"/>
          <bgColor rgb="FFBFBFBF"/>
        </patternFill>
      </fill>
      <border/>
    </dxf>
    <dxf>
      <font>
        <color rgb="FF3F3F3F"/>
      </font>
      <fill>
        <patternFill patternType="solid">
          <fgColor rgb="FFFFFFCC"/>
          <bgColor rgb="FFFFFFCC"/>
        </patternFill>
      </fill>
      <border/>
    </dxf>
    <dxf>
      <font>
        <color rgb="FFFFFFFF"/>
      </font>
      <fill>
        <patternFill patternType="solid">
          <fgColor rgb="FFC0504D"/>
          <bgColor rgb="FFC0504D"/>
        </patternFill>
      </fill>
      <border/>
    </dxf>
    <dxf>
      <font>
        <color rgb="FF006100"/>
      </font>
      <fill>
        <patternFill patternType="solid">
          <fgColor rgb="FFC6EFCE"/>
          <bgColor rgb="FFC6EFCE"/>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285750</xdr:colOff>
      <xdr:row>24</xdr:row>
      <xdr:rowOff>0</xdr:rowOff>
    </xdr:from>
    <xdr:ext cx="1857375" cy="809625"/>
    <xdr:sp>
      <xdr:nvSpPr>
        <xdr:cNvPr id="3" name="Shape 3"/>
        <xdr:cNvSpPr/>
      </xdr:nvSpPr>
      <xdr:spPr>
        <a:xfrm>
          <a:off x="4422075" y="3379950"/>
          <a:ext cx="1847850" cy="800100"/>
        </a:xfrm>
        <a:prstGeom prst="flowChartProcess">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0</xdr:col>
      <xdr:colOff>295275</xdr:colOff>
      <xdr:row>29</xdr:row>
      <xdr:rowOff>0</xdr:rowOff>
    </xdr:from>
    <xdr:ext cx="1857375" cy="790575"/>
    <xdr:sp>
      <xdr:nvSpPr>
        <xdr:cNvPr id="4" name="Shape 4"/>
        <xdr:cNvSpPr/>
      </xdr:nvSpPr>
      <xdr:spPr>
        <a:xfrm>
          <a:off x="4422075" y="3389475"/>
          <a:ext cx="1847850" cy="781050"/>
        </a:xfrm>
        <a:prstGeom prst="flowChartProcess">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3</xdr:col>
      <xdr:colOff>238125</xdr:colOff>
      <xdr:row>24</xdr:row>
      <xdr:rowOff>9525</xdr:rowOff>
    </xdr:from>
    <xdr:ext cx="1295400" cy="609600"/>
    <xdr:sp>
      <xdr:nvSpPr>
        <xdr:cNvPr id="5" name="Shape 5"/>
        <xdr:cNvSpPr/>
      </xdr:nvSpPr>
      <xdr:spPr>
        <a:xfrm>
          <a:off x="4703063" y="3479963"/>
          <a:ext cx="1285875" cy="600075"/>
        </a:xfrm>
        <a:prstGeom prst="flowChartProcess">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4</xdr:col>
      <xdr:colOff>0</xdr:colOff>
      <xdr:row>28</xdr:row>
      <xdr:rowOff>161925</xdr:rowOff>
    </xdr:from>
    <xdr:ext cx="1257300" cy="809625"/>
    <xdr:sp>
      <xdr:nvSpPr>
        <xdr:cNvPr id="6" name="Shape 6"/>
        <xdr:cNvSpPr/>
      </xdr:nvSpPr>
      <xdr:spPr>
        <a:xfrm>
          <a:off x="4722113" y="3379950"/>
          <a:ext cx="1247775" cy="800100"/>
        </a:xfrm>
        <a:prstGeom prst="flowChartProcess">
          <a:avLst/>
        </a:prstGeom>
        <a:noFill/>
        <a:ln>
          <a:noFill/>
        </a:ln>
      </xdr:spPr>
      <xdr:txBody>
        <a:bodyPr anchorCtr="0" anchor="ctr"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oneCellAnchor>
    <xdr:from>
      <xdr:col>2</xdr:col>
      <xdr:colOff>-9525</xdr:colOff>
      <xdr:row>25</xdr:row>
      <xdr:rowOff>95250</xdr:rowOff>
    </xdr:from>
    <xdr:ext cx="1933575" cy="114300"/>
    <xdr:grpSp>
      <xdr:nvGrpSpPr>
        <xdr:cNvPr id="2" name="Shape 2"/>
        <xdr:cNvGrpSpPr/>
      </xdr:nvGrpSpPr>
      <xdr:grpSpPr>
        <a:xfrm>
          <a:off x="4379213" y="3722850"/>
          <a:ext cx="1933575" cy="114300"/>
          <a:chOff x="4379213" y="3722850"/>
          <a:chExt cx="1933575" cy="114300"/>
        </a:xfrm>
      </xdr:grpSpPr>
      <xdr:grpSp>
        <xdr:nvGrpSpPr>
          <xdr:cNvPr id="7" name="Shape 7"/>
          <xdr:cNvGrpSpPr/>
        </xdr:nvGrpSpPr>
        <xdr:grpSpPr>
          <a:xfrm>
            <a:off x="4379213" y="3722850"/>
            <a:ext cx="1933575" cy="114300"/>
            <a:chOff x="4393500" y="3737063"/>
            <a:chExt cx="1905000" cy="85800"/>
          </a:xfrm>
        </xdr:grpSpPr>
        <xdr:sp>
          <xdr:nvSpPr>
            <xdr:cNvPr id="8" name="Shape 8"/>
            <xdr:cNvSpPr/>
          </xdr:nvSpPr>
          <xdr:spPr>
            <a:xfrm>
              <a:off x="4393500" y="3737063"/>
              <a:ext cx="1905000" cy="858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xnSp>
          <xdr:nvCxnSpPr>
            <xdr:cNvPr id="9" name="Shape 9"/>
            <xdr:cNvCxnSpPr>
              <a:stCxn id="3" idx="3"/>
              <a:endCxn id="5" idx="1"/>
            </xdr:cNvCxnSpPr>
          </xdr:nvCxnSpPr>
          <xdr:spPr>
            <a:xfrm flipH="1" rot="10800000">
              <a:off x="4393500" y="3737063"/>
              <a:ext cx="1905000" cy="85800"/>
            </a:xfrm>
            <a:prstGeom prst="bentConnector3">
              <a:avLst>
                <a:gd fmla="val 49261" name="adj1"/>
              </a:avLst>
            </a:prstGeom>
            <a:noFill/>
            <a:ln cap="flat" cmpd="sng" w="25400">
              <a:solidFill>
                <a:schemeClr val="dk1"/>
              </a:solidFill>
              <a:prstDash val="solid"/>
              <a:round/>
              <a:headEnd len="sm" w="sm" type="none"/>
              <a:tailEnd len="med" w="med" type="triangle"/>
            </a:ln>
          </xdr:spPr>
        </xdr:cxnSp>
      </xdr:grpSp>
    </xdr:grpSp>
    <xdr:clientData fLocksWithSheet="0"/>
  </xdr:oneCellAnchor>
  <xdr:oneCellAnchor>
    <xdr:from>
      <xdr:col>2</xdr:col>
      <xdr:colOff>0</xdr:colOff>
      <xdr:row>25</xdr:row>
      <xdr:rowOff>95250</xdr:rowOff>
    </xdr:from>
    <xdr:ext cx="1924050" cy="1114425"/>
    <xdr:grpSp>
      <xdr:nvGrpSpPr>
        <xdr:cNvPr id="2" name="Shape 2"/>
        <xdr:cNvGrpSpPr/>
      </xdr:nvGrpSpPr>
      <xdr:grpSpPr>
        <a:xfrm>
          <a:off x="4383975" y="3222788"/>
          <a:ext cx="1924050" cy="1114425"/>
          <a:chOff x="4383975" y="3222788"/>
          <a:chExt cx="1924050" cy="1114425"/>
        </a:xfrm>
      </xdr:grpSpPr>
      <xdr:grpSp>
        <xdr:nvGrpSpPr>
          <xdr:cNvPr id="10" name="Shape 10"/>
          <xdr:cNvGrpSpPr/>
        </xdr:nvGrpSpPr>
        <xdr:grpSpPr>
          <a:xfrm>
            <a:off x="4383975" y="3222788"/>
            <a:ext cx="1924050" cy="1114425"/>
            <a:chOff x="4393500" y="3237225"/>
            <a:chExt cx="1905000" cy="1085700"/>
          </a:xfrm>
        </xdr:grpSpPr>
        <xdr:sp>
          <xdr:nvSpPr>
            <xdr:cNvPr id="8" name="Shape 8"/>
            <xdr:cNvSpPr/>
          </xdr:nvSpPr>
          <xdr:spPr>
            <a:xfrm>
              <a:off x="4393500" y="3237225"/>
              <a:ext cx="1905000" cy="1085700"/>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cxnSp>
          <xdr:nvCxnSpPr>
            <xdr:cNvPr id="11" name="Shape 11"/>
            <xdr:cNvCxnSpPr>
              <a:stCxn id="4" idx="3"/>
              <a:endCxn id="5" idx="1"/>
            </xdr:cNvCxnSpPr>
          </xdr:nvCxnSpPr>
          <xdr:spPr>
            <a:xfrm flipH="1" rot="10800000">
              <a:off x="4393500" y="3237225"/>
              <a:ext cx="1905000" cy="1085700"/>
            </a:xfrm>
            <a:prstGeom prst="bentConnector3">
              <a:avLst>
                <a:gd fmla="val 49505" name="adj1"/>
              </a:avLst>
            </a:prstGeom>
            <a:noFill/>
            <a:ln cap="flat" cmpd="sng" w="25400">
              <a:solidFill>
                <a:schemeClr val="dk1"/>
              </a:solidFill>
              <a:prstDash val="solid"/>
              <a:round/>
              <a:headEnd len="sm" w="sm" type="none"/>
              <a:tailEnd len="med" w="med" type="triangle"/>
            </a:ln>
          </xdr:spPr>
        </xdr:cxnSp>
      </xdr:grpSp>
    </xdr:grpSp>
    <xdr:clientData fLocksWithSheet="0"/>
  </xdr:oneCellAnchor>
  <xdr:oneCellAnchor>
    <xdr:from>
      <xdr:col>1</xdr:col>
      <xdr:colOff>152400</xdr:colOff>
      <xdr:row>0</xdr:row>
      <xdr:rowOff>152400</xdr:rowOff>
    </xdr:from>
    <xdr:ext cx="4105275" cy="9810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571500</xdr:colOff>
      <xdr:row>8</xdr:row>
      <xdr:rowOff>76200</xdr:rowOff>
    </xdr:from>
    <xdr:ext cx="8877300" cy="709612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1.22" defaultRowHeight="15.0"/>
  <cols>
    <col customWidth="1" min="1" max="1" width="4.11"/>
    <col customWidth="1" min="2" max="2" width="20.89"/>
    <col customWidth="1" min="3" max="3" width="19.33"/>
    <col customWidth="1" min="4" max="4" width="3.33"/>
    <col customWidth="1" min="5" max="5" width="14.33"/>
    <col customWidth="1" min="6" max="6" width="14.0"/>
    <col customWidth="1" min="7" max="7" width="19.33"/>
    <col customWidth="1" min="8" max="8" width="3.22"/>
    <col customWidth="1" min="9" max="9" width="11.11"/>
    <col customWidth="1" min="10" max="10" width="23.22"/>
    <col customWidth="1" min="11" max="11" width="3.22"/>
    <col customWidth="1" min="12" max="13" width="12.67"/>
    <col customWidth="1" min="14" max="14" width="13.67"/>
    <col customWidth="1" min="15" max="16" width="12.67"/>
    <col customWidth="1" min="17" max="17" width="19.33"/>
    <col customWidth="1" min="18" max="20" width="12.67"/>
    <col customWidth="1" min="21" max="21" width="9.89"/>
    <col customWidth="1" min="22" max="22" width="31.44"/>
    <col customWidth="1" min="23" max="27" width="12.67"/>
    <col customWidth="1" hidden="1" min="28" max="28" width="10.89"/>
    <col customWidth="1" hidden="1" min="29" max="29" width="13.33"/>
    <col customWidth="1" hidden="1" min="30" max="30" width="30.78"/>
    <col customWidth="1" min="31" max="31" width="28.0"/>
    <col customWidth="1" min="32" max="32" width="14.44"/>
    <col customWidth="1" min="33" max="33" width="15.22"/>
    <col customWidth="1" min="34" max="34" width="15.11"/>
    <col customWidth="1" min="35" max="35" width="18.67"/>
    <col customWidth="1" min="36" max="36" width="14.11"/>
    <col customWidth="1" min="37" max="37" width="14.0"/>
    <col customWidth="1" min="38" max="38" width="14.89"/>
    <col customWidth="1" min="39" max="39" width="14.33"/>
    <col customWidth="1" min="40" max="40" width="14.11"/>
    <col customWidth="1" min="41" max="41" width="15.0"/>
    <col customWidth="1" min="42" max="42" width="14.44"/>
    <col customWidth="1" min="43" max="43" width="17.0"/>
    <col customWidth="1" min="44" max="44" width="12.11"/>
    <col customWidth="1" min="45" max="47" width="10.89"/>
    <col customWidth="1" min="48" max="48" width="12.11"/>
    <col customWidth="1" min="49" max="49" width="10.89"/>
    <col customWidth="1" min="50" max="50" width="18.11"/>
    <col customWidth="1" min="51" max="51" width="30.78"/>
    <col customWidth="1" min="52" max="52" width="28.0"/>
    <col customWidth="1" min="53" max="53" width="11.89"/>
    <col customWidth="1" min="54" max="54" width="10.89"/>
    <col customWidth="1" min="55" max="55" width="35.22"/>
    <col customWidth="1" min="56" max="58" width="10.89"/>
    <col customWidth="1" min="59" max="60" width="12.11"/>
    <col customWidth="1" min="61" max="64" width="10.89"/>
    <col customWidth="1" min="65" max="65" width="11.11"/>
  </cols>
  <sheetData>
    <row r="1" ht="68.25" customHeight="1">
      <c r="A1" s="1"/>
      <c r="B1" s="2"/>
      <c r="E1" s="3"/>
      <c r="F1" s="3"/>
      <c r="G1" s="1"/>
      <c r="H1" s="3"/>
      <c r="I1" s="4" t="s">
        <v>0</v>
      </c>
      <c r="J1" s="5"/>
      <c r="K1" s="3"/>
      <c r="L1" s="6" t="s">
        <v>1</v>
      </c>
      <c r="M1" s="5"/>
      <c r="N1" s="5"/>
      <c r="O1" s="5"/>
      <c r="P1" s="5"/>
      <c r="Q1" s="5"/>
      <c r="R1" s="5"/>
      <c r="S1" s="5"/>
      <c r="T1" s="5"/>
      <c r="U1" s="5"/>
      <c r="V1" s="5"/>
      <c r="W1" s="5"/>
      <c r="X1" s="5"/>
      <c r="Y1" s="5"/>
      <c r="Z1" s="5"/>
      <c r="AA1" s="5"/>
      <c r="AB1" s="1"/>
      <c r="AC1" s="1"/>
      <c r="AD1" s="1"/>
      <c r="AE1" s="1"/>
      <c r="AF1" s="1"/>
      <c r="AG1" s="1"/>
      <c r="AH1" s="1"/>
      <c r="AI1" s="1"/>
      <c r="AJ1" s="1"/>
      <c r="AK1" s="1"/>
      <c r="AL1" s="1"/>
      <c r="AM1" s="1"/>
      <c r="AN1" s="1"/>
      <c r="AO1" s="1"/>
      <c r="AP1" s="3"/>
      <c r="AQ1" s="3"/>
      <c r="AR1" s="3"/>
      <c r="AS1" s="3"/>
      <c r="AT1" s="3"/>
      <c r="AU1" s="3"/>
      <c r="AV1" s="3"/>
      <c r="AW1" s="1"/>
      <c r="AX1" s="1"/>
      <c r="AY1" s="1"/>
      <c r="AZ1" s="1"/>
      <c r="BA1" s="1"/>
      <c r="BB1" s="1"/>
      <c r="BD1" s="1"/>
      <c r="BE1" s="1"/>
      <c r="BF1" s="7"/>
      <c r="BG1" s="7"/>
      <c r="BH1" s="7"/>
      <c r="BI1" s="7"/>
      <c r="BJ1" s="7"/>
      <c r="BK1" s="7"/>
      <c r="BL1" s="7"/>
      <c r="BM1" s="7"/>
    </row>
    <row r="2" ht="18.0" customHeight="1">
      <c r="A2" s="1"/>
      <c r="E2" s="3"/>
      <c r="F2" s="3"/>
      <c r="G2" s="3"/>
      <c r="H2" s="3"/>
      <c r="I2" s="8"/>
      <c r="K2" s="3"/>
      <c r="L2" s="8"/>
      <c r="AB2" s="1"/>
      <c r="AC2" s="1"/>
      <c r="AD2" s="1"/>
      <c r="AE2" s="1"/>
      <c r="AF2" s="1"/>
      <c r="AG2" s="1"/>
      <c r="AH2" s="1"/>
      <c r="AI2" s="1"/>
      <c r="AJ2" s="1"/>
      <c r="AK2" s="1"/>
      <c r="AL2" s="1"/>
      <c r="AM2" s="1"/>
      <c r="AN2" s="1"/>
      <c r="AO2" s="1"/>
      <c r="AP2" s="3"/>
      <c r="AQ2" s="3"/>
      <c r="AR2" s="3"/>
      <c r="AS2" s="3"/>
      <c r="AT2" s="3"/>
      <c r="AU2" s="3"/>
      <c r="AV2" s="3"/>
      <c r="AW2" s="1"/>
      <c r="AX2" s="1"/>
      <c r="AY2" s="1"/>
      <c r="AZ2" s="1"/>
      <c r="BA2" s="1"/>
      <c r="BB2" s="1"/>
      <c r="BC2" s="1" t="s">
        <v>2</v>
      </c>
      <c r="BD2" s="9">
        <f>VLOOKUP(C12,'Standard Deduction Rules'!B22:G32,4,FALSE)</f>
        <v>31500</v>
      </c>
      <c r="BE2" s="1"/>
      <c r="BF2" s="1"/>
      <c r="BG2" s="1"/>
      <c r="BH2" s="1"/>
      <c r="BI2" s="1"/>
      <c r="BJ2" s="1"/>
      <c r="BK2" s="1"/>
      <c r="BL2" s="1"/>
      <c r="BM2" s="1"/>
    </row>
    <row r="3" ht="19.5" customHeight="1">
      <c r="A3" s="1"/>
      <c r="E3" s="1"/>
      <c r="F3" s="3"/>
      <c r="G3" s="3"/>
      <c r="H3" s="3"/>
      <c r="I3" s="10"/>
      <c r="J3" s="11"/>
      <c r="K3" s="3"/>
      <c r="L3" s="1"/>
      <c r="M3" s="1"/>
      <c r="N3" s="1"/>
      <c r="O3" s="1"/>
      <c r="P3" s="1"/>
      <c r="Q3" s="12"/>
      <c r="R3" s="1"/>
      <c r="S3" s="1"/>
      <c r="T3" s="1"/>
      <c r="U3" s="12"/>
      <c r="V3" s="1"/>
      <c r="W3" s="1"/>
      <c r="X3" s="1"/>
      <c r="Y3" s="1"/>
      <c r="Z3" s="1"/>
      <c r="AA3" s="1"/>
      <c r="AB3" s="1"/>
      <c r="AC3" s="1"/>
      <c r="AD3" s="1"/>
      <c r="AE3" s="1"/>
      <c r="AF3" s="1"/>
      <c r="AG3" s="1"/>
      <c r="AH3" s="1"/>
      <c r="AI3" s="1"/>
      <c r="AJ3" s="1"/>
      <c r="AK3" s="1"/>
      <c r="AL3" s="1"/>
      <c r="AM3" s="1"/>
      <c r="AN3" s="1"/>
      <c r="AO3" s="1"/>
      <c r="AP3" s="1"/>
      <c r="AQ3" s="1"/>
      <c r="AR3" s="1"/>
      <c r="AS3" s="3"/>
      <c r="AT3" s="13" t="s">
        <v>3</v>
      </c>
      <c r="AU3" s="13" t="s">
        <v>4</v>
      </c>
      <c r="AV3" s="3"/>
      <c r="AW3" s="1"/>
      <c r="AX3" s="1" t="s">
        <v>5</v>
      </c>
      <c r="AY3" s="9" t="str">
        <f>VLOOKUP(C12,'Standard Deduction Rules'!B22:G32,6,FALSE)</f>
        <v/>
      </c>
      <c r="AZ3" s="1"/>
      <c r="BA3" s="1"/>
      <c r="BB3" s="1"/>
      <c r="BC3" s="14" t="s">
        <v>6</v>
      </c>
      <c r="BD3" s="14" t="str">
        <f>VLOOKUP(C12,BC6:BG16,5,false)</f>
        <v>Joint</v>
      </c>
      <c r="BE3" s="1"/>
      <c r="BF3" s="1"/>
      <c r="BG3" s="1"/>
      <c r="BH3" s="1"/>
      <c r="BI3" s="1"/>
      <c r="BJ3" s="1"/>
      <c r="BK3" s="1"/>
      <c r="BL3" s="1"/>
      <c r="BM3" s="1"/>
    </row>
    <row r="4" ht="23.25" customHeight="1">
      <c r="A4" s="1"/>
      <c r="B4" s="15" t="s">
        <v>7</v>
      </c>
      <c r="C4" s="16"/>
      <c r="D4" s="17"/>
      <c r="E4" s="1"/>
      <c r="F4" s="3"/>
      <c r="G4" s="3"/>
      <c r="H4" s="3"/>
      <c r="I4" s="10"/>
      <c r="J4" s="11"/>
      <c r="K4" s="3"/>
      <c r="L4" s="18" t="s">
        <v>8</v>
      </c>
      <c r="M4" s="16"/>
      <c r="N4" s="16"/>
      <c r="O4" s="16"/>
      <c r="P4" s="16"/>
      <c r="Q4" s="16"/>
      <c r="R4" s="16"/>
      <c r="S4" s="16"/>
      <c r="T4" s="16"/>
      <c r="U4" s="16"/>
      <c r="V4" s="16"/>
      <c r="W4" s="16"/>
      <c r="X4" s="16"/>
      <c r="Y4" s="16"/>
      <c r="Z4" s="16"/>
      <c r="AA4" s="17"/>
      <c r="AB4" s="1"/>
      <c r="AC4" s="1"/>
      <c r="AD4" s="1"/>
      <c r="AE4" s="1"/>
      <c r="AF4" s="1"/>
      <c r="AG4" s="1"/>
      <c r="AH4" s="1"/>
      <c r="AI4" s="1"/>
      <c r="AJ4" s="1"/>
      <c r="AK4" s="1"/>
      <c r="AL4" s="1"/>
      <c r="AM4" s="1"/>
      <c r="AN4" s="1"/>
      <c r="AO4" s="1"/>
      <c r="AP4" s="1"/>
      <c r="AQ4" s="1"/>
      <c r="AR4" s="1"/>
      <c r="AS4" s="1"/>
      <c r="AT4" s="3"/>
      <c r="AU4" s="19" t="s">
        <v>9</v>
      </c>
      <c r="AV4" s="20">
        <f>AL5</f>
        <v>23850</v>
      </c>
      <c r="AW4" s="3"/>
      <c r="AX4" s="1"/>
      <c r="AY4" s="1"/>
      <c r="AZ4" s="1"/>
      <c r="BA4" s="1"/>
      <c r="BB4" s="1"/>
      <c r="BC4" s="14" t="s">
        <v>10</v>
      </c>
      <c r="BD4" s="14" t="str">
        <f>IF(AG7&gt;VLOOKUP(BD3,BC20:BD24,2,FALSE),"Y","N")</f>
        <v>N</v>
      </c>
      <c r="BE4" s="1"/>
      <c r="BF4" s="1"/>
      <c r="BG4" s="1"/>
      <c r="BH4" s="1"/>
      <c r="BI4" s="1"/>
      <c r="BJ4" s="1"/>
      <c r="BK4" s="1"/>
      <c r="BL4" s="1"/>
      <c r="BM4" s="1"/>
    </row>
    <row r="5" ht="31.5" customHeight="1">
      <c r="A5" s="1"/>
      <c r="B5" s="21" t="s">
        <v>11</v>
      </c>
      <c r="C5" s="22"/>
      <c r="D5" s="22"/>
      <c r="E5" s="22"/>
      <c r="F5" s="22"/>
      <c r="G5" s="23"/>
      <c r="H5" s="24"/>
      <c r="I5" s="25">
        <v>0.0</v>
      </c>
      <c r="J5" s="26" t="s">
        <v>12</v>
      </c>
      <c r="K5" s="27"/>
      <c r="L5" s="28" t="s">
        <v>13</v>
      </c>
      <c r="M5" s="29" t="s">
        <v>14</v>
      </c>
      <c r="N5" s="29" t="s">
        <v>15</v>
      </c>
      <c r="O5" s="29" t="s">
        <v>16</v>
      </c>
      <c r="P5" s="29" t="s">
        <v>17</v>
      </c>
      <c r="Q5" s="29" t="s">
        <v>18</v>
      </c>
      <c r="R5" s="29" t="s">
        <v>19</v>
      </c>
      <c r="S5" s="29" t="s">
        <v>20</v>
      </c>
      <c r="T5" s="29" t="s">
        <v>21</v>
      </c>
      <c r="U5" s="29" t="s">
        <v>22</v>
      </c>
      <c r="V5" s="29" t="s">
        <v>23</v>
      </c>
      <c r="W5" s="29" t="s">
        <v>24</v>
      </c>
      <c r="X5" s="29" t="s">
        <v>25</v>
      </c>
      <c r="Y5" s="29" t="s">
        <v>26</v>
      </c>
      <c r="Z5" s="29" t="s">
        <v>27</v>
      </c>
      <c r="AA5" s="30" t="s">
        <v>28</v>
      </c>
      <c r="AB5" s="1"/>
      <c r="AC5" s="1"/>
      <c r="AD5" s="1"/>
      <c r="AE5" s="1"/>
      <c r="AF5" s="1"/>
      <c r="AG5" s="1" t="s">
        <v>29</v>
      </c>
      <c r="AH5" s="1"/>
      <c r="AI5" s="1" t="s">
        <v>30</v>
      </c>
      <c r="AJ5" s="1"/>
      <c r="AK5" s="1"/>
      <c r="AL5" s="31">
        <f>VLOOKUP(FilingStatus,$AE$15:$AL$19,2,FALSE)</f>
        <v>23850</v>
      </c>
      <c r="AM5" s="31">
        <f>VLOOKUP(FilingStatus,$AE$15:$AL$19,3,FALSE)</f>
        <v>96950</v>
      </c>
      <c r="AN5" s="31">
        <f>VLOOKUP(FilingStatus,$AE$15:$AL$19,4,FALSE)</f>
        <v>206700</v>
      </c>
      <c r="AO5" s="31">
        <f>VLOOKUP(FilingStatus,$AE$15:$AL$19,5,FALSE)</f>
        <v>394600</v>
      </c>
      <c r="AP5" s="31">
        <f>VLOOKUP(FilingStatus,$AE$15:$AL$19,6,FALSE)</f>
        <v>501050</v>
      </c>
      <c r="AQ5" s="31">
        <f>VLOOKUP(FilingStatus,$AE$15:$AL$19,7,FALSE)</f>
        <v>751600</v>
      </c>
      <c r="AR5" s="31">
        <f>VLOOKUP(FilingStatus,$AE$15:$AL$19,8,FALSE)</f>
        <v>10000000</v>
      </c>
      <c r="AS5" s="1"/>
      <c r="AT5" s="1"/>
      <c r="AU5" s="19" t="s">
        <v>31</v>
      </c>
      <c r="AV5" s="20">
        <f>AM5</f>
        <v>96950</v>
      </c>
      <c r="AW5" s="1"/>
      <c r="AX5" s="1" t="s">
        <v>32</v>
      </c>
      <c r="AY5" s="1"/>
      <c r="AZ5" s="1"/>
      <c r="BA5" s="1"/>
      <c r="BB5" s="1"/>
      <c r="BC5" s="1" t="s">
        <v>6</v>
      </c>
      <c r="BD5" s="1" t="s">
        <v>33</v>
      </c>
      <c r="BE5" s="1"/>
      <c r="BF5" s="1"/>
      <c r="BG5" s="1"/>
      <c r="BH5" s="1"/>
      <c r="BI5" s="1"/>
      <c r="BJ5" s="1"/>
      <c r="BK5" s="1"/>
      <c r="BL5" s="1"/>
      <c r="BM5" s="1"/>
    </row>
    <row r="6" ht="15.75" customHeight="1">
      <c r="A6" s="1"/>
      <c r="B6" s="32" t="s">
        <v>34</v>
      </c>
      <c r="C6" s="17"/>
      <c r="D6" s="33"/>
      <c r="E6" s="34" t="s">
        <v>35</v>
      </c>
      <c r="F6" s="16"/>
      <c r="G6" s="35"/>
      <c r="H6" s="1"/>
      <c r="K6" s="1"/>
      <c r="L6" s="36"/>
      <c r="M6" s="37"/>
      <c r="N6" s="37"/>
      <c r="O6" s="37"/>
      <c r="P6" s="37"/>
      <c r="Q6" s="37"/>
      <c r="R6" s="37"/>
      <c r="S6" s="37"/>
      <c r="T6" s="37"/>
      <c r="U6" s="37"/>
      <c r="V6" s="37"/>
      <c r="W6" s="37"/>
      <c r="X6" s="37"/>
      <c r="Y6" s="37"/>
      <c r="Z6" s="37"/>
      <c r="AA6" s="38"/>
      <c r="AB6" s="1"/>
      <c r="AC6" s="1"/>
      <c r="AD6" s="1"/>
      <c r="AE6" s="1"/>
      <c r="AF6" s="12" t="s">
        <v>24</v>
      </c>
      <c r="AG6" s="12" t="s">
        <v>36</v>
      </c>
      <c r="AH6" s="12" t="s">
        <v>37</v>
      </c>
      <c r="AI6" s="12" t="s">
        <v>37</v>
      </c>
      <c r="AJ6" s="12" t="s">
        <v>28</v>
      </c>
      <c r="AK6" s="12" t="s">
        <v>38</v>
      </c>
      <c r="AL6" s="39">
        <v>0.1</v>
      </c>
      <c r="AM6" s="39">
        <v>0.12</v>
      </c>
      <c r="AN6" s="39">
        <v>0.22</v>
      </c>
      <c r="AO6" s="39">
        <v>0.24</v>
      </c>
      <c r="AP6" s="39">
        <v>0.32</v>
      </c>
      <c r="AQ6" s="39">
        <v>0.35</v>
      </c>
      <c r="AR6" s="39">
        <v>0.37</v>
      </c>
      <c r="AS6" s="1"/>
      <c r="AT6" s="1"/>
      <c r="AU6" s="19" t="str">
        <f>IF(TaxableIncome&gt;AV5,"Top of 22%","")</f>
        <v/>
      </c>
      <c r="AV6" s="20" t="str">
        <f>IF(TaxableIncome&gt;AV5,AN5,"")</f>
        <v/>
      </c>
      <c r="AW6" s="1"/>
      <c r="AX6" s="1" t="s">
        <v>39</v>
      </c>
      <c r="AY6" s="1" t="s">
        <v>40</v>
      </c>
      <c r="AZ6" s="1" t="s">
        <v>41</v>
      </c>
      <c r="BA6" s="1" t="s">
        <v>42</v>
      </c>
      <c r="BB6" s="1" t="s">
        <v>43</v>
      </c>
      <c r="BC6" s="40" t="s">
        <v>44</v>
      </c>
      <c r="BD6" s="41">
        <v>12000.0</v>
      </c>
      <c r="BE6" s="41">
        <v>150000.0</v>
      </c>
      <c r="BF6" s="42">
        <v>250000.0</v>
      </c>
      <c r="BG6" s="14" t="s">
        <v>45</v>
      </c>
      <c r="BH6" s="1"/>
      <c r="BI6" s="1"/>
      <c r="BJ6" s="1"/>
      <c r="BK6" s="1"/>
      <c r="BL6" s="1"/>
      <c r="BM6" s="1"/>
    </row>
    <row r="7" ht="15.75" customHeight="1">
      <c r="A7" s="1"/>
      <c r="B7" s="43" t="s">
        <v>46</v>
      </c>
      <c r="C7" s="44">
        <v>0.0</v>
      </c>
      <c r="D7" s="45"/>
      <c r="E7" s="46" t="s">
        <v>47</v>
      </c>
      <c r="F7" s="17"/>
      <c r="G7" s="47">
        <f>C9</f>
        <v>0</v>
      </c>
      <c r="H7" s="1"/>
      <c r="I7" s="48" t="s">
        <v>48</v>
      </c>
      <c r="J7" s="49"/>
      <c r="K7" s="1"/>
      <c r="L7" s="50">
        <v>1000.0</v>
      </c>
      <c r="M7" s="51">
        <f t="shared" ref="M7:M31" si="2">$G$7</f>
        <v>0</v>
      </c>
      <c r="N7" s="52">
        <f>$C$7+L7+$C$8+$C$9*0.5-'Line By Line'!$E$12</f>
        <v>1000</v>
      </c>
      <c r="O7" s="52">
        <f>IF(N7&lt;'Line By Line'!$E$14,0,MIN(N7-'Line By Line'!$E$14,'Line By Line'!$E$16))</f>
        <v>0</v>
      </c>
      <c r="P7" s="52">
        <f t="shared" ref="P7:P31" si="3">MIN(O7*0.5,M7*0.5)</f>
        <v>0</v>
      </c>
      <c r="Q7" s="52" t="str">
        <f t="shared" ref="Q7:Q31" si="4">IF(P7=0.5*O7,"50% of 1st TH","50% of All SS")</f>
        <v>50% of 1st TH</v>
      </c>
      <c r="R7" s="51">
        <f>IF('Line By Line'!$E$14&lt;N7,N7-'Line By Line'!$E$14-O7,0)</f>
        <v>0</v>
      </c>
      <c r="S7" s="52">
        <f t="shared" ref="S7:S31" si="5">R7*$E$32</f>
        <v>0</v>
      </c>
      <c r="T7" s="52">
        <f t="shared" ref="T7:T31" si="6">MIN(S7+P7,0.85*M7)</f>
        <v>0</v>
      </c>
      <c r="U7" s="53" t="str">
        <f t="shared" ref="U7:U31" si="7">IF(M7=0,"no SS",T7/M7)</f>
        <v>no SS</v>
      </c>
      <c r="V7" s="54" t="str">
        <f>CONCATENATE("Adding $",ROUND(L7/1000,1),"K actually added $",ROUND((L7+(T7-'SS taxation calculator'!$G$8+OrigDed-Z7))/1000,1),"K")</f>
        <v>Adding $1K actually added $1K</v>
      </c>
      <c r="W7" s="55">
        <f t="shared" ref="W7:W31" si="8">$C$7+$C$8+$C$9+L7</f>
        <v>1000</v>
      </c>
      <c r="X7" s="55">
        <f t="shared" ref="X7:X31" si="9">T7+L7+$C$7-$C$10</f>
        <v>1000</v>
      </c>
      <c r="Y7" s="55">
        <f>I18</f>
        <v>31500</v>
      </c>
      <c r="Z7" s="55">
        <f t="shared" ref="Z7:Z31" si="10">+BB7</f>
        <v>0</v>
      </c>
      <c r="AA7" s="55">
        <f t="shared" ref="AA7:AA31" si="11">IF((X7-Y7-Z7)&lt;0,0,X7-Y7-Z7)</f>
        <v>0</v>
      </c>
      <c r="AB7" s="56"/>
      <c r="AC7" s="1"/>
      <c r="AD7" s="1"/>
      <c r="AE7" s="57" t="s">
        <v>49</v>
      </c>
      <c r="AF7" s="58">
        <f>SUM(C7:C9)</f>
        <v>0</v>
      </c>
      <c r="AG7" s="58">
        <f>G8+C7-C10</f>
        <v>0</v>
      </c>
      <c r="AH7" s="58">
        <f>I18</f>
        <v>31500</v>
      </c>
      <c r="AI7" s="58" t="str">
        <f>VLOOKUP(C12,'Standard Deduction Rules'!B22:G32,6,FALSE)</f>
        <v/>
      </c>
      <c r="AJ7" s="59">
        <f>IF((AG7-AH7-AI7)&lt;0,0,(AG7-AH7-AI7))</f>
        <v>0</v>
      </c>
      <c r="AK7" s="60">
        <f>SUM(AL7:AR7)</f>
        <v>0</v>
      </c>
      <c r="AL7" s="61">
        <f>IF(AJ7&gt;AL5,AL5*AL6,AJ7*AL6)</f>
        <v>0</v>
      </c>
      <c r="AM7" s="61">
        <f t="shared" ref="AM7:AR7" si="1">IF($AJ7&lt;AL$5,0,IF($AJ7&gt;AM$5,(AM$5-AL$5)*AM6,($AJ7-AL$5)*AM6))</f>
        <v>0</v>
      </c>
      <c r="AN7" s="61">
        <f t="shared" si="1"/>
        <v>0</v>
      </c>
      <c r="AO7" s="61">
        <f t="shared" si="1"/>
        <v>0</v>
      </c>
      <c r="AP7" s="61">
        <f t="shared" si="1"/>
        <v>0</v>
      </c>
      <c r="AQ7" s="61">
        <f t="shared" si="1"/>
        <v>0</v>
      </c>
      <c r="AR7" s="61">
        <f t="shared" si="1"/>
        <v>0</v>
      </c>
      <c r="AS7" s="9"/>
      <c r="AT7" s="1"/>
      <c r="AU7" s="19" t="str">
        <f>IF(AV6&lt;&gt;"",IF(TaxableIncome&gt;AV6,"Top of 24%",""),"")</f>
        <v/>
      </c>
      <c r="AV7" s="20" t="str">
        <f>IF(AV6&lt;&gt;"",IF(TaxableIncome&gt;AV6,AO5,""),"")</f>
        <v/>
      </c>
      <c r="AW7" s="1"/>
      <c r="AX7" s="1">
        <f t="shared" ref="AX7:AX31" si="12">VLOOKUP($C$12,$BC$6:$BF$16,3,FALSE)</f>
        <v>0</v>
      </c>
      <c r="AY7" s="1">
        <f t="shared" ref="AY7:AY31" si="13">VLOOKUP($C$12,$BC$6:$BF$16,4,FALSE)</f>
        <v>0</v>
      </c>
      <c r="AZ7" s="1">
        <f t="shared" ref="AZ7:AZ31" si="14">IF(X7&lt;=AX7,0,IF(X7&gt;=AY7,1,(X7-AX7)/(AY7-AX7)))</f>
        <v>1</v>
      </c>
      <c r="BA7" s="1">
        <f t="shared" ref="BA7:BA31" si="15">VLOOKUP($C$12,$BC$6:$BF$16,2,FALSE)</f>
        <v>0</v>
      </c>
      <c r="BB7" s="1">
        <f t="shared" ref="BB7:BB31" si="16">(1-AZ7)*BA7</f>
        <v>0</v>
      </c>
      <c r="BC7" s="62" t="s">
        <v>50</v>
      </c>
      <c r="BD7" s="54">
        <v>0.0</v>
      </c>
      <c r="BE7" s="54">
        <v>0.0</v>
      </c>
      <c r="BF7" s="63">
        <v>0.0</v>
      </c>
      <c r="BG7" s="14" t="s">
        <v>45</v>
      </c>
      <c r="BH7" s="1"/>
      <c r="BI7" s="1"/>
      <c r="BJ7" s="1"/>
      <c r="BK7" s="1"/>
      <c r="BL7" s="1"/>
      <c r="BM7" s="1"/>
    </row>
    <row r="8" ht="15.0" customHeight="1">
      <c r="A8" s="1"/>
      <c r="B8" s="64" t="s">
        <v>51</v>
      </c>
      <c r="C8" s="44">
        <v>0.0</v>
      </c>
      <c r="D8" s="45"/>
      <c r="E8" s="65" t="s">
        <v>52</v>
      </c>
      <c r="F8" s="17"/>
      <c r="G8" s="47">
        <f>IF(C15&lt;'Line By Line'!E12,0,MIN(G31,G40))</f>
        <v>0</v>
      </c>
      <c r="H8" s="1"/>
      <c r="I8" s="1"/>
      <c r="J8" s="1"/>
      <c r="K8" s="1"/>
      <c r="L8" s="52">
        <f t="shared" ref="L8:L31" si="17">L7+$L$7</f>
        <v>2000</v>
      </c>
      <c r="M8" s="51">
        <f t="shared" si="2"/>
        <v>0</v>
      </c>
      <c r="N8" s="52">
        <f>$C$7+L8+$C$8+$C$9*0.5-'Line By Line'!$E$12</f>
        <v>2000</v>
      </c>
      <c r="O8" s="52">
        <f>IF(N8&lt;'Line By Line'!$E$14,0,MIN(N8-'Line By Line'!$E$14,'Line By Line'!$E$16))</f>
        <v>0</v>
      </c>
      <c r="P8" s="52">
        <f t="shared" si="3"/>
        <v>0</v>
      </c>
      <c r="Q8" s="52" t="str">
        <f t="shared" si="4"/>
        <v>50% of 1st TH</v>
      </c>
      <c r="R8" s="51">
        <f>IF('Line By Line'!$E$14&lt;N8,N8-'Line By Line'!$E$14-O8,0)</f>
        <v>0</v>
      </c>
      <c r="S8" s="52">
        <f t="shared" si="5"/>
        <v>0</v>
      </c>
      <c r="T8" s="52">
        <f t="shared" si="6"/>
        <v>0</v>
      </c>
      <c r="U8" s="53" t="str">
        <f t="shared" si="7"/>
        <v>no SS</v>
      </c>
      <c r="V8" s="54" t="str">
        <f>CONCATENATE("Adding $",ROUND(L8/1000,1),"K actually added $",ROUND((L8+(T8-'SS taxation calculator'!$G$8+OrigDed-Z8))/1000,1),"K")</f>
        <v>Adding $2K actually added $2K</v>
      </c>
      <c r="W8" s="55">
        <f t="shared" si="8"/>
        <v>2000</v>
      </c>
      <c r="X8" s="55">
        <f t="shared" si="9"/>
        <v>2000</v>
      </c>
      <c r="Y8" s="55">
        <f t="shared" ref="Y8:Y31" si="18">Y7</f>
        <v>31500</v>
      </c>
      <c r="Z8" s="55">
        <f t="shared" si="10"/>
        <v>0</v>
      </c>
      <c r="AA8" s="55">
        <f t="shared" si="11"/>
        <v>0</v>
      </c>
      <c r="AB8" s="1"/>
      <c r="AC8" s="1"/>
      <c r="AD8" s="1"/>
      <c r="AE8" s="66"/>
      <c r="AF8" s="67"/>
      <c r="AG8" s="67"/>
      <c r="AH8" s="67"/>
      <c r="AI8" s="67"/>
      <c r="AJ8" s="67"/>
      <c r="AK8" s="67"/>
      <c r="AL8" s="68"/>
      <c r="AM8" s="68"/>
      <c r="AN8" s="68"/>
      <c r="AO8" s="68"/>
      <c r="AP8" s="68"/>
      <c r="AQ8" s="68"/>
      <c r="AR8" s="68"/>
      <c r="AS8" s="1"/>
      <c r="AT8" s="1"/>
      <c r="AU8" s="19" t="s">
        <v>53</v>
      </c>
      <c r="AV8" s="68">
        <f>+AJ7</f>
        <v>0</v>
      </c>
      <c r="AW8" s="1"/>
      <c r="AX8" s="1">
        <f t="shared" si="12"/>
        <v>0</v>
      </c>
      <c r="AY8" s="1">
        <f t="shared" si="13"/>
        <v>0</v>
      </c>
      <c r="AZ8" s="1">
        <f t="shared" si="14"/>
        <v>1</v>
      </c>
      <c r="BA8" s="1">
        <f t="shared" si="15"/>
        <v>0</v>
      </c>
      <c r="BB8" s="1">
        <f t="shared" si="16"/>
        <v>0</v>
      </c>
      <c r="BC8" s="62" t="s">
        <v>54</v>
      </c>
      <c r="BD8" s="54">
        <v>6000.0</v>
      </c>
      <c r="BE8" s="54">
        <v>150000.0</v>
      </c>
      <c r="BF8" s="63">
        <v>250000.0</v>
      </c>
      <c r="BG8" s="14" t="s">
        <v>45</v>
      </c>
      <c r="BH8" s="1"/>
      <c r="BI8" s="1"/>
      <c r="BJ8" s="1"/>
      <c r="BK8" s="1"/>
      <c r="BL8" s="1"/>
      <c r="BM8" s="9"/>
    </row>
    <row r="9" ht="15.75" customHeight="1">
      <c r="A9" s="1"/>
      <c r="B9" s="43" t="s">
        <v>55</v>
      </c>
      <c r="C9" s="44">
        <v>0.0</v>
      </c>
      <c r="D9" s="45"/>
      <c r="E9" s="46" t="s">
        <v>56</v>
      </c>
      <c r="F9" s="17"/>
      <c r="G9" s="69">
        <f>IF(G7=0,0,G8/G7)</f>
        <v>0</v>
      </c>
      <c r="H9" s="1"/>
      <c r="I9" s="70" t="s">
        <v>57</v>
      </c>
      <c r="J9" s="71" t="str">
        <f>FilingStatus</f>
        <v>Joint</v>
      </c>
      <c r="K9" s="1"/>
      <c r="L9" s="52">
        <f t="shared" si="17"/>
        <v>3000</v>
      </c>
      <c r="M9" s="51">
        <f t="shared" si="2"/>
        <v>0</v>
      </c>
      <c r="N9" s="52">
        <f>$C$7+L9+$C$8+$C$9*0.5-'Line By Line'!$E$12</f>
        <v>3000</v>
      </c>
      <c r="O9" s="52">
        <f>IF(N9&lt;'Line By Line'!$E$14,0,MIN(N9-'Line By Line'!$E$14,'Line By Line'!$E$16))</f>
        <v>0</v>
      </c>
      <c r="P9" s="52">
        <f t="shared" si="3"/>
        <v>0</v>
      </c>
      <c r="Q9" s="52" t="str">
        <f t="shared" si="4"/>
        <v>50% of 1st TH</v>
      </c>
      <c r="R9" s="51">
        <f>IF('Line By Line'!$E$14&lt;N9,N9-'Line By Line'!$E$14-O9,0)</f>
        <v>0</v>
      </c>
      <c r="S9" s="52">
        <f t="shared" si="5"/>
        <v>0</v>
      </c>
      <c r="T9" s="52">
        <f t="shared" si="6"/>
        <v>0</v>
      </c>
      <c r="U9" s="53" t="str">
        <f t="shared" si="7"/>
        <v>no SS</v>
      </c>
      <c r="V9" s="54" t="str">
        <f>CONCATENATE("Adding $",ROUND(L9/1000,1),"K actually added $",ROUND((L9+(T9-'SS taxation calculator'!$G$8+OrigDed-Z9))/1000,1),"K")</f>
        <v>Adding $3K actually added $3K</v>
      </c>
      <c r="W9" s="55">
        <f t="shared" si="8"/>
        <v>3000</v>
      </c>
      <c r="X9" s="55">
        <f t="shared" si="9"/>
        <v>3000</v>
      </c>
      <c r="Y9" s="55">
        <f t="shared" si="18"/>
        <v>31500</v>
      </c>
      <c r="Z9" s="55">
        <f t="shared" si="10"/>
        <v>0</v>
      </c>
      <c r="AA9" s="55">
        <f t="shared" si="11"/>
        <v>0</v>
      </c>
      <c r="AB9" s="1"/>
      <c r="AC9" s="1"/>
      <c r="AD9" s="1"/>
      <c r="AE9" s="72"/>
      <c r="AF9" s="73" t="s">
        <v>58</v>
      </c>
      <c r="AG9" s="74">
        <f>IF(ISERR(AK7/AF7),0,AK7/AF7)</f>
        <v>0</v>
      </c>
      <c r="AH9" s="75"/>
      <c r="AI9" s="75"/>
      <c r="AJ9" s="75"/>
      <c r="AK9" s="75"/>
      <c r="AM9" s="20"/>
      <c r="AS9" s="1"/>
      <c r="AT9" s="1"/>
      <c r="AU9" s="1"/>
      <c r="AV9" s="1"/>
      <c r="AW9" s="1"/>
      <c r="AX9" s="1">
        <f t="shared" si="12"/>
        <v>0</v>
      </c>
      <c r="AY9" s="1">
        <f t="shared" si="13"/>
        <v>0</v>
      </c>
      <c r="AZ9" s="1">
        <f t="shared" si="14"/>
        <v>1</v>
      </c>
      <c r="BA9" s="1">
        <f t="shared" si="15"/>
        <v>0</v>
      </c>
      <c r="BB9" s="1">
        <f t="shared" si="16"/>
        <v>0</v>
      </c>
      <c r="BC9" s="62" t="s">
        <v>59</v>
      </c>
      <c r="BD9" s="54">
        <v>6000.0</v>
      </c>
      <c r="BE9" s="54">
        <v>75000.0</v>
      </c>
      <c r="BF9" s="63">
        <v>175000.0</v>
      </c>
      <c r="BG9" s="14" t="s">
        <v>60</v>
      </c>
      <c r="BH9" s="1"/>
      <c r="BI9" s="1"/>
      <c r="BJ9" s="1"/>
      <c r="BK9" s="1"/>
      <c r="BL9" s="1"/>
      <c r="BM9" s="9"/>
    </row>
    <row r="10" ht="15.75" customHeight="1">
      <c r="A10" s="1"/>
      <c r="B10" s="76" t="s">
        <v>61</v>
      </c>
      <c r="C10" s="77">
        <v>0.0</v>
      </c>
      <c r="D10" s="45"/>
      <c r="E10" s="78"/>
      <c r="F10" s="79"/>
      <c r="G10" s="80"/>
      <c r="H10" s="1"/>
      <c r="I10" s="81">
        <v>0.1</v>
      </c>
      <c r="J10" s="82" t="str">
        <f>"$0 - "&amp;TEXT(VLOOKUP(FilingStatus,AE15:AL19,2,FALSE),"$#,##0")</f>
        <v>$0 - $23,850</v>
      </c>
      <c r="K10" s="1"/>
      <c r="L10" s="52">
        <f t="shared" si="17"/>
        <v>4000</v>
      </c>
      <c r="M10" s="51">
        <f t="shared" si="2"/>
        <v>0</v>
      </c>
      <c r="N10" s="52">
        <f>$C$7+L10+$C$8+$C$9*0.5-'Line By Line'!$E$12</f>
        <v>4000</v>
      </c>
      <c r="O10" s="52">
        <f>IF(N10&lt;'Line By Line'!$E$14,0,MIN(N10-'Line By Line'!$E$14,'Line By Line'!$E$16))</f>
        <v>0</v>
      </c>
      <c r="P10" s="52">
        <f t="shared" si="3"/>
        <v>0</v>
      </c>
      <c r="Q10" s="52" t="str">
        <f t="shared" si="4"/>
        <v>50% of 1st TH</v>
      </c>
      <c r="R10" s="51">
        <f>IF('Line By Line'!$E$14&lt;N10,N10-'Line By Line'!$E$14-O10,0)</f>
        <v>0</v>
      </c>
      <c r="S10" s="52">
        <f t="shared" si="5"/>
        <v>0</v>
      </c>
      <c r="T10" s="52">
        <f t="shared" si="6"/>
        <v>0</v>
      </c>
      <c r="U10" s="53" t="str">
        <f t="shared" si="7"/>
        <v>no SS</v>
      </c>
      <c r="V10" s="54" t="str">
        <f>CONCATENATE("Adding $",ROUND(L10/1000,1),"K actually added $",ROUND((L10+(T10-'SS taxation calculator'!$G$8+OrigDed-Z10))/1000,1),"K")</f>
        <v>Adding $4K actually added $4K</v>
      </c>
      <c r="W10" s="55">
        <f t="shared" si="8"/>
        <v>4000</v>
      </c>
      <c r="X10" s="55">
        <f t="shared" si="9"/>
        <v>4000</v>
      </c>
      <c r="Y10" s="55">
        <f t="shared" si="18"/>
        <v>31500</v>
      </c>
      <c r="Z10" s="55">
        <f t="shared" si="10"/>
        <v>0</v>
      </c>
      <c r="AA10" s="55">
        <f t="shared" si="11"/>
        <v>0</v>
      </c>
      <c r="AB10" s="1"/>
      <c r="AC10" s="1"/>
      <c r="AD10" s="1"/>
      <c r="AE10" s="57"/>
      <c r="AF10" s="57"/>
      <c r="AG10" s="83"/>
      <c r="AH10" s="1"/>
      <c r="AI10" s="1"/>
      <c r="AJ10" s="1"/>
      <c r="AK10" s="1"/>
      <c r="AL10" s="1"/>
      <c r="AM10" s="1"/>
      <c r="AN10" s="1"/>
      <c r="AO10" s="1"/>
      <c r="AP10" s="1"/>
      <c r="AQ10" s="1"/>
      <c r="AR10" s="1"/>
      <c r="AS10" s="1"/>
      <c r="AT10" s="84">
        <v>0.0</v>
      </c>
      <c r="AU10" s="85">
        <v>0.1</v>
      </c>
      <c r="AV10" s="1"/>
      <c r="AW10" s="1"/>
      <c r="AX10" s="1">
        <f t="shared" si="12"/>
        <v>0</v>
      </c>
      <c r="AY10" s="1">
        <f t="shared" si="13"/>
        <v>0</v>
      </c>
      <c r="AZ10" s="1">
        <f t="shared" si="14"/>
        <v>1</v>
      </c>
      <c r="BA10" s="1">
        <f t="shared" si="15"/>
        <v>0</v>
      </c>
      <c r="BB10" s="1">
        <f t="shared" si="16"/>
        <v>0</v>
      </c>
      <c r="BC10" s="62" t="s">
        <v>62</v>
      </c>
      <c r="BD10" s="54">
        <v>0.0</v>
      </c>
      <c r="BE10" s="54">
        <v>0.0</v>
      </c>
      <c r="BF10" s="63">
        <v>0.0</v>
      </c>
      <c r="BG10" s="14" t="s">
        <v>60</v>
      </c>
      <c r="BH10" s="1"/>
      <c r="BI10" s="1"/>
      <c r="BJ10" s="1"/>
      <c r="BK10" s="1"/>
      <c r="BL10" s="1"/>
      <c r="BM10" s="9"/>
    </row>
    <row r="11" ht="15.75" customHeight="1">
      <c r="A11" s="1"/>
      <c r="B11" s="86"/>
      <c r="C11" s="87"/>
      <c r="D11" s="45"/>
      <c r="E11" s="88"/>
      <c r="F11" s="89"/>
      <c r="G11" s="90"/>
      <c r="H11" s="1"/>
      <c r="I11" s="81">
        <v>0.12</v>
      </c>
      <c r="J11" s="82" t="str">
        <f>TEXT(VLOOKUP(FilingStatus,AE15:AL19,2,FALSE)+1,"$#,##0")&amp;" - "&amp;TEXT(VLOOKUP(FilingStatus,AE15:AL19,3,FALSE),"$#,##0")</f>
        <v>$23,851 - $96,950</v>
      </c>
      <c r="K11" s="1"/>
      <c r="L11" s="52">
        <f t="shared" si="17"/>
        <v>5000</v>
      </c>
      <c r="M11" s="51">
        <f t="shared" si="2"/>
        <v>0</v>
      </c>
      <c r="N11" s="52">
        <f>$C$7+L11+$C$8+$C$9*0.5-'Line By Line'!$E$12</f>
        <v>5000</v>
      </c>
      <c r="O11" s="52">
        <f>IF(N11&lt;'Line By Line'!$E$14,0,MIN(N11-'Line By Line'!$E$14,'Line By Line'!$E$16))</f>
        <v>0</v>
      </c>
      <c r="P11" s="52">
        <f t="shared" si="3"/>
        <v>0</v>
      </c>
      <c r="Q11" s="52" t="str">
        <f t="shared" si="4"/>
        <v>50% of 1st TH</v>
      </c>
      <c r="R11" s="51">
        <f>IF('Line By Line'!$E$14&lt;N11,N11-'Line By Line'!$E$14-O11,0)</f>
        <v>0</v>
      </c>
      <c r="S11" s="52">
        <f t="shared" si="5"/>
        <v>0</v>
      </c>
      <c r="T11" s="52">
        <f t="shared" si="6"/>
        <v>0</v>
      </c>
      <c r="U11" s="53" t="str">
        <f t="shared" si="7"/>
        <v>no SS</v>
      </c>
      <c r="V11" s="54" t="str">
        <f>CONCATENATE("Adding $",ROUND(L11/1000,1),"K actually added $",ROUND((L11+(T11-'SS taxation calculator'!$G$8+OrigDed-Z11))/1000,1),"K")</f>
        <v>Adding $5K actually added $5K</v>
      </c>
      <c r="W11" s="55">
        <f t="shared" si="8"/>
        <v>5000</v>
      </c>
      <c r="X11" s="55">
        <f t="shared" si="9"/>
        <v>5000</v>
      </c>
      <c r="Y11" s="55">
        <f t="shared" si="18"/>
        <v>31500</v>
      </c>
      <c r="Z11" s="55">
        <f t="shared" si="10"/>
        <v>0</v>
      </c>
      <c r="AA11" s="55">
        <f t="shared" si="11"/>
        <v>0</v>
      </c>
      <c r="AB11" s="1"/>
      <c r="AC11" s="1"/>
      <c r="AD11" s="1"/>
      <c r="AE11" s="1"/>
      <c r="AF11" s="1"/>
      <c r="AG11" s="1"/>
      <c r="AH11" s="1"/>
      <c r="AI11" s="1"/>
      <c r="AJ11" s="1"/>
      <c r="AK11" s="1"/>
      <c r="AL11" s="1"/>
      <c r="AM11" s="1"/>
      <c r="AN11" s="1"/>
      <c r="AO11" s="1"/>
      <c r="AP11" s="1"/>
      <c r="AQ11" s="1"/>
      <c r="AR11" s="1"/>
      <c r="AS11" s="1"/>
      <c r="AT11" s="91">
        <f>VLOOKUP(FilingStatus,$AE$15:$AL$19,2,FALSE)</f>
        <v>23850</v>
      </c>
      <c r="AU11" s="92">
        <v>0.12</v>
      </c>
      <c r="AV11" s="1"/>
      <c r="AW11" s="1"/>
      <c r="AX11" s="1">
        <f t="shared" si="12"/>
        <v>0</v>
      </c>
      <c r="AY11" s="1">
        <f t="shared" si="13"/>
        <v>0</v>
      </c>
      <c r="AZ11" s="1">
        <f t="shared" si="14"/>
        <v>1</v>
      </c>
      <c r="BA11" s="1">
        <f t="shared" si="15"/>
        <v>0</v>
      </c>
      <c r="BB11" s="1">
        <f t="shared" si="16"/>
        <v>0</v>
      </c>
      <c r="BC11" s="62" t="s">
        <v>63</v>
      </c>
      <c r="BD11" s="54">
        <v>6000.0</v>
      </c>
      <c r="BE11" s="54">
        <v>75000.0</v>
      </c>
      <c r="BF11" s="63">
        <v>175000.0</v>
      </c>
      <c r="BG11" s="14" t="s">
        <v>64</v>
      </c>
      <c r="BH11" s="1"/>
      <c r="BI11" s="1"/>
      <c r="BJ11" s="1"/>
      <c r="BK11" s="1"/>
      <c r="BL11" s="1"/>
      <c r="BM11" s="1"/>
    </row>
    <row r="12" ht="15.75" customHeight="1">
      <c r="A12" s="1"/>
      <c r="B12" s="93" t="s">
        <v>65</v>
      </c>
      <c r="C12" s="94" t="s">
        <v>50</v>
      </c>
      <c r="D12" s="45"/>
      <c r="E12" s="95" t="s">
        <v>66</v>
      </c>
      <c r="F12" s="16"/>
      <c r="G12" s="35"/>
      <c r="H12" s="1"/>
      <c r="I12" s="81">
        <v>0.22</v>
      </c>
      <c r="J12" s="82" t="str">
        <f>TEXT(VLOOKUP(FilingStatus,AE15:AL19,3,FALSE)+1,"$#,##0")&amp;" - "&amp;TEXT(VLOOKUP(FilingStatus,AE15:AL19,4,FALSE),"$#,##0")</f>
        <v>$96,951 - $206,700</v>
      </c>
      <c r="K12" s="1"/>
      <c r="L12" s="52">
        <f t="shared" si="17"/>
        <v>6000</v>
      </c>
      <c r="M12" s="51">
        <f t="shared" si="2"/>
        <v>0</v>
      </c>
      <c r="N12" s="52">
        <f>$C$7+L12+$C$8+$C$9*0.5-'Line By Line'!$E$12</f>
        <v>6000</v>
      </c>
      <c r="O12" s="52">
        <f>IF(N12&lt;'Line By Line'!$E$14,0,MIN(N12-'Line By Line'!$E$14,'Line By Line'!$E$16))</f>
        <v>0</v>
      </c>
      <c r="P12" s="52">
        <f t="shared" si="3"/>
        <v>0</v>
      </c>
      <c r="Q12" s="52" t="str">
        <f t="shared" si="4"/>
        <v>50% of 1st TH</v>
      </c>
      <c r="R12" s="51">
        <f>IF('Line By Line'!$E$14&lt;N12,N12-'Line By Line'!$E$14-O12,0)</f>
        <v>0</v>
      </c>
      <c r="S12" s="52">
        <f t="shared" si="5"/>
        <v>0</v>
      </c>
      <c r="T12" s="52">
        <f t="shared" si="6"/>
        <v>0</v>
      </c>
      <c r="U12" s="53" t="str">
        <f t="shared" si="7"/>
        <v>no SS</v>
      </c>
      <c r="V12" s="54" t="str">
        <f>CONCATENATE("Adding $",ROUND(L12/1000,1),"K actually added $",ROUND((L12+(T12-'SS taxation calculator'!$G$8+OrigDed-Z12))/1000,1),"K")</f>
        <v>Adding $6K actually added $6K</v>
      </c>
      <c r="W12" s="55">
        <f t="shared" si="8"/>
        <v>6000</v>
      </c>
      <c r="X12" s="55">
        <f t="shared" si="9"/>
        <v>6000</v>
      </c>
      <c r="Y12" s="55">
        <f t="shared" si="18"/>
        <v>31500</v>
      </c>
      <c r="Z12" s="55">
        <f t="shared" si="10"/>
        <v>0</v>
      </c>
      <c r="AA12" s="55">
        <f t="shared" si="11"/>
        <v>0</v>
      </c>
      <c r="AB12" s="1"/>
      <c r="AC12" s="1"/>
      <c r="AD12" s="1"/>
      <c r="AE12" s="1"/>
      <c r="AF12" s="1" t="s">
        <v>48</v>
      </c>
      <c r="AG12" s="1"/>
      <c r="AH12" s="1"/>
      <c r="AI12" s="1"/>
      <c r="AJ12" s="1"/>
      <c r="AK12" s="1"/>
      <c r="AL12" s="1"/>
      <c r="AM12" s="1"/>
      <c r="AN12" s="1"/>
      <c r="AO12" s="1"/>
      <c r="AP12" s="1"/>
      <c r="AQ12" s="1"/>
      <c r="AR12" s="1"/>
      <c r="AS12" s="1"/>
      <c r="AT12" s="91">
        <f>VLOOKUP(FilingStatus,$AE$15:$AL$19,3,FALSE)</f>
        <v>96950</v>
      </c>
      <c r="AU12" s="92">
        <v>0.22</v>
      </c>
      <c r="AV12" s="1"/>
      <c r="AW12" s="1"/>
      <c r="AX12" s="1">
        <f t="shared" si="12"/>
        <v>0</v>
      </c>
      <c r="AY12" s="1">
        <f t="shared" si="13"/>
        <v>0</v>
      </c>
      <c r="AZ12" s="1">
        <f t="shared" si="14"/>
        <v>1</v>
      </c>
      <c r="BA12" s="1">
        <f t="shared" si="15"/>
        <v>0</v>
      </c>
      <c r="BB12" s="1">
        <f t="shared" si="16"/>
        <v>0</v>
      </c>
      <c r="BC12" s="96" t="s">
        <v>67</v>
      </c>
      <c r="BD12" s="54">
        <v>0.0</v>
      </c>
      <c r="BE12" s="54">
        <v>0.0</v>
      </c>
      <c r="BF12" s="63">
        <v>0.0</v>
      </c>
      <c r="BG12" s="14" t="s">
        <v>64</v>
      </c>
      <c r="BH12" s="1"/>
      <c r="BI12" s="1"/>
      <c r="BJ12" s="1"/>
      <c r="BK12" s="1"/>
      <c r="BL12" s="1"/>
      <c r="BM12" s="1"/>
    </row>
    <row r="13" ht="15.75" customHeight="1">
      <c r="A13" s="1"/>
      <c r="B13" s="97"/>
      <c r="C13" s="98"/>
      <c r="D13" s="45"/>
      <c r="E13" s="99" t="s">
        <v>6</v>
      </c>
      <c r="F13" s="100" t="s">
        <v>68</v>
      </c>
      <c r="G13" s="101" t="s">
        <v>69</v>
      </c>
      <c r="H13" s="1"/>
      <c r="I13" s="81">
        <v>0.24</v>
      </c>
      <c r="J13" s="82" t="str">
        <f>TEXT(VLOOKUP(FilingStatus,AE15:AL19,4,FALSE)+1,"$#,##0")&amp;" - "&amp;TEXT(VLOOKUP(FilingStatus,AE15:AL19,5,FALSE),"$#,##0")</f>
        <v>$206,701 - $394,600</v>
      </c>
      <c r="K13" s="1"/>
      <c r="L13" s="52">
        <f t="shared" si="17"/>
        <v>7000</v>
      </c>
      <c r="M13" s="51">
        <f t="shared" si="2"/>
        <v>0</v>
      </c>
      <c r="N13" s="52">
        <f>$C$7+L13+$C$8+$C$9*0.5-'Line By Line'!$E$12</f>
        <v>7000</v>
      </c>
      <c r="O13" s="52">
        <f>IF(N13&lt;'Line By Line'!$E$14,0,MIN(N13-'Line By Line'!$E$14,'Line By Line'!$E$16))</f>
        <v>0</v>
      </c>
      <c r="P13" s="52">
        <f t="shared" si="3"/>
        <v>0</v>
      </c>
      <c r="Q13" s="52" t="str">
        <f t="shared" si="4"/>
        <v>50% of 1st TH</v>
      </c>
      <c r="R13" s="51">
        <f>IF('Line By Line'!$E$14&lt;N13,N13-'Line By Line'!$E$14-O13,0)</f>
        <v>0</v>
      </c>
      <c r="S13" s="52">
        <f t="shared" si="5"/>
        <v>0</v>
      </c>
      <c r="T13" s="52">
        <f t="shared" si="6"/>
        <v>0</v>
      </c>
      <c r="U13" s="53" t="str">
        <f t="shared" si="7"/>
        <v>no SS</v>
      </c>
      <c r="V13" s="54" t="str">
        <f>CONCATENATE("Adding $",ROUND(L13/1000,1),"K actually added $",ROUND((L13+(T13-'SS taxation calculator'!$G$8+OrigDed-Z13))/1000,1),"K")</f>
        <v>Adding $7K actually added $7K</v>
      </c>
      <c r="W13" s="55">
        <f t="shared" si="8"/>
        <v>7000</v>
      </c>
      <c r="X13" s="55">
        <f t="shared" si="9"/>
        <v>7000</v>
      </c>
      <c r="Y13" s="55">
        <f t="shared" si="18"/>
        <v>31500</v>
      </c>
      <c r="Z13" s="55">
        <f t="shared" si="10"/>
        <v>0</v>
      </c>
      <c r="AA13" s="55">
        <f t="shared" si="11"/>
        <v>0</v>
      </c>
      <c r="AB13" s="1"/>
      <c r="AC13" s="1"/>
      <c r="AD13" s="1"/>
      <c r="AE13" s="1"/>
      <c r="AF13" s="1"/>
      <c r="AG13" s="1"/>
      <c r="AH13" s="1"/>
      <c r="AI13" s="1"/>
      <c r="AJ13" s="1"/>
      <c r="AK13" s="1"/>
      <c r="AL13" s="1"/>
      <c r="AM13" s="1"/>
      <c r="AN13" s="1"/>
      <c r="AO13" s="1"/>
      <c r="AP13" s="1"/>
      <c r="AQ13" s="1"/>
      <c r="AR13" s="1"/>
      <c r="AS13" s="1"/>
      <c r="AT13" s="91">
        <f>VLOOKUP(FilingStatus,$AE$15:$AL$19,4,FALSE)</f>
        <v>206700</v>
      </c>
      <c r="AU13" s="92">
        <v>0.24</v>
      </c>
      <c r="AV13" s="1"/>
      <c r="AW13" s="1"/>
      <c r="AX13" s="1">
        <f t="shared" si="12"/>
        <v>0</v>
      </c>
      <c r="AY13" s="1">
        <f t="shared" si="13"/>
        <v>0</v>
      </c>
      <c r="AZ13" s="1">
        <f t="shared" si="14"/>
        <v>1</v>
      </c>
      <c r="BA13" s="1">
        <f t="shared" si="15"/>
        <v>0</v>
      </c>
      <c r="BB13" s="1">
        <f t="shared" si="16"/>
        <v>0</v>
      </c>
      <c r="BC13" s="62" t="s">
        <v>70</v>
      </c>
      <c r="BD13" s="54">
        <v>6000.0</v>
      </c>
      <c r="BE13" s="54">
        <v>150000.0</v>
      </c>
      <c r="BF13" s="63">
        <v>250000.0</v>
      </c>
      <c r="BG13" s="14" t="s">
        <v>71</v>
      </c>
      <c r="BH13" s="1"/>
      <c r="BI13" s="1"/>
      <c r="BJ13" s="1"/>
      <c r="BK13" s="1"/>
      <c r="BL13" s="1"/>
      <c r="BM13" s="1"/>
    </row>
    <row r="14" ht="15.75" customHeight="1">
      <c r="A14" s="1"/>
      <c r="B14" s="86"/>
      <c r="C14" s="87"/>
      <c r="D14" s="45"/>
      <c r="E14" s="102" t="s">
        <v>45</v>
      </c>
      <c r="F14" s="55">
        <v>32000.0</v>
      </c>
      <c r="G14" s="103">
        <v>44000.0</v>
      </c>
      <c r="H14" s="1"/>
      <c r="I14" s="104">
        <v>0.32</v>
      </c>
      <c r="J14" s="82" t="str">
        <f>TEXT(VLOOKUP(FilingStatus,AE15:AL19,5,FALSE)+1,"$#,##0")&amp;" - "&amp;TEXT(VLOOKUP(FilingStatus,AE15:AL19,6,FALSE),"$#,##0")</f>
        <v>$394,601 - $501,050</v>
      </c>
      <c r="K14" s="1"/>
      <c r="L14" s="52">
        <f t="shared" si="17"/>
        <v>8000</v>
      </c>
      <c r="M14" s="51">
        <f t="shared" si="2"/>
        <v>0</v>
      </c>
      <c r="N14" s="52">
        <f>$C$7+L14+$C$8+$C$9*0.5-'Line By Line'!$E$12</f>
        <v>8000</v>
      </c>
      <c r="O14" s="52">
        <f>IF(N14&lt;'Line By Line'!$E$14,0,MIN(N14-'Line By Line'!$E$14,'Line By Line'!$E$16))</f>
        <v>0</v>
      </c>
      <c r="P14" s="52">
        <f t="shared" si="3"/>
        <v>0</v>
      </c>
      <c r="Q14" s="52" t="str">
        <f t="shared" si="4"/>
        <v>50% of 1st TH</v>
      </c>
      <c r="R14" s="51">
        <f>IF('Line By Line'!$E$14&lt;N14,N14-'Line By Line'!$E$14-O14,0)</f>
        <v>0</v>
      </c>
      <c r="S14" s="52">
        <f t="shared" si="5"/>
        <v>0</v>
      </c>
      <c r="T14" s="52">
        <f t="shared" si="6"/>
        <v>0</v>
      </c>
      <c r="U14" s="53" t="str">
        <f t="shared" si="7"/>
        <v>no SS</v>
      </c>
      <c r="V14" s="54" t="str">
        <f>CONCATENATE("Adding $",ROUND(L14/1000,1),"K actually added $",ROUND((L14+(T14-'SS taxation calculator'!$G$8+OrigDed-Z14))/1000,1),"K")</f>
        <v>Adding $8K actually added $8K</v>
      </c>
      <c r="W14" s="55">
        <f t="shared" si="8"/>
        <v>8000</v>
      </c>
      <c r="X14" s="55">
        <f t="shared" si="9"/>
        <v>8000</v>
      </c>
      <c r="Y14" s="55">
        <f t="shared" si="18"/>
        <v>31500</v>
      </c>
      <c r="Z14" s="55">
        <f t="shared" si="10"/>
        <v>0</v>
      </c>
      <c r="AA14" s="55">
        <f t="shared" si="11"/>
        <v>0</v>
      </c>
      <c r="AB14" s="1"/>
      <c r="AC14" s="1"/>
      <c r="AD14" s="1"/>
      <c r="AE14" s="56"/>
      <c r="AF14" s="105">
        <v>0.1</v>
      </c>
      <c r="AG14" s="105">
        <v>0.12</v>
      </c>
      <c r="AH14" s="105">
        <v>0.22</v>
      </c>
      <c r="AI14" s="105">
        <v>0.24</v>
      </c>
      <c r="AJ14" s="105">
        <v>0.32</v>
      </c>
      <c r="AK14" s="105">
        <v>0.35</v>
      </c>
      <c r="AL14" s="105">
        <v>0.37</v>
      </c>
      <c r="AM14" s="1"/>
      <c r="AN14" s="1"/>
      <c r="AO14" s="1"/>
      <c r="AP14" s="1"/>
      <c r="AQ14" s="1"/>
      <c r="AR14" s="1"/>
      <c r="AS14" s="1"/>
      <c r="AT14" s="91">
        <f>VLOOKUP(FilingStatus,$AE$15:$AL$19,5,FALSE)</f>
        <v>394600</v>
      </c>
      <c r="AU14" s="92">
        <v>0.32</v>
      </c>
      <c r="AV14" s="1"/>
      <c r="AW14" s="1"/>
      <c r="AX14" s="1">
        <f t="shared" si="12"/>
        <v>0</v>
      </c>
      <c r="AY14" s="1">
        <f t="shared" si="13"/>
        <v>0</v>
      </c>
      <c r="AZ14" s="1">
        <f t="shared" si="14"/>
        <v>1</v>
      </c>
      <c r="BA14" s="1">
        <f t="shared" si="15"/>
        <v>0</v>
      </c>
      <c r="BB14" s="1">
        <f t="shared" si="16"/>
        <v>0</v>
      </c>
      <c r="BC14" s="62" t="s">
        <v>72</v>
      </c>
      <c r="BD14" s="54">
        <v>0.0</v>
      </c>
      <c r="BE14" s="54">
        <v>0.0</v>
      </c>
      <c r="BF14" s="63">
        <v>0.0</v>
      </c>
      <c r="BG14" s="14" t="s">
        <v>71</v>
      </c>
      <c r="BH14" s="1"/>
      <c r="BI14" s="1"/>
      <c r="BJ14" s="1"/>
      <c r="BK14" s="1"/>
      <c r="BL14" s="1"/>
      <c r="BM14" s="1"/>
    </row>
    <row r="15" ht="15.75" customHeight="1">
      <c r="A15" s="1"/>
      <c r="B15" s="106" t="s">
        <v>73</v>
      </c>
      <c r="C15" s="107">
        <f>IF(C10&gt;(C7+C8+C9*0.5),0,C7+C8+C9*0.5-C10)</f>
        <v>0</v>
      </c>
      <c r="D15" s="45"/>
      <c r="E15" s="99" t="s">
        <v>60</v>
      </c>
      <c r="F15" s="55">
        <v>25000.0</v>
      </c>
      <c r="G15" s="103">
        <v>34000.0</v>
      </c>
      <c r="H15" s="1"/>
      <c r="I15" s="108">
        <v>0.35</v>
      </c>
      <c r="J15" s="82" t="str">
        <f>TEXT(VLOOKUP(FilingStatus,AE15:AL19,6,FALSE)+1,"$#,##0")&amp;" - "&amp;TEXT(VLOOKUP(FilingStatus,AE15:AL19,7,FALSE),"$#,##0")</f>
        <v>$501,051 - $751,600</v>
      </c>
      <c r="K15" s="1"/>
      <c r="L15" s="52">
        <f t="shared" si="17"/>
        <v>9000</v>
      </c>
      <c r="M15" s="51">
        <f t="shared" si="2"/>
        <v>0</v>
      </c>
      <c r="N15" s="52">
        <f>$C$7+L15+$C$8+$C$9*0.5-'Line By Line'!$E$12</f>
        <v>9000</v>
      </c>
      <c r="O15" s="52">
        <f>IF(N15&lt;'Line By Line'!$E$14,0,MIN(N15-'Line By Line'!$E$14,'Line By Line'!$E$16))</f>
        <v>0</v>
      </c>
      <c r="P15" s="52">
        <f t="shared" si="3"/>
        <v>0</v>
      </c>
      <c r="Q15" s="52" t="str">
        <f t="shared" si="4"/>
        <v>50% of 1st TH</v>
      </c>
      <c r="R15" s="51">
        <f>IF('Line By Line'!$E$14&lt;N15,N15-'Line By Line'!$E$14-O15,0)</f>
        <v>0</v>
      </c>
      <c r="S15" s="52">
        <f t="shared" si="5"/>
        <v>0</v>
      </c>
      <c r="T15" s="52">
        <f t="shared" si="6"/>
        <v>0</v>
      </c>
      <c r="U15" s="53" t="str">
        <f t="shared" si="7"/>
        <v>no SS</v>
      </c>
      <c r="V15" s="54" t="str">
        <f>CONCATENATE("Adding $",ROUND(L15/1000,1),"K actually added $",ROUND((L15+(T15-'SS taxation calculator'!$G$8+OrigDed-Z15))/1000,1),"K")</f>
        <v>Adding $9K actually added $9K</v>
      </c>
      <c r="W15" s="55">
        <f t="shared" si="8"/>
        <v>9000</v>
      </c>
      <c r="X15" s="55">
        <f t="shared" si="9"/>
        <v>9000</v>
      </c>
      <c r="Y15" s="55">
        <f t="shared" si="18"/>
        <v>31500</v>
      </c>
      <c r="Z15" s="55">
        <f t="shared" si="10"/>
        <v>0</v>
      </c>
      <c r="AA15" s="55">
        <f t="shared" si="11"/>
        <v>0</v>
      </c>
      <c r="AB15" s="1"/>
      <c r="AC15" s="1"/>
      <c r="AD15" s="1"/>
      <c r="AE15" s="57" t="s">
        <v>45</v>
      </c>
      <c r="AF15" s="109">
        <v>23850.0</v>
      </c>
      <c r="AG15" s="109">
        <v>96950.0</v>
      </c>
      <c r="AH15" s="109">
        <v>206700.0</v>
      </c>
      <c r="AI15" s="109">
        <v>394600.0</v>
      </c>
      <c r="AJ15" s="109">
        <v>501050.0</v>
      </c>
      <c r="AK15" s="109">
        <v>751600.0</v>
      </c>
      <c r="AL15" s="109">
        <v>1.0E7</v>
      </c>
      <c r="AM15" s="1"/>
      <c r="AN15" s="1"/>
      <c r="AO15" s="1"/>
      <c r="AP15" s="1"/>
      <c r="AQ15" s="1"/>
      <c r="AR15" s="1"/>
      <c r="AS15" s="1"/>
      <c r="AT15" s="91">
        <f>VLOOKUP(FilingStatus,$AE$15:$AL$19,6,FALSE)</f>
        <v>501050</v>
      </c>
      <c r="AU15" s="92">
        <v>0.35</v>
      </c>
      <c r="AV15" s="1"/>
      <c r="AW15" s="1"/>
      <c r="AX15" s="1">
        <f t="shared" si="12"/>
        <v>0</v>
      </c>
      <c r="AY15" s="1">
        <f t="shared" si="13"/>
        <v>0</v>
      </c>
      <c r="AZ15" s="1">
        <f t="shared" si="14"/>
        <v>1</v>
      </c>
      <c r="BA15" s="1">
        <f t="shared" si="15"/>
        <v>0</v>
      </c>
      <c r="BB15" s="1">
        <f t="shared" si="16"/>
        <v>0</v>
      </c>
      <c r="BC15" s="96" t="s">
        <v>74</v>
      </c>
      <c r="BD15" s="54">
        <v>6000.0</v>
      </c>
      <c r="BE15" s="54">
        <v>75000.0</v>
      </c>
      <c r="BF15" s="63">
        <v>125000.0</v>
      </c>
      <c r="BG15" s="14" t="s">
        <v>75</v>
      </c>
      <c r="BH15" s="1"/>
      <c r="BI15" s="1"/>
      <c r="BJ15" s="1"/>
      <c r="BK15" s="1"/>
      <c r="BL15" s="1"/>
      <c r="BM15" s="1"/>
    </row>
    <row r="16" ht="15.75" customHeight="1">
      <c r="A16" s="1"/>
      <c r="B16" s="97"/>
      <c r="C16" s="98"/>
      <c r="D16" s="45"/>
      <c r="E16" s="102" t="s">
        <v>64</v>
      </c>
      <c r="F16" s="55">
        <v>25000.0</v>
      </c>
      <c r="G16" s="103">
        <v>34000.0</v>
      </c>
      <c r="H16" s="1"/>
      <c r="I16" s="110">
        <v>0.37</v>
      </c>
      <c r="J16" s="82" t="str">
        <f>"&gt; "&amp;TEXT(VLOOKUP(FilingStatus,AE15:AL19,7,FALSE),"$#,##0")</f>
        <v>&gt; $751,600</v>
      </c>
      <c r="K16" s="1"/>
      <c r="L16" s="52">
        <f t="shared" si="17"/>
        <v>10000</v>
      </c>
      <c r="M16" s="51">
        <f t="shared" si="2"/>
        <v>0</v>
      </c>
      <c r="N16" s="52">
        <f>$C$7+L16+$C$8+$C$9*0.5-'Line By Line'!$E$12</f>
        <v>10000</v>
      </c>
      <c r="O16" s="52">
        <f>IF(N16&lt;'Line By Line'!$E$14,0,MIN(N16-'Line By Line'!$E$14,'Line By Line'!$E$16))</f>
        <v>0</v>
      </c>
      <c r="P16" s="52">
        <f t="shared" si="3"/>
        <v>0</v>
      </c>
      <c r="Q16" s="52" t="str">
        <f t="shared" si="4"/>
        <v>50% of 1st TH</v>
      </c>
      <c r="R16" s="51">
        <f>IF('Line By Line'!$E$14&lt;N16,N16-'Line By Line'!$E$14-O16,0)</f>
        <v>0</v>
      </c>
      <c r="S16" s="52">
        <f t="shared" si="5"/>
        <v>0</v>
      </c>
      <c r="T16" s="52">
        <f t="shared" si="6"/>
        <v>0</v>
      </c>
      <c r="U16" s="53" t="str">
        <f t="shared" si="7"/>
        <v>no SS</v>
      </c>
      <c r="V16" s="54" t="str">
        <f>CONCATENATE("Adding $",ROUND(L16/1000,1),"K actually added $",ROUND((L16+(T16-'SS taxation calculator'!$G$8+OrigDed-Z16))/1000,1),"K")</f>
        <v>Adding $10K actually added $10K</v>
      </c>
      <c r="W16" s="55">
        <f t="shared" si="8"/>
        <v>10000</v>
      </c>
      <c r="X16" s="55">
        <f t="shared" si="9"/>
        <v>10000</v>
      </c>
      <c r="Y16" s="55">
        <f t="shared" si="18"/>
        <v>31500</v>
      </c>
      <c r="Z16" s="55">
        <f t="shared" si="10"/>
        <v>0</v>
      </c>
      <c r="AA16" s="55">
        <f t="shared" si="11"/>
        <v>0</v>
      </c>
      <c r="AB16" s="1"/>
      <c r="AC16" s="1"/>
      <c r="AD16" s="1"/>
      <c r="AE16" s="57" t="s">
        <v>60</v>
      </c>
      <c r="AF16" s="31">
        <v>11925.0</v>
      </c>
      <c r="AG16" s="31">
        <v>48475.0</v>
      </c>
      <c r="AH16" s="31">
        <v>103350.0</v>
      </c>
      <c r="AI16" s="31">
        <v>197300.0</v>
      </c>
      <c r="AJ16" s="31">
        <v>250525.0</v>
      </c>
      <c r="AK16" s="31">
        <v>626350.0</v>
      </c>
      <c r="AL16" s="31">
        <v>1.0E7</v>
      </c>
      <c r="AM16" s="1"/>
      <c r="AN16" s="1"/>
      <c r="AO16" s="1"/>
      <c r="AP16" s="1"/>
      <c r="AQ16" s="1"/>
      <c r="AR16" s="1"/>
      <c r="AS16" s="1"/>
      <c r="AT16" s="111">
        <f>VLOOKUP(FilingStatus,$AE$15:$AL$19,7,FALSE)</f>
        <v>751600</v>
      </c>
      <c r="AU16" s="112">
        <v>0.37</v>
      </c>
      <c r="AV16" s="1"/>
      <c r="AW16" s="1"/>
      <c r="AX16" s="1">
        <f t="shared" si="12"/>
        <v>0</v>
      </c>
      <c r="AY16" s="1">
        <f t="shared" si="13"/>
        <v>0</v>
      </c>
      <c r="AZ16" s="1">
        <f t="shared" si="14"/>
        <v>1</v>
      </c>
      <c r="BA16" s="1">
        <f t="shared" si="15"/>
        <v>0</v>
      </c>
      <c r="BB16" s="1">
        <f t="shared" si="16"/>
        <v>0</v>
      </c>
      <c r="BC16" s="113" t="s">
        <v>76</v>
      </c>
      <c r="BD16" s="114">
        <v>0.0</v>
      </c>
      <c r="BE16" s="114">
        <v>0.0</v>
      </c>
      <c r="BF16" s="115">
        <v>0.0</v>
      </c>
      <c r="BG16" s="14" t="s">
        <v>75</v>
      </c>
      <c r="BH16" s="1"/>
      <c r="BI16" s="1"/>
      <c r="BJ16" s="1"/>
      <c r="BK16" s="1"/>
      <c r="BL16" s="1"/>
      <c r="BM16" s="116"/>
    </row>
    <row r="17" ht="15.75" customHeight="1">
      <c r="A17" s="1"/>
      <c r="B17" s="97"/>
      <c r="C17" s="98"/>
      <c r="D17" s="45"/>
      <c r="E17" s="99" t="s">
        <v>71</v>
      </c>
      <c r="F17" s="55">
        <v>32000.0</v>
      </c>
      <c r="G17" s="103">
        <v>44000.0</v>
      </c>
      <c r="H17" s="1"/>
      <c r="I17" s="1"/>
      <c r="J17" s="1"/>
      <c r="K17" s="1"/>
      <c r="L17" s="52">
        <f t="shared" si="17"/>
        <v>11000</v>
      </c>
      <c r="M17" s="51">
        <f t="shared" si="2"/>
        <v>0</v>
      </c>
      <c r="N17" s="52">
        <f>$C$7+L17+$C$8+$C$9*0.5-'Line By Line'!$E$12</f>
        <v>11000</v>
      </c>
      <c r="O17" s="52">
        <f>IF(N17&lt;'Line By Line'!$E$14,0,MIN(N17-'Line By Line'!$E$14,'Line By Line'!$E$16))</f>
        <v>0</v>
      </c>
      <c r="P17" s="52">
        <f t="shared" si="3"/>
        <v>0</v>
      </c>
      <c r="Q17" s="52" t="str">
        <f t="shared" si="4"/>
        <v>50% of 1st TH</v>
      </c>
      <c r="R17" s="51">
        <f>IF('Line By Line'!$E$14&lt;N17,N17-'Line By Line'!$E$14-O17,0)</f>
        <v>0</v>
      </c>
      <c r="S17" s="52">
        <f t="shared" si="5"/>
        <v>0</v>
      </c>
      <c r="T17" s="52">
        <f t="shared" si="6"/>
        <v>0</v>
      </c>
      <c r="U17" s="53" t="str">
        <f t="shared" si="7"/>
        <v>no SS</v>
      </c>
      <c r="V17" s="54" t="str">
        <f>CONCATENATE("Adding $",ROUND(L17/1000,1),"K actually added $",ROUND((L17+(T17-'SS taxation calculator'!$G$8+OrigDed-Z17))/1000,1),"K")</f>
        <v>Adding $11K actually added $11K</v>
      </c>
      <c r="W17" s="55">
        <f t="shared" si="8"/>
        <v>11000</v>
      </c>
      <c r="X17" s="55">
        <f t="shared" si="9"/>
        <v>11000</v>
      </c>
      <c r="Y17" s="55">
        <f t="shared" si="18"/>
        <v>31500</v>
      </c>
      <c r="Z17" s="55">
        <f t="shared" si="10"/>
        <v>0</v>
      </c>
      <c r="AA17" s="55">
        <f t="shared" si="11"/>
        <v>0</v>
      </c>
      <c r="AB17" s="1"/>
      <c r="AC17" s="1"/>
      <c r="AD17" s="1"/>
      <c r="AE17" s="57" t="s">
        <v>64</v>
      </c>
      <c r="AF17" s="31">
        <v>17000.0</v>
      </c>
      <c r="AG17" s="31">
        <v>64850.0</v>
      </c>
      <c r="AH17" s="31">
        <v>103350.0</v>
      </c>
      <c r="AI17" s="31">
        <v>197300.0</v>
      </c>
      <c r="AJ17" s="31">
        <v>250500.0</v>
      </c>
      <c r="AK17" s="31">
        <v>626350.0</v>
      </c>
      <c r="AL17" s="31">
        <v>1.0E7</v>
      </c>
      <c r="AM17" s="1"/>
      <c r="AN17" s="1"/>
      <c r="AO17" s="1"/>
      <c r="AP17" s="1"/>
      <c r="AQ17" s="1"/>
      <c r="AR17" s="1"/>
      <c r="AS17" s="1"/>
      <c r="AT17" s="1"/>
      <c r="AU17" s="1"/>
      <c r="AV17" s="1"/>
      <c r="AW17" s="1"/>
      <c r="AX17" s="1">
        <f t="shared" si="12"/>
        <v>0</v>
      </c>
      <c r="AY17" s="1">
        <f t="shared" si="13"/>
        <v>0</v>
      </c>
      <c r="AZ17" s="1">
        <f t="shared" si="14"/>
        <v>1</v>
      </c>
      <c r="BA17" s="1">
        <f t="shared" si="15"/>
        <v>0</v>
      </c>
      <c r="BB17" s="1">
        <f t="shared" si="16"/>
        <v>0</v>
      </c>
      <c r="BC17" s="1"/>
      <c r="BD17" s="1"/>
      <c r="BE17" s="1"/>
      <c r="BF17" s="1"/>
      <c r="BG17" s="1"/>
      <c r="BH17" s="1"/>
      <c r="BI17" s="1"/>
      <c r="BJ17" s="1"/>
      <c r="BK17" s="1"/>
      <c r="BL17" s="1"/>
      <c r="BM17" s="1"/>
    </row>
    <row r="18" ht="16.5" customHeight="1">
      <c r="A18" s="1"/>
      <c r="B18" s="117"/>
      <c r="C18" s="118"/>
      <c r="D18" s="119"/>
      <c r="E18" s="120" t="s">
        <v>75</v>
      </c>
      <c r="F18" s="121">
        <f t="array" ref="F18">IF(AND(FilingStatus="MFS",LiveApart="N"),0,F15)</f>
        <v>25000</v>
      </c>
      <c r="G18" s="122">
        <f>IF(AND(FilingStatus="MFS",LiveApart="N"),0,G15)</f>
        <v>34000</v>
      </c>
      <c r="H18" s="1"/>
      <c r="I18" s="123">
        <f>if(I5&gt;0,I5,VLOOKUP(C12,'Standard Deduction Rules'!B22:G32,4,FALSE))</f>
        <v>31500</v>
      </c>
      <c r="J18" s="124" t="s">
        <v>2</v>
      </c>
      <c r="K18" s="1"/>
      <c r="L18" s="52">
        <f t="shared" si="17"/>
        <v>12000</v>
      </c>
      <c r="M18" s="51">
        <f t="shared" si="2"/>
        <v>0</v>
      </c>
      <c r="N18" s="52">
        <f>$C$7+L18+$C$8+$C$9*0.5-'Line By Line'!$E$12</f>
        <v>12000</v>
      </c>
      <c r="O18" s="52">
        <f>IF(N18&lt;'Line By Line'!$E$14,0,MIN(N18-'Line By Line'!$E$14,'Line By Line'!$E$16))</f>
        <v>0</v>
      </c>
      <c r="P18" s="52">
        <f t="shared" si="3"/>
        <v>0</v>
      </c>
      <c r="Q18" s="52" t="str">
        <f t="shared" si="4"/>
        <v>50% of 1st TH</v>
      </c>
      <c r="R18" s="51">
        <f>IF('Line By Line'!$E$14&lt;N18,N18-'Line By Line'!$E$14-O18,0)</f>
        <v>0</v>
      </c>
      <c r="S18" s="52">
        <f t="shared" si="5"/>
        <v>0</v>
      </c>
      <c r="T18" s="52">
        <f t="shared" si="6"/>
        <v>0</v>
      </c>
      <c r="U18" s="53" t="str">
        <f t="shared" si="7"/>
        <v>no SS</v>
      </c>
      <c r="V18" s="54" t="str">
        <f>CONCATENATE("Adding $",ROUND(L18/1000,1),"K actually added $",ROUND((L18+(T18-'SS taxation calculator'!$G$8+OrigDed-Z18))/1000,1),"K")</f>
        <v>Adding $12K actually added $12K</v>
      </c>
      <c r="W18" s="55">
        <f t="shared" si="8"/>
        <v>12000</v>
      </c>
      <c r="X18" s="55">
        <f t="shared" si="9"/>
        <v>12000</v>
      </c>
      <c r="Y18" s="55">
        <f t="shared" si="18"/>
        <v>31500</v>
      </c>
      <c r="Z18" s="55">
        <f t="shared" si="10"/>
        <v>0</v>
      </c>
      <c r="AA18" s="55">
        <f t="shared" si="11"/>
        <v>0</v>
      </c>
      <c r="AB18" s="1"/>
      <c r="AC18" s="1"/>
      <c r="AD18" s="1"/>
      <c r="AE18" s="57" t="s">
        <v>71</v>
      </c>
      <c r="AF18" s="31">
        <v>23850.0</v>
      </c>
      <c r="AG18" s="31">
        <v>96950.0</v>
      </c>
      <c r="AH18" s="31">
        <v>206700.0</v>
      </c>
      <c r="AI18" s="31">
        <v>394600.0</v>
      </c>
      <c r="AJ18" s="31">
        <v>501050.0</v>
      </c>
      <c r="AK18" s="31">
        <v>751600.0</v>
      </c>
      <c r="AL18" s="31">
        <v>1.0E7</v>
      </c>
      <c r="AM18" s="1"/>
      <c r="AN18" s="1"/>
      <c r="AO18" s="1"/>
      <c r="AP18" s="1"/>
      <c r="AQ18" s="1"/>
      <c r="AR18" s="1"/>
      <c r="AS18" s="1"/>
      <c r="AV18" s="1"/>
      <c r="AW18" s="1"/>
      <c r="AX18" s="1">
        <f t="shared" si="12"/>
        <v>0</v>
      </c>
      <c r="AY18" s="1">
        <f t="shared" si="13"/>
        <v>0</v>
      </c>
      <c r="AZ18" s="1">
        <f t="shared" si="14"/>
        <v>1</v>
      </c>
      <c r="BA18" s="1">
        <f t="shared" si="15"/>
        <v>0</v>
      </c>
      <c r="BB18" s="1">
        <f t="shared" si="16"/>
        <v>0</v>
      </c>
      <c r="BC18" s="14" t="s">
        <v>77</v>
      </c>
      <c r="BD18" s="14"/>
      <c r="BE18" s="1"/>
      <c r="BF18" s="1"/>
      <c r="BG18" s="1"/>
      <c r="BH18" s="1"/>
      <c r="BI18" s="1"/>
      <c r="BJ18" s="1"/>
      <c r="BK18" s="1"/>
      <c r="BL18" s="1"/>
      <c r="BM18" s="1"/>
    </row>
    <row r="19" ht="15.75" customHeight="1">
      <c r="A19" s="1"/>
      <c r="B19" s="1"/>
      <c r="C19" s="1"/>
      <c r="D19" s="1"/>
      <c r="E19" s="125" t="str">
        <f>IF(FilingStatus="MFS","Did you live apart all year?","")</f>
        <v/>
      </c>
      <c r="F19" s="49"/>
      <c r="G19" s="126" t="s">
        <v>78</v>
      </c>
      <c r="H19" s="1"/>
      <c r="I19" s="127" t="str">
        <f>VLOOKUP(C12,'Standard Deduction Rules'!B22:G32,6,FALSE)</f>
        <v/>
      </c>
      <c r="J19" s="128" t="s">
        <v>79</v>
      </c>
      <c r="K19" s="1"/>
      <c r="L19" s="52">
        <f t="shared" si="17"/>
        <v>13000</v>
      </c>
      <c r="M19" s="51">
        <f t="shared" si="2"/>
        <v>0</v>
      </c>
      <c r="N19" s="52">
        <f>$C$7+L19+$C$8+$C$9*0.5-'Line By Line'!$E$12</f>
        <v>13000</v>
      </c>
      <c r="O19" s="52">
        <f>IF(N19&lt;'Line By Line'!$E$14,0,MIN(N19-'Line By Line'!$E$14,'Line By Line'!$E$16))</f>
        <v>0</v>
      </c>
      <c r="P19" s="52">
        <f t="shared" si="3"/>
        <v>0</v>
      </c>
      <c r="Q19" s="52" t="str">
        <f t="shared" si="4"/>
        <v>50% of 1st TH</v>
      </c>
      <c r="R19" s="51">
        <f>IF('Line By Line'!$E$14&lt;N19,N19-'Line By Line'!$E$14-O19,0)</f>
        <v>0</v>
      </c>
      <c r="S19" s="52">
        <f t="shared" si="5"/>
        <v>0</v>
      </c>
      <c r="T19" s="52">
        <f t="shared" si="6"/>
        <v>0</v>
      </c>
      <c r="U19" s="53" t="str">
        <f t="shared" si="7"/>
        <v>no SS</v>
      </c>
      <c r="V19" s="54" t="str">
        <f>CONCATENATE("Adding $",ROUND(L19/1000,1),"K actually added $",ROUND((L19+(T19-'SS taxation calculator'!$G$8+OrigDed-Z19))/1000,1),"K")</f>
        <v>Adding $13K actually added $13K</v>
      </c>
      <c r="W19" s="55">
        <f t="shared" si="8"/>
        <v>13000</v>
      </c>
      <c r="X19" s="55">
        <f t="shared" si="9"/>
        <v>13000</v>
      </c>
      <c r="Y19" s="55">
        <f t="shared" si="18"/>
        <v>31500</v>
      </c>
      <c r="Z19" s="55">
        <f t="shared" si="10"/>
        <v>0</v>
      </c>
      <c r="AA19" s="55">
        <f t="shared" si="11"/>
        <v>0</v>
      </c>
      <c r="AB19" s="1"/>
      <c r="AC19" s="1"/>
      <c r="AD19" s="1"/>
      <c r="AE19" s="57" t="s">
        <v>75</v>
      </c>
      <c r="AF19" s="31">
        <v>11925.0</v>
      </c>
      <c r="AG19" s="31">
        <v>48475.0</v>
      </c>
      <c r="AH19" s="31">
        <v>103350.0</v>
      </c>
      <c r="AI19" s="31">
        <v>197300.0</v>
      </c>
      <c r="AJ19" s="31">
        <v>250525.0</v>
      </c>
      <c r="AK19" s="31">
        <v>375800.0</v>
      </c>
      <c r="AL19" s="31">
        <v>1.0E7</v>
      </c>
      <c r="AM19" s="1"/>
      <c r="AN19" s="1"/>
      <c r="AO19" s="1"/>
      <c r="AP19" s="1"/>
      <c r="AQ19" s="1"/>
      <c r="AR19" s="1"/>
      <c r="AS19" s="1"/>
      <c r="AV19" s="1"/>
      <c r="AW19" s="1"/>
      <c r="AX19" s="1">
        <f t="shared" si="12"/>
        <v>0</v>
      </c>
      <c r="AY19" s="1">
        <f t="shared" si="13"/>
        <v>0</v>
      </c>
      <c r="AZ19" s="1">
        <f t="shared" si="14"/>
        <v>1</v>
      </c>
      <c r="BA19" s="1">
        <f t="shared" si="15"/>
        <v>0</v>
      </c>
      <c r="BB19" s="1">
        <f t="shared" si="16"/>
        <v>0</v>
      </c>
      <c r="BC19" s="14"/>
      <c r="BD19" s="129" t="s">
        <v>80</v>
      </c>
      <c r="BE19" s="1"/>
      <c r="BF19" s="1"/>
      <c r="BG19" s="1"/>
      <c r="BH19" s="1"/>
      <c r="BI19" s="1"/>
      <c r="BJ19" s="1"/>
      <c r="BK19" s="1"/>
      <c r="BL19" s="1"/>
      <c r="BM19" s="1"/>
    </row>
    <row r="20" ht="15.75" customHeight="1">
      <c r="A20" s="1"/>
      <c r="B20" s="130" t="str">
        <f>IF(AND(FilingStatus="MFS",LiveApart="N"),"When Filing Married Filing Separately, if you live together at any time during the year, 85% of benefits are taxable","")</f>
        <v/>
      </c>
      <c r="C20" s="5"/>
      <c r="D20" s="5"/>
      <c r="E20" s="5"/>
      <c r="F20" s="5"/>
      <c r="G20" s="5"/>
      <c r="H20" s="1"/>
      <c r="I20" s="127">
        <f>AJ7</f>
        <v>0</v>
      </c>
      <c r="J20" s="131" t="s">
        <v>81</v>
      </c>
      <c r="K20" s="1"/>
      <c r="L20" s="52">
        <f t="shared" si="17"/>
        <v>14000</v>
      </c>
      <c r="M20" s="51">
        <f t="shared" si="2"/>
        <v>0</v>
      </c>
      <c r="N20" s="52">
        <f>$C$7+L20+$C$8+$C$9*0.5-'Line By Line'!$E$12</f>
        <v>14000</v>
      </c>
      <c r="O20" s="52">
        <f>IF(N20&lt;'Line By Line'!$E$14,0,MIN(N20-'Line By Line'!$E$14,'Line By Line'!$E$16))</f>
        <v>0</v>
      </c>
      <c r="P20" s="52">
        <f t="shared" si="3"/>
        <v>0</v>
      </c>
      <c r="Q20" s="52" t="str">
        <f t="shared" si="4"/>
        <v>50% of 1st TH</v>
      </c>
      <c r="R20" s="51">
        <f>IF('Line By Line'!$E$14&lt;N20,N20-'Line By Line'!$E$14-O20,0)</f>
        <v>0</v>
      </c>
      <c r="S20" s="52">
        <f t="shared" si="5"/>
        <v>0</v>
      </c>
      <c r="T20" s="52">
        <f t="shared" si="6"/>
        <v>0</v>
      </c>
      <c r="U20" s="53" t="str">
        <f t="shared" si="7"/>
        <v>no SS</v>
      </c>
      <c r="V20" s="54" t="str">
        <f>CONCATENATE("Adding $",ROUND(L20/1000,1),"K actually added $",ROUND((L20+(T20-'SS taxation calculator'!$G$8+OrigDed-Z20))/1000,1),"K")</f>
        <v>Adding $14K actually added $14K</v>
      </c>
      <c r="W20" s="55">
        <f t="shared" si="8"/>
        <v>14000</v>
      </c>
      <c r="X20" s="55">
        <f t="shared" si="9"/>
        <v>14000</v>
      </c>
      <c r="Y20" s="55">
        <f t="shared" si="18"/>
        <v>31500</v>
      </c>
      <c r="Z20" s="55">
        <f t="shared" si="10"/>
        <v>0</v>
      </c>
      <c r="AA20" s="55">
        <f t="shared" si="11"/>
        <v>0</v>
      </c>
      <c r="AB20" s="1"/>
      <c r="AC20" s="1"/>
      <c r="AD20" s="1"/>
      <c r="AE20" s="1"/>
      <c r="AF20" s="1"/>
      <c r="AG20" s="1"/>
      <c r="AH20" s="1"/>
      <c r="AI20" s="1"/>
      <c r="AJ20" s="1"/>
      <c r="AK20" s="1"/>
      <c r="AL20" s="1"/>
      <c r="AM20" s="1"/>
      <c r="AN20" s="1"/>
      <c r="AO20" s="1"/>
      <c r="AP20" s="1"/>
      <c r="AQ20" s="1"/>
      <c r="AR20" s="1"/>
      <c r="AS20" s="1"/>
      <c r="AV20" s="1"/>
      <c r="AW20" s="1"/>
      <c r="AX20" s="1">
        <f t="shared" si="12"/>
        <v>0</v>
      </c>
      <c r="AY20" s="1">
        <f t="shared" si="13"/>
        <v>0</v>
      </c>
      <c r="AZ20" s="1">
        <f t="shared" si="14"/>
        <v>1</v>
      </c>
      <c r="BA20" s="1">
        <f t="shared" si="15"/>
        <v>0</v>
      </c>
      <c r="BB20" s="1">
        <f t="shared" si="16"/>
        <v>0</v>
      </c>
      <c r="BC20" s="132" t="s">
        <v>45</v>
      </c>
      <c r="BD20" s="133">
        <v>212000.0</v>
      </c>
      <c r="BE20" s="1"/>
      <c r="BF20" s="1"/>
      <c r="BG20" s="1"/>
      <c r="BH20" s="1"/>
      <c r="BI20" s="1"/>
      <c r="BJ20" s="1"/>
      <c r="BK20" s="1"/>
      <c r="BL20" s="1"/>
      <c r="BM20" s="1"/>
    </row>
    <row r="21" ht="15.75" customHeight="1">
      <c r="A21" s="1"/>
      <c r="B21" s="8"/>
      <c r="H21" s="1"/>
      <c r="I21" s="127">
        <f>AK7</f>
        <v>0</v>
      </c>
      <c r="J21" s="131" t="s">
        <v>82</v>
      </c>
      <c r="K21" s="1"/>
      <c r="L21" s="52">
        <f t="shared" si="17"/>
        <v>15000</v>
      </c>
      <c r="M21" s="51">
        <f t="shared" si="2"/>
        <v>0</v>
      </c>
      <c r="N21" s="52">
        <f>$C$7+L21+$C$8+$C$9*0.5-'Line By Line'!$E$12</f>
        <v>15000</v>
      </c>
      <c r="O21" s="52">
        <f>IF(N21&lt;'Line By Line'!$E$14,0,MIN(N21-'Line By Line'!$E$14,'Line By Line'!$E$16))</f>
        <v>0</v>
      </c>
      <c r="P21" s="52">
        <f t="shared" si="3"/>
        <v>0</v>
      </c>
      <c r="Q21" s="52" t="str">
        <f t="shared" si="4"/>
        <v>50% of 1st TH</v>
      </c>
      <c r="R21" s="51">
        <f>IF('Line By Line'!$E$14&lt;N21,N21-'Line By Line'!$E$14-O21,0)</f>
        <v>0</v>
      </c>
      <c r="S21" s="52">
        <f t="shared" si="5"/>
        <v>0</v>
      </c>
      <c r="T21" s="52">
        <f t="shared" si="6"/>
        <v>0</v>
      </c>
      <c r="U21" s="53" t="str">
        <f t="shared" si="7"/>
        <v>no SS</v>
      </c>
      <c r="V21" s="54" t="str">
        <f>CONCATENATE("Adding $",ROUND(L21/1000,1),"K actually added $",ROUND((L21+(T21-'SS taxation calculator'!$G$8+OrigDed-Z21))/1000,1),"K")</f>
        <v>Adding $15K actually added $15K</v>
      </c>
      <c r="W21" s="55">
        <f t="shared" si="8"/>
        <v>15000</v>
      </c>
      <c r="X21" s="55">
        <f t="shared" si="9"/>
        <v>15000</v>
      </c>
      <c r="Y21" s="55">
        <f t="shared" si="18"/>
        <v>31500</v>
      </c>
      <c r="Z21" s="55">
        <f t="shared" si="10"/>
        <v>0</v>
      </c>
      <c r="AA21" s="55">
        <f t="shared" si="11"/>
        <v>0</v>
      </c>
      <c r="AB21" s="1"/>
      <c r="AC21" s="1"/>
      <c r="AD21" s="1"/>
      <c r="AE21" s="1"/>
      <c r="AF21" s="1"/>
      <c r="AG21" s="1"/>
      <c r="AH21" s="1"/>
      <c r="AI21" s="1"/>
      <c r="AJ21" s="1"/>
      <c r="AK21" s="1"/>
      <c r="AL21" s="1"/>
      <c r="AM21" s="1"/>
      <c r="AN21" s="1"/>
      <c r="AO21" s="1"/>
      <c r="AP21" s="1"/>
      <c r="AQ21" s="1"/>
      <c r="AR21" s="1"/>
      <c r="AS21" s="1"/>
      <c r="AV21" s="1"/>
      <c r="AW21" s="1"/>
      <c r="AX21" s="1">
        <f t="shared" si="12"/>
        <v>0</v>
      </c>
      <c r="AY21" s="1">
        <f t="shared" si="13"/>
        <v>0</v>
      </c>
      <c r="AZ21" s="1">
        <f t="shared" si="14"/>
        <v>1</v>
      </c>
      <c r="BA21" s="1">
        <f t="shared" si="15"/>
        <v>0</v>
      </c>
      <c r="BB21" s="1">
        <f t="shared" si="16"/>
        <v>0</v>
      </c>
      <c r="BC21" s="132" t="s">
        <v>60</v>
      </c>
      <c r="BD21" s="133">
        <v>106000.0</v>
      </c>
      <c r="BE21" s="1"/>
      <c r="BF21" s="1"/>
      <c r="BG21" s="1"/>
      <c r="BH21" s="1"/>
      <c r="BI21" s="1"/>
      <c r="BJ21" s="1"/>
      <c r="BK21" s="1"/>
      <c r="BL21" s="1"/>
      <c r="BM21" s="1"/>
    </row>
    <row r="22" ht="15.75" customHeight="1">
      <c r="A22" s="1"/>
      <c r="B22" s="134" t="s">
        <v>83</v>
      </c>
      <c r="C22" s="22"/>
      <c r="D22" s="22"/>
      <c r="E22" s="22"/>
      <c r="F22" s="22"/>
      <c r="G22" s="23"/>
      <c r="H22" s="1"/>
      <c r="I22" s="135">
        <f>IF(ISERR(AK7/AF7),0,AK7/AF7)</f>
        <v>0</v>
      </c>
      <c r="J22" s="131" t="s">
        <v>84</v>
      </c>
      <c r="K22" s="1"/>
      <c r="L22" s="52">
        <f t="shared" si="17"/>
        <v>16000</v>
      </c>
      <c r="M22" s="51">
        <f t="shared" si="2"/>
        <v>0</v>
      </c>
      <c r="N22" s="52">
        <f>$C$7+L22+$C$8+$C$9*0.5-'Line By Line'!$E$12</f>
        <v>16000</v>
      </c>
      <c r="O22" s="52">
        <f>IF(N22&lt;'Line By Line'!$E$14,0,MIN(N22-'Line By Line'!$E$14,'Line By Line'!$E$16))</f>
        <v>0</v>
      </c>
      <c r="P22" s="52">
        <f t="shared" si="3"/>
        <v>0</v>
      </c>
      <c r="Q22" s="52" t="str">
        <f t="shared" si="4"/>
        <v>50% of 1st TH</v>
      </c>
      <c r="R22" s="51">
        <f>IF('Line By Line'!$E$14&lt;N22,N22-'Line By Line'!$E$14-O22,0)</f>
        <v>0</v>
      </c>
      <c r="S22" s="52">
        <f t="shared" si="5"/>
        <v>0</v>
      </c>
      <c r="T22" s="52">
        <f t="shared" si="6"/>
        <v>0</v>
      </c>
      <c r="U22" s="53" t="str">
        <f t="shared" si="7"/>
        <v>no SS</v>
      </c>
      <c r="V22" s="54" t="str">
        <f>CONCATENATE("Adding $",ROUND(L22/1000,1),"K actually added $",ROUND((L22+(T22-'SS taxation calculator'!$G$8+OrigDed-Z22))/1000,1),"K")</f>
        <v>Adding $16K actually added $16K</v>
      </c>
      <c r="W22" s="55">
        <f t="shared" si="8"/>
        <v>16000</v>
      </c>
      <c r="X22" s="55">
        <f t="shared" si="9"/>
        <v>16000</v>
      </c>
      <c r="Y22" s="55">
        <f t="shared" si="18"/>
        <v>31500</v>
      </c>
      <c r="Z22" s="55">
        <f t="shared" si="10"/>
        <v>0</v>
      </c>
      <c r="AA22" s="55">
        <f t="shared" si="11"/>
        <v>0</v>
      </c>
      <c r="AB22" s="1"/>
      <c r="AC22" s="1"/>
      <c r="AD22" s="1"/>
      <c r="AE22" s="1"/>
      <c r="AF22" s="1"/>
      <c r="AG22" s="1"/>
      <c r="AH22" s="13"/>
      <c r="AI22" s="1"/>
      <c r="AJ22" s="1"/>
      <c r="AK22" s="1"/>
      <c r="AL22" s="1"/>
      <c r="AM22" s="1"/>
      <c r="AN22" s="1"/>
      <c r="AO22" s="1"/>
      <c r="AP22" s="1"/>
      <c r="AQ22" s="1"/>
      <c r="AR22" s="1"/>
      <c r="AS22" s="1"/>
      <c r="AV22" s="1"/>
      <c r="AW22" s="1"/>
      <c r="AX22" s="1">
        <f t="shared" si="12"/>
        <v>0</v>
      </c>
      <c r="AY22" s="1">
        <f t="shared" si="13"/>
        <v>0</v>
      </c>
      <c r="AZ22" s="1">
        <f t="shared" si="14"/>
        <v>1</v>
      </c>
      <c r="BA22" s="1">
        <f t="shared" si="15"/>
        <v>0</v>
      </c>
      <c r="BB22" s="1">
        <f t="shared" si="16"/>
        <v>0</v>
      </c>
      <c r="BC22" s="132" t="s">
        <v>64</v>
      </c>
      <c r="BD22" s="133">
        <v>106000.0</v>
      </c>
      <c r="BE22" s="1"/>
      <c r="BF22" s="1"/>
      <c r="BG22" s="1"/>
      <c r="BH22" s="1"/>
      <c r="BI22" s="1"/>
      <c r="BJ22" s="1"/>
      <c r="BK22" s="1"/>
      <c r="BL22" s="1"/>
      <c r="BM22" s="1"/>
    </row>
    <row r="23" ht="15.75" customHeight="1">
      <c r="A23" s="1"/>
      <c r="B23" s="136" t="s">
        <v>85</v>
      </c>
      <c r="C23" s="49"/>
      <c r="D23" s="49"/>
      <c r="E23" s="49"/>
      <c r="F23" s="49"/>
      <c r="G23" s="137"/>
      <c r="H23" s="1"/>
      <c r="I23" s="138">
        <f>VLOOKUP(TaxableIncome+1,AT10:AU16,2,TRUE)</f>
        <v>0.1</v>
      </c>
      <c r="J23" s="139" t="s">
        <v>86</v>
      </c>
      <c r="K23" s="1"/>
      <c r="L23" s="52">
        <f t="shared" si="17"/>
        <v>17000</v>
      </c>
      <c r="M23" s="51">
        <f t="shared" si="2"/>
        <v>0</v>
      </c>
      <c r="N23" s="52">
        <f>$C$7+L23+$C$8+$C$9*0.5-'Line By Line'!$E$12</f>
        <v>17000</v>
      </c>
      <c r="O23" s="52">
        <f>IF(N23&lt;'Line By Line'!$E$14,0,MIN(N23-'Line By Line'!$E$14,'Line By Line'!$E$16))</f>
        <v>0</v>
      </c>
      <c r="P23" s="52">
        <f t="shared" si="3"/>
        <v>0</v>
      </c>
      <c r="Q23" s="52" t="str">
        <f t="shared" si="4"/>
        <v>50% of 1st TH</v>
      </c>
      <c r="R23" s="51">
        <f>IF('Line By Line'!$E$14&lt;N23,N23-'Line By Line'!$E$14-O23,0)</f>
        <v>0</v>
      </c>
      <c r="S23" s="52">
        <f t="shared" si="5"/>
        <v>0</v>
      </c>
      <c r="T23" s="52">
        <f t="shared" si="6"/>
        <v>0</v>
      </c>
      <c r="U23" s="53" t="str">
        <f t="shared" si="7"/>
        <v>no SS</v>
      </c>
      <c r="V23" s="54" t="str">
        <f>CONCATENATE("Adding $",ROUND(L23/1000,1),"K actually added $",ROUND((L23+(T23-'SS taxation calculator'!$G$8+OrigDed-Z23))/1000,1),"K")</f>
        <v>Adding $17K actually added $17K</v>
      </c>
      <c r="W23" s="55">
        <f t="shared" si="8"/>
        <v>17000</v>
      </c>
      <c r="X23" s="55">
        <f t="shared" si="9"/>
        <v>17000</v>
      </c>
      <c r="Y23" s="55">
        <f t="shared" si="18"/>
        <v>31500</v>
      </c>
      <c r="Z23" s="55">
        <f t="shared" si="10"/>
        <v>0</v>
      </c>
      <c r="AA23" s="55">
        <f t="shared" si="11"/>
        <v>0</v>
      </c>
      <c r="AB23" s="1"/>
      <c r="AC23" s="1"/>
      <c r="AD23" s="1"/>
      <c r="AE23" s="1"/>
      <c r="AF23" s="1"/>
      <c r="AG23" s="1"/>
      <c r="AH23" s="68"/>
      <c r="AI23" s="1"/>
      <c r="AJ23" s="1"/>
      <c r="AK23" s="1"/>
      <c r="AL23" s="1"/>
      <c r="AM23" s="1"/>
      <c r="AN23" s="1"/>
      <c r="AO23" s="1"/>
      <c r="AP23" s="1"/>
      <c r="AQ23" s="1"/>
      <c r="AR23" s="1"/>
      <c r="AS23" s="1"/>
      <c r="AV23" s="1"/>
      <c r="AW23" s="1"/>
      <c r="AX23" s="1">
        <f t="shared" si="12"/>
        <v>0</v>
      </c>
      <c r="AY23" s="1">
        <f t="shared" si="13"/>
        <v>0</v>
      </c>
      <c r="AZ23" s="1">
        <f t="shared" si="14"/>
        <v>1</v>
      </c>
      <c r="BA23" s="1">
        <f t="shared" si="15"/>
        <v>0</v>
      </c>
      <c r="BB23" s="1">
        <f t="shared" si="16"/>
        <v>0</v>
      </c>
      <c r="BC23" s="132" t="s">
        <v>71</v>
      </c>
      <c r="BD23" s="133">
        <v>106000.0</v>
      </c>
      <c r="BE23" s="1"/>
      <c r="BF23" s="1"/>
      <c r="BG23" s="1"/>
      <c r="BH23" s="1"/>
      <c r="BI23" s="1"/>
      <c r="BJ23" s="1"/>
      <c r="BK23" s="1"/>
      <c r="BL23" s="1"/>
      <c r="BM23" s="1"/>
    </row>
    <row r="24" ht="15.75" customHeight="1">
      <c r="A24" s="1"/>
      <c r="B24" s="140"/>
      <c r="C24" s="45"/>
      <c r="D24" s="45"/>
      <c r="E24" s="45"/>
      <c r="F24" s="45"/>
      <c r="G24" s="141"/>
      <c r="H24" s="1"/>
      <c r="I24" s="1" t="s">
        <v>87</v>
      </c>
      <c r="J24" s="1"/>
      <c r="K24" s="1"/>
      <c r="L24" s="52">
        <f t="shared" si="17"/>
        <v>18000</v>
      </c>
      <c r="M24" s="51">
        <f t="shared" si="2"/>
        <v>0</v>
      </c>
      <c r="N24" s="52">
        <f>$C$7+L24+$C$8+$C$9*0.5-'Line By Line'!$E$12</f>
        <v>18000</v>
      </c>
      <c r="O24" s="52">
        <f>IF(N24&lt;'Line By Line'!$E$14,0,MIN(N24-'Line By Line'!$E$14,'Line By Line'!$E$16))</f>
        <v>0</v>
      </c>
      <c r="P24" s="52">
        <f t="shared" si="3"/>
        <v>0</v>
      </c>
      <c r="Q24" s="52" t="str">
        <f t="shared" si="4"/>
        <v>50% of 1st TH</v>
      </c>
      <c r="R24" s="51">
        <f>IF('Line By Line'!$E$14&lt;N24,N24-'Line By Line'!$E$14-O24,0)</f>
        <v>0</v>
      </c>
      <c r="S24" s="52">
        <f t="shared" si="5"/>
        <v>0</v>
      </c>
      <c r="T24" s="52">
        <f t="shared" si="6"/>
        <v>0</v>
      </c>
      <c r="U24" s="53" t="str">
        <f t="shared" si="7"/>
        <v>no SS</v>
      </c>
      <c r="V24" s="54" t="str">
        <f>CONCATENATE("Adding $",ROUND(L24/1000,1),"K actually added $",ROUND((L24+(T24-'SS taxation calculator'!$G$8+OrigDed-Z24))/1000,1),"K")</f>
        <v>Adding $18K actually added $18K</v>
      </c>
      <c r="W24" s="55">
        <f t="shared" si="8"/>
        <v>18000</v>
      </c>
      <c r="X24" s="55">
        <f t="shared" si="9"/>
        <v>18000</v>
      </c>
      <c r="Y24" s="55">
        <f t="shared" si="18"/>
        <v>31500</v>
      </c>
      <c r="Z24" s="55">
        <f t="shared" si="10"/>
        <v>0</v>
      </c>
      <c r="AA24" s="55">
        <f t="shared" si="11"/>
        <v>0</v>
      </c>
      <c r="AB24" s="1"/>
      <c r="AC24" s="1"/>
      <c r="AD24" s="1"/>
      <c r="AE24" s="1"/>
      <c r="AF24" s="1"/>
      <c r="AG24" s="1"/>
      <c r="AH24" s="68"/>
      <c r="AI24" s="1"/>
      <c r="AJ24" s="1"/>
      <c r="AK24" s="1"/>
      <c r="AL24" s="1"/>
      <c r="AM24" s="1"/>
      <c r="AN24" s="1"/>
      <c r="AO24" s="1"/>
      <c r="AP24" s="1"/>
      <c r="AQ24" s="1"/>
      <c r="AR24" s="1"/>
      <c r="AS24" s="1"/>
      <c r="AV24" s="1"/>
      <c r="AW24" s="1"/>
      <c r="AX24" s="1">
        <f t="shared" si="12"/>
        <v>0</v>
      </c>
      <c r="AY24" s="1">
        <f t="shared" si="13"/>
        <v>0</v>
      </c>
      <c r="AZ24" s="1">
        <f t="shared" si="14"/>
        <v>1</v>
      </c>
      <c r="BA24" s="1">
        <f t="shared" si="15"/>
        <v>0</v>
      </c>
      <c r="BB24" s="1">
        <f t="shared" si="16"/>
        <v>0</v>
      </c>
      <c r="BC24" s="132" t="s">
        <v>75</v>
      </c>
      <c r="BD24" s="133">
        <v>106000.0</v>
      </c>
      <c r="BE24" s="1"/>
      <c r="BF24" s="1"/>
      <c r="BG24" s="1"/>
      <c r="BH24" s="1"/>
      <c r="BI24" s="1"/>
      <c r="BJ24" s="1"/>
      <c r="BK24" s="1"/>
      <c r="BL24" s="1"/>
      <c r="BM24" s="1"/>
    </row>
    <row r="25" ht="15.75" customHeight="1">
      <c r="A25" s="1"/>
      <c r="B25" s="142" t="s">
        <v>88</v>
      </c>
      <c r="C25" s="45"/>
      <c r="D25" s="45"/>
      <c r="E25" s="143" t="s">
        <v>89</v>
      </c>
      <c r="F25" s="45"/>
      <c r="G25" s="141"/>
      <c r="H25" s="1"/>
      <c r="I25" s="1"/>
      <c r="J25" s="1"/>
      <c r="K25" s="1"/>
      <c r="L25" s="52">
        <f t="shared" si="17"/>
        <v>19000</v>
      </c>
      <c r="M25" s="51">
        <f t="shared" si="2"/>
        <v>0</v>
      </c>
      <c r="N25" s="52">
        <f>$C$7+L25+$C$8+$C$9*0.5-'Line By Line'!$E$12</f>
        <v>19000</v>
      </c>
      <c r="O25" s="52">
        <f>IF(N25&lt;'Line By Line'!$E$14,0,MIN(N25-'Line By Line'!$E$14,'Line By Line'!$E$16))</f>
        <v>0</v>
      </c>
      <c r="P25" s="52">
        <f t="shared" si="3"/>
        <v>0</v>
      </c>
      <c r="Q25" s="52" t="str">
        <f t="shared" si="4"/>
        <v>50% of 1st TH</v>
      </c>
      <c r="R25" s="51">
        <f>IF('Line By Line'!$E$14&lt;N25,N25-'Line By Line'!$E$14-O25,0)</f>
        <v>0</v>
      </c>
      <c r="S25" s="52">
        <f t="shared" si="5"/>
        <v>0</v>
      </c>
      <c r="T25" s="52">
        <f t="shared" si="6"/>
        <v>0</v>
      </c>
      <c r="U25" s="53" t="str">
        <f t="shared" si="7"/>
        <v>no SS</v>
      </c>
      <c r="V25" s="54" t="str">
        <f>CONCATENATE("Adding $",ROUND(L25/1000,1),"K actually added $",ROUND((L25+(T25-'SS taxation calculator'!$G$8+OrigDed-Z25))/1000,1),"K")</f>
        <v>Adding $19K actually added $19K</v>
      </c>
      <c r="W25" s="55">
        <f t="shared" si="8"/>
        <v>19000</v>
      </c>
      <c r="X25" s="55">
        <f t="shared" si="9"/>
        <v>19000</v>
      </c>
      <c r="Y25" s="55">
        <f t="shared" si="18"/>
        <v>31500</v>
      </c>
      <c r="Z25" s="55">
        <f t="shared" si="10"/>
        <v>0</v>
      </c>
      <c r="AA25" s="55">
        <f t="shared" si="11"/>
        <v>0</v>
      </c>
      <c r="AB25" s="1"/>
      <c r="AC25" s="1"/>
      <c r="AD25" s="1"/>
      <c r="AE25" s="1"/>
      <c r="AF25" s="1"/>
      <c r="AG25" s="1"/>
      <c r="AH25" s="68"/>
      <c r="AI25" s="1"/>
      <c r="AJ25" s="1"/>
      <c r="AK25" s="1"/>
      <c r="AL25" s="1"/>
      <c r="AM25" s="1"/>
      <c r="AN25" s="1"/>
      <c r="AO25" s="1"/>
      <c r="AP25" s="1"/>
      <c r="AQ25" s="1"/>
      <c r="AR25" s="1"/>
      <c r="AS25" s="1"/>
      <c r="AV25" s="1"/>
      <c r="AW25" s="1"/>
      <c r="AX25" s="1">
        <f t="shared" si="12"/>
        <v>0</v>
      </c>
      <c r="AY25" s="1">
        <f t="shared" si="13"/>
        <v>0</v>
      </c>
      <c r="AZ25" s="1">
        <f t="shared" si="14"/>
        <v>1</v>
      </c>
      <c r="BA25" s="1">
        <f t="shared" si="15"/>
        <v>0</v>
      </c>
      <c r="BB25" s="1">
        <f t="shared" si="16"/>
        <v>0</v>
      </c>
      <c r="BC25" s="1"/>
      <c r="BD25" s="1"/>
      <c r="BE25" s="1"/>
      <c r="BF25" s="1"/>
      <c r="BG25" s="1"/>
      <c r="BH25" s="1"/>
      <c r="BI25" s="1"/>
      <c r="BJ25" s="1"/>
      <c r="BK25" s="1"/>
      <c r="BL25" s="1"/>
      <c r="BM25" s="1"/>
    </row>
    <row r="26" ht="15.75" customHeight="1">
      <c r="A26" s="1"/>
      <c r="B26" s="144">
        <f>'Line By Line'!E18</f>
        <v>0</v>
      </c>
      <c r="C26" s="45"/>
      <c r="D26" s="45"/>
      <c r="E26" s="87"/>
      <c r="F26" s="45"/>
      <c r="G26" s="141"/>
      <c r="H26" s="1"/>
      <c r="I26" s="145" t="s">
        <v>90</v>
      </c>
      <c r="J26" s="42"/>
      <c r="K26" s="1"/>
      <c r="L26" s="52">
        <f t="shared" si="17"/>
        <v>20000</v>
      </c>
      <c r="M26" s="51">
        <f t="shared" si="2"/>
        <v>0</v>
      </c>
      <c r="N26" s="52">
        <f>$C$7+L26+$C$8+$C$9*0.5-'Line By Line'!$E$12</f>
        <v>20000</v>
      </c>
      <c r="O26" s="52">
        <f>IF(N26&lt;'Line By Line'!$E$14,0,MIN(N26-'Line By Line'!$E$14,'Line By Line'!$E$16))</f>
        <v>0</v>
      </c>
      <c r="P26" s="52">
        <f t="shared" si="3"/>
        <v>0</v>
      </c>
      <c r="Q26" s="52" t="str">
        <f t="shared" si="4"/>
        <v>50% of 1st TH</v>
      </c>
      <c r="R26" s="51">
        <f>IF('Line By Line'!$E$14&lt;N26,N26-'Line By Line'!$E$14-O26,0)</f>
        <v>0</v>
      </c>
      <c r="S26" s="52">
        <f t="shared" si="5"/>
        <v>0</v>
      </c>
      <c r="T26" s="52">
        <f t="shared" si="6"/>
        <v>0</v>
      </c>
      <c r="U26" s="53" t="str">
        <f t="shared" si="7"/>
        <v>no SS</v>
      </c>
      <c r="V26" s="54" t="str">
        <f>CONCATENATE("Adding $",ROUND(L26/1000,1),"K actually added $",ROUND((L26+(T26-'SS taxation calculator'!$G$8+OrigDed-Z26))/1000,1),"K")</f>
        <v>Adding $20K actually added $20K</v>
      </c>
      <c r="W26" s="55">
        <f t="shared" si="8"/>
        <v>20000</v>
      </c>
      <c r="X26" s="55">
        <f t="shared" si="9"/>
        <v>20000</v>
      </c>
      <c r="Y26" s="55">
        <f t="shared" si="18"/>
        <v>31500</v>
      </c>
      <c r="Z26" s="55">
        <f t="shared" si="10"/>
        <v>0</v>
      </c>
      <c r="AA26" s="55">
        <f t="shared" si="11"/>
        <v>0</v>
      </c>
      <c r="AB26" s="1"/>
      <c r="AC26" s="56"/>
      <c r="AD26" s="1"/>
      <c r="AE26" s="1"/>
      <c r="AF26" s="1"/>
      <c r="AG26" s="1"/>
      <c r="AH26" s="1"/>
      <c r="AI26" s="1"/>
      <c r="AJ26" s="1"/>
      <c r="AK26" s="1"/>
      <c r="AL26" s="1"/>
      <c r="AM26" s="1"/>
      <c r="AN26" s="1"/>
      <c r="AO26" s="1"/>
      <c r="AP26" s="1"/>
      <c r="AQ26" s="1"/>
      <c r="AR26" s="1"/>
      <c r="AS26" s="1"/>
      <c r="AV26" s="1"/>
      <c r="AW26" s="1"/>
      <c r="AX26" s="1">
        <f t="shared" si="12"/>
        <v>0</v>
      </c>
      <c r="AY26" s="1">
        <f t="shared" si="13"/>
        <v>0</v>
      </c>
      <c r="AZ26" s="1">
        <f t="shared" si="14"/>
        <v>1</v>
      </c>
      <c r="BA26" s="1">
        <f t="shared" si="15"/>
        <v>0</v>
      </c>
      <c r="BB26" s="1">
        <f t="shared" si="16"/>
        <v>0</v>
      </c>
      <c r="BE26" s="1"/>
      <c r="BF26" s="1"/>
      <c r="BG26" s="1"/>
      <c r="BH26" s="1"/>
      <c r="BI26" s="1"/>
      <c r="BJ26" s="1"/>
      <c r="BK26" s="1"/>
      <c r="BL26" s="1"/>
      <c r="BM26" s="1"/>
    </row>
    <row r="27" ht="15.75" customHeight="1">
      <c r="A27" s="1"/>
      <c r="B27" s="146">
        <v>0.5</v>
      </c>
      <c r="C27" s="45"/>
      <c r="D27" s="147"/>
      <c r="E27" s="148">
        <f>MIN(B28,B33)</f>
        <v>0</v>
      </c>
      <c r="F27" s="45"/>
      <c r="G27" s="141"/>
      <c r="H27" s="1"/>
      <c r="I27" s="149" t="str">
        <f>CONCATENATE("Top of ",AL6*100,"%")</f>
        <v>Top of 10%</v>
      </c>
      <c r="J27" s="150">
        <f>IF(VLOOKUP(AL5,Sheet1!$A$4:$O$2056,2,TRUE)&lt;0,0,VLOOKUP(AL5,Sheet1!$A$4:$O$2056,2,TRUE))</f>
        <v>55000</v>
      </c>
      <c r="K27" s="1"/>
      <c r="L27" s="52">
        <f t="shared" si="17"/>
        <v>21000</v>
      </c>
      <c r="M27" s="51">
        <f t="shared" si="2"/>
        <v>0</v>
      </c>
      <c r="N27" s="52">
        <f>$C$7+L27+$C$8+$C$9*0.5-'Line By Line'!$E$12</f>
        <v>21000</v>
      </c>
      <c r="O27" s="52">
        <f>IF(N27&lt;'Line By Line'!$E$14,0,MIN(N27-'Line By Line'!$E$14,'Line By Line'!$E$16))</f>
        <v>0</v>
      </c>
      <c r="P27" s="52">
        <f t="shared" si="3"/>
        <v>0</v>
      </c>
      <c r="Q27" s="52" t="str">
        <f t="shared" si="4"/>
        <v>50% of 1st TH</v>
      </c>
      <c r="R27" s="51">
        <f>IF('Line By Line'!$E$14&lt;N27,N27-'Line By Line'!$E$14-O27,0)</f>
        <v>0</v>
      </c>
      <c r="S27" s="52">
        <f t="shared" si="5"/>
        <v>0</v>
      </c>
      <c r="T27" s="52">
        <f t="shared" si="6"/>
        <v>0</v>
      </c>
      <c r="U27" s="53" t="str">
        <f t="shared" si="7"/>
        <v>no SS</v>
      </c>
      <c r="V27" s="54" t="str">
        <f>CONCATENATE("Adding $",ROUND(L27/1000,1),"K actually added $",ROUND((L27+(T27-'SS taxation calculator'!$G$8+OrigDed-Z27))/1000,1),"K")</f>
        <v>Adding $21K actually added $21K</v>
      </c>
      <c r="W27" s="55">
        <f t="shared" si="8"/>
        <v>21000</v>
      </c>
      <c r="X27" s="55">
        <f t="shared" si="9"/>
        <v>21000</v>
      </c>
      <c r="Y27" s="55">
        <f t="shared" si="18"/>
        <v>31500</v>
      </c>
      <c r="Z27" s="55">
        <f t="shared" si="10"/>
        <v>0</v>
      </c>
      <c r="AA27" s="55">
        <f t="shared" si="11"/>
        <v>0</v>
      </c>
      <c r="AB27" s="1"/>
      <c r="AC27" s="1"/>
      <c r="AD27" s="1"/>
      <c r="AE27" s="1"/>
      <c r="AF27" s="1"/>
      <c r="AG27" s="1"/>
      <c r="AH27" s="1"/>
      <c r="AI27" s="1"/>
      <c r="AJ27" s="1"/>
      <c r="AK27" s="1"/>
      <c r="AL27" s="1"/>
      <c r="AM27" s="1"/>
      <c r="AN27" s="1"/>
      <c r="AO27" s="1"/>
      <c r="AP27" s="1"/>
      <c r="AQ27" s="1"/>
      <c r="AR27" s="1"/>
      <c r="AS27" s="1"/>
      <c r="AV27" s="1"/>
      <c r="AW27" s="1"/>
      <c r="AX27" s="1">
        <f t="shared" si="12"/>
        <v>0</v>
      </c>
      <c r="AY27" s="1">
        <f t="shared" si="13"/>
        <v>0</v>
      </c>
      <c r="AZ27" s="1">
        <f t="shared" si="14"/>
        <v>1</v>
      </c>
      <c r="BA27" s="1">
        <f t="shared" si="15"/>
        <v>0</v>
      </c>
      <c r="BB27" s="1">
        <f t="shared" si="16"/>
        <v>0</v>
      </c>
      <c r="BE27" s="1"/>
      <c r="BF27" s="1"/>
      <c r="BG27" s="1"/>
      <c r="BH27" s="1"/>
      <c r="BI27" s="1"/>
      <c r="BJ27" s="1"/>
      <c r="BK27" s="1"/>
      <c r="BL27" s="1"/>
      <c r="BM27" s="1"/>
    </row>
    <row r="28" ht="15.75" customHeight="1">
      <c r="A28" s="1"/>
      <c r="B28" s="151">
        <f>B26*B27</f>
        <v>0</v>
      </c>
      <c r="C28" s="45"/>
      <c r="D28" s="152"/>
      <c r="E28" s="153" t="s">
        <v>91</v>
      </c>
      <c r="F28" s="45"/>
      <c r="G28" s="141"/>
      <c r="H28" s="1"/>
      <c r="I28" s="149" t="str">
        <f>CONCATENATE("Top of ",AM6*100,"%")</f>
        <v>Top of 12%</v>
      </c>
      <c r="J28" s="150">
        <f>IF(VLOOKUP(AM5,Sheet1!$A$4:$O$2056,2,TRUE)&lt;0,0,VLOOKUP(AM5,Sheet1!$A$4:$O$2056,2,TRUE))</f>
        <v>128000</v>
      </c>
      <c r="K28" s="1"/>
      <c r="L28" s="52">
        <f t="shared" si="17"/>
        <v>22000</v>
      </c>
      <c r="M28" s="51">
        <f t="shared" si="2"/>
        <v>0</v>
      </c>
      <c r="N28" s="52">
        <f>$C$7+L28+$C$8+$C$9*0.5-'Line By Line'!$E$12</f>
        <v>22000</v>
      </c>
      <c r="O28" s="52">
        <f>IF(N28&lt;'Line By Line'!$E$14,0,MIN(N28-'Line By Line'!$E$14,'Line By Line'!$E$16))</f>
        <v>0</v>
      </c>
      <c r="P28" s="52">
        <f t="shared" si="3"/>
        <v>0</v>
      </c>
      <c r="Q28" s="52" t="str">
        <f t="shared" si="4"/>
        <v>50% of 1st TH</v>
      </c>
      <c r="R28" s="51">
        <f>IF('Line By Line'!$E$14&lt;N28,N28-'Line By Line'!$E$14-O28,0)</f>
        <v>0</v>
      </c>
      <c r="S28" s="52">
        <f t="shared" si="5"/>
        <v>0</v>
      </c>
      <c r="T28" s="52">
        <f t="shared" si="6"/>
        <v>0</v>
      </c>
      <c r="U28" s="53" t="str">
        <f t="shared" si="7"/>
        <v>no SS</v>
      </c>
      <c r="V28" s="54" t="str">
        <f>CONCATENATE("Adding $",ROUND(L28/1000,1),"K actually added $",ROUND((L28+(T28-'SS taxation calculator'!$G$8+OrigDed-Z28))/1000,1),"K")</f>
        <v>Adding $22K actually added $22K</v>
      </c>
      <c r="W28" s="55">
        <f t="shared" si="8"/>
        <v>22000</v>
      </c>
      <c r="X28" s="55">
        <f t="shared" si="9"/>
        <v>22000</v>
      </c>
      <c r="Y28" s="55">
        <f t="shared" si="18"/>
        <v>31500</v>
      </c>
      <c r="Z28" s="55">
        <f t="shared" si="10"/>
        <v>0</v>
      </c>
      <c r="AA28" s="55">
        <f t="shared" si="11"/>
        <v>0</v>
      </c>
      <c r="AB28" s="1"/>
      <c r="AC28" s="1"/>
      <c r="AD28" s="1"/>
      <c r="AE28" s="1"/>
      <c r="AF28" s="1"/>
      <c r="AG28" s="1"/>
      <c r="AH28" s="1"/>
      <c r="AI28" s="1"/>
      <c r="AJ28" s="1"/>
      <c r="AK28" s="1"/>
      <c r="AL28" s="1"/>
      <c r="AM28" s="1"/>
      <c r="AN28" s="1"/>
      <c r="AO28" s="1"/>
      <c r="AP28" s="1"/>
      <c r="AQ28" s="1"/>
      <c r="AR28" s="1"/>
      <c r="AS28" s="1"/>
      <c r="AT28" s="1"/>
      <c r="AU28" s="1"/>
      <c r="AV28" s="1"/>
      <c r="AW28" s="1"/>
      <c r="AX28" s="1">
        <f t="shared" si="12"/>
        <v>0</v>
      </c>
      <c r="AY28" s="1">
        <f t="shared" si="13"/>
        <v>0</v>
      </c>
      <c r="AZ28" s="1">
        <f t="shared" si="14"/>
        <v>1</v>
      </c>
      <c r="BA28" s="1">
        <f t="shared" si="15"/>
        <v>0</v>
      </c>
      <c r="BB28" s="1">
        <f t="shared" si="16"/>
        <v>0</v>
      </c>
      <c r="BC28" s="1"/>
      <c r="BD28" s="1"/>
      <c r="BE28" s="1"/>
      <c r="BF28" s="1"/>
      <c r="BG28" s="1"/>
      <c r="BH28" s="1"/>
      <c r="BI28" s="1"/>
      <c r="BJ28" s="1"/>
      <c r="BK28" s="1"/>
      <c r="BL28" s="1"/>
      <c r="BM28" s="1"/>
    </row>
    <row r="29" ht="15.75" customHeight="1">
      <c r="A29" s="1"/>
      <c r="B29" s="154"/>
      <c r="C29" s="45"/>
      <c r="D29" s="45"/>
      <c r="E29" s="37"/>
      <c r="F29" s="45"/>
      <c r="G29" s="141"/>
      <c r="H29" s="1"/>
      <c r="I29" s="149" t="str">
        <f>CONCATENATE("Top of ",AN6*100,"%")</f>
        <v>Top of 22%</v>
      </c>
      <c r="J29" s="150">
        <f>IF(VLOOKUP(AN5,Sheet1!$A$4:$O$2056,2,TRUE)&lt;0,0,VLOOKUP(AN5,Sheet1!$A$4:$O$2056,2,TRUE))</f>
        <v>238000</v>
      </c>
      <c r="K29" s="1"/>
      <c r="L29" s="52">
        <f t="shared" si="17"/>
        <v>23000</v>
      </c>
      <c r="M29" s="51">
        <f t="shared" si="2"/>
        <v>0</v>
      </c>
      <c r="N29" s="52">
        <f>$C$7+L29+$C$8+$C$9*0.5-'Line By Line'!$E$12</f>
        <v>23000</v>
      </c>
      <c r="O29" s="52">
        <f>IF(N29&lt;'Line By Line'!$E$14,0,MIN(N29-'Line By Line'!$E$14,'Line By Line'!$E$16))</f>
        <v>0</v>
      </c>
      <c r="P29" s="52">
        <f t="shared" si="3"/>
        <v>0</v>
      </c>
      <c r="Q29" s="52" t="str">
        <f t="shared" si="4"/>
        <v>50% of 1st TH</v>
      </c>
      <c r="R29" s="51">
        <f>IF('Line By Line'!$E$14&lt;N29,N29-'Line By Line'!$E$14-O29,0)</f>
        <v>0</v>
      </c>
      <c r="S29" s="52">
        <f t="shared" si="5"/>
        <v>0</v>
      </c>
      <c r="T29" s="52">
        <f t="shared" si="6"/>
        <v>0</v>
      </c>
      <c r="U29" s="53" t="str">
        <f t="shared" si="7"/>
        <v>no SS</v>
      </c>
      <c r="V29" s="54" t="str">
        <f>CONCATENATE("Adding $",ROUND(L29/1000,1),"K actually added $",ROUND((L29+(T29-'SS taxation calculator'!$G$8+OrigDed-Z29))/1000,1),"K")</f>
        <v>Adding $23K actually added $23K</v>
      </c>
      <c r="W29" s="55">
        <f t="shared" si="8"/>
        <v>23000</v>
      </c>
      <c r="X29" s="55">
        <f t="shared" si="9"/>
        <v>23000</v>
      </c>
      <c r="Y29" s="55">
        <f t="shared" si="18"/>
        <v>31500</v>
      </c>
      <c r="Z29" s="55">
        <f t="shared" si="10"/>
        <v>0</v>
      </c>
      <c r="AA29" s="55">
        <f t="shared" si="11"/>
        <v>0</v>
      </c>
      <c r="AB29" s="1"/>
      <c r="AC29" s="1"/>
      <c r="AD29" s="1"/>
      <c r="AE29" s="1"/>
      <c r="AF29" s="1"/>
      <c r="AG29" s="1"/>
      <c r="AH29" s="1"/>
      <c r="AI29" s="1"/>
      <c r="AJ29" s="1"/>
      <c r="AK29" s="1"/>
      <c r="AL29" s="1"/>
      <c r="AM29" s="1"/>
      <c r="AN29" s="1"/>
      <c r="AO29" s="1"/>
      <c r="AP29" s="1"/>
      <c r="AQ29" s="1"/>
      <c r="AR29" s="1"/>
      <c r="AS29" s="1"/>
      <c r="AT29" s="1"/>
      <c r="AU29" s="1"/>
      <c r="AV29" s="1"/>
      <c r="AW29" s="1"/>
      <c r="AX29" s="1">
        <f t="shared" si="12"/>
        <v>0</v>
      </c>
      <c r="AY29" s="1">
        <f t="shared" si="13"/>
        <v>0</v>
      </c>
      <c r="AZ29" s="1">
        <f t="shared" si="14"/>
        <v>1</v>
      </c>
      <c r="BA29" s="1">
        <f t="shared" si="15"/>
        <v>0</v>
      </c>
      <c r="BB29" s="1">
        <f t="shared" si="16"/>
        <v>0</v>
      </c>
      <c r="BC29" s="1"/>
      <c r="BD29" s="1"/>
      <c r="BE29" s="1"/>
      <c r="BF29" s="1"/>
      <c r="BG29" s="1"/>
      <c r="BH29" s="1"/>
      <c r="BI29" s="1"/>
      <c r="BJ29" s="1"/>
      <c r="BK29" s="1"/>
      <c r="BL29" s="1"/>
      <c r="BM29" s="1"/>
    </row>
    <row r="30" ht="15.0" customHeight="1">
      <c r="A30" s="1"/>
      <c r="B30" s="142" t="s">
        <v>92</v>
      </c>
      <c r="C30" s="45"/>
      <c r="D30" s="45"/>
      <c r="E30" s="155" t="s">
        <v>93</v>
      </c>
      <c r="F30" s="45"/>
      <c r="G30" s="141"/>
      <c r="H30" s="1"/>
      <c r="I30" s="149" t="str">
        <f>CONCATENATE("Top of ",AO6*100,"%")</f>
        <v>Top of 24%</v>
      </c>
      <c r="J30" s="150">
        <f>IF(VLOOKUP(AO5,Sheet1!$A$4:$O$2056,2,TRUE)&lt;0,0,VLOOKUP(AO5,Sheet1!$A$4:$O$2056,2,TRUE))</f>
        <v>426000</v>
      </c>
      <c r="K30" s="1"/>
      <c r="L30" s="52">
        <f t="shared" si="17"/>
        <v>24000</v>
      </c>
      <c r="M30" s="51">
        <f t="shared" si="2"/>
        <v>0</v>
      </c>
      <c r="N30" s="52">
        <f>$C$7+L30+$C$8+$C$9*0.5-'Line By Line'!$E$12</f>
        <v>24000</v>
      </c>
      <c r="O30" s="52">
        <f>IF(N30&lt;'Line By Line'!$E$14,0,MIN(N30-'Line By Line'!$E$14,'Line By Line'!$E$16))</f>
        <v>0</v>
      </c>
      <c r="P30" s="52">
        <f t="shared" si="3"/>
        <v>0</v>
      </c>
      <c r="Q30" s="52" t="str">
        <f t="shared" si="4"/>
        <v>50% of 1st TH</v>
      </c>
      <c r="R30" s="51">
        <f>IF('Line By Line'!$E$14&lt;N30,N30-'Line By Line'!$E$14-O30,0)</f>
        <v>0</v>
      </c>
      <c r="S30" s="52">
        <f t="shared" si="5"/>
        <v>0</v>
      </c>
      <c r="T30" s="52">
        <f t="shared" si="6"/>
        <v>0</v>
      </c>
      <c r="U30" s="53" t="str">
        <f t="shared" si="7"/>
        <v>no SS</v>
      </c>
      <c r="V30" s="54" t="str">
        <f>CONCATENATE("Adding $",ROUND(L30/1000,1),"K actually added $",ROUND((L30+(T30-'SS taxation calculator'!$G$8+OrigDed-Z30))/1000,1),"K")</f>
        <v>Adding $24K actually added $24K</v>
      </c>
      <c r="W30" s="55">
        <f t="shared" si="8"/>
        <v>24000</v>
      </c>
      <c r="X30" s="55">
        <f t="shared" si="9"/>
        <v>24000</v>
      </c>
      <c r="Y30" s="55">
        <f t="shared" si="18"/>
        <v>31500</v>
      </c>
      <c r="Z30" s="55">
        <f t="shared" si="10"/>
        <v>0</v>
      </c>
      <c r="AA30" s="55">
        <f t="shared" si="11"/>
        <v>0</v>
      </c>
      <c r="AB30" s="1"/>
      <c r="AC30" s="1"/>
      <c r="AD30" s="1"/>
      <c r="AE30" s="1"/>
      <c r="AF30" s="1"/>
      <c r="AG30" s="1"/>
      <c r="AH30" s="1"/>
      <c r="AI30" s="1"/>
      <c r="AJ30" s="1"/>
      <c r="AK30" s="1"/>
      <c r="AL30" s="1"/>
      <c r="AM30" s="1"/>
      <c r="AN30" s="1"/>
      <c r="AO30" s="1"/>
      <c r="AP30" s="1"/>
      <c r="AQ30" s="1"/>
      <c r="AR30" s="1"/>
      <c r="AS30" s="1"/>
      <c r="AT30" s="1"/>
      <c r="AU30" s="1"/>
      <c r="AV30" s="1"/>
      <c r="AW30" s="1"/>
      <c r="AX30" s="1">
        <f t="shared" si="12"/>
        <v>0</v>
      </c>
      <c r="AY30" s="1">
        <f t="shared" si="13"/>
        <v>0</v>
      </c>
      <c r="AZ30" s="1">
        <f t="shared" si="14"/>
        <v>1</v>
      </c>
      <c r="BA30" s="1">
        <f t="shared" si="15"/>
        <v>0</v>
      </c>
      <c r="BB30" s="1">
        <f t="shared" si="16"/>
        <v>0</v>
      </c>
      <c r="BC30" s="1"/>
      <c r="BD30" s="1"/>
      <c r="BE30" s="1"/>
      <c r="BF30" s="1"/>
      <c r="BG30" s="1"/>
      <c r="BH30" s="1"/>
      <c r="BI30" s="1"/>
      <c r="BJ30" s="1"/>
      <c r="BK30" s="1"/>
      <c r="BL30" s="1"/>
      <c r="BM30" s="1"/>
    </row>
    <row r="31" ht="15.75" customHeight="1">
      <c r="A31" s="1"/>
      <c r="B31" s="144">
        <f>C9</f>
        <v>0</v>
      </c>
      <c r="C31" s="45"/>
      <c r="D31" s="45"/>
      <c r="E31" s="156">
        <f>IF(($C$15-VLOOKUP($C$45,$E$14:$G$18,3,))&lt;0,0,$C$15-VLOOKUP($C$45,$E$14:$G$18,3,))</f>
        <v>0</v>
      </c>
      <c r="F31" s="157" t="s">
        <v>94</v>
      </c>
      <c r="G31" s="158">
        <f>IF(AND(FilingStatus="MFS",LiveApart="N"),"N/A",SUM(E27,E33))</f>
        <v>0</v>
      </c>
      <c r="H31" s="1"/>
      <c r="I31" s="149" t="str">
        <f>CONCATENATE("Top of ",AP6*100,"%")</f>
        <v>Top of 32%</v>
      </c>
      <c r="J31" s="150">
        <f>IF(VLOOKUP(AP5,Sheet1!$A$4:$O$2056,2,TRUE)&lt;0,0,VLOOKUP(AP5,Sheet1!$A$4:$O$2056,2,TRUE))</f>
        <v>532000</v>
      </c>
      <c r="K31" s="1"/>
      <c r="L31" s="159">
        <f t="shared" si="17"/>
        <v>25000</v>
      </c>
      <c r="M31" s="160">
        <f t="shared" si="2"/>
        <v>0</v>
      </c>
      <c r="N31" s="159">
        <f>$C$7+L31+$C$8+$C$9*0.5-'Line By Line'!$E$12</f>
        <v>25000</v>
      </c>
      <c r="O31" s="159">
        <f>IF(N31&lt;'Line By Line'!$E$14,0,MIN(N31-'Line By Line'!$E$14,'Line By Line'!$E$16))</f>
        <v>0</v>
      </c>
      <c r="P31" s="159">
        <f t="shared" si="3"/>
        <v>0</v>
      </c>
      <c r="Q31" s="159" t="str">
        <f t="shared" si="4"/>
        <v>50% of 1st TH</v>
      </c>
      <c r="R31" s="160">
        <f>IF('Line By Line'!$E$14&lt;N31,N31-'Line By Line'!$E$14-O31,0)</f>
        <v>0</v>
      </c>
      <c r="S31" s="159">
        <f t="shared" si="5"/>
        <v>0</v>
      </c>
      <c r="T31" s="159">
        <f t="shared" si="6"/>
        <v>0</v>
      </c>
      <c r="U31" s="161" t="str">
        <f t="shared" si="7"/>
        <v>no SS</v>
      </c>
      <c r="V31" s="162" t="str">
        <f>CONCATENATE("Adding $",ROUND(L31/1000,1),"K actually added $",ROUND((L31+(T31-'SS taxation calculator'!$G$8+OrigDed-Z31))/1000,1),"K")</f>
        <v>Adding $25K actually added $25K</v>
      </c>
      <c r="W31" s="163">
        <f t="shared" si="8"/>
        <v>25000</v>
      </c>
      <c r="X31" s="163">
        <f t="shared" si="9"/>
        <v>25000</v>
      </c>
      <c r="Y31" s="163">
        <f t="shared" si="18"/>
        <v>31500</v>
      </c>
      <c r="Z31" s="163">
        <f t="shared" si="10"/>
        <v>0</v>
      </c>
      <c r="AA31" s="163">
        <f t="shared" si="11"/>
        <v>0</v>
      </c>
      <c r="AB31" s="1"/>
      <c r="AC31" s="1"/>
      <c r="AD31" s="1"/>
      <c r="AE31" s="1"/>
      <c r="AF31" s="1"/>
      <c r="AG31" s="1"/>
      <c r="AH31" s="1"/>
      <c r="AI31" s="1"/>
      <c r="AJ31" s="1"/>
      <c r="AK31" s="1"/>
      <c r="AL31" s="1"/>
      <c r="AM31" s="1"/>
      <c r="AN31" s="1"/>
      <c r="AO31" s="1"/>
      <c r="AP31" s="1"/>
      <c r="AQ31" s="1"/>
      <c r="AR31" s="1"/>
      <c r="AS31" s="1"/>
      <c r="AT31" s="1"/>
      <c r="AU31" s="1"/>
      <c r="AV31" s="1"/>
      <c r="AW31" s="1"/>
      <c r="AX31" s="1">
        <f t="shared" si="12"/>
        <v>0</v>
      </c>
      <c r="AY31" s="1">
        <f t="shared" si="13"/>
        <v>0</v>
      </c>
      <c r="AZ31" s="1">
        <f t="shared" si="14"/>
        <v>1</v>
      </c>
      <c r="BA31" s="1">
        <f t="shared" si="15"/>
        <v>0</v>
      </c>
      <c r="BB31" s="1">
        <f t="shared" si="16"/>
        <v>0</v>
      </c>
      <c r="BC31" s="1"/>
      <c r="BD31" s="1"/>
      <c r="BE31" s="1"/>
      <c r="BF31" s="1"/>
      <c r="BG31" s="1"/>
      <c r="BH31" s="1"/>
      <c r="BI31" s="1"/>
      <c r="BJ31" s="1"/>
      <c r="BK31" s="1"/>
      <c r="BL31" s="1"/>
      <c r="BM31" s="1"/>
    </row>
    <row r="32" ht="15.0" customHeight="1">
      <c r="A32" s="1"/>
      <c r="B32" s="146">
        <v>0.5</v>
      </c>
      <c r="C32" s="45"/>
      <c r="D32" s="45"/>
      <c r="E32" s="164">
        <v>0.85</v>
      </c>
      <c r="F32" s="98"/>
      <c r="G32" s="165"/>
      <c r="H32" s="1"/>
      <c r="I32" s="166" t="str">
        <f>CONCATENATE("Top of ",AQ6*100,"%")</f>
        <v>Top of 35%</v>
      </c>
      <c r="J32" s="167">
        <f>IF(VLOOKUP(AQ5,Sheet1!$A$4:$O$2056,2,TRUE)&lt;0,0,VLOOKUP(AQ5,Sheet1!$A$4:$O$2056,2,TRUE))</f>
        <v>783000</v>
      </c>
      <c r="K32" s="1"/>
      <c r="L32" s="168" t="s">
        <v>95</v>
      </c>
      <c r="M32" s="79"/>
      <c r="N32" s="79"/>
      <c r="O32" s="79"/>
      <c r="P32" s="79"/>
      <c r="Q32" s="79"/>
      <c r="R32" s="79"/>
      <c r="S32" s="79"/>
      <c r="T32" s="79"/>
      <c r="U32" s="79"/>
      <c r="V32" s="79"/>
      <c r="W32" s="79"/>
      <c r="X32" s="79"/>
      <c r="Y32" s="79"/>
      <c r="Z32" s="79"/>
      <c r="AA32" s="169"/>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row>
    <row r="33" ht="15.75" customHeight="1">
      <c r="A33" s="1"/>
      <c r="B33" s="151">
        <f>'Line By Line'!E7</f>
        <v>0</v>
      </c>
      <c r="C33" s="45"/>
      <c r="D33" s="45"/>
      <c r="E33" s="148">
        <f>'Line By Line'!E21</f>
        <v>0</v>
      </c>
      <c r="F33" s="98"/>
      <c r="G33" s="170"/>
      <c r="H33" s="1"/>
      <c r="I33" s="171" t="s">
        <v>96</v>
      </c>
      <c r="J33" s="172"/>
      <c r="K33" s="1"/>
      <c r="L33" s="173"/>
      <c r="AA33" s="174"/>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row>
    <row r="34" ht="15.75" customHeight="1">
      <c r="A34" s="1"/>
      <c r="B34" s="175"/>
      <c r="C34" s="119"/>
      <c r="D34" s="119"/>
      <c r="E34" s="119"/>
      <c r="F34" s="119"/>
      <c r="G34" s="176"/>
      <c r="H34" s="1"/>
      <c r="I34" s="8"/>
      <c r="K34" s="1"/>
      <c r="L34" s="173"/>
      <c r="AA34" s="174"/>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row>
    <row r="35" ht="15.75" customHeight="1">
      <c r="A35" s="1"/>
      <c r="B35" s="1"/>
      <c r="C35" s="1"/>
      <c r="D35" s="1"/>
      <c r="E35" s="1"/>
      <c r="F35" s="1"/>
      <c r="G35" s="1"/>
      <c r="H35" s="1"/>
      <c r="I35" s="8"/>
      <c r="K35" s="1"/>
      <c r="L35" s="173"/>
      <c r="AA35" s="174"/>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row>
    <row r="36" ht="15.75" customHeight="1">
      <c r="A36" s="1"/>
      <c r="B36" s="177" t="s">
        <v>97</v>
      </c>
      <c r="C36" s="178"/>
      <c r="D36" s="178"/>
      <c r="E36" s="178"/>
      <c r="F36" s="178"/>
      <c r="G36" s="179"/>
      <c r="H36" s="1"/>
      <c r="I36" s="1"/>
      <c r="J36" s="1"/>
      <c r="K36" s="1"/>
      <c r="L36" s="173"/>
      <c r="AA36" s="174"/>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row>
    <row r="37" ht="15.75" customHeight="1">
      <c r="A37" s="1"/>
      <c r="B37" s="180" t="s">
        <v>98</v>
      </c>
      <c r="C37" s="22"/>
      <c r="D37" s="22"/>
      <c r="E37" s="22"/>
      <c r="F37" s="22"/>
      <c r="G37" s="23"/>
      <c r="H37" s="1"/>
      <c r="I37" s="181"/>
      <c r="J37" s="181"/>
      <c r="K37" s="1"/>
      <c r="L37" s="173"/>
      <c r="AA37" s="174"/>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row>
    <row r="38" ht="15.75" customHeight="1">
      <c r="A38" s="1"/>
      <c r="B38" s="140"/>
      <c r="C38" s="45"/>
      <c r="D38" s="45"/>
      <c r="E38" s="45"/>
      <c r="F38" s="45"/>
      <c r="G38" s="141"/>
      <c r="H38" s="1"/>
      <c r="I38" s="181"/>
      <c r="J38" s="181"/>
      <c r="K38" s="1"/>
      <c r="L38" s="182" t="s">
        <v>99</v>
      </c>
      <c r="M38" s="49"/>
      <c r="N38" s="49"/>
      <c r="O38" s="49"/>
      <c r="P38" s="49"/>
      <c r="Q38" s="49"/>
      <c r="R38" s="49"/>
      <c r="S38" s="49"/>
      <c r="T38" s="49"/>
      <c r="U38" s="49"/>
      <c r="V38" s="49"/>
      <c r="W38" s="49"/>
      <c r="X38" s="49"/>
      <c r="Y38" s="49"/>
      <c r="Z38" s="49"/>
      <c r="AA38" s="183"/>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row>
    <row r="39" ht="15.75" customHeight="1">
      <c r="A39" s="1"/>
      <c r="B39" s="140"/>
      <c r="C39" s="45"/>
      <c r="D39" s="45"/>
      <c r="E39" s="142" t="s">
        <v>100</v>
      </c>
      <c r="F39" s="45"/>
      <c r="G39" s="141"/>
      <c r="H39" s="1"/>
      <c r="I39" s="1"/>
      <c r="J39" s="1"/>
      <c r="K39" s="1"/>
      <c r="L39" s="184"/>
      <c r="M39" s="1"/>
      <c r="N39" s="1"/>
      <c r="O39" s="1"/>
      <c r="P39" s="1"/>
      <c r="Q39" s="12"/>
      <c r="R39" s="1"/>
      <c r="S39" s="1"/>
      <c r="T39" s="1"/>
      <c r="U39" s="12"/>
      <c r="V39" s="1"/>
      <c r="W39" s="1"/>
      <c r="X39" s="1"/>
      <c r="Y39" s="1"/>
      <c r="Z39" s="1"/>
      <c r="AA39" s="185"/>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row>
    <row r="40" ht="15.75" customHeight="1">
      <c r="A40" s="1"/>
      <c r="B40" s="140"/>
      <c r="C40" s="45"/>
      <c r="D40" s="45"/>
      <c r="E40" s="144">
        <f>C9</f>
        <v>0</v>
      </c>
      <c r="F40" s="157" t="s">
        <v>94</v>
      </c>
      <c r="G40" s="158">
        <f>E42</f>
        <v>0</v>
      </c>
      <c r="H40" s="1"/>
      <c r="I40" s="1"/>
      <c r="J40" s="1"/>
      <c r="K40" s="1"/>
      <c r="L40" s="186" t="s">
        <v>101</v>
      </c>
      <c r="M40" s="5"/>
      <c r="N40" s="5"/>
      <c r="O40" s="5"/>
      <c r="P40" s="5"/>
      <c r="Q40" s="5"/>
      <c r="R40" s="5"/>
      <c r="S40" s="5"/>
      <c r="T40" s="5"/>
      <c r="U40" s="5"/>
      <c r="V40" s="5"/>
      <c r="W40" s="5"/>
      <c r="X40" s="5"/>
      <c r="Y40" s="5"/>
      <c r="Z40" s="5"/>
      <c r="AA40" s="187"/>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row>
    <row r="41" ht="15.75" customHeight="1">
      <c r="A41" s="1"/>
      <c r="B41" s="140"/>
      <c r="C41" s="45"/>
      <c r="D41" s="45"/>
      <c r="E41" s="188">
        <v>0.85</v>
      </c>
      <c r="F41" s="98"/>
      <c r="G41" s="165"/>
      <c r="H41" s="1"/>
      <c r="I41" s="1"/>
      <c r="J41" s="1"/>
      <c r="K41" s="1"/>
      <c r="L41" s="88"/>
      <c r="M41" s="89"/>
      <c r="N41" s="89"/>
      <c r="O41" s="89"/>
      <c r="P41" s="89"/>
      <c r="Q41" s="89"/>
      <c r="R41" s="89"/>
      <c r="S41" s="89"/>
      <c r="T41" s="89"/>
      <c r="U41" s="89"/>
      <c r="V41" s="89"/>
      <c r="W41" s="89"/>
      <c r="X41" s="89"/>
      <c r="Y41" s="89"/>
      <c r="Z41" s="89"/>
      <c r="AA41" s="189"/>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row>
    <row r="42" ht="15.75" customHeight="1">
      <c r="A42" s="1"/>
      <c r="B42" s="140"/>
      <c r="C42" s="45"/>
      <c r="D42" s="45"/>
      <c r="E42" s="151">
        <f>E41*E40</f>
        <v>0</v>
      </c>
      <c r="F42" s="98"/>
      <c r="G42" s="170"/>
      <c r="H42" s="1"/>
      <c r="I42" s="1"/>
      <c r="J42" s="1"/>
      <c r="K42" s="1"/>
      <c r="L42" s="1"/>
      <c r="M42" s="1"/>
      <c r="N42" s="1"/>
      <c r="O42" s="1"/>
      <c r="P42" s="1"/>
      <c r="Q42" s="12"/>
      <c r="R42" s="1"/>
      <c r="S42" s="1"/>
      <c r="T42" s="1"/>
      <c r="U42" s="12"/>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row>
    <row r="43" ht="15.75" customHeight="1">
      <c r="A43" s="1"/>
      <c r="B43" s="175"/>
      <c r="C43" s="119"/>
      <c r="D43" s="119"/>
      <c r="E43" s="119"/>
      <c r="F43" s="119"/>
      <c r="G43" s="176"/>
      <c r="H43" s="1"/>
      <c r="I43" s="1"/>
      <c r="J43" s="1"/>
      <c r="K43" s="1"/>
      <c r="L43" s="56"/>
      <c r="M43" s="1"/>
      <c r="N43" s="1"/>
      <c r="O43" s="1"/>
      <c r="P43" s="190"/>
      <c r="Q43" s="191"/>
      <c r="R43" s="190"/>
      <c r="S43" s="190"/>
      <c r="T43" s="192"/>
      <c r="U43" s="12"/>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row>
    <row r="44" ht="15.75" customHeight="1">
      <c r="A44" s="1"/>
      <c r="B44" s="1"/>
      <c r="C44" s="1"/>
      <c r="D44" s="1"/>
      <c r="E44" s="1"/>
      <c r="F44" s="1"/>
      <c r="G44" s="1"/>
      <c r="H44" s="1"/>
      <c r="I44" s="1"/>
      <c r="J44" s="1"/>
      <c r="K44" s="1"/>
      <c r="L44" s="1"/>
      <c r="M44" s="1"/>
      <c r="N44" s="1"/>
      <c r="O44" s="1"/>
      <c r="P44" s="75"/>
      <c r="Q44" s="193"/>
      <c r="R44" s="75"/>
      <c r="S44" s="73"/>
      <c r="T44" s="192"/>
      <c r="U44" s="12"/>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row>
    <row r="45" ht="15.75" hidden="1" customHeight="1">
      <c r="A45" s="1"/>
      <c r="B45" s="64" t="s">
        <v>6</v>
      </c>
      <c r="C45" s="194" t="str">
        <f>VLOOKUP('SS taxation calculator'!C12,'Standard Deduction Rules'!B22:F32,5,FALSE)</f>
        <v>Joint</v>
      </c>
      <c r="D45" s="1"/>
      <c r="E45" s="1"/>
      <c r="F45" s="1"/>
      <c r="G45" s="1"/>
      <c r="H45" s="1"/>
      <c r="I45" s="1"/>
      <c r="J45" s="1"/>
      <c r="K45" s="1"/>
      <c r="L45" s="1"/>
      <c r="M45" s="1"/>
      <c r="N45" s="1"/>
      <c r="O45" s="1"/>
      <c r="P45" s="75"/>
      <c r="Q45" s="193"/>
      <c r="R45" s="75"/>
      <c r="S45" s="73"/>
      <c r="T45" s="192"/>
      <c r="U45" s="12"/>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row>
    <row r="46" ht="15.75" customHeight="1">
      <c r="A46" s="1"/>
      <c r="B46" s="1"/>
      <c r="C46" s="1"/>
      <c r="D46" s="1"/>
      <c r="E46" s="1"/>
      <c r="F46" s="1"/>
      <c r="G46" s="1"/>
      <c r="H46" s="1"/>
      <c r="I46" s="1"/>
      <c r="J46" s="1"/>
      <c r="K46" s="1"/>
      <c r="L46" s="1"/>
      <c r="M46" s="1"/>
      <c r="N46" s="1"/>
      <c r="O46" s="1"/>
      <c r="P46" s="75"/>
      <c r="Q46" s="193"/>
      <c r="R46" s="75"/>
      <c r="S46" s="73"/>
      <c r="T46" s="192"/>
      <c r="U46" s="12"/>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row>
    <row r="47" ht="15.75" customHeight="1">
      <c r="A47" s="1"/>
      <c r="B47" s="1"/>
      <c r="C47" s="1"/>
      <c r="D47" s="1"/>
      <c r="E47" s="1"/>
      <c r="F47" s="1"/>
      <c r="G47" s="1"/>
      <c r="H47" s="1"/>
      <c r="I47" s="1"/>
      <c r="J47" s="1"/>
      <c r="K47" s="1"/>
      <c r="L47" s="1"/>
      <c r="M47" s="1"/>
      <c r="N47" s="1"/>
      <c r="O47" s="1"/>
      <c r="P47" s="75"/>
      <c r="Q47" s="193"/>
      <c r="R47" s="75"/>
      <c r="S47" s="73"/>
      <c r="T47" s="192"/>
      <c r="U47" s="12"/>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row>
    <row r="48" ht="15.75" customHeight="1">
      <c r="A48" s="1"/>
      <c r="B48" s="1"/>
      <c r="C48" s="1"/>
      <c r="D48" s="1"/>
      <c r="E48" s="1"/>
      <c r="F48" s="1"/>
      <c r="G48" s="1"/>
      <c r="H48" s="1"/>
      <c r="I48" s="1"/>
      <c r="J48" s="1"/>
      <c r="K48" s="1"/>
      <c r="L48" s="1"/>
      <c r="M48" s="1"/>
      <c r="N48" s="1"/>
      <c r="O48" s="1"/>
      <c r="P48" s="75"/>
      <c r="Q48" s="193"/>
      <c r="R48" s="75"/>
      <c r="S48" s="73"/>
      <c r="T48" s="192"/>
      <c r="U48" s="12"/>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row>
    <row r="49" ht="15.75" customHeight="1">
      <c r="A49" s="1"/>
      <c r="B49" s="1"/>
      <c r="C49" s="1"/>
      <c r="D49" s="1"/>
      <c r="E49" s="1"/>
      <c r="F49" s="1"/>
      <c r="G49" s="1"/>
      <c r="H49" s="1"/>
      <c r="I49" s="1"/>
      <c r="J49" s="1"/>
      <c r="K49" s="1"/>
      <c r="L49" s="1"/>
      <c r="M49" s="1"/>
      <c r="N49" s="1"/>
      <c r="O49" s="1"/>
      <c r="P49" s="192"/>
      <c r="Q49" s="195"/>
      <c r="R49" s="192"/>
      <c r="S49" s="192"/>
      <c r="T49" s="192"/>
      <c r="U49" s="12"/>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row>
    <row r="50" ht="15.75" customHeight="1">
      <c r="A50" s="1"/>
      <c r="B50" s="1"/>
      <c r="C50" s="1"/>
      <c r="D50" s="1"/>
      <c r="E50" s="1"/>
      <c r="F50" s="1"/>
      <c r="G50" s="1"/>
      <c r="H50" s="1"/>
      <c r="I50" s="1"/>
      <c r="J50" s="1"/>
      <c r="K50" s="1"/>
      <c r="L50" s="1"/>
      <c r="M50" s="1"/>
      <c r="N50" s="1"/>
      <c r="O50" s="1"/>
      <c r="P50" s="192"/>
      <c r="Q50" s="195"/>
      <c r="R50" s="192"/>
      <c r="S50" s="192"/>
      <c r="T50" s="192"/>
      <c r="U50" s="12"/>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row>
    <row r="51" ht="15.75" customHeight="1">
      <c r="A51" s="1"/>
      <c r="B51" s="1"/>
      <c r="C51" s="1"/>
      <c r="D51" s="1"/>
      <c r="E51" s="1"/>
      <c r="F51" s="1"/>
      <c r="G51" s="1"/>
      <c r="H51" s="1"/>
      <c r="I51" s="192"/>
      <c r="J51" s="1"/>
      <c r="K51" s="1"/>
      <c r="L51" s="1"/>
      <c r="M51" s="1"/>
      <c r="N51" s="1"/>
      <c r="O51" s="1"/>
      <c r="P51" s="1"/>
      <c r="Q51" s="12"/>
      <c r="R51" s="1"/>
      <c r="S51" s="1"/>
      <c r="T51" s="1"/>
      <c r="U51" s="12"/>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row>
    <row r="52" ht="15.75" customHeight="1">
      <c r="A52" s="1"/>
      <c r="B52" s="1"/>
      <c r="C52" s="1"/>
      <c r="D52" s="1"/>
      <c r="E52" s="1"/>
      <c r="F52" s="1"/>
      <c r="G52" s="1"/>
      <c r="H52" s="1"/>
      <c r="I52" s="1"/>
      <c r="J52" s="1"/>
      <c r="K52" s="1"/>
      <c r="L52" s="1"/>
      <c r="M52" s="1"/>
      <c r="N52" s="1"/>
      <c r="O52" s="1"/>
      <c r="P52" s="1"/>
      <c r="Q52" s="12"/>
      <c r="R52" s="1"/>
      <c r="S52" s="1"/>
      <c r="T52" s="1"/>
      <c r="U52" s="12"/>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row>
    <row r="53" ht="15.75" customHeight="1">
      <c r="A53" s="1"/>
      <c r="B53" s="1"/>
      <c r="C53" s="1"/>
      <c r="D53" s="1"/>
      <c r="E53" s="1"/>
      <c r="F53" s="1"/>
      <c r="G53" s="1"/>
      <c r="H53" s="1"/>
      <c r="I53" s="1"/>
      <c r="J53" s="1"/>
      <c r="K53" s="1"/>
      <c r="L53" s="1"/>
      <c r="M53" s="1"/>
      <c r="N53" s="1"/>
      <c r="O53" s="1"/>
      <c r="P53" s="1"/>
      <c r="Q53" s="12"/>
      <c r="R53" s="1"/>
      <c r="S53" s="1"/>
      <c r="T53" s="1"/>
      <c r="U53" s="12"/>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row>
    <row r="54" ht="15.75" customHeight="1">
      <c r="A54" s="1"/>
      <c r="B54" s="1"/>
      <c r="C54" s="1"/>
      <c r="D54" s="1"/>
      <c r="E54" s="1"/>
      <c r="F54" s="1"/>
      <c r="G54" s="1"/>
      <c r="H54" s="1"/>
      <c r="I54" s="1"/>
      <c r="J54" s="1"/>
      <c r="K54" s="1"/>
      <c r="L54" s="1"/>
      <c r="M54" s="1"/>
      <c r="N54" s="1"/>
      <c r="O54" s="1"/>
      <c r="P54" s="1"/>
      <c r="Q54" s="12"/>
      <c r="R54" s="1"/>
      <c r="S54" s="1"/>
      <c r="T54" s="1"/>
      <c r="U54" s="12"/>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row>
    <row r="55" ht="15.75" customHeight="1">
      <c r="A55" s="1"/>
      <c r="B55" s="1"/>
      <c r="C55" s="1"/>
      <c r="D55" s="1"/>
      <c r="E55" s="1"/>
      <c r="F55" s="1"/>
      <c r="G55" s="1"/>
      <c r="H55" s="1"/>
      <c r="I55" s="1"/>
      <c r="J55" s="1"/>
      <c r="K55" s="1"/>
      <c r="L55" s="1"/>
      <c r="M55" s="1"/>
      <c r="N55" s="1"/>
      <c r="O55" s="1"/>
      <c r="P55" s="1"/>
      <c r="Q55" s="12"/>
      <c r="R55" s="1"/>
      <c r="S55" s="1"/>
      <c r="T55" s="1"/>
      <c r="U55" s="12"/>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row>
    <row r="56" ht="15.75" customHeight="1">
      <c r="A56" s="1"/>
      <c r="B56" s="1"/>
      <c r="C56" s="1"/>
      <c r="D56" s="1"/>
      <c r="E56" s="1"/>
      <c r="F56" s="1"/>
      <c r="G56" s="1"/>
      <c r="H56" s="1"/>
      <c r="I56" s="1"/>
      <c r="J56" s="1"/>
      <c r="K56" s="1"/>
      <c r="L56" s="1"/>
      <c r="M56" s="1"/>
      <c r="N56" s="1"/>
      <c r="O56" s="1"/>
      <c r="P56" s="1"/>
      <c r="Q56" s="12"/>
      <c r="R56" s="1"/>
      <c r="S56" s="1"/>
      <c r="T56" s="1"/>
      <c r="U56" s="12"/>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row>
    <row r="57" ht="15.75" customHeight="1">
      <c r="A57" s="1"/>
      <c r="B57" s="1"/>
      <c r="C57" s="1"/>
      <c r="D57" s="1"/>
      <c r="E57" s="1"/>
      <c r="F57" s="1"/>
      <c r="G57" s="1"/>
      <c r="H57" s="1"/>
      <c r="I57" s="1"/>
      <c r="J57" s="1"/>
      <c r="K57" s="1"/>
      <c r="L57" s="1"/>
      <c r="M57" s="1"/>
      <c r="N57" s="1"/>
      <c r="O57" s="1"/>
      <c r="P57" s="1"/>
      <c r="Q57" s="12"/>
      <c r="R57" s="1"/>
      <c r="S57" s="1"/>
      <c r="T57" s="1"/>
      <c r="U57" s="12"/>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row>
    <row r="58" ht="15.75" customHeight="1">
      <c r="A58" s="1"/>
      <c r="B58" s="1"/>
      <c r="C58" s="1"/>
      <c r="D58" s="1"/>
      <c r="E58" s="1"/>
      <c r="F58" s="1"/>
      <c r="G58" s="1"/>
      <c r="H58" s="1"/>
      <c r="I58" s="1"/>
      <c r="J58" s="1"/>
      <c r="K58" s="1"/>
      <c r="L58" s="1"/>
      <c r="M58" s="1"/>
      <c r="N58" s="1"/>
      <c r="O58" s="1"/>
      <c r="P58" s="1"/>
      <c r="Q58" s="12"/>
      <c r="R58" s="1"/>
      <c r="S58" s="1"/>
      <c r="T58" s="1"/>
      <c r="U58" s="12"/>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row>
    <row r="59" ht="15.75" customHeight="1">
      <c r="A59" s="1"/>
      <c r="B59" s="1"/>
      <c r="C59" s="1"/>
      <c r="D59" s="1"/>
      <c r="E59" s="1"/>
      <c r="F59" s="1"/>
      <c r="G59" s="1"/>
      <c r="H59" s="1"/>
      <c r="I59" s="1"/>
      <c r="J59" s="1"/>
      <c r="K59" s="1"/>
      <c r="L59" s="1"/>
      <c r="M59" s="1"/>
      <c r="N59" s="1"/>
      <c r="O59" s="1"/>
      <c r="P59" s="1"/>
      <c r="Q59" s="12"/>
      <c r="R59" s="1"/>
      <c r="S59" s="1"/>
      <c r="T59" s="1"/>
      <c r="U59" s="12"/>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row>
    <row r="60" ht="15.75" customHeight="1">
      <c r="A60" s="1"/>
      <c r="B60" s="1"/>
      <c r="C60" s="1"/>
      <c r="D60" s="1"/>
      <c r="E60" s="1"/>
      <c r="F60" s="1"/>
      <c r="G60" s="1"/>
      <c r="H60" s="1"/>
      <c r="I60" s="1"/>
      <c r="J60" s="1"/>
      <c r="K60" s="1"/>
      <c r="L60" s="1"/>
      <c r="M60" s="1"/>
      <c r="N60" s="1"/>
      <c r="O60" s="1"/>
      <c r="P60" s="1"/>
      <c r="Q60" s="12"/>
      <c r="R60" s="1"/>
      <c r="S60" s="1"/>
      <c r="T60" s="1"/>
      <c r="U60" s="12"/>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row>
    <row r="61" ht="15.75" customHeight="1">
      <c r="A61" s="1"/>
      <c r="B61" s="1"/>
      <c r="C61" s="1"/>
      <c r="D61" s="1"/>
      <c r="E61" s="1"/>
      <c r="F61" s="1"/>
      <c r="G61" s="1"/>
      <c r="H61" s="1"/>
      <c r="I61" s="1"/>
      <c r="J61" s="1"/>
      <c r="K61" s="1"/>
      <c r="L61" s="1"/>
      <c r="M61" s="1"/>
      <c r="N61" s="1"/>
      <c r="O61" s="1"/>
      <c r="P61" s="1"/>
      <c r="Q61" s="12"/>
      <c r="R61" s="1"/>
      <c r="S61" s="1"/>
      <c r="T61" s="1"/>
      <c r="U61" s="12"/>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row>
    <row r="62" ht="15.75" customHeight="1">
      <c r="A62" s="1"/>
      <c r="B62" s="1"/>
      <c r="C62" s="1"/>
      <c r="D62" s="1"/>
      <c r="E62" s="1"/>
      <c r="F62" s="1"/>
      <c r="G62" s="1"/>
      <c r="H62" s="1"/>
      <c r="I62" s="1"/>
      <c r="J62" s="1"/>
      <c r="K62" s="1"/>
      <c r="L62" s="1"/>
      <c r="M62" s="1"/>
      <c r="N62" s="1"/>
      <c r="O62" s="1"/>
      <c r="P62" s="1"/>
      <c r="Q62" s="12"/>
      <c r="R62" s="1"/>
      <c r="S62" s="1"/>
      <c r="T62" s="1"/>
      <c r="U62" s="12"/>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row>
    <row r="63" ht="15.75" customHeight="1">
      <c r="A63" s="1"/>
      <c r="B63" s="1"/>
      <c r="C63" s="1"/>
      <c r="D63" s="1"/>
      <c r="E63" s="1"/>
      <c r="F63" s="1"/>
      <c r="G63" s="1"/>
      <c r="H63" s="1"/>
      <c r="I63" s="1"/>
      <c r="J63" s="1"/>
      <c r="K63" s="1"/>
      <c r="L63" s="1"/>
      <c r="M63" s="1"/>
      <c r="N63" s="1"/>
      <c r="O63" s="1"/>
      <c r="P63" s="1"/>
      <c r="Q63" s="12"/>
      <c r="R63" s="1"/>
      <c r="S63" s="1"/>
      <c r="T63" s="1"/>
      <c r="U63" s="12"/>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row>
    <row r="64" ht="15.75" customHeight="1">
      <c r="A64" s="1"/>
      <c r="B64" s="1"/>
      <c r="C64" s="1"/>
      <c r="D64" s="1"/>
      <c r="E64" s="1"/>
      <c r="F64" s="1"/>
      <c r="G64" s="1"/>
      <c r="H64" s="1"/>
      <c r="I64" s="1"/>
      <c r="J64" s="1"/>
      <c r="K64" s="1"/>
      <c r="L64" s="1"/>
      <c r="M64" s="1"/>
      <c r="N64" s="1"/>
      <c r="O64" s="1"/>
      <c r="P64" s="1"/>
      <c r="Q64" s="12"/>
      <c r="R64" s="1"/>
      <c r="S64" s="1"/>
      <c r="T64" s="1"/>
      <c r="U64" s="12"/>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row>
    <row r="65" ht="15.75" customHeight="1">
      <c r="A65" s="1"/>
      <c r="B65" s="1"/>
      <c r="C65" s="1"/>
      <c r="D65" s="1"/>
      <c r="E65" s="1"/>
      <c r="F65" s="1"/>
      <c r="G65" s="1"/>
      <c r="H65" s="1"/>
      <c r="I65" s="1"/>
      <c r="J65" s="1"/>
      <c r="K65" s="1"/>
      <c r="L65" s="1"/>
      <c r="M65" s="1"/>
      <c r="N65" s="1"/>
      <c r="O65" s="1"/>
      <c r="P65" s="1"/>
      <c r="Q65" s="12"/>
      <c r="R65" s="1"/>
      <c r="S65" s="1"/>
      <c r="T65" s="1"/>
      <c r="U65" s="12"/>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row>
    <row r="66" ht="15.75" customHeight="1">
      <c r="A66" s="1"/>
      <c r="B66" s="1"/>
      <c r="C66" s="1"/>
      <c r="D66" s="1"/>
      <c r="E66" s="1"/>
      <c r="F66" s="1"/>
      <c r="G66" s="1"/>
      <c r="H66" s="1"/>
      <c r="I66" s="1"/>
      <c r="J66" s="1"/>
      <c r="K66" s="1"/>
      <c r="L66" s="1"/>
      <c r="M66" s="1"/>
      <c r="N66" s="1"/>
      <c r="O66" s="1"/>
      <c r="P66" s="1"/>
      <c r="Q66" s="12"/>
      <c r="R66" s="1"/>
      <c r="S66" s="1"/>
      <c r="T66" s="1"/>
      <c r="U66" s="12"/>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row>
    <row r="67" ht="15.75" customHeight="1">
      <c r="A67" s="1"/>
      <c r="B67" s="1"/>
      <c r="C67" s="1"/>
      <c r="D67" s="1"/>
      <c r="E67" s="1"/>
      <c r="F67" s="1"/>
      <c r="G67" s="1"/>
      <c r="H67" s="1"/>
      <c r="I67" s="1"/>
      <c r="J67" s="1"/>
      <c r="K67" s="1"/>
      <c r="L67" s="1"/>
      <c r="M67" s="1"/>
      <c r="N67" s="1"/>
      <c r="O67" s="1"/>
      <c r="P67" s="1"/>
      <c r="Q67" s="12"/>
      <c r="R67" s="1"/>
      <c r="S67" s="1"/>
      <c r="T67" s="1"/>
      <c r="U67" s="12"/>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row>
    <row r="68" ht="15.75" customHeight="1">
      <c r="A68" s="1"/>
      <c r="B68" s="1"/>
      <c r="C68" s="1"/>
      <c r="D68" s="1"/>
      <c r="E68" s="1"/>
      <c r="F68" s="1"/>
      <c r="G68" s="1"/>
      <c r="H68" s="1"/>
      <c r="I68" s="1"/>
      <c r="J68" s="1"/>
      <c r="K68" s="1"/>
      <c r="L68" s="1"/>
      <c r="M68" s="1"/>
      <c r="N68" s="1"/>
      <c r="O68" s="1"/>
      <c r="P68" s="1"/>
      <c r="Q68" s="12"/>
      <c r="R68" s="1"/>
      <c r="S68" s="1"/>
      <c r="T68" s="1"/>
      <c r="U68" s="12"/>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row>
    <row r="69" ht="15.75" customHeight="1">
      <c r="A69" s="1"/>
      <c r="B69" s="1"/>
      <c r="C69" s="1"/>
      <c r="D69" s="1"/>
      <c r="E69" s="1"/>
      <c r="F69" s="1"/>
      <c r="G69" s="1"/>
      <c r="H69" s="1"/>
      <c r="I69" s="1"/>
      <c r="J69" s="1"/>
      <c r="K69" s="1"/>
      <c r="L69" s="1"/>
      <c r="M69" s="1"/>
      <c r="N69" s="1"/>
      <c r="O69" s="1"/>
      <c r="P69" s="1"/>
      <c r="Q69" s="12"/>
      <c r="R69" s="1"/>
      <c r="S69" s="1"/>
      <c r="T69" s="1"/>
      <c r="U69" s="12"/>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row>
    <row r="70" ht="15.75" customHeight="1">
      <c r="A70" s="1"/>
      <c r="B70" s="1"/>
      <c r="C70" s="1"/>
      <c r="D70" s="1"/>
      <c r="E70" s="1"/>
      <c r="F70" s="1"/>
      <c r="G70" s="1"/>
      <c r="H70" s="1"/>
      <c r="I70" s="1"/>
      <c r="J70" s="1"/>
      <c r="K70" s="1"/>
      <c r="L70" s="1"/>
      <c r="M70" s="1"/>
      <c r="N70" s="1"/>
      <c r="O70" s="1"/>
      <c r="P70" s="1"/>
      <c r="Q70" s="12"/>
      <c r="R70" s="1"/>
      <c r="S70" s="1"/>
      <c r="T70" s="1"/>
      <c r="U70" s="12"/>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row>
    <row r="71" ht="15.75" customHeight="1">
      <c r="A71" s="1"/>
      <c r="B71" s="1"/>
      <c r="C71" s="1"/>
      <c r="D71" s="1"/>
      <c r="E71" s="1"/>
      <c r="F71" s="1"/>
      <c r="G71" s="1"/>
      <c r="H71" s="1"/>
      <c r="I71" s="1"/>
      <c r="J71" s="1"/>
      <c r="K71" s="1"/>
      <c r="L71" s="1"/>
      <c r="M71" s="1"/>
      <c r="N71" s="1"/>
      <c r="O71" s="1"/>
      <c r="P71" s="1"/>
      <c r="Q71" s="12"/>
      <c r="R71" s="1"/>
      <c r="S71" s="1"/>
      <c r="T71" s="1"/>
      <c r="U71" s="12"/>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row>
    <row r="72" ht="15.75" customHeight="1">
      <c r="A72" s="1"/>
      <c r="B72" s="1"/>
      <c r="C72" s="1"/>
      <c r="D72" s="1"/>
      <c r="E72" s="1"/>
      <c r="F72" s="1"/>
      <c r="G72" s="1"/>
      <c r="H72" s="1"/>
      <c r="I72" s="1"/>
      <c r="J72" s="1"/>
      <c r="K72" s="1"/>
      <c r="L72" s="1"/>
      <c r="M72" s="1"/>
      <c r="N72" s="1"/>
      <c r="O72" s="1"/>
      <c r="P72" s="1"/>
      <c r="Q72" s="12"/>
      <c r="R72" s="1"/>
      <c r="S72" s="1"/>
      <c r="T72" s="1"/>
      <c r="U72" s="12"/>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row>
    <row r="73" ht="15.75" customHeight="1">
      <c r="A73" s="1"/>
      <c r="B73" s="1"/>
      <c r="C73" s="1"/>
      <c r="D73" s="1"/>
      <c r="E73" s="1"/>
      <c r="F73" s="1"/>
      <c r="G73" s="1"/>
      <c r="H73" s="1"/>
      <c r="I73" s="1"/>
      <c r="J73" s="1"/>
      <c r="K73" s="1"/>
      <c r="L73" s="1"/>
      <c r="M73" s="1"/>
      <c r="N73" s="1"/>
      <c r="O73" s="1"/>
      <c r="P73" s="1"/>
      <c r="Q73" s="12"/>
      <c r="R73" s="1"/>
      <c r="S73" s="1"/>
      <c r="T73" s="1"/>
      <c r="U73" s="12"/>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row>
    <row r="74" ht="15.75" customHeight="1">
      <c r="A74" s="1"/>
      <c r="B74" s="1"/>
      <c r="C74" s="1"/>
      <c r="D74" s="1"/>
      <c r="E74" s="1"/>
      <c r="F74" s="1"/>
      <c r="G74" s="1"/>
      <c r="H74" s="1"/>
      <c r="I74" s="1"/>
      <c r="J74" s="1"/>
      <c r="K74" s="1"/>
      <c r="L74" s="1"/>
      <c r="M74" s="1"/>
      <c r="N74" s="1"/>
      <c r="O74" s="1"/>
      <c r="P74" s="1"/>
      <c r="Q74" s="12"/>
      <c r="R74" s="1"/>
      <c r="S74" s="1"/>
      <c r="T74" s="1"/>
      <c r="U74" s="12"/>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row>
    <row r="75" ht="15.75" customHeight="1">
      <c r="A75" s="1"/>
      <c r="B75" s="1"/>
      <c r="C75" s="1"/>
      <c r="D75" s="1"/>
      <c r="E75" s="1"/>
      <c r="F75" s="1"/>
      <c r="G75" s="1"/>
      <c r="H75" s="1"/>
      <c r="I75" s="1"/>
      <c r="J75" s="1"/>
      <c r="K75" s="1"/>
      <c r="L75" s="1"/>
      <c r="M75" s="1"/>
      <c r="N75" s="1"/>
      <c r="O75" s="1"/>
      <c r="P75" s="1"/>
      <c r="Q75" s="12"/>
      <c r="R75" s="1"/>
      <c r="S75" s="1"/>
      <c r="T75" s="1"/>
      <c r="U75" s="12"/>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row>
    <row r="76" ht="15.75" customHeight="1">
      <c r="A76" s="1"/>
      <c r="B76" s="1"/>
      <c r="C76" s="1"/>
      <c r="D76" s="1"/>
      <c r="E76" s="1"/>
      <c r="F76" s="1"/>
      <c r="G76" s="1"/>
      <c r="H76" s="1"/>
      <c r="I76" s="1"/>
      <c r="J76" s="1"/>
      <c r="K76" s="1"/>
      <c r="L76" s="1"/>
      <c r="M76" s="1"/>
      <c r="N76" s="1"/>
      <c r="O76" s="1"/>
      <c r="P76" s="1"/>
      <c r="Q76" s="12"/>
      <c r="R76" s="1"/>
      <c r="S76" s="1"/>
      <c r="T76" s="1"/>
      <c r="U76" s="12"/>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row>
    <row r="77" ht="15.75" customHeight="1">
      <c r="A77" s="1"/>
      <c r="B77" s="1"/>
      <c r="C77" s="1"/>
      <c r="D77" s="1"/>
      <c r="E77" s="1"/>
      <c r="F77" s="1"/>
      <c r="G77" s="1"/>
      <c r="H77" s="1"/>
      <c r="I77" s="1"/>
      <c r="J77" s="1"/>
      <c r="K77" s="1"/>
      <c r="L77" s="1"/>
      <c r="M77" s="1"/>
      <c r="N77" s="1"/>
      <c r="O77" s="1"/>
      <c r="P77" s="1"/>
      <c r="Q77" s="12"/>
      <c r="R77" s="1"/>
      <c r="S77" s="1"/>
      <c r="T77" s="1"/>
      <c r="U77" s="12"/>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row>
    <row r="78" ht="15.75" customHeight="1">
      <c r="A78" s="1"/>
      <c r="B78" s="1"/>
      <c r="C78" s="1"/>
      <c r="D78" s="1"/>
      <c r="E78" s="1"/>
      <c r="F78" s="1"/>
      <c r="G78" s="1"/>
      <c r="H78" s="1"/>
      <c r="I78" s="1"/>
      <c r="J78" s="1"/>
      <c r="K78" s="1"/>
      <c r="L78" s="1"/>
      <c r="M78" s="1"/>
      <c r="N78" s="1"/>
      <c r="O78" s="1"/>
      <c r="P78" s="1"/>
      <c r="Q78" s="12"/>
      <c r="R78" s="1"/>
      <c r="S78" s="1"/>
      <c r="T78" s="1"/>
      <c r="U78" s="12"/>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row>
    <row r="79" ht="15.75" customHeight="1">
      <c r="A79" s="1"/>
      <c r="B79" s="1"/>
      <c r="C79" s="1"/>
      <c r="D79" s="1"/>
      <c r="E79" s="1"/>
      <c r="F79" s="1"/>
      <c r="G79" s="1"/>
      <c r="H79" s="1"/>
      <c r="I79" s="1"/>
      <c r="J79" s="1"/>
      <c r="K79" s="1"/>
      <c r="L79" s="1"/>
      <c r="M79" s="1"/>
      <c r="N79" s="1"/>
      <c r="O79" s="1"/>
      <c r="P79" s="1"/>
      <c r="Q79" s="12"/>
      <c r="R79" s="1"/>
      <c r="S79" s="1"/>
      <c r="T79" s="1"/>
      <c r="U79" s="12"/>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row>
    <row r="80" ht="15.75" customHeight="1">
      <c r="A80" s="1"/>
      <c r="B80" s="1"/>
      <c r="C80" s="1"/>
      <c r="D80" s="1"/>
      <c r="E80" s="1"/>
      <c r="F80" s="1"/>
      <c r="G80" s="1"/>
      <c r="H80" s="1"/>
      <c r="I80" s="1"/>
      <c r="J80" s="1"/>
      <c r="K80" s="1"/>
      <c r="L80" s="1"/>
      <c r="M80" s="1"/>
      <c r="N80" s="1"/>
      <c r="O80" s="1"/>
      <c r="P80" s="1"/>
      <c r="Q80" s="12"/>
      <c r="R80" s="1"/>
      <c r="S80" s="1"/>
      <c r="T80" s="1"/>
      <c r="U80" s="12"/>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row>
    <row r="81" ht="15.75" customHeight="1">
      <c r="A81" s="1"/>
      <c r="B81" s="1"/>
      <c r="C81" s="1"/>
      <c r="D81" s="1"/>
      <c r="E81" s="1"/>
      <c r="F81" s="1"/>
      <c r="G81" s="1"/>
      <c r="H81" s="1"/>
      <c r="I81" s="1"/>
      <c r="J81" s="1"/>
      <c r="K81" s="1"/>
      <c r="L81" s="1"/>
      <c r="M81" s="1"/>
      <c r="N81" s="1"/>
      <c r="O81" s="1"/>
      <c r="P81" s="1"/>
      <c r="Q81" s="12"/>
      <c r="R81" s="1"/>
      <c r="S81" s="1"/>
      <c r="T81" s="1"/>
      <c r="U81" s="12"/>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row>
    <row r="82" ht="15.75" customHeight="1">
      <c r="A82" s="1"/>
      <c r="B82" s="1"/>
      <c r="C82" s="1"/>
      <c r="D82" s="1"/>
      <c r="E82" s="1"/>
      <c r="F82" s="1"/>
      <c r="G82" s="1"/>
      <c r="H82" s="1"/>
      <c r="I82" s="1"/>
      <c r="J82" s="1"/>
      <c r="K82" s="1"/>
      <c r="L82" s="1"/>
      <c r="M82" s="1"/>
      <c r="N82" s="1"/>
      <c r="O82" s="1"/>
      <c r="P82" s="1"/>
      <c r="Q82" s="12"/>
      <c r="R82" s="1"/>
      <c r="S82" s="1"/>
      <c r="T82" s="1"/>
      <c r="U82" s="12"/>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row>
    <row r="83" ht="15.75" customHeight="1">
      <c r="A83" s="1"/>
      <c r="B83" s="1"/>
      <c r="C83" s="1"/>
      <c r="D83" s="1"/>
      <c r="E83" s="1"/>
      <c r="F83" s="1"/>
      <c r="G83" s="1"/>
      <c r="H83" s="1"/>
      <c r="I83" s="1"/>
      <c r="J83" s="1"/>
      <c r="K83" s="1"/>
      <c r="L83" s="1"/>
      <c r="M83" s="1"/>
      <c r="N83" s="1"/>
      <c r="O83" s="1"/>
      <c r="P83" s="1"/>
      <c r="Q83" s="12"/>
      <c r="R83" s="1"/>
      <c r="S83" s="1"/>
      <c r="T83" s="1"/>
      <c r="U83" s="12"/>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row>
    <row r="84" ht="15.75" customHeight="1">
      <c r="A84" s="1"/>
      <c r="B84" s="1"/>
      <c r="C84" s="1"/>
      <c r="D84" s="1"/>
      <c r="E84" s="1"/>
      <c r="F84" s="1"/>
      <c r="G84" s="1"/>
      <c r="H84" s="1"/>
      <c r="I84" s="1"/>
      <c r="J84" s="1"/>
      <c r="K84" s="1"/>
      <c r="L84" s="1"/>
      <c r="M84" s="1"/>
      <c r="N84" s="1"/>
      <c r="O84" s="1"/>
      <c r="P84" s="1"/>
      <c r="Q84" s="12"/>
      <c r="R84" s="1"/>
      <c r="S84" s="1"/>
      <c r="T84" s="1"/>
      <c r="U84" s="12"/>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row>
    <row r="85" ht="15.75" customHeight="1">
      <c r="A85" s="1"/>
      <c r="B85" s="1"/>
      <c r="C85" s="1"/>
      <c r="D85" s="1"/>
      <c r="E85" s="1"/>
      <c r="F85" s="1"/>
      <c r="G85" s="1"/>
      <c r="H85" s="1"/>
      <c r="I85" s="1"/>
      <c r="J85" s="1"/>
      <c r="K85" s="1"/>
      <c r="L85" s="1"/>
      <c r="M85" s="1"/>
      <c r="N85" s="1"/>
      <c r="O85" s="1"/>
      <c r="P85" s="1"/>
      <c r="Q85" s="12"/>
      <c r="R85" s="1"/>
      <c r="S85" s="1"/>
      <c r="T85" s="1"/>
      <c r="U85" s="12"/>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row>
    <row r="86" ht="15.75" customHeight="1">
      <c r="A86" s="1"/>
      <c r="B86" s="1"/>
      <c r="C86" s="1"/>
      <c r="D86" s="1"/>
      <c r="E86" s="1"/>
      <c r="F86" s="1"/>
      <c r="G86" s="1"/>
      <c r="H86" s="1"/>
      <c r="I86" s="1"/>
      <c r="J86" s="1"/>
      <c r="K86" s="1"/>
      <c r="L86" s="1"/>
      <c r="M86" s="1"/>
      <c r="N86" s="1"/>
      <c r="O86" s="1"/>
      <c r="P86" s="1"/>
      <c r="Q86" s="12"/>
      <c r="R86" s="1"/>
      <c r="S86" s="1"/>
      <c r="T86" s="1"/>
      <c r="U86" s="12"/>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row>
    <row r="87" ht="15.75" customHeight="1">
      <c r="A87" s="1"/>
      <c r="B87" s="1"/>
      <c r="C87" s="1"/>
      <c r="D87" s="1"/>
      <c r="E87" s="1"/>
      <c r="F87" s="1"/>
      <c r="G87" s="1"/>
      <c r="H87" s="1"/>
      <c r="I87" s="1"/>
      <c r="J87" s="1"/>
      <c r="K87" s="1"/>
      <c r="L87" s="1"/>
      <c r="M87" s="1"/>
      <c r="N87" s="1"/>
      <c r="O87" s="1"/>
      <c r="P87" s="1"/>
      <c r="Q87" s="12"/>
      <c r="R87" s="1"/>
      <c r="S87" s="1"/>
      <c r="T87" s="1"/>
      <c r="U87" s="12"/>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row>
    <row r="88" ht="15.75" customHeight="1">
      <c r="A88" s="1"/>
      <c r="B88" s="1"/>
      <c r="C88" s="1"/>
      <c r="D88" s="1"/>
      <c r="E88" s="1"/>
      <c r="F88" s="1"/>
      <c r="G88" s="1"/>
      <c r="H88" s="1"/>
      <c r="I88" s="1"/>
      <c r="J88" s="1"/>
      <c r="K88" s="1"/>
      <c r="L88" s="1"/>
      <c r="M88" s="1"/>
      <c r="N88" s="1"/>
      <c r="O88" s="1"/>
      <c r="P88" s="1"/>
      <c r="Q88" s="12"/>
      <c r="R88" s="1"/>
      <c r="S88" s="1"/>
      <c r="T88" s="1"/>
      <c r="U88" s="12"/>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row>
    <row r="89" ht="15.75" customHeight="1">
      <c r="A89" s="1"/>
      <c r="B89" s="1"/>
      <c r="C89" s="1"/>
      <c r="D89" s="1"/>
      <c r="E89" s="1"/>
      <c r="F89" s="1"/>
      <c r="G89" s="1"/>
      <c r="H89" s="1"/>
      <c r="I89" s="1"/>
      <c r="J89" s="1"/>
      <c r="K89" s="1"/>
      <c r="L89" s="1"/>
      <c r="M89" s="1"/>
      <c r="N89" s="1"/>
      <c r="O89" s="1"/>
      <c r="P89" s="1"/>
      <c r="Q89" s="12"/>
      <c r="R89" s="1"/>
      <c r="S89" s="1"/>
      <c r="T89" s="1"/>
      <c r="U89" s="12"/>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row>
    <row r="90" ht="15.75" customHeight="1">
      <c r="A90" s="1"/>
      <c r="B90" s="1"/>
      <c r="C90" s="1"/>
      <c r="D90" s="1"/>
      <c r="E90" s="1"/>
      <c r="F90" s="1"/>
      <c r="G90" s="1"/>
      <c r="H90" s="1"/>
      <c r="I90" s="1"/>
      <c r="J90" s="1"/>
      <c r="K90" s="1"/>
      <c r="L90" s="1"/>
      <c r="M90" s="1"/>
      <c r="N90" s="1"/>
      <c r="O90" s="1"/>
      <c r="P90" s="1"/>
      <c r="Q90" s="12"/>
      <c r="R90" s="1"/>
      <c r="S90" s="1"/>
      <c r="T90" s="1"/>
      <c r="U90" s="12"/>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row>
    <row r="91" ht="15.75" customHeight="1">
      <c r="A91" s="1"/>
      <c r="B91" s="1"/>
      <c r="C91" s="1"/>
      <c r="D91" s="1"/>
      <c r="E91" s="1"/>
      <c r="F91" s="1"/>
      <c r="G91" s="1"/>
      <c r="H91" s="1"/>
      <c r="I91" s="1"/>
      <c r="J91" s="1"/>
      <c r="K91" s="1"/>
      <c r="L91" s="1"/>
      <c r="M91" s="1"/>
      <c r="N91" s="1"/>
      <c r="O91" s="1"/>
      <c r="P91" s="1"/>
      <c r="Q91" s="12"/>
      <c r="R91" s="1"/>
      <c r="S91" s="1"/>
      <c r="T91" s="1"/>
      <c r="U91" s="12"/>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row>
    <row r="92" ht="15.75" customHeight="1">
      <c r="A92" s="1"/>
      <c r="B92" s="1"/>
      <c r="C92" s="1"/>
      <c r="D92" s="1"/>
      <c r="E92" s="1"/>
      <c r="F92" s="1"/>
      <c r="G92" s="1"/>
      <c r="H92" s="1"/>
      <c r="I92" s="1"/>
      <c r="J92" s="1"/>
      <c r="K92" s="1"/>
      <c r="L92" s="1"/>
      <c r="M92" s="1"/>
      <c r="N92" s="1"/>
      <c r="O92" s="1"/>
      <c r="P92" s="1"/>
      <c r="Q92" s="12"/>
      <c r="R92" s="1"/>
      <c r="S92" s="1"/>
      <c r="T92" s="1"/>
      <c r="U92" s="12"/>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row>
    <row r="93" ht="15.75" customHeight="1">
      <c r="A93" s="1"/>
      <c r="B93" s="1"/>
      <c r="C93" s="1"/>
      <c r="D93" s="1"/>
      <c r="E93" s="1"/>
      <c r="F93" s="1"/>
      <c r="G93" s="1"/>
      <c r="H93" s="1"/>
      <c r="I93" s="1"/>
      <c r="J93" s="1"/>
      <c r="K93" s="1"/>
      <c r="L93" s="1"/>
      <c r="M93" s="1"/>
      <c r="N93" s="1"/>
      <c r="O93" s="1"/>
      <c r="P93" s="1"/>
      <c r="Q93" s="12"/>
      <c r="R93" s="1"/>
      <c r="S93" s="1"/>
      <c r="T93" s="1"/>
      <c r="U93" s="12"/>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row>
    <row r="94" ht="15.75" customHeight="1">
      <c r="A94" s="1"/>
      <c r="B94" s="1"/>
      <c r="C94" s="1"/>
      <c r="D94" s="1"/>
      <c r="E94" s="1"/>
      <c r="F94" s="1"/>
      <c r="G94" s="1"/>
      <c r="H94" s="1"/>
      <c r="I94" s="1"/>
      <c r="J94" s="1"/>
      <c r="K94" s="1"/>
      <c r="L94" s="1"/>
      <c r="M94" s="1"/>
      <c r="N94" s="1"/>
      <c r="O94" s="1"/>
      <c r="P94" s="1"/>
      <c r="Q94" s="12"/>
      <c r="R94" s="1"/>
      <c r="S94" s="1"/>
      <c r="T94" s="1"/>
      <c r="U94" s="12"/>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row>
    <row r="95" ht="15.75" customHeight="1">
      <c r="A95" s="1"/>
      <c r="B95" s="1"/>
      <c r="C95" s="1"/>
      <c r="D95" s="1"/>
      <c r="E95" s="1"/>
      <c r="F95" s="1"/>
      <c r="G95" s="1"/>
      <c r="H95" s="1"/>
      <c r="I95" s="1"/>
      <c r="J95" s="1"/>
      <c r="K95" s="1"/>
      <c r="L95" s="1"/>
      <c r="M95" s="1"/>
      <c r="N95" s="1"/>
      <c r="O95" s="1"/>
      <c r="P95" s="1"/>
      <c r="Q95" s="12"/>
      <c r="R95" s="1"/>
      <c r="S95" s="1"/>
      <c r="T95" s="1"/>
      <c r="U95" s="12"/>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row>
    <row r="96" ht="15.75" customHeight="1">
      <c r="A96" s="1"/>
      <c r="B96" s="1"/>
      <c r="C96" s="1"/>
      <c r="D96" s="1"/>
      <c r="E96" s="1"/>
      <c r="F96" s="1"/>
      <c r="G96" s="1"/>
      <c r="H96" s="1"/>
      <c r="I96" s="1"/>
      <c r="J96" s="1"/>
      <c r="K96" s="1"/>
      <c r="L96" s="1"/>
      <c r="M96" s="1"/>
      <c r="N96" s="1"/>
      <c r="O96" s="1"/>
      <c r="P96" s="1"/>
      <c r="Q96" s="12"/>
      <c r="R96" s="1"/>
      <c r="S96" s="1"/>
      <c r="T96" s="1"/>
      <c r="U96" s="12"/>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row>
    <row r="97" ht="15.75" customHeight="1">
      <c r="A97" s="1"/>
      <c r="B97" s="1"/>
      <c r="C97" s="1"/>
      <c r="D97" s="1"/>
      <c r="E97" s="1"/>
      <c r="F97" s="1"/>
      <c r="G97" s="1"/>
      <c r="H97" s="1"/>
      <c r="I97" s="1"/>
      <c r="J97" s="1"/>
      <c r="K97" s="1"/>
      <c r="L97" s="1"/>
      <c r="M97" s="1"/>
      <c r="N97" s="1"/>
      <c r="O97" s="1"/>
      <c r="P97" s="1"/>
      <c r="Q97" s="12"/>
      <c r="R97" s="1"/>
      <c r="S97" s="1"/>
      <c r="T97" s="1"/>
      <c r="U97" s="12"/>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row>
    <row r="98" ht="15.75" customHeight="1">
      <c r="A98" s="1"/>
      <c r="B98" s="1"/>
      <c r="C98" s="1"/>
      <c r="D98" s="1"/>
      <c r="E98" s="1"/>
      <c r="F98" s="1"/>
      <c r="G98" s="1"/>
      <c r="H98" s="1"/>
      <c r="I98" s="1"/>
      <c r="J98" s="1"/>
      <c r="K98" s="1"/>
      <c r="L98" s="1"/>
      <c r="M98" s="1"/>
      <c r="N98" s="1"/>
      <c r="O98" s="1"/>
      <c r="P98" s="1"/>
      <c r="Q98" s="12"/>
      <c r="R98" s="1"/>
      <c r="S98" s="1"/>
      <c r="T98" s="1"/>
      <c r="U98" s="12"/>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row>
    <row r="99" ht="15.75" customHeight="1">
      <c r="A99" s="1"/>
      <c r="B99" s="1"/>
      <c r="C99" s="1"/>
      <c r="D99" s="1"/>
      <c r="E99" s="1"/>
      <c r="F99" s="1"/>
      <c r="G99" s="1"/>
      <c r="H99" s="1"/>
      <c r="I99" s="1"/>
      <c r="J99" s="1"/>
      <c r="K99" s="1"/>
      <c r="L99" s="1"/>
      <c r="M99" s="1"/>
      <c r="N99" s="1"/>
      <c r="O99" s="1"/>
      <c r="P99" s="1"/>
      <c r="Q99" s="12"/>
      <c r="R99" s="1"/>
      <c r="S99" s="1"/>
      <c r="T99" s="1"/>
      <c r="U99" s="12"/>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row>
    <row r="100" ht="15.75" customHeight="1">
      <c r="A100" s="1"/>
      <c r="B100" s="1"/>
      <c r="C100" s="1"/>
      <c r="D100" s="1"/>
      <c r="E100" s="1"/>
      <c r="F100" s="1"/>
      <c r="G100" s="1"/>
      <c r="H100" s="1"/>
      <c r="I100" s="1"/>
      <c r="J100" s="1"/>
      <c r="K100" s="1"/>
      <c r="L100" s="1"/>
      <c r="M100" s="1"/>
      <c r="N100" s="1"/>
      <c r="O100" s="1"/>
      <c r="P100" s="1"/>
      <c r="Q100" s="12"/>
      <c r="R100" s="1"/>
      <c r="S100" s="1"/>
      <c r="T100" s="1"/>
      <c r="U100" s="12"/>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row>
    <row r="101" ht="15.75" customHeight="1">
      <c r="A101" s="1"/>
      <c r="B101" s="1"/>
      <c r="C101" s="1"/>
      <c r="D101" s="1"/>
      <c r="E101" s="1"/>
      <c r="F101" s="1"/>
      <c r="G101" s="1"/>
      <c r="H101" s="1"/>
      <c r="I101" s="1"/>
      <c r="J101" s="1"/>
      <c r="K101" s="1"/>
      <c r="L101" s="1"/>
      <c r="M101" s="1"/>
      <c r="N101" s="1"/>
      <c r="O101" s="1"/>
      <c r="P101" s="1"/>
      <c r="Q101" s="12"/>
      <c r="R101" s="1"/>
      <c r="S101" s="1"/>
      <c r="T101" s="1"/>
      <c r="U101" s="12"/>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row>
    <row r="102" ht="15.75" customHeight="1">
      <c r="A102" s="1"/>
      <c r="B102" s="1"/>
      <c r="C102" s="1"/>
      <c r="D102" s="1"/>
      <c r="E102" s="1"/>
      <c r="F102" s="1"/>
      <c r="G102" s="1"/>
      <c r="H102" s="1"/>
      <c r="I102" s="1"/>
      <c r="J102" s="1"/>
      <c r="K102" s="1"/>
      <c r="L102" s="1"/>
      <c r="M102" s="1"/>
      <c r="N102" s="1"/>
      <c r="O102" s="1"/>
      <c r="P102" s="1"/>
      <c r="Q102" s="12"/>
      <c r="R102" s="1"/>
      <c r="S102" s="1"/>
      <c r="T102" s="1"/>
      <c r="U102" s="12"/>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row>
    <row r="103" ht="15.75" customHeight="1">
      <c r="A103" s="1"/>
      <c r="B103" s="1"/>
      <c r="C103" s="1"/>
      <c r="D103" s="1"/>
      <c r="E103" s="1"/>
      <c r="F103" s="1"/>
      <c r="G103" s="1"/>
      <c r="H103" s="1"/>
      <c r="I103" s="1"/>
      <c r="J103" s="1"/>
      <c r="K103" s="1"/>
      <c r="L103" s="1"/>
      <c r="M103" s="1"/>
      <c r="N103" s="1"/>
      <c r="O103" s="1"/>
      <c r="P103" s="1"/>
      <c r="Q103" s="12"/>
      <c r="R103" s="1"/>
      <c r="S103" s="1"/>
      <c r="T103" s="1"/>
      <c r="U103" s="12"/>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row>
    <row r="104" ht="15.75" customHeight="1">
      <c r="A104" s="1"/>
      <c r="B104" s="1"/>
      <c r="C104" s="1"/>
      <c r="D104" s="1"/>
      <c r="E104" s="1"/>
      <c r="F104" s="1"/>
      <c r="G104" s="1"/>
      <c r="H104" s="1"/>
      <c r="I104" s="1"/>
      <c r="J104" s="1"/>
      <c r="K104" s="1"/>
      <c r="L104" s="1"/>
      <c r="M104" s="1"/>
      <c r="N104" s="1"/>
      <c r="O104" s="1"/>
      <c r="P104" s="1"/>
      <c r="Q104" s="12"/>
      <c r="R104" s="1"/>
      <c r="S104" s="1"/>
      <c r="T104" s="1"/>
      <c r="U104" s="12"/>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row>
    <row r="105" ht="15.75" customHeight="1">
      <c r="A105" s="1"/>
      <c r="B105" s="1"/>
      <c r="C105" s="1"/>
      <c r="D105" s="1"/>
      <c r="E105" s="1"/>
      <c r="F105" s="1"/>
      <c r="G105" s="1"/>
      <c r="H105" s="1"/>
      <c r="I105" s="1"/>
      <c r="J105" s="1"/>
      <c r="K105" s="1"/>
      <c r="L105" s="1"/>
      <c r="M105" s="1"/>
      <c r="N105" s="1"/>
      <c r="O105" s="1"/>
      <c r="P105" s="1"/>
      <c r="Q105" s="12"/>
      <c r="R105" s="1"/>
      <c r="S105" s="1"/>
      <c r="T105" s="1"/>
      <c r="U105" s="12"/>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row>
    <row r="106" ht="15.75" customHeight="1">
      <c r="A106" s="1"/>
      <c r="B106" s="1"/>
      <c r="C106" s="1"/>
      <c r="D106" s="1"/>
      <c r="E106" s="1"/>
      <c r="F106" s="1"/>
      <c r="G106" s="1"/>
      <c r="H106" s="1"/>
      <c r="I106" s="1"/>
      <c r="J106" s="1"/>
      <c r="K106" s="1"/>
      <c r="L106" s="1"/>
      <c r="M106" s="1"/>
      <c r="N106" s="1"/>
      <c r="O106" s="1"/>
      <c r="P106" s="1"/>
      <c r="Q106" s="12"/>
      <c r="R106" s="1"/>
      <c r="S106" s="1"/>
      <c r="T106" s="1"/>
      <c r="U106" s="12"/>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row>
    <row r="107" ht="15.75" customHeight="1">
      <c r="A107" s="1"/>
      <c r="B107" s="1"/>
      <c r="C107" s="1"/>
      <c r="D107" s="1"/>
      <c r="E107" s="1"/>
      <c r="F107" s="1"/>
      <c r="G107" s="1"/>
      <c r="H107" s="1"/>
      <c r="I107" s="1"/>
      <c r="J107" s="1"/>
      <c r="K107" s="1"/>
      <c r="L107" s="1"/>
      <c r="M107" s="1"/>
      <c r="N107" s="1"/>
      <c r="O107" s="1"/>
      <c r="P107" s="1"/>
      <c r="Q107" s="12"/>
      <c r="R107" s="1"/>
      <c r="S107" s="1"/>
      <c r="T107" s="1"/>
      <c r="U107" s="12"/>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row>
    <row r="108" ht="15.75" customHeight="1">
      <c r="A108" s="1"/>
      <c r="B108" s="1"/>
      <c r="C108" s="1"/>
      <c r="D108" s="1"/>
      <c r="E108" s="1"/>
      <c r="F108" s="1"/>
      <c r="G108" s="1"/>
      <c r="H108" s="1"/>
      <c r="I108" s="1"/>
      <c r="J108" s="1"/>
      <c r="K108" s="1"/>
      <c r="L108" s="1"/>
      <c r="M108" s="1"/>
      <c r="N108" s="1"/>
      <c r="O108" s="1"/>
      <c r="P108" s="1"/>
      <c r="Q108" s="12"/>
      <c r="R108" s="1"/>
      <c r="S108" s="1"/>
      <c r="T108" s="1"/>
      <c r="U108" s="12"/>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row>
    <row r="109" ht="15.75" customHeight="1">
      <c r="A109" s="1"/>
      <c r="B109" s="1"/>
      <c r="C109" s="1"/>
      <c r="D109" s="1"/>
      <c r="E109" s="1"/>
      <c r="F109" s="1"/>
      <c r="G109" s="1"/>
      <c r="H109" s="1"/>
      <c r="I109" s="1"/>
      <c r="J109" s="1"/>
      <c r="K109" s="1"/>
      <c r="L109" s="1"/>
      <c r="M109" s="1"/>
      <c r="N109" s="1"/>
      <c r="O109" s="1"/>
      <c r="P109" s="1"/>
      <c r="Q109" s="12"/>
      <c r="R109" s="1"/>
      <c r="S109" s="1"/>
      <c r="T109" s="1"/>
      <c r="U109" s="12"/>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row>
    <row r="110" ht="15.75" customHeight="1">
      <c r="A110" s="1"/>
      <c r="B110" s="1"/>
      <c r="C110" s="1"/>
      <c r="D110" s="1"/>
      <c r="E110" s="1"/>
      <c r="F110" s="1"/>
      <c r="G110" s="1"/>
      <c r="H110" s="1"/>
      <c r="I110" s="1"/>
      <c r="J110" s="1"/>
      <c r="K110" s="1"/>
      <c r="L110" s="1"/>
      <c r="M110" s="1"/>
      <c r="N110" s="1"/>
      <c r="O110" s="1"/>
      <c r="P110" s="1"/>
      <c r="Q110" s="12"/>
      <c r="R110" s="1"/>
      <c r="S110" s="1"/>
      <c r="T110" s="1"/>
      <c r="U110" s="12"/>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row>
    <row r="111" ht="15.75" customHeight="1">
      <c r="A111" s="1"/>
      <c r="B111" s="1"/>
      <c r="C111" s="1"/>
      <c r="D111" s="1"/>
      <c r="E111" s="1"/>
      <c r="F111" s="1"/>
      <c r="G111" s="1"/>
      <c r="H111" s="1"/>
      <c r="I111" s="1"/>
      <c r="J111" s="1"/>
      <c r="K111" s="1"/>
      <c r="L111" s="1"/>
      <c r="M111" s="1"/>
      <c r="N111" s="1"/>
      <c r="O111" s="1"/>
      <c r="P111" s="1"/>
      <c r="Q111" s="12"/>
      <c r="R111" s="1"/>
      <c r="S111" s="1"/>
      <c r="T111" s="1"/>
      <c r="U111" s="12"/>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row>
    <row r="112" ht="15.75" customHeight="1">
      <c r="A112" s="1"/>
      <c r="B112" s="1"/>
      <c r="C112" s="1"/>
      <c r="D112" s="1"/>
      <c r="E112" s="1"/>
      <c r="F112" s="1"/>
      <c r="G112" s="1"/>
      <c r="H112" s="1"/>
      <c r="I112" s="1"/>
      <c r="J112" s="1"/>
      <c r="K112" s="1"/>
      <c r="L112" s="1"/>
      <c r="M112" s="1"/>
      <c r="N112" s="1"/>
      <c r="O112" s="1"/>
      <c r="P112" s="1"/>
      <c r="Q112" s="12"/>
      <c r="R112" s="1"/>
      <c r="S112" s="1"/>
      <c r="T112" s="1"/>
      <c r="U112" s="12"/>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row>
    <row r="113" ht="15.75" customHeight="1">
      <c r="A113" s="1"/>
      <c r="B113" s="1"/>
      <c r="C113" s="1"/>
      <c r="D113" s="1"/>
      <c r="E113" s="1"/>
      <c r="F113" s="1"/>
      <c r="G113" s="1"/>
      <c r="H113" s="1"/>
      <c r="I113" s="1"/>
      <c r="J113" s="1"/>
      <c r="K113" s="1"/>
      <c r="L113" s="1"/>
      <c r="M113" s="1"/>
      <c r="N113" s="1"/>
      <c r="O113" s="1"/>
      <c r="P113" s="1"/>
      <c r="Q113" s="12"/>
      <c r="R113" s="1"/>
      <c r="S113" s="1"/>
      <c r="T113" s="1"/>
      <c r="U113" s="12"/>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row>
    <row r="114" ht="15.75" customHeight="1">
      <c r="A114" s="1"/>
      <c r="B114" s="1"/>
      <c r="C114" s="1"/>
      <c r="D114" s="1"/>
      <c r="E114" s="1"/>
      <c r="F114" s="1"/>
      <c r="G114" s="1"/>
      <c r="H114" s="1"/>
      <c r="I114" s="1"/>
      <c r="J114" s="1"/>
      <c r="K114" s="1"/>
      <c r="L114" s="1"/>
      <c r="M114" s="1"/>
      <c r="N114" s="1"/>
      <c r="O114" s="1"/>
      <c r="P114" s="1"/>
      <c r="Q114" s="12"/>
      <c r="R114" s="1"/>
      <c r="S114" s="1"/>
      <c r="T114" s="1"/>
      <c r="U114" s="12"/>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row>
    <row r="115" ht="15.75" customHeight="1">
      <c r="A115" s="1"/>
      <c r="B115" s="1"/>
      <c r="C115" s="1"/>
      <c r="D115" s="1"/>
      <c r="E115" s="1"/>
      <c r="F115" s="1"/>
      <c r="G115" s="1"/>
      <c r="H115" s="1"/>
      <c r="I115" s="1"/>
      <c r="J115" s="1"/>
      <c r="K115" s="1"/>
      <c r="L115" s="1"/>
      <c r="M115" s="1"/>
      <c r="N115" s="1"/>
      <c r="O115" s="1"/>
      <c r="P115" s="1"/>
      <c r="Q115" s="12"/>
      <c r="R115" s="1"/>
      <c r="S115" s="1"/>
      <c r="T115" s="1"/>
      <c r="U115" s="12"/>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row>
    <row r="116" ht="15.75" customHeight="1">
      <c r="A116" s="1"/>
      <c r="B116" s="1"/>
      <c r="C116" s="1"/>
      <c r="D116" s="1"/>
      <c r="E116" s="1"/>
      <c r="F116" s="1"/>
      <c r="G116" s="1"/>
      <c r="H116" s="1"/>
      <c r="I116" s="1"/>
      <c r="J116" s="1"/>
      <c r="K116" s="1"/>
      <c r="L116" s="1"/>
      <c r="M116" s="1"/>
      <c r="N116" s="1"/>
      <c r="O116" s="1"/>
      <c r="P116" s="1"/>
      <c r="Q116" s="12"/>
      <c r="R116" s="1"/>
      <c r="S116" s="1"/>
      <c r="T116" s="1"/>
      <c r="U116" s="12"/>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row>
    <row r="117" ht="15.75" customHeight="1">
      <c r="A117" s="1"/>
      <c r="B117" s="1"/>
      <c r="C117" s="1"/>
      <c r="D117" s="1"/>
      <c r="E117" s="1"/>
      <c r="F117" s="1"/>
      <c r="G117" s="1"/>
      <c r="H117" s="1"/>
      <c r="I117" s="1"/>
      <c r="J117" s="1"/>
      <c r="K117" s="1"/>
      <c r="L117" s="1"/>
      <c r="M117" s="1"/>
      <c r="N117" s="1"/>
      <c r="O117" s="1"/>
      <c r="P117" s="1"/>
      <c r="Q117" s="12"/>
      <c r="R117" s="1"/>
      <c r="S117" s="1"/>
      <c r="T117" s="1"/>
      <c r="U117" s="12"/>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row>
    <row r="118" ht="15.75" customHeight="1">
      <c r="A118" s="1"/>
      <c r="B118" s="1"/>
      <c r="C118" s="1"/>
      <c r="D118" s="1"/>
      <c r="E118" s="1"/>
      <c r="F118" s="1"/>
      <c r="G118" s="1"/>
      <c r="H118" s="1"/>
      <c r="I118" s="1"/>
      <c r="J118" s="1"/>
      <c r="K118" s="1"/>
      <c r="L118" s="1"/>
      <c r="M118" s="1"/>
      <c r="N118" s="1"/>
      <c r="O118" s="1"/>
      <c r="P118" s="1"/>
      <c r="Q118" s="12"/>
      <c r="R118" s="1"/>
      <c r="S118" s="1"/>
      <c r="T118" s="1"/>
      <c r="U118" s="12"/>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row>
    <row r="119" ht="15.75" customHeight="1">
      <c r="A119" s="1"/>
      <c r="B119" s="1"/>
      <c r="C119" s="1"/>
      <c r="D119" s="1"/>
      <c r="E119" s="1"/>
      <c r="F119" s="1"/>
      <c r="G119" s="1"/>
      <c r="H119" s="1"/>
      <c r="I119" s="1"/>
      <c r="J119" s="1"/>
      <c r="K119" s="1"/>
      <c r="L119" s="1"/>
      <c r="M119" s="1"/>
      <c r="N119" s="1"/>
      <c r="O119" s="1"/>
      <c r="P119" s="1"/>
      <c r="Q119" s="12"/>
      <c r="R119" s="1"/>
      <c r="S119" s="1"/>
      <c r="T119" s="1"/>
      <c r="U119" s="12"/>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row>
    <row r="120" ht="15.75" customHeight="1">
      <c r="A120" s="1"/>
      <c r="B120" s="1"/>
      <c r="C120" s="1"/>
      <c r="D120" s="1"/>
      <c r="E120" s="1"/>
      <c r="F120" s="1"/>
      <c r="G120" s="1"/>
      <c r="H120" s="1"/>
      <c r="I120" s="1"/>
      <c r="J120" s="1"/>
      <c r="K120" s="1"/>
      <c r="L120" s="1"/>
      <c r="M120" s="1"/>
      <c r="N120" s="1"/>
      <c r="O120" s="1"/>
      <c r="P120" s="1"/>
      <c r="Q120" s="12"/>
      <c r="R120" s="1"/>
      <c r="S120" s="1"/>
      <c r="T120" s="1"/>
      <c r="U120" s="12"/>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row>
    <row r="121" ht="15.75" customHeight="1">
      <c r="A121" s="1"/>
      <c r="B121" s="1"/>
      <c r="C121" s="1"/>
      <c r="D121" s="1"/>
      <c r="E121" s="1"/>
      <c r="F121" s="1"/>
      <c r="G121" s="1"/>
      <c r="H121" s="1"/>
      <c r="I121" s="1"/>
      <c r="J121" s="1"/>
      <c r="K121" s="1"/>
      <c r="L121" s="1"/>
      <c r="M121" s="1"/>
      <c r="N121" s="1"/>
      <c r="O121" s="1"/>
      <c r="P121" s="1"/>
      <c r="Q121" s="12"/>
      <c r="R121" s="1"/>
      <c r="S121" s="1"/>
      <c r="T121" s="1"/>
      <c r="U121" s="12"/>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row>
    <row r="122" ht="15.75" customHeight="1">
      <c r="A122" s="1"/>
      <c r="B122" s="1"/>
      <c r="C122" s="1"/>
      <c r="D122" s="1"/>
      <c r="E122" s="1"/>
      <c r="F122" s="1"/>
      <c r="G122" s="1"/>
      <c r="H122" s="1"/>
      <c r="I122" s="1"/>
      <c r="J122" s="1"/>
      <c r="K122" s="1"/>
      <c r="L122" s="1"/>
      <c r="M122" s="1"/>
      <c r="N122" s="1"/>
      <c r="O122" s="1"/>
      <c r="P122" s="1"/>
      <c r="Q122" s="12"/>
      <c r="R122" s="1"/>
      <c r="S122" s="1"/>
      <c r="T122" s="1"/>
      <c r="U122" s="12"/>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row>
    <row r="123" ht="15.75" customHeight="1">
      <c r="A123" s="1"/>
      <c r="B123" s="1"/>
      <c r="C123" s="1"/>
      <c r="D123" s="1"/>
      <c r="E123" s="1"/>
      <c r="F123" s="1"/>
      <c r="G123" s="1"/>
      <c r="H123" s="1"/>
      <c r="I123" s="1"/>
      <c r="J123" s="1"/>
      <c r="K123" s="1"/>
      <c r="L123" s="1"/>
      <c r="M123" s="1"/>
      <c r="N123" s="1"/>
      <c r="O123" s="1"/>
      <c r="P123" s="1"/>
      <c r="Q123" s="12"/>
      <c r="R123" s="1"/>
      <c r="S123" s="1"/>
      <c r="T123" s="1"/>
      <c r="U123" s="12"/>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row>
    <row r="124" ht="15.75" customHeight="1">
      <c r="A124" s="1"/>
      <c r="B124" s="1"/>
      <c r="C124" s="1"/>
      <c r="D124" s="1"/>
      <c r="E124" s="1"/>
      <c r="F124" s="1"/>
      <c r="G124" s="1"/>
      <c r="H124" s="1"/>
      <c r="I124" s="1"/>
      <c r="J124" s="1"/>
      <c r="K124" s="1"/>
      <c r="L124" s="1"/>
      <c r="M124" s="1"/>
      <c r="N124" s="1"/>
      <c r="O124" s="1"/>
      <c r="P124" s="1"/>
      <c r="Q124" s="12"/>
      <c r="R124" s="1"/>
      <c r="S124" s="1"/>
      <c r="T124" s="1"/>
      <c r="U124" s="12"/>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row>
    <row r="125" ht="15.75" customHeight="1">
      <c r="A125" s="1"/>
      <c r="B125" s="1"/>
      <c r="C125" s="1"/>
      <c r="D125" s="1"/>
      <c r="E125" s="1"/>
      <c r="F125" s="1"/>
      <c r="G125" s="1"/>
      <c r="H125" s="1"/>
      <c r="I125" s="1"/>
      <c r="J125" s="1"/>
      <c r="K125" s="1"/>
      <c r="L125" s="1"/>
      <c r="M125" s="1"/>
      <c r="N125" s="1"/>
      <c r="O125" s="1"/>
      <c r="P125" s="1"/>
      <c r="Q125" s="12"/>
      <c r="R125" s="1"/>
      <c r="S125" s="1"/>
      <c r="T125" s="1"/>
      <c r="U125" s="12"/>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row>
    <row r="126" ht="15.75" customHeight="1">
      <c r="A126" s="1"/>
      <c r="B126" s="1"/>
      <c r="C126" s="1"/>
      <c r="D126" s="1"/>
      <c r="E126" s="1"/>
      <c r="F126" s="1"/>
      <c r="G126" s="1"/>
      <c r="H126" s="1"/>
      <c r="I126" s="1"/>
      <c r="J126" s="1"/>
      <c r="K126" s="1"/>
      <c r="L126" s="1"/>
      <c r="M126" s="1"/>
      <c r="N126" s="1"/>
      <c r="O126" s="1"/>
      <c r="P126" s="1"/>
      <c r="Q126" s="12"/>
      <c r="R126" s="1"/>
      <c r="S126" s="1"/>
      <c r="T126" s="1"/>
      <c r="U126" s="12"/>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row>
    <row r="127" ht="15.75" customHeight="1">
      <c r="A127" s="1"/>
      <c r="B127" s="1"/>
      <c r="C127" s="1"/>
      <c r="D127" s="1"/>
      <c r="E127" s="1"/>
      <c r="F127" s="1"/>
      <c r="G127" s="1"/>
      <c r="H127" s="1"/>
      <c r="I127" s="1"/>
      <c r="J127" s="1"/>
      <c r="K127" s="1"/>
      <c r="L127" s="1"/>
      <c r="M127" s="1"/>
      <c r="N127" s="1"/>
      <c r="O127" s="1"/>
      <c r="P127" s="1"/>
      <c r="Q127" s="12"/>
      <c r="R127" s="1"/>
      <c r="S127" s="1"/>
      <c r="T127" s="1"/>
      <c r="U127" s="12"/>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row>
    <row r="128" ht="15.75" customHeight="1">
      <c r="A128" s="1"/>
      <c r="B128" s="1"/>
      <c r="C128" s="1"/>
      <c r="D128" s="1"/>
      <c r="E128" s="1"/>
      <c r="F128" s="1"/>
      <c r="G128" s="1"/>
      <c r="H128" s="1"/>
      <c r="I128" s="1"/>
      <c r="J128" s="1"/>
      <c r="K128" s="1"/>
      <c r="L128" s="1"/>
      <c r="M128" s="1"/>
      <c r="N128" s="1"/>
      <c r="O128" s="1"/>
      <c r="P128" s="1"/>
      <c r="Q128" s="12"/>
      <c r="R128" s="1"/>
      <c r="S128" s="1"/>
      <c r="T128" s="1"/>
      <c r="U128" s="12"/>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row>
    <row r="129" ht="15.75" customHeight="1">
      <c r="A129" s="1"/>
      <c r="B129" s="1"/>
      <c r="C129" s="1"/>
      <c r="D129" s="1"/>
      <c r="E129" s="1"/>
      <c r="F129" s="1"/>
      <c r="G129" s="1"/>
      <c r="H129" s="1"/>
      <c r="I129" s="1"/>
      <c r="J129" s="1"/>
      <c r="K129" s="1"/>
      <c r="L129" s="1"/>
      <c r="M129" s="1"/>
      <c r="N129" s="1"/>
      <c r="O129" s="1"/>
      <c r="P129" s="1"/>
      <c r="Q129" s="12"/>
      <c r="R129" s="1"/>
      <c r="S129" s="1"/>
      <c r="T129" s="1"/>
      <c r="U129" s="12"/>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row>
    <row r="130" ht="15.75" customHeight="1">
      <c r="A130" s="1"/>
      <c r="B130" s="1"/>
      <c r="C130" s="1"/>
      <c r="D130" s="1"/>
      <c r="E130" s="1"/>
      <c r="F130" s="1"/>
      <c r="G130" s="1"/>
      <c r="H130" s="1"/>
      <c r="I130" s="1"/>
      <c r="J130" s="1"/>
      <c r="K130" s="1"/>
      <c r="L130" s="1"/>
      <c r="M130" s="1"/>
      <c r="N130" s="1"/>
      <c r="O130" s="1"/>
      <c r="P130" s="1"/>
      <c r="Q130" s="12"/>
      <c r="R130" s="1"/>
      <c r="S130" s="1"/>
      <c r="T130" s="1"/>
      <c r="U130" s="12"/>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row>
    <row r="131" ht="15.75" customHeight="1">
      <c r="A131" s="1"/>
      <c r="B131" s="1"/>
      <c r="C131" s="1"/>
      <c r="D131" s="1"/>
      <c r="E131" s="1"/>
      <c r="F131" s="1"/>
      <c r="G131" s="1"/>
      <c r="H131" s="1"/>
      <c r="I131" s="1"/>
      <c r="J131" s="1"/>
      <c r="K131" s="1"/>
      <c r="L131" s="1"/>
      <c r="M131" s="1"/>
      <c r="N131" s="1"/>
      <c r="O131" s="1"/>
      <c r="P131" s="1"/>
      <c r="Q131" s="12"/>
      <c r="R131" s="1"/>
      <c r="S131" s="1"/>
      <c r="T131" s="1"/>
      <c r="U131" s="12"/>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row>
    <row r="132" ht="15.75" customHeight="1">
      <c r="A132" s="1"/>
      <c r="B132" s="1"/>
      <c r="C132" s="1"/>
      <c r="D132" s="1"/>
      <c r="E132" s="1"/>
      <c r="F132" s="1"/>
      <c r="G132" s="1"/>
      <c r="H132" s="1"/>
      <c r="I132" s="1"/>
      <c r="J132" s="1"/>
      <c r="K132" s="1"/>
      <c r="L132" s="1"/>
      <c r="M132" s="1"/>
      <c r="N132" s="1"/>
      <c r="O132" s="1"/>
      <c r="P132" s="1"/>
      <c r="Q132" s="12"/>
      <c r="R132" s="1"/>
      <c r="S132" s="1"/>
      <c r="T132" s="1"/>
      <c r="U132" s="12"/>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row>
    <row r="133" ht="15.75" customHeight="1">
      <c r="A133" s="1"/>
      <c r="B133" s="1"/>
      <c r="C133" s="1"/>
      <c r="D133" s="1"/>
      <c r="E133" s="1"/>
      <c r="F133" s="1"/>
      <c r="G133" s="1"/>
      <c r="H133" s="1"/>
      <c r="I133" s="1"/>
      <c r="J133" s="1"/>
      <c r="K133" s="1"/>
      <c r="L133" s="1"/>
      <c r="M133" s="1"/>
      <c r="N133" s="1"/>
      <c r="O133" s="1"/>
      <c r="P133" s="1"/>
      <c r="Q133" s="12"/>
      <c r="R133" s="1"/>
      <c r="S133" s="1"/>
      <c r="T133" s="1"/>
      <c r="U133" s="12"/>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row>
    <row r="134" ht="15.75" customHeight="1">
      <c r="A134" s="1"/>
      <c r="B134" s="1"/>
      <c r="C134" s="1"/>
      <c r="D134" s="1"/>
      <c r="E134" s="1"/>
      <c r="F134" s="1"/>
      <c r="G134" s="1"/>
      <c r="H134" s="1"/>
      <c r="I134" s="1"/>
      <c r="J134" s="1"/>
      <c r="K134" s="1"/>
      <c r="L134" s="1"/>
      <c r="M134" s="1"/>
      <c r="N134" s="1"/>
      <c r="O134" s="1"/>
      <c r="P134" s="1"/>
      <c r="Q134" s="12"/>
      <c r="R134" s="1"/>
      <c r="S134" s="1"/>
      <c r="T134" s="1"/>
      <c r="U134" s="12"/>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row>
    <row r="135" ht="15.75" customHeight="1">
      <c r="A135" s="1"/>
      <c r="B135" s="1"/>
      <c r="C135" s="1"/>
      <c r="D135" s="1"/>
      <c r="E135" s="1"/>
      <c r="F135" s="1"/>
      <c r="G135" s="1"/>
      <c r="H135" s="1"/>
      <c r="I135" s="1"/>
      <c r="J135" s="1"/>
      <c r="K135" s="1"/>
      <c r="L135" s="1"/>
      <c r="M135" s="1"/>
      <c r="N135" s="1"/>
      <c r="O135" s="1"/>
      <c r="P135" s="1"/>
      <c r="Q135" s="12"/>
      <c r="R135" s="1"/>
      <c r="S135" s="1"/>
      <c r="T135" s="1"/>
      <c r="U135" s="12"/>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row>
    <row r="136" ht="15.75" customHeight="1">
      <c r="A136" s="1"/>
      <c r="B136" s="1"/>
      <c r="C136" s="1"/>
      <c r="D136" s="1"/>
      <c r="E136" s="1"/>
      <c r="F136" s="1"/>
      <c r="G136" s="1"/>
      <c r="H136" s="1"/>
      <c r="I136" s="1"/>
      <c r="J136" s="1"/>
      <c r="K136" s="1"/>
      <c r="L136" s="1"/>
      <c r="M136" s="1"/>
      <c r="N136" s="1"/>
      <c r="O136" s="1"/>
      <c r="P136" s="1"/>
      <c r="Q136" s="12"/>
      <c r="R136" s="1"/>
      <c r="S136" s="1"/>
      <c r="T136" s="1"/>
      <c r="U136" s="12"/>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row>
    <row r="137" ht="15.75" customHeight="1">
      <c r="A137" s="1"/>
      <c r="B137" s="1"/>
      <c r="C137" s="1"/>
      <c r="D137" s="1"/>
      <c r="E137" s="1"/>
      <c r="F137" s="1"/>
      <c r="G137" s="1"/>
      <c r="H137" s="1"/>
      <c r="I137" s="1"/>
      <c r="J137" s="1"/>
      <c r="K137" s="1"/>
      <c r="L137" s="1"/>
      <c r="M137" s="1"/>
      <c r="N137" s="1"/>
      <c r="O137" s="1"/>
      <c r="P137" s="1"/>
      <c r="Q137" s="12"/>
      <c r="R137" s="1"/>
      <c r="S137" s="1"/>
      <c r="T137" s="1"/>
      <c r="U137" s="12"/>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row>
    <row r="138" ht="15.75" customHeight="1">
      <c r="A138" s="1"/>
      <c r="B138" s="1"/>
      <c r="C138" s="1"/>
      <c r="D138" s="1"/>
      <c r="E138" s="1"/>
      <c r="F138" s="1"/>
      <c r="G138" s="1"/>
      <c r="H138" s="1"/>
      <c r="I138" s="1"/>
      <c r="J138" s="1"/>
      <c r="K138" s="1"/>
      <c r="L138" s="1"/>
      <c r="M138" s="1"/>
      <c r="N138" s="1"/>
      <c r="O138" s="1"/>
      <c r="P138" s="1"/>
      <c r="Q138" s="12"/>
      <c r="R138" s="1"/>
      <c r="S138" s="1"/>
      <c r="T138" s="1"/>
      <c r="U138" s="12"/>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row>
    <row r="139" ht="15.75" customHeight="1">
      <c r="A139" s="1"/>
      <c r="B139" s="1"/>
      <c r="C139" s="1"/>
      <c r="D139" s="1"/>
      <c r="E139" s="1"/>
      <c r="F139" s="1"/>
      <c r="G139" s="1"/>
      <c r="H139" s="1"/>
      <c r="I139" s="1"/>
      <c r="J139" s="1"/>
      <c r="K139" s="1"/>
      <c r="L139" s="1"/>
      <c r="M139" s="1"/>
      <c r="N139" s="1"/>
      <c r="O139" s="1"/>
      <c r="P139" s="1"/>
      <c r="Q139" s="12"/>
      <c r="R139" s="1"/>
      <c r="S139" s="1"/>
      <c r="T139" s="1"/>
      <c r="U139" s="12"/>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row>
    <row r="140" ht="15.75" customHeight="1">
      <c r="A140" s="1"/>
      <c r="B140" s="1"/>
      <c r="C140" s="1"/>
      <c r="D140" s="1"/>
      <c r="E140" s="1"/>
      <c r="F140" s="1"/>
      <c r="G140" s="1"/>
      <c r="H140" s="1"/>
      <c r="I140" s="1"/>
      <c r="J140" s="1"/>
      <c r="K140" s="1"/>
      <c r="L140" s="1"/>
      <c r="M140" s="1"/>
      <c r="N140" s="1"/>
      <c r="O140" s="1"/>
      <c r="P140" s="1"/>
      <c r="Q140" s="12"/>
      <c r="R140" s="1"/>
      <c r="S140" s="1"/>
      <c r="T140" s="1"/>
      <c r="U140" s="12"/>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row>
    <row r="141" ht="15.75" customHeight="1">
      <c r="A141" s="1"/>
      <c r="B141" s="1"/>
      <c r="C141" s="1"/>
      <c r="D141" s="1"/>
      <c r="E141" s="1"/>
      <c r="F141" s="1"/>
      <c r="G141" s="1"/>
      <c r="H141" s="1"/>
      <c r="I141" s="1"/>
      <c r="J141" s="1"/>
      <c r="K141" s="1"/>
      <c r="L141" s="1"/>
      <c r="M141" s="1"/>
      <c r="N141" s="1"/>
      <c r="O141" s="1"/>
      <c r="P141" s="1"/>
      <c r="Q141" s="12"/>
      <c r="R141" s="1"/>
      <c r="S141" s="1"/>
      <c r="T141" s="1"/>
      <c r="U141" s="12"/>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row>
    <row r="142" ht="15.75" customHeight="1">
      <c r="A142" s="1"/>
      <c r="B142" s="1"/>
      <c r="C142" s="1"/>
      <c r="D142" s="1"/>
      <c r="E142" s="1"/>
      <c r="F142" s="1"/>
      <c r="G142" s="1"/>
      <c r="H142" s="1"/>
      <c r="I142" s="1"/>
      <c r="J142" s="1"/>
      <c r="K142" s="1"/>
      <c r="L142" s="1"/>
      <c r="M142" s="1"/>
      <c r="N142" s="1"/>
      <c r="O142" s="1"/>
      <c r="P142" s="1"/>
      <c r="Q142" s="12"/>
      <c r="R142" s="1"/>
      <c r="S142" s="1"/>
      <c r="T142" s="1"/>
      <c r="U142" s="12"/>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row>
    <row r="143" ht="15.75" customHeight="1">
      <c r="A143" s="1"/>
      <c r="B143" s="1"/>
      <c r="C143" s="1"/>
      <c r="D143" s="1"/>
      <c r="E143" s="1"/>
      <c r="F143" s="1"/>
      <c r="G143" s="1"/>
      <c r="H143" s="1"/>
      <c r="I143" s="1"/>
      <c r="J143" s="1"/>
      <c r="K143" s="1"/>
      <c r="L143" s="1"/>
      <c r="M143" s="1"/>
      <c r="N143" s="1"/>
      <c r="O143" s="1"/>
      <c r="P143" s="1"/>
      <c r="Q143" s="12"/>
      <c r="R143" s="1"/>
      <c r="S143" s="1"/>
      <c r="T143" s="1"/>
      <c r="U143" s="12"/>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row>
    <row r="144" ht="15.75" customHeight="1">
      <c r="A144" s="1"/>
      <c r="B144" s="1"/>
      <c r="C144" s="1"/>
      <c r="D144" s="1"/>
      <c r="E144" s="1"/>
      <c r="F144" s="1"/>
      <c r="G144" s="1"/>
      <c r="H144" s="1"/>
      <c r="I144" s="1"/>
      <c r="J144" s="1"/>
      <c r="K144" s="1"/>
      <c r="L144" s="1"/>
      <c r="M144" s="1"/>
      <c r="N144" s="1"/>
      <c r="O144" s="1"/>
      <c r="P144" s="1"/>
      <c r="Q144" s="12"/>
      <c r="R144" s="1"/>
      <c r="S144" s="1"/>
      <c r="T144" s="1"/>
      <c r="U144" s="12"/>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row>
    <row r="145" ht="15.75" customHeight="1">
      <c r="A145" s="1"/>
      <c r="B145" s="1"/>
      <c r="C145" s="1"/>
      <c r="D145" s="1"/>
      <c r="E145" s="1"/>
      <c r="F145" s="1"/>
      <c r="G145" s="1"/>
      <c r="H145" s="1"/>
      <c r="I145" s="1"/>
      <c r="J145" s="1"/>
      <c r="K145" s="1"/>
      <c r="L145" s="1"/>
      <c r="M145" s="1"/>
      <c r="N145" s="1"/>
      <c r="O145" s="1"/>
      <c r="P145" s="1"/>
      <c r="Q145" s="12"/>
      <c r="R145" s="1"/>
      <c r="S145" s="1"/>
      <c r="T145" s="1"/>
      <c r="U145" s="12"/>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row>
    <row r="146" ht="15.75" customHeight="1">
      <c r="A146" s="1"/>
      <c r="B146" s="1"/>
      <c r="C146" s="1"/>
      <c r="D146" s="1"/>
      <c r="E146" s="1"/>
      <c r="F146" s="1"/>
      <c r="G146" s="1"/>
      <c r="H146" s="1"/>
      <c r="I146" s="1"/>
      <c r="J146" s="1"/>
      <c r="K146" s="1"/>
      <c r="L146" s="1"/>
      <c r="M146" s="1"/>
      <c r="N146" s="1"/>
      <c r="O146" s="1"/>
      <c r="P146" s="1"/>
      <c r="Q146" s="12"/>
      <c r="R146" s="1"/>
      <c r="S146" s="1"/>
      <c r="T146" s="1"/>
      <c r="U146" s="12"/>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row>
    <row r="147" ht="15.75" customHeight="1">
      <c r="A147" s="1"/>
      <c r="B147" s="1"/>
      <c r="C147" s="1"/>
      <c r="D147" s="1"/>
      <c r="E147" s="1"/>
      <c r="F147" s="1"/>
      <c r="G147" s="1"/>
      <c r="H147" s="1"/>
      <c r="I147" s="1"/>
      <c r="J147" s="1"/>
      <c r="K147" s="1"/>
      <c r="L147" s="1"/>
      <c r="M147" s="1"/>
      <c r="N147" s="1"/>
      <c r="O147" s="1"/>
      <c r="P147" s="1"/>
      <c r="Q147" s="12"/>
      <c r="R147" s="1"/>
      <c r="S147" s="1"/>
      <c r="T147" s="1"/>
      <c r="U147" s="12"/>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row>
    <row r="148" ht="15.75" customHeight="1">
      <c r="A148" s="1"/>
      <c r="B148" s="1"/>
      <c r="C148" s="1"/>
      <c r="D148" s="1"/>
      <c r="E148" s="1"/>
      <c r="F148" s="1"/>
      <c r="G148" s="1"/>
      <c r="H148" s="1"/>
      <c r="I148" s="1"/>
      <c r="J148" s="1"/>
      <c r="K148" s="1"/>
      <c r="L148" s="1"/>
      <c r="M148" s="1"/>
      <c r="N148" s="1"/>
      <c r="O148" s="1"/>
      <c r="P148" s="1"/>
      <c r="Q148" s="12"/>
      <c r="R148" s="1"/>
      <c r="S148" s="1"/>
      <c r="T148" s="1"/>
      <c r="U148" s="12"/>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row>
    <row r="149" ht="15.75" customHeight="1">
      <c r="A149" s="1"/>
      <c r="B149" s="1"/>
      <c r="C149" s="1"/>
      <c r="D149" s="1"/>
      <c r="E149" s="1"/>
      <c r="F149" s="1"/>
      <c r="G149" s="1"/>
      <c r="H149" s="1"/>
      <c r="I149" s="1"/>
      <c r="J149" s="1"/>
      <c r="K149" s="1"/>
      <c r="L149" s="1"/>
      <c r="M149" s="1"/>
      <c r="N149" s="1"/>
      <c r="O149" s="1"/>
      <c r="P149" s="1"/>
      <c r="Q149" s="12"/>
      <c r="R149" s="1"/>
      <c r="S149" s="1"/>
      <c r="T149" s="1"/>
      <c r="U149" s="12"/>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row>
    <row r="150" ht="15.75" customHeight="1">
      <c r="A150" s="1"/>
      <c r="B150" s="1"/>
      <c r="C150" s="1"/>
      <c r="D150" s="1"/>
      <c r="E150" s="1"/>
      <c r="F150" s="1"/>
      <c r="G150" s="1"/>
      <c r="H150" s="1"/>
      <c r="I150" s="1"/>
      <c r="J150" s="1"/>
      <c r="K150" s="1"/>
      <c r="L150" s="1"/>
      <c r="M150" s="1"/>
      <c r="N150" s="1"/>
      <c r="O150" s="1"/>
      <c r="P150" s="1"/>
      <c r="Q150" s="12"/>
      <c r="R150" s="1"/>
      <c r="S150" s="1"/>
      <c r="T150" s="1"/>
      <c r="U150" s="12"/>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row>
    <row r="151" ht="15.75" customHeight="1">
      <c r="A151" s="1"/>
      <c r="B151" s="1"/>
      <c r="C151" s="1"/>
      <c r="D151" s="1"/>
      <c r="E151" s="1"/>
      <c r="F151" s="1"/>
      <c r="G151" s="1"/>
      <c r="H151" s="1"/>
      <c r="I151" s="1"/>
      <c r="J151" s="1"/>
      <c r="K151" s="1"/>
      <c r="L151" s="1"/>
      <c r="M151" s="1"/>
      <c r="N151" s="1"/>
      <c r="O151" s="1"/>
      <c r="P151" s="1"/>
      <c r="Q151" s="12"/>
      <c r="R151" s="1"/>
      <c r="S151" s="1"/>
      <c r="T151" s="1"/>
      <c r="U151" s="12"/>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row>
    <row r="152" ht="15.75" customHeight="1">
      <c r="A152" s="1"/>
      <c r="B152" s="1"/>
      <c r="C152" s="1"/>
      <c r="D152" s="1"/>
      <c r="E152" s="1"/>
      <c r="F152" s="1"/>
      <c r="G152" s="1"/>
      <c r="H152" s="1"/>
      <c r="I152" s="1"/>
      <c r="J152" s="1"/>
      <c r="K152" s="1"/>
      <c r="L152" s="1"/>
      <c r="M152" s="1"/>
      <c r="N152" s="1"/>
      <c r="O152" s="1"/>
      <c r="P152" s="1"/>
      <c r="Q152" s="12"/>
      <c r="R152" s="1"/>
      <c r="S152" s="1"/>
      <c r="T152" s="1"/>
      <c r="U152" s="12"/>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row>
    <row r="153" ht="15.75" customHeight="1">
      <c r="A153" s="1"/>
      <c r="B153" s="1"/>
      <c r="C153" s="1"/>
      <c r="D153" s="1"/>
      <c r="E153" s="1"/>
      <c r="F153" s="1"/>
      <c r="G153" s="1"/>
      <c r="H153" s="1"/>
      <c r="I153" s="1"/>
      <c r="J153" s="1"/>
      <c r="K153" s="1"/>
      <c r="L153" s="1"/>
      <c r="M153" s="1"/>
      <c r="N153" s="1"/>
      <c r="O153" s="1"/>
      <c r="P153" s="1"/>
      <c r="Q153" s="12"/>
      <c r="R153" s="1"/>
      <c r="S153" s="1"/>
      <c r="T153" s="1"/>
      <c r="U153" s="12"/>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row>
    <row r="154" ht="15.75" customHeight="1">
      <c r="A154" s="1"/>
      <c r="B154" s="1"/>
      <c r="C154" s="1"/>
      <c r="D154" s="1"/>
      <c r="E154" s="1"/>
      <c r="F154" s="1"/>
      <c r="G154" s="1"/>
      <c r="H154" s="1"/>
      <c r="I154" s="1"/>
      <c r="J154" s="1"/>
      <c r="K154" s="1"/>
      <c r="L154" s="1"/>
      <c r="M154" s="1"/>
      <c r="N154" s="1"/>
      <c r="O154" s="1"/>
      <c r="P154" s="1"/>
      <c r="Q154" s="12"/>
      <c r="R154" s="1"/>
      <c r="S154" s="1"/>
      <c r="T154" s="1"/>
      <c r="U154" s="12"/>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row>
    <row r="155" ht="15.75" customHeight="1">
      <c r="A155" s="1"/>
      <c r="B155" s="1"/>
      <c r="C155" s="1"/>
      <c r="D155" s="1"/>
      <c r="E155" s="1"/>
      <c r="F155" s="1"/>
      <c r="G155" s="1"/>
      <c r="H155" s="1"/>
      <c r="I155" s="1"/>
      <c r="J155" s="1"/>
      <c r="K155" s="1"/>
      <c r="L155" s="1"/>
      <c r="M155" s="1"/>
      <c r="N155" s="1"/>
      <c r="O155" s="1"/>
      <c r="P155" s="1"/>
      <c r="Q155" s="12"/>
      <c r="R155" s="1"/>
      <c r="S155" s="1"/>
      <c r="T155" s="1"/>
      <c r="U155" s="12"/>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row>
    <row r="156" ht="15.75" customHeight="1">
      <c r="A156" s="1"/>
      <c r="B156" s="1"/>
      <c r="C156" s="1"/>
      <c r="D156" s="1"/>
      <c r="E156" s="1"/>
      <c r="F156" s="1"/>
      <c r="G156" s="1"/>
      <c r="H156" s="1"/>
      <c r="I156" s="1"/>
      <c r="J156" s="1"/>
      <c r="K156" s="1"/>
      <c r="L156" s="1"/>
      <c r="M156" s="1"/>
      <c r="N156" s="1"/>
      <c r="O156" s="1"/>
      <c r="P156" s="1"/>
      <c r="Q156" s="12"/>
      <c r="R156" s="1"/>
      <c r="S156" s="1"/>
      <c r="T156" s="1"/>
      <c r="U156" s="12"/>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row>
    <row r="157" ht="15.75" customHeight="1">
      <c r="A157" s="1"/>
      <c r="B157" s="1"/>
      <c r="C157" s="1"/>
      <c r="D157" s="1"/>
      <c r="E157" s="1"/>
      <c r="F157" s="1"/>
      <c r="G157" s="1"/>
      <c r="H157" s="1"/>
      <c r="I157" s="1"/>
      <c r="J157" s="1"/>
      <c r="K157" s="1"/>
      <c r="L157" s="1"/>
      <c r="M157" s="1"/>
      <c r="N157" s="1"/>
      <c r="O157" s="1"/>
      <c r="P157" s="1"/>
      <c r="Q157" s="12"/>
      <c r="R157" s="1"/>
      <c r="S157" s="1"/>
      <c r="T157" s="1"/>
      <c r="U157" s="12"/>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row>
    <row r="158" ht="15.75" customHeight="1">
      <c r="A158" s="1"/>
      <c r="B158" s="1"/>
      <c r="C158" s="1"/>
      <c r="D158" s="1"/>
      <c r="E158" s="1"/>
      <c r="F158" s="1"/>
      <c r="G158" s="1"/>
      <c r="H158" s="1"/>
      <c r="I158" s="1"/>
      <c r="J158" s="1"/>
      <c r="K158" s="1"/>
      <c r="L158" s="1"/>
      <c r="M158" s="1"/>
      <c r="N158" s="1"/>
      <c r="O158" s="1"/>
      <c r="P158" s="1"/>
      <c r="Q158" s="12"/>
      <c r="R158" s="1"/>
      <c r="S158" s="1"/>
      <c r="T158" s="1"/>
      <c r="U158" s="12"/>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row>
    <row r="159" ht="15.75" customHeight="1">
      <c r="A159" s="1"/>
      <c r="B159" s="1"/>
      <c r="C159" s="1"/>
      <c r="D159" s="1"/>
      <c r="E159" s="1"/>
      <c r="F159" s="1"/>
      <c r="G159" s="1"/>
      <c r="H159" s="1"/>
      <c r="I159" s="1"/>
      <c r="J159" s="1"/>
      <c r="K159" s="1"/>
      <c r="L159" s="1"/>
      <c r="M159" s="1"/>
      <c r="N159" s="1"/>
      <c r="O159" s="1"/>
      <c r="P159" s="1"/>
      <c r="Q159" s="12"/>
      <c r="R159" s="1"/>
      <c r="S159" s="1"/>
      <c r="T159" s="1"/>
      <c r="U159" s="12"/>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row>
    <row r="160" ht="15.75" customHeight="1">
      <c r="A160" s="1"/>
      <c r="B160" s="1"/>
      <c r="C160" s="1"/>
      <c r="D160" s="1"/>
      <c r="E160" s="1"/>
      <c r="F160" s="1"/>
      <c r="G160" s="1"/>
      <c r="H160" s="1"/>
      <c r="I160" s="1"/>
      <c r="J160" s="1"/>
      <c r="K160" s="1"/>
      <c r="L160" s="1"/>
      <c r="M160" s="1"/>
      <c r="N160" s="1"/>
      <c r="O160" s="1"/>
      <c r="P160" s="1"/>
      <c r="Q160" s="12"/>
      <c r="R160" s="1"/>
      <c r="S160" s="1"/>
      <c r="T160" s="1"/>
      <c r="U160" s="12"/>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row>
    <row r="161" ht="15.75" customHeight="1">
      <c r="A161" s="1"/>
      <c r="B161" s="1"/>
      <c r="C161" s="1"/>
      <c r="D161" s="1"/>
      <c r="E161" s="1"/>
      <c r="F161" s="1"/>
      <c r="G161" s="1"/>
      <c r="H161" s="1"/>
      <c r="I161" s="1"/>
      <c r="J161" s="1"/>
      <c r="K161" s="1"/>
      <c r="L161" s="1"/>
      <c r="M161" s="1"/>
      <c r="N161" s="1"/>
      <c r="O161" s="1"/>
      <c r="P161" s="1"/>
      <c r="Q161" s="12"/>
      <c r="R161" s="1"/>
      <c r="S161" s="1"/>
      <c r="T161" s="1"/>
      <c r="U161" s="12"/>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row>
    <row r="162" ht="15.75" customHeight="1">
      <c r="A162" s="1"/>
      <c r="B162" s="1"/>
      <c r="C162" s="1"/>
      <c r="D162" s="1"/>
      <c r="E162" s="1"/>
      <c r="F162" s="1"/>
      <c r="G162" s="1"/>
      <c r="H162" s="1"/>
      <c r="I162" s="1"/>
      <c r="J162" s="1"/>
      <c r="K162" s="1"/>
      <c r="L162" s="1"/>
      <c r="M162" s="1"/>
      <c r="N162" s="1"/>
      <c r="O162" s="1"/>
      <c r="P162" s="1"/>
      <c r="Q162" s="12"/>
      <c r="R162" s="1"/>
      <c r="S162" s="1"/>
      <c r="T162" s="1"/>
      <c r="U162" s="12"/>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row>
    <row r="163" ht="15.75" customHeight="1">
      <c r="A163" s="1"/>
      <c r="B163" s="1"/>
      <c r="C163" s="1"/>
      <c r="D163" s="1"/>
      <c r="E163" s="1"/>
      <c r="F163" s="1"/>
      <c r="G163" s="1"/>
      <c r="H163" s="1"/>
      <c r="I163" s="1"/>
      <c r="J163" s="1"/>
      <c r="K163" s="1"/>
      <c r="L163" s="1"/>
      <c r="M163" s="1"/>
      <c r="N163" s="1"/>
      <c r="O163" s="1"/>
      <c r="P163" s="1"/>
      <c r="Q163" s="12"/>
      <c r="R163" s="1"/>
      <c r="S163" s="1"/>
      <c r="T163" s="1"/>
      <c r="U163" s="12"/>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row>
    <row r="164" ht="15.75" customHeight="1">
      <c r="A164" s="1"/>
      <c r="B164" s="1"/>
      <c r="C164" s="1"/>
      <c r="D164" s="1"/>
      <c r="E164" s="1"/>
      <c r="F164" s="1"/>
      <c r="G164" s="1"/>
      <c r="H164" s="1"/>
      <c r="I164" s="1"/>
      <c r="J164" s="1"/>
      <c r="K164" s="1"/>
      <c r="L164" s="1"/>
      <c r="M164" s="1"/>
      <c r="N164" s="1"/>
      <c r="O164" s="1"/>
      <c r="P164" s="1"/>
      <c r="Q164" s="12"/>
      <c r="R164" s="1"/>
      <c r="S164" s="1"/>
      <c r="T164" s="1"/>
      <c r="U164" s="12"/>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row>
    <row r="165" ht="15.75" customHeight="1">
      <c r="A165" s="1"/>
      <c r="B165" s="1"/>
      <c r="C165" s="1"/>
      <c r="D165" s="1"/>
      <c r="E165" s="1"/>
      <c r="F165" s="1"/>
      <c r="G165" s="1"/>
      <c r="H165" s="1"/>
      <c r="I165" s="1"/>
      <c r="J165" s="1"/>
      <c r="K165" s="1"/>
      <c r="L165" s="1"/>
      <c r="M165" s="1"/>
      <c r="N165" s="1"/>
      <c r="O165" s="1"/>
      <c r="P165" s="1"/>
      <c r="Q165" s="12"/>
      <c r="R165" s="1"/>
      <c r="S165" s="1"/>
      <c r="T165" s="1"/>
      <c r="U165" s="12"/>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row>
    <row r="166" ht="15.75" customHeight="1">
      <c r="A166" s="1"/>
      <c r="B166" s="1"/>
      <c r="C166" s="1"/>
      <c r="D166" s="1"/>
      <c r="E166" s="1"/>
      <c r="F166" s="1"/>
      <c r="G166" s="1"/>
      <c r="H166" s="1"/>
      <c r="I166" s="1"/>
      <c r="J166" s="1"/>
      <c r="K166" s="1"/>
      <c r="L166" s="1"/>
      <c r="M166" s="1"/>
      <c r="N166" s="1"/>
      <c r="O166" s="1"/>
      <c r="P166" s="1"/>
      <c r="Q166" s="12"/>
      <c r="R166" s="1"/>
      <c r="S166" s="1"/>
      <c r="T166" s="1"/>
      <c r="U166" s="12"/>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row>
    <row r="167" ht="15.75" customHeight="1">
      <c r="A167" s="1"/>
      <c r="B167" s="1"/>
      <c r="C167" s="1"/>
      <c r="D167" s="1"/>
      <c r="E167" s="1"/>
      <c r="F167" s="1"/>
      <c r="G167" s="1"/>
      <c r="H167" s="1"/>
      <c r="I167" s="1"/>
      <c r="J167" s="1"/>
      <c r="K167" s="1"/>
      <c r="L167" s="1"/>
      <c r="M167" s="1"/>
      <c r="N167" s="1"/>
      <c r="O167" s="1"/>
      <c r="P167" s="1"/>
      <c r="Q167" s="12"/>
      <c r="R167" s="1"/>
      <c r="S167" s="1"/>
      <c r="T167" s="1"/>
      <c r="U167" s="12"/>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row>
    <row r="168" ht="15.75" customHeight="1">
      <c r="A168" s="1"/>
      <c r="B168" s="1"/>
      <c r="C168" s="1"/>
      <c r="D168" s="1"/>
      <c r="E168" s="1"/>
      <c r="F168" s="1"/>
      <c r="G168" s="1"/>
      <c r="H168" s="1"/>
      <c r="I168" s="1"/>
      <c r="J168" s="1"/>
      <c r="K168" s="1"/>
      <c r="L168" s="1"/>
      <c r="M168" s="1"/>
      <c r="N168" s="1"/>
      <c r="O168" s="1"/>
      <c r="P168" s="1"/>
      <c r="Q168" s="12"/>
      <c r="R168" s="1"/>
      <c r="S168" s="1"/>
      <c r="T168" s="1"/>
      <c r="U168" s="12"/>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row>
    <row r="169" ht="15.75" customHeight="1">
      <c r="A169" s="1"/>
      <c r="B169" s="1"/>
      <c r="C169" s="1"/>
      <c r="D169" s="1"/>
      <c r="E169" s="1"/>
      <c r="F169" s="1"/>
      <c r="G169" s="1"/>
      <c r="H169" s="1"/>
      <c r="I169" s="1"/>
      <c r="J169" s="1"/>
      <c r="K169" s="1"/>
      <c r="L169" s="1"/>
      <c r="M169" s="1"/>
      <c r="N169" s="1"/>
      <c r="O169" s="1"/>
      <c r="P169" s="1"/>
      <c r="Q169" s="12"/>
      <c r="R169" s="1"/>
      <c r="S169" s="1"/>
      <c r="T169" s="1"/>
      <c r="U169" s="12"/>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row>
    <row r="170" ht="15.75" customHeight="1">
      <c r="A170" s="1"/>
      <c r="B170" s="1"/>
      <c r="C170" s="1"/>
      <c r="D170" s="1"/>
      <c r="E170" s="1"/>
      <c r="F170" s="1"/>
      <c r="G170" s="1"/>
      <c r="H170" s="1"/>
      <c r="I170" s="1"/>
      <c r="J170" s="1"/>
      <c r="K170" s="1"/>
      <c r="L170" s="1"/>
      <c r="M170" s="1"/>
      <c r="N170" s="1"/>
      <c r="O170" s="1"/>
      <c r="P170" s="1"/>
      <c r="Q170" s="12"/>
      <c r="R170" s="1"/>
      <c r="S170" s="1"/>
      <c r="T170" s="1"/>
      <c r="U170" s="12"/>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row>
    <row r="171" ht="15.75" customHeight="1">
      <c r="A171" s="1"/>
      <c r="B171" s="1"/>
      <c r="C171" s="1"/>
      <c r="D171" s="1"/>
      <c r="E171" s="1"/>
      <c r="F171" s="1"/>
      <c r="G171" s="1"/>
      <c r="H171" s="1"/>
      <c r="I171" s="1"/>
      <c r="J171" s="1"/>
      <c r="K171" s="1"/>
      <c r="L171" s="1"/>
      <c r="M171" s="1"/>
      <c r="N171" s="1"/>
      <c r="O171" s="1"/>
      <c r="P171" s="1"/>
      <c r="Q171" s="12"/>
      <c r="R171" s="1"/>
      <c r="S171" s="1"/>
      <c r="T171" s="1"/>
      <c r="U171" s="12"/>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row>
    <row r="172" ht="15.75" customHeight="1">
      <c r="A172" s="1"/>
      <c r="B172" s="1"/>
      <c r="C172" s="1"/>
      <c r="D172" s="1"/>
      <c r="E172" s="1"/>
      <c r="F172" s="1"/>
      <c r="G172" s="1"/>
      <c r="H172" s="1"/>
      <c r="I172" s="1"/>
      <c r="J172" s="1"/>
      <c r="K172" s="1"/>
      <c r="L172" s="1"/>
      <c r="M172" s="1"/>
      <c r="N172" s="1"/>
      <c r="O172" s="1"/>
      <c r="P172" s="1"/>
      <c r="Q172" s="12"/>
      <c r="R172" s="1"/>
      <c r="S172" s="1"/>
      <c r="T172" s="1"/>
      <c r="U172" s="12"/>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row>
    <row r="173" ht="15.75" customHeight="1">
      <c r="A173" s="1"/>
      <c r="B173" s="1"/>
      <c r="C173" s="1"/>
      <c r="D173" s="1"/>
      <c r="E173" s="1"/>
      <c r="F173" s="1"/>
      <c r="G173" s="1"/>
      <c r="H173" s="1"/>
      <c r="I173" s="1"/>
      <c r="J173" s="1"/>
      <c r="K173" s="1"/>
      <c r="L173" s="1"/>
      <c r="M173" s="1"/>
      <c r="N173" s="1"/>
      <c r="O173" s="1"/>
      <c r="P173" s="1"/>
      <c r="Q173" s="12"/>
      <c r="R173" s="1"/>
      <c r="S173" s="1"/>
      <c r="T173" s="1"/>
      <c r="U173" s="12"/>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row>
    <row r="174" ht="15.75" customHeight="1">
      <c r="A174" s="1"/>
      <c r="B174" s="1"/>
      <c r="C174" s="1"/>
      <c r="D174" s="1"/>
      <c r="E174" s="1"/>
      <c r="F174" s="1"/>
      <c r="G174" s="1"/>
      <c r="H174" s="1"/>
      <c r="I174" s="1"/>
      <c r="J174" s="1"/>
      <c r="K174" s="1"/>
      <c r="L174" s="1"/>
      <c r="M174" s="1"/>
      <c r="N174" s="1"/>
      <c r="O174" s="1"/>
      <c r="P174" s="1"/>
      <c r="Q174" s="12"/>
      <c r="R174" s="1"/>
      <c r="S174" s="1"/>
      <c r="T174" s="1"/>
      <c r="U174" s="12"/>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row>
    <row r="175" ht="15.75" customHeight="1">
      <c r="A175" s="1"/>
      <c r="B175" s="1"/>
      <c r="C175" s="1"/>
      <c r="D175" s="1"/>
      <c r="E175" s="1"/>
      <c r="F175" s="1"/>
      <c r="G175" s="1"/>
      <c r="H175" s="1"/>
      <c r="I175" s="1"/>
      <c r="J175" s="1"/>
      <c r="K175" s="1"/>
      <c r="L175" s="1"/>
      <c r="M175" s="1"/>
      <c r="N175" s="1"/>
      <c r="O175" s="1"/>
      <c r="P175" s="1"/>
      <c r="Q175" s="12"/>
      <c r="R175" s="1"/>
      <c r="S175" s="1"/>
      <c r="T175" s="1"/>
      <c r="U175" s="12"/>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row>
    <row r="176" ht="15.75" customHeight="1">
      <c r="A176" s="1"/>
      <c r="B176" s="1"/>
      <c r="C176" s="1"/>
      <c r="D176" s="1"/>
      <c r="E176" s="1"/>
      <c r="F176" s="1"/>
      <c r="G176" s="1"/>
      <c r="H176" s="1"/>
      <c r="I176" s="1"/>
      <c r="J176" s="1"/>
      <c r="K176" s="1"/>
      <c r="L176" s="1"/>
      <c r="M176" s="1"/>
      <c r="N176" s="1"/>
      <c r="O176" s="1"/>
      <c r="P176" s="1"/>
      <c r="Q176" s="12"/>
      <c r="R176" s="1"/>
      <c r="S176" s="1"/>
      <c r="T176" s="1"/>
      <c r="U176" s="12"/>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row>
    <row r="177" ht="15.75" customHeight="1">
      <c r="A177" s="1"/>
      <c r="B177" s="1"/>
      <c r="C177" s="1"/>
      <c r="D177" s="1"/>
      <c r="E177" s="1"/>
      <c r="F177" s="1"/>
      <c r="G177" s="1"/>
      <c r="H177" s="1"/>
      <c r="I177" s="1"/>
      <c r="J177" s="1"/>
      <c r="K177" s="1"/>
      <c r="L177" s="1"/>
      <c r="M177" s="1"/>
      <c r="N177" s="1"/>
      <c r="O177" s="1"/>
      <c r="P177" s="1"/>
      <c r="Q177" s="12"/>
      <c r="R177" s="1"/>
      <c r="S177" s="1"/>
      <c r="T177" s="1"/>
      <c r="U177" s="12"/>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row>
    <row r="178" ht="15.75" customHeight="1">
      <c r="A178" s="1"/>
      <c r="B178" s="1"/>
      <c r="C178" s="1"/>
      <c r="D178" s="1"/>
      <c r="E178" s="1"/>
      <c r="F178" s="1"/>
      <c r="G178" s="1"/>
      <c r="H178" s="1"/>
      <c r="I178" s="1"/>
      <c r="J178" s="1"/>
      <c r="K178" s="1"/>
      <c r="L178" s="1"/>
      <c r="M178" s="1"/>
      <c r="N178" s="1"/>
      <c r="O178" s="1"/>
      <c r="P178" s="1"/>
      <c r="Q178" s="12"/>
      <c r="R178" s="1"/>
      <c r="S178" s="1"/>
      <c r="T178" s="1"/>
      <c r="U178" s="12"/>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row>
    <row r="179" ht="15.75" customHeight="1">
      <c r="A179" s="1"/>
      <c r="B179" s="1"/>
      <c r="C179" s="1"/>
      <c r="D179" s="1"/>
      <c r="E179" s="1"/>
      <c r="F179" s="1"/>
      <c r="G179" s="1"/>
      <c r="H179" s="1"/>
      <c r="I179" s="1"/>
      <c r="J179" s="1"/>
      <c r="K179" s="1"/>
      <c r="L179" s="1"/>
      <c r="M179" s="1"/>
      <c r="N179" s="1"/>
      <c r="O179" s="1"/>
      <c r="P179" s="1"/>
      <c r="Q179" s="12"/>
      <c r="R179" s="1"/>
      <c r="S179" s="1"/>
      <c r="T179" s="1"/>
      <c r="U179" s="12"/>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row>
    <row r="180" ht="15.75" customHeight="1">
      <c r="A180" s="1"/>
      <c r="B180" s="1"/>
      <c r="C180" s="1"/>
      <c r="D180" s="1"/>
      <c r="E180" s="1"/>
      <c r="F180" s="1"/>
      <c r="G180" s="1"/>
      <c r="H180" s="1"/>
      <c r="I180" s="1"/>
      <c r="J180" s="1"/>
      <c r="K180" s="1"/>
      <c r="L180" s="1"/>
      <c r="M180" s="1"/>
      <c r="N180" s="1"/>
      <c r="O180" s="1"/>
      <c r="P180" s="1"/>
      <c r="Q180" s="12"/>
      <c r="R180" s="1"/>
      <c r="S180" s="1"/>
      <c r="T180" s="1"/>
      <c r="U180" s="12"/>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row>
    <row r="181" ht="15.75" customHeight="1">
      <c r="A181" s="1"/>
      <c r="B181" s="1"/>
      <c r="C181" s="1"/>
      <c r="D181" s="1"/>
      <c r="E181" s="1"/>
      <c r="F181" s="1"/>
      <c r="G181" s="1"/>
      <c r="H181" s="1"/>
      <c r="I181" s="1"/>
      <c r="J181" s="1"/>
      <c r="K181" s="1"/>
      <c r="L181" s="1"/>
      <c r="M181" s="1"/>
      <c r="N181" s="1"/>
      <c r="O181" s="1"/>
      <c r="P181" s="1"/>
      <c r="Q181" s="12"/>
      <c r="R181" s="1"/>
      <c r="S181" s="1"/>
      <c r="T181" s="1"/>
      <c r="U181" s="12"/>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row>
    <row r="182" ht="15.75" customHeight="1">
      <c r="A182" s="1"/>
      <c r="B182" s="1"/>
      <c r="C182" s="1"/>
      <c r="D182" s="1"/>
      <c r="E182" s="1"/>
      <c r="F182" s="1"/>
      <c r="G182" s="1"/>
      <c r="H182" s="1"/>
      <c r="I182" s="1"/>
      <c r="J182" s="1"/>
      <c r="K182" s="1"/>
      <c r="L182" s="1"/>
      <c r="M182" s="1"/>
      <c r="N182" s="1"/>
      <c r="O182" s="1"/>
      <c r="P182" s="1"/>
      <c r="Q182" s="12"/>
      <c r="R182" s="1"/>
      <c r="S182" s="1"/>
      <c r="T182" s="1"/>
      <c r="U182" s="12"/>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row>
    <row r="183" ht="15.75" customHeight="1">
      <c r="A183" s="1"/>
      <c r="B183" s="1"/>
      <c r="C183" s="1"/>
      <c r="D183" s="1"/>
      <c r="E183" s="1"/>
      <c r="F183" s="1"/>
      <c r="G183" s="1"/>
      <c r="H183" s="1"/>
      <c r="I183" s="1"/>
      <c r="J183" s="1"/>
      <c r="K183" s="1"/>
      <c r="L183" s="1"/>
      <c r="M183" s="1"/>
      <c r="N183" s="1"/>
      <c r="O183" s="1"/>
      <c r="P183" s="1"/>
      <c r="Q183" s="12"/>
      <c r="R183" s="1"/>
      <c r="S183" s="1"/>
      <c r="T183" s="1"/>
      <c r="U183" s="12"/>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row>
    <row r="184" ht="15.75" customHeight="1">
      <c r="A184" s="1"/>
      <c r="B184" s="1"/>
      <c r="C184" s="1"/>
      <c r="D184" s="1"/>
      <c r="E184" s="1"/>
      <c r="F184" s="1"/>
      <c r="G184" s="1"/>
      <c r="H184" s="1"/>
      <c r="I184" s="1"/>
      <c r="J184" s="1"/>
      <c r="K184" s="1"/>
      <c r="L184" s="1"/>
      <c r="M184" s="1"/>
      <c r="N184" s="1"/>
      <c r="O184" s="1"/>
      <c r="P184" s="1"/>
      <c r="Q184" s="12"/>
      <c r="R184" s="1"/>
      <c r="S184" s="1"/>
      <c r="T184" s="1"/>
      <c r="U184" s="12"/>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row>
    <row r="185" ht="15.75" customHeight="1">
      <c r="A185" s="1"/>
      <c r="B185" s="1"/>
      <c r="C185" s="1"/>
      <c r="D185" s="1"/>
      <c r="E185" s="1"/>
      <c r="F185" s="1"/>
      <c r="G185" s="1"/>
      <c r="H185" s="1"/>
      <c r="I185" s="1"/>
      <c r="J185" s="1"/>
      <c r="K185" s="1"/>
      <c r="L185" s="1"/>
      <c r="M185" s="1"/>
      <c r="N185" s="1"/>
      <c r="O185" s="1"/>
      <c r="P185" s="1"/>
      <c r="Q185" s="12"/>
      <c r="R185" s="1"/>
      <c r="S185" s="1"/>
      <c r="T185" s="1"/>
      <c r="U185" s="12"/>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row>
    <row r="186" ht="15.75" customHeight="1">
      <c r="A186" s="1"/>
      <c r="B186" s="1"/>
      <c r="C186" s="1"/>
      <c r="D186" s="1"/>
      <c r="E186" s="1"/>
      <c r="F186" s="1"/>
      <c r="G186" s="1"/>
      <c r="H186" s="1"/>
      <c r="I186" s="1"/>
      <c r="J186" s="1"/>
      <c r="K186" s="1"/>
      <c r="L186" s="1"/>
      <c r="M186" s="1"/>
      <c r="N186" s="1"/>
      <c r="O186" s="1"/>
      <c r="P186" s="1"/>
      <c r="Q186" s="12"/>
      <c r="R186" s="1"/>
      <c r="S186" s="1"/>
      <c r="T186" s="1"/>
      <c r="U186" s="12"/>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row>
    <row r="187" ht="15.75" customHeight="1">
      <c r="A187" s="1"/>
      <c r="B187" s="1"/>
      <c r="C187" s="1"/>
      <c r="D187" s="1"/>
      <c r="E187" s="1"/>
      <c r="F187" s="1"/>
      <c r="G187" s="1"/>
      <c r="H187" s="1"/>
      <c r="I187" s="1"/>
      <c r="J187" s="1"/>
      <c r="K187" s="1"/>
      <c r="L187" s="1"/>
      <c r="M187" s="1"/>
      <c r="N187" s="1"/>
      <c r="O187" s="1"/>
      <c r="P187" s="1"/>
      <c r="Q187" s="12"/>
      <c r="R187" s="1"/>
      <c r="S187" s="1"/>
      <c r="T187" s="1"/>
      <c r="U187" s="12"/>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row>
    <row r="188" ht="15.75" customHeight="1">
      <c r="A188" s="1"/>
      <c r="B188" s="1"/>
      <c r="C188" s="1"/>
      <c r="D188" s="1"/>
      <c r="E188" s="1"/>
      <c r="F188" s="1"/>
      <c r="G188" s="1"/>
      <c r="H188" s="1"/>
      <c r="I188" s="1"/>
      <c r="J188" s="1"/>
      <c r="K188" s="1"/>
      <c r="L188" s="1"/>
      <c r="M188" s="1"/>
      <c r="N188" s="1"/>
      <c r="O188" s="1"/>
      <c r="P188" s="1"/>
      <c r="Q188" s="12"/>
      <c r="R188" s="1"/>
      <c r="S188" s="1"/>
      <c r="T188" s="1"/>
      <c r="U188" s="12"/>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row>
    <row r="189" ht="15.75" customHeight="1">
      <c r="A189" s="1"/>
      <c r="B189" s="1"/>
      <c r="C189" s="1"/>
      <c r="D189" s="1"/>
      <c r="E189" s="1"/>
      <c r="F189" s="1"/>
      <c r="G189" s="1"/>
      <c r="H189" s="1"/>
      <c r="I189" s="1"/>
      <c r="J189" s="1"/>
      <c r="K189" s="1"/>
      <c r="L189" s="1"/>
      <c r="M189" s="1"/>
      <c r="N189" s="1"/>
      <c r="O189" s="1"/>
      <c r="P189" s="1"/>
      <c r="Q189" s="12"/>
      <c r="R189" s="1"/>
      <c r="S189" s="1"/>
      <c r="T189" s="1"/>
      <c r="U189" s="12"/>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row>
    <row r="190" ht="15.75" customHeight="1">
      <c r="A190" s="1"/>
      <c r="B190" s="1"/>
      <c r="C190" s="1"/>
      <c r="D190" s="1"/>
      <c r="E190" s="1"/>
      <c r="F190" s="1"/>
      <c r="G190" s="1"/>
      <c r="H190" s="1"/>
      <c r="I190" s="1"/>
      <c r="J190" s="1"/>
      <c r="K190" s="1"/>
      <c r="L190" s="1"/>
      <c r="M190" s="1"/>
      <c r="N190" s="1"/>
      <c r="O190" s="1"/>
      <c r="P190" s="1"/>
      <c r="Q190" s="12"/>
      <c r="R190" s="1"/>
      <c r="S190" s="1"/>
      <c r="T190" s="1"/>
      <c r="U190" s="12"/>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row>
    <row r="191" ht="15.75" customHeight="1">
      <c r="A191" s="1"/>
      <c r="B191" s="1"/>
      <c r="C191" s="1"/>
      <c r="D191" s="1"/>
      <c r="E191" s="1"/>
      <c r="F191" s="1"/>
      <c r="G191" s="1"/>
      <c r="H191" s="1"/>
      <c r="I191" s="1"/>
      <c r="J191" s="1"/>
      <c r="K191" s="1"/>
      <c r="L191" s="1"/>
      <c r="M191" s="1"/>
      <c r="N191" s="1"/>
      <c r="O191" s="1"/>
      <c r="P191" s="1"/>
      <c r="Q191" s="12"/>
      <c r="R191" s="1"/>
      <c r="S191" s="1"/>
      <c r="T191" s="1"/>
      <c r="U191" s="12"/>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row>
    <row r="192" ht="15.75" customHeight="1">
      <c r="A192" s="1"/>
      <c r="B192" s="1"/>
      <c r="C192" s="1"/>
      <c r="D192" s="1"/>
      <c r="E192" s="1"/>
      <c r="F192" s="1"/>
      <c r="G192" s="1"/>
      <c r="H192" s="1"/>
      <c r="I192" s="1"/>
      <c r="J192" s="1"/>
      <c r="K192" s="1"/>
      <c r="L192" s="1"/>
      <c r="M192" s="1"/>
      <c r="N192" s="1"/>
      <c r="O192" s="1"/>
      <c r="P192" s="1"/>
      <c r="Q192" s="12"/>
      <c r="R192" s="1"/>
      <c r="S192" s="1"/>
      <c r="T192" s="1"/>
      <c r="U192" s="12"/>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row>
    <row r="193" ht="15.75" customHeight="1">
      <c r="A193" s="1"/>
      <c r="B193" s="1"/>
      <c r="C193" s="1"/>
      <c r="D193" s="1"/>
      <c r="E193" s="1"/>
      <c r="F193" s="1"/>
      <c r="G193" s="1"/>
      <c r="H193" s="1"/>
      <c r="I193" s="1"/>
      <c r="J193" s="1"/>
      <c r="K193" s="1"/>
      <c r="L193" s="1"/>
      <c r="M193" s="1"/>
      <c r="N193" s="1"/>
      <c r="O193" s="1"/>
      <c r="P193" s="1"/>
      <c r="Q193" s="12"/>
      <c r="R193" s="1"/>
      <c r="S193" s="1"/>
      <c r="T193" s="1"/>
      <c r="U193" s="12"/>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row>
    <row r="194" ht="15.75" customHeight="1">
      <c r="A194" s="1"/>
      <c r="B194" s="1"/>
      <c r="C194" s="1"/>
      <c r="D194" s="1"/>
      <c r="E194" s="1"/>
      <c r="F194" s="1"/>
      <c r="G194" s="1"/>
      <c r="H194" s="1"/>
      <c r="I194" s="1"/>
      <c r="J194" s="1"/>
      <c r="K194" s="1"/>
      <c r="L194" s="1"/>
      <c r="M194" s="1"/>
      <c r="N194" s="1"/>
      <c r="O194" s="1"/>
      <c r="P194" s="1"/>
      <c r="Q194" s="12"/>
      <c r="R194" s="1"/>
      <c r="S194" s="1"/>
      <c r="T194" s="1"/>
      <c r="U194" s="12"/>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row>
    <row r="195" ht="15.75" customHeight="1">
      <c r="A195" s="1"/>
      <c r="B195" s="1"/>
      <c r="C195" s="1"/>
      <c r="D195" s="1"/>
      <c r="E195" s="1"/>
      <c r="F195" s="1"/>
      <c r="G195" s="1"/>
      <c r="H195" s="1"/>
      <c r="I195" s="1"/>
      <c r="J195" s="1"/>
      <c r="K195" s="1"/>
      <c r="L195" s="1"/>
      <c r="M195" s="1"/>
      <c r="N195" s="1"/>
      <c r="O195" s="1"/>
      <c r="P195" s="1"/>
      <c r="Q195" s="12"/>
      <c r="R195" s="1"/>
      <c r="S195" s="1"/>
      <c r="T195" s="1"/>
      <c r="U195" s="12"/>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row>
    <row r="196" ht="15.75" customHeight="1">
      <c r="A196" s="1"/>
      <c r="B196" s="1"/>
      <c r="C196" s="1"/>
      <c r="D196" s="1"/>
      <c r="E196" s="1"/>
      <c r="F196" s="1"/>
      <c r="G196" s="1"/>
      <c r="H196" s="1"/>
      <c r="I196" s="1"/>
      <c r="J196" s="1"/>
      <c r="K196" s="1"/>
      <c r="L196" s="1"/>
      <c r="M196" s="1"/>
      <c r="N196" s="1"/>
      <c r="O196" s="1"/>
      <c r="P196" s="1"/>
      <c r="Q196" s="12"/>
      <c r="R196" s="1"/>
      <c r="S196" s="1"/>
      <c r="T196" s="1"/>
      <c r="U196" s="12"/>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row>
    <row r="197" ht="15.75" customHeight="1">
      <c r="A197" s="1"/>
      <c r="B197" s="1"/>
      <c r="C197" s="1"/>
      <c r="D197" s="1"/>
      <c r="E197" s="1"/>
      <c r="F197" s="1"/>
      <c r="G197" s="1"/>
      <c r="H197" s="1"/>
      <c r="I197" s="1"/>
      <c r="J197" s="1"/>
      <c r="K197" s="1"/>
      <c r="L197" s="1"/>
      <c r="M197" s="1"/>
      <c r="N197" s="1"/>
      <c r="O197" s="1"/>
      <c r="P197" s="1"/>
      <c r="Q197" s="12"/>
      <c r="R197" s="1"/>
      <c r="S197" s="1"/>
      <c r="T197" s="1"/>
      <c r="U197" s="12"/>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row>
    <row r="198" ht="15.75" customHeight="1">
      <c r="A198" s="1"/>
      <c r="B198" s="1"/>
      <c r="C198" s="1"/>
      <c r="D198" s="1"/>
      <c r="E198" s="1"/>
      <c r="F198" s="1"/>
      <c r="G198" s="1"/>
      <c r="H198" s="1"/>
      <c r="I198" s="1"/>
      <c r="J198" s="1"/>
      <c r="K198" s="1"/>
      <c r="L198" s="1"/>
      <c r="M198" s="1"/>
      <c r="N198" s="1"/>
      <c r="O198" s="1"/>
      <c r="P198" s="1"/>
      <c r="Q198" s="12"/>
      <c r="R198" s="1"/>
      <c r="S198" s="1"/>
      <c r="T198" s="1"/>
      <c r="U198" s="12"/>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row>
    <row r="199" ht="15.75" customHeight="1">
      <c r="A199" s="1"/>
      <c r="B199" s="1"/>
      <c r="C199" s="1"/>
      <c r="D199" s="1"/>
      <c r="E199" s="1"/>
      <c r="F199" s="1"/>
      <c r="G199" s="1"/>
      <c r="H199" s="1"/>
      <c r="I199" s="1"/>
      <c r="J199" s="1"/>
      <c r="K199" s="1"/>
      <c r="L199" s="1"/>
      <c r="M199" s="1"/>
      <c r="N199" s="1"/>
      <c r="O199" s="1"/>
      <c r="P199" s="1"/>
      <c r="Q199" s="12"/>
      <c r="R199" s="1"/>
      <c r="S199" s="1"/>
      <c r="T199" s="1"/>
      <c r="U199" s="12"/>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row>
    <row r="200" ht="15.75" customHeight="1">
      <c r="A200" s="1"/>
      <c r="B200" s="1"/>
      <c r="C200" s="1"/>
      <c r="D200" s="1"/>
      <c r="E200" s="1"/>
      <c r="F200" s="1"/>
      <c r="G200" s="1"/>
      <c r="H200" s="1"/>
      <c r="I200" s="1"/>
      <c r="J200" s="1"/>
      <c r="K200" s="1"/>
      <c r="L200" s="1"/>
      <c r="M200" s="1"/>
      <c r="N200" s="1"/>
      <c r="O200" s="1"/>
      <c r="P200" s="1"/>
      <c r="Q200" s="12"/>
      <c r="R200" s="1"/>
      <c r="S200" s="1"/>
      <c r="T200" s="1"/>
      <c r="U200" s="12"/>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row>
    <row r="201" ht="15.75" customHeight="1">
      <c r="A201" s="1"/>
      <c r="B201" s="1"/>
      <c r="C201" s="1"/>
      <c r="D201" s="1"/>
      <c r="E201" s="1"/>
      <c r="F201" s="1"/>
      <c r="G201" s="1"/>
      <c r="H201" s="1"/>
      <c r="I201" s="1"/>
      <c r="J201" s="1"/>
      <c r="K201" s="1"/>
      <c r="L201" s="1"/>
      <c r="M201" s="1"/>
      <c r="N201" s="1"/>
      <c r="O201" s="1"/>
      <c r="P201" s="1"/>
      <c r="Q201" s="12"/>
      <c r="R201" s="1"/>
      <c r="S201" s="1"/>
      <c r="T201" s="1"/>
      <c r="U201" s="12"/>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row>
    <row r="202" ht="15.75" customHeight="1">
      <c r="A202" s="1"/>
      <c r="B202" s="1"/>
      <c r="C202" s="1"/>
      <c r="D202" s="1"/>
      <c r="E202" s="1"/>
      <c r="F202" s="1"/>
      <c r="G202" s="1"/>
      <c r="H202" s="1"/>
      <c r="I202" s="1"/>
      <c r="J202" s="1"/>
      <c r="K202" s="1"/>
      <c r="L202" s="1"/>
      <c r="M202" s="1"/>
      <c r="N202" s="1"/>
      <c r="O202" s="1"/>
      <c r="P202" s="1"/>
      <c r="Q202" s="12"/>
      <c r="R202" s="1"/>
      <c r="S202" s="1"/>
      <c r="T202" s="1"/>
      <c r="U202" s="12"/>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row>
    <row r="203" ht="15.75" customHeight="1">
      <c r="A203" s="1"/>
      <c r="B203" s="1"/>
      <c r="C203" s="1"/>
      <c r="D203" s="1"/>
      <c r="E203" s="1"/>
      <c r="F203" s="1"/>
      <c r="G203" s="1"/>
      <c r="H203" s="1"/>
      <c r="I203" s="1"/>
      <c r="J203" s="1"/>
      <c r="K203" s="1"/>
      <c r="L203" s="1"/>
      <c r="M203" s="1"/>
      <c r="N203" s="1"/>
      <c r="O203" s="1"/>
      <c r="P203" s="1"/>
      <c r="Q203" s="12"/>
      <c r="R203" s="1"/>
      <c r="S203" s="1"/>
      <c r="T203" s="1"/>
      <c r="U203" s="12"/>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row>
    <row r="204" ht="15.75" customHeight="1">
      <c r="A204" s="1"/>
      <c r="B204" s="1"/>
      <c r="C204" s="1"/>
      <c r="D204" s="1"/>
      <c r="E204" s="1"/>
      <c r="F204" s="1"/>
      <c r="G204" s="1"/>
      <c r="H204" s="1"/>
      <c r="I204" s="1"/>
      <c r="J204" s="1"/>
      <c r="K204" s="1"/>
      <c r="L204" s="1"/>
      <c r="M204" s="1"/>
      <c r="N204" s="1"/>
      <c r="O204" s="1"/>
      <c r="P204" s="1"/>
      <c r="Q204" s="12"/>
      <c r="R204" s="1"/>
      <c r="S204" s="1"/>
      <c r="T204" s="1"/>
      <c r="U204" s="12"/>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row>
    <row r="205" ht="15.75" customHeight="1">
      <c r="A205" s="1"/>
      <c r="B205" s="1"/>
      <c r="C205" s="1"/>
      <c r="D205" s="1"/>
      <c r="E205" s="1"/>
      <c r="F205" s="1"/>
      <c r="G205" s="1"/>
      <c r="H205" s="1"/>
      <c r="I205" s="1"/>
      <c r="J205" s="1"/>
      <c r="K205" s="1"/>
      <c r="L205" s="1"/>
      <c r="M205" s="1"/>
      <c r="N205" s="1"/>
      <c r="O205" s="1"/>
      <c r="P205" s="1"/>
      <c r="Q205" s="12"/>
      <c r="R205" s="1"/>
      <c r="S205" s="1"/>
      <c r="T205" s="1"/>
      <c r="U205" s="12"/>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row>
    <row r="206" ht="15.75" customHeight="1">
      <c r="A206" s="1"/>
      <c r="B206" s="1"/>
      <c r="C206" s="1"/>
      <c r="D206" s="1"/>
      <c r="E206" s="1"/>
      <c r="F206" s="1"/>
      <c r="G206" s="1"/>
      <c r="H206" s="1"/>
      <c r="I206" s="1"/>
      <c r="J206" s="1"/>
      <c r="K206" s="1"/>
      <c r="L206" s="1"/>
      <c r="M206" s="1"/>
      <c r="N206" s="1"/>
      <c r="O206" s="1"/>
      <c r="P206" s="1"/>
      <c r="Q206" s="12"/>
      <c r="R206" s="1"/>
      <c r="S206" s="1"/>
      <c r="T206" s="1"/>
      <c r="U206" s="12"/>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row>
    <row r="207" ht="15.75" customHeight="1">
      <c r="A207" s="1"/>
      <c r="B207" s="1"/>
      <c r="C207" s="1"/>
      <c r="D207" s="1"/>
      <c r="E207" s="1"/>
      <c r="F207" s="1"/>
      <c r="G207" s="1"/>
      <c r="H207" s="1"/>
      <c r="I207" s="1"/>
      <c r="J207" s="1"/>
      <c r="K207" s="1"/>
      <c r="L207" s="1"/>
      <c r="M207" s="1"/>
      <c r="N207" s="1"/>
      <c r="O207" s="1"/>
      <c r="P207" s="1"/>
      <c r="Q207" s="12"/>
      <c r="R207" s="1"/>
      <c r="S207" s="1"/>
      <c r="T207" s="1"/>
      <c r="U207" s="12"/>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row>
    <row r="208" ht="15.75" customHeight="1">
      <c r="A208" s="1"/>
      <c r="B208" s="1"/>
      <c r="C208" s="1"/>
      <c r="D208" s="1"/>
      <c r="E208" s="1"/>
      <c r="F208" s="1"/>
      <c r="G208" s="1"/>
      <c r="H208" s="1"/>
      <c r="I208" s="1"/>
      <c r="J208" s="1"/>
      <c r="K208" s="1"/>
      <c r="L208" s="1"/>
      <c r="M208" s="1"/>
      <c r="N208" s="1"/>
      <c r="O208" s="1"/>
      <c r="P208" s="1"/>
      <c r="Q208" s="12"/>
      <c r="R208" s="1"/>
      <c r="S208" s="1"/>
      <c r="T208" s="1"/>
      <c r="U208" s="12"/>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row>
    <row r="209" ht="15.75" customHeight="1">
      <c r="A209" s="1"/>
      <c r="B209" s="1"/>
      <c r="C209" s="1"/>
      <c r="D209" s="1"/>
      <c r="E209" s="1"/>
      <c r="F209" s="1"/>
      <c r="G209" s="1"/>
      <c r="H209" s="1"/>
      <c r="I209" s="1"/>
      <c r="J209" s="1"/>
      <c r="K209" s="1"/>
      <c r="L209" s="1"/>
      <c r="M209" s="1"/>
      <c r="N209" s="1"/>
      <c r="O209" s="1"/>
      <c r="P209" s="1"/>
      <c r="Q209" s="12"/>
      <c r="R209" s="1"/>
      <c r="S209" s="1"/>
      <c r="T209" s="1"/>
      <c r="U209" s="12"/>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row>
    <row r="210" ht="15.75" customHeight="1">
      <c r="A210" s="1"/>
      <c r="B210" s="1"/>
      <c r="C210" s="1"/>
      <c r="D210" s="1"/>
      <c r="E210" s="1"/>
      <c r="F210" s="1"/>
      <c r="G210" s="1"/>
      <c r="H210" s="1"/>
      <c r="I210" s="1"/>
      <c r="J210" s="1"/>
      <c r="K210" s="1"/>
      <c r="L210" s="1"/>
      <c r="M210" s="1"/>
      <c r="N210" s="1"/>
      <c r="O210" s="1"/>
      <c r="P210" s="1"/>
      <c r="Q210" s="12"/>
      <c r="R210" s="1"/>
      <c r="S210" s="1"/>
      <c r="T210" s="1"/>
      <c r="U210" s="12"/>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row>
    <row r="211" ht="15.75" customHeight="1">
      <c r="A211" s="1"/>
      <c r="B211" s="1"/>
      <c r="C211" s="1"/>
      <c r="D211" s="1"/>
      <c r="E211" s="1"/>
      <c r="F211" s="1"/>
      <c r="G211" s="1"/>
      <c r="H211" s="1"/>
      <c r="I211" s="1"/>
      <c r="J211" s="1"/>
      <c r="K211" s="1"/>
      <c r="L211" s="1"/>
      <c r="M211" s="1"/>
      <c r="N211" s="1"/>
      <c r="O211" s="1"/>
      <c r="P211" s="1"/>
      <c r="Q211" s="12"/>
      <c r="R211" s="1"/>
      <c r="S211" s="1"/>
      <c r="T211" s="1"/>
      <c r="U211" s="12"/>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row>
    <row r="212" ht="15.75" customHeight="1">
      <c r="A212" s="1"/>
      <c r="B212" s="1"/>
      <c r="C212" s="1"/>
      <c r="D212" s="1"/>
      <c r="E212" s="1"/>
      <c r="F212" s="1"/>
      <c r="G212" s="1"/>
      <c r="H212" s="1"/>
      <c r="I212" s="1"/>
      <c r="J212" s="1"/>
      <c r="K212" s="1"/>
      <c r="L212" s="1"/>
      <c r="M212" s="1"/>
      <c r="N212" s="1"/>
      <c r="O212" s="1"/>
      <c r="P212" s="1"/>
      <c r="Q212" s="12"/>
      <c r="R212" s="1"/>
      <c r="S212" s="1"/>
      <c r="T212" s="1"/>
      <c r="U212" s="12"/>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row>
    <row r="213" ht="15.75" customHeight="1">
      <c r="A213" s="1"/>
      <c r="B213" s="1"/>
      <c r="C213" s="1"/>
      <c r="D213" s="1"/>
      <c r="E213" s="1"/>
      <c r="F213" s="1"/>
      <c r="G213" s="1"/>
      <c r="H213" s="1"/>
      <c r="I213" s="1"/>
      <c r="J213" s="1"/>
      <c r="K213" s="1"/>
      <c r="L213" s="1"/>
      <c r="M213" s="1"/>
      <c r="N213" s="1"/>
      <c r="O213" s="1"/>
      <c r="P213" s="1"/>
      <c r="Q213" s="12"/>
      <c r="R213" s="1"/>
      <c r="S213" s="1"/>
      <c r="T213" s="1"/>
      <c r="U213" s="12"/>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row>
    <row r="214" ht="15.75" customHeight="1">
      <c r="A214" s="1"/>
      <c r="B214" s="1"/>
      <c r="C214" s="1"/>
      <c r="D214" s="1"/>
      <c r="E214" s="1"/>
      <c r="F214" s="1"/>
      <c r="G214" s="1"/>
      <c r="H214" s="1"/>
      <c r="I214" s="1"/>
      <c r="J214" s="1"/>
      <c r="K214" s="1"/>
      <c r="L214" s="1"/>
      <c r="M214" s="1"/>
      <c r="N214" s="1"/>
      <c r="O214" s="1"/>
      <c r="P214" s="1"/>
      <c r="Q214" s="12"/>
      <c r="R214" s="1"/>
      <c r="S214" s="1"/>
      <c r="T214" s="1"/>
      <c r="U214" s="12"/>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row>
    <row r="215" ht="15.75" customHeight="1">
      <c r="A215" s="1"/>
      <c r="B215" s="1"/>
      <c r="C215" s="1"/>
      <c r="D215" s="1"/>
      <c r="E215" s="1"/>
      <c r="F215" s="1"/>
      <c r="G215" s="1"/>
      <c r="H215" s="1"/>
      <c r="I215" s="1"/>
      <c r="J215" s="1"/>
      <c r="K215" s="1"/>
      <c r="L215" s="1"/>
      <c r="M215" s="1"/>
      <c r="N215" s="1"/>
      <c r="O215" s="1"/>
      <c r="P215" s="1"/>
      <c r="Q215" s="12"/>
      <c r="R215" s="1"/>
      <c r="S215" s="1"/>
      <c r="T215" s="1"/>
      <c r="U215" s="12"/>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row>
    <row r="216" ht="15.75" customHeight="1">
      <c r="A216" s="1"/>
      <c r="B216" s="1"/>
      <c r="C216" s="1"/>
      <c r="D216" s="1"/>
      <c r="E216" s="1"/>
      <c r="F216" s="1"/>
      <c r="G216" s="1"/>
      <c r="H216" s="1"/>
      <c r="I216" s="1"/>
      <c r="J216" s="1"/>
      <c r="K216" s="1"/>
      <c r="L216" s="1"/>
      <c r="M216" s="1"/>
      <c r="N216" s="1"/>
      <c r="O216" s="1"/>
      <c r="P216" s="1"/>
      <c r="Q216" s="12"/>
      <c r="R216" s="1"/>
      <c r="S216" s="1"/>
      <c r="T216" s="1"/>
      <c r="U216" s="12"/>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row>
    <row r="217" ht="15.75" customHeight="1">
      <c r="A217" s="1"/>
      <c r="B217" s="1"/>
      <c r="C217" s="1"/>
      <c r="D217" s="1"/>
      <c r="E217" s="1"/>
      <c r="F217" s="1"/>
      <c r="G217" s="1"/>
      <c r="H217" s="1"/>
      <c r="I217" s="1"/>
      <c r="J217" s="1"/>
      <c r="K217" s="1"/>
      <c r="L217" s="1"/>
      <c r="M217" s="1"/>
      <c r="N217" s="1"/>
      <c r="O217" s="1"/>
      <c r="P217" s="1"/>
      <c r="Q217" s="12"/>
      <c r="R217" s="1"/>
      <c r="S217" s="1"/>
      <c r="T217" s="1"/>
      <c r="U217" s="12"/>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row>
    <row r="218" ht="15.75" customHeight="1">
      <c r="A218" s="1"/>
      <c r="B218" s="1"/>
      <c r="C218" s="1"/>
      <c r="D218" s="1"/>
      <c r="E218" s="1"/>
      <c r="F218" s="1"/>
      <c r="G218" s="1"/>
      <c r="H218" s="1"/>
      <c r="I218" s="1"/>
      <c r="J218" s="1"/>
      <c r="K218" s="1"/>
      <c r="L218" s="1"/>
      <c r="M218" s="1"/>
      <c r="N218" s="1"/>
      <c r="O218" s="1"/>
      <c r="P218" s="1"/>
      <c r="Q218" s="12"/>
      <c r="R218" s="1"/>
      <c r="S218" s="1"/>
      <c r="T218" s="1"/>
      <c r="U218" s="12"/>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row>
    <row r="219" ht="15.75" customHeight="1">
      <c r="A219" s="1"/>
      <c r="B219" s="1"/>
      <c r="C219" s="1"/>
      <c r="D219" s="1"/>
      <c r="E219" s="1"/>
      <c r="F219" s="1"/>
      <c r="G219" s="1"/>
      <c r="H219" s="1"/>
      <c r="I219" s="1"/>
      <c r="J219" s="1"/>
      <c r="K219" s="1"/>
      <c r="L219" s="1"/>
      <c r="M219" s="1"/>
      <c r="N219" s="1"/>
      <c r="O219" s="1"/>
      <c r="P219" s="1"/>
      <c r="Q219" s="12"/>
      <c r="R219" s="1"/>
      <c r="S219" s="1"/>
      <c r="T219" s="1"/>
      <c r="U219" s="12"/>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row>
    <row r="220" ht="15.75" customHeight="1">
      <c r="A220" s="1"/>
      <c r="B220" s="1"/>
      <c r="C220" s="1"/>
      <c r="D220" s="1"/>
      <c r="E220" s="1"/>
      <c r="F220" s="1"/>
      <c r="G220" s="1"/>
      <c r="H220" s="1"/>
      <c r="I220" s="1"/>
      <c r="J220" s="1"/>
      <c r="K220" s="1"/>
      <c r="L220" s="1"/>
      <c r="M220" s="1"/>
      <c r="N220" s="1"/>
      <c r="O220" s="1"/>
      <c r="P220" s="1"/>
      <c r="Q220" s="12"/>
      <c r="R220" s="1"/>
      <c r="S220" s="1"/>
      <c r="T220" s="1"/>
      <c r="U220" s="12"/>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row>
    <row r="221" ht="15.75" customHeight="1">
      <c r="A221" s="1"/>
      <c r="B221" s="1"/>
      <c r="C221" s="1"/>
      <c r="D221" s="1"/>
      <c r="E221" s="1"/>
      <c r="F221" s="1"/>
      <c r="G221" s="1"/>
      <c r="H221" s="1"/>
      <c r="I221" s="1"/>
      <c r="J221" s="1"/>
      <c r="K221" s="1"/>
      <c r="L221" s="1"/>
      <c r="M221" s="1"/>
      <c r="N221" s="1"/>
      <c r="O221" s="1"/>
      <c r="P221" s="1"/>
      <c r="Q221" s="12"/>
      <c r="R221" s="1"/>
      <c r="S221" s="1"/>
      <c r="T221" s="1"/>
      <c r="U221" s="12"/>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row>
    <row r="222" ht="15.75" customHeight="1">
      <c r="A222" s="1"/>
      <c r="B222" s="1"/>
      <c r="C222" s="1"/>
      <c r="D222" s="1"/>
      <c r="E222" s="1"/>
      <c r="F222" s="1"/>
      <c r="G222" s="1"/>
      <c r="H222" s="1"/>
      <c r="I222" s="1"/>
      <c r="J222" s="1"/>
      <c r="K222" s="1"/>
      <c r="L222" s="1"/>
      <c r="M222" s="1"/>
      <c r="N222" s="1"/>
      <c r="O222" s="1"/>
      <c r="P222" s="1"/>
      <c r="Q222" s="12"/>
      <c r="R222" s="1"/>
      <c r="S222" s="1"/>
      <c r="T222" s="1"/>
      <c r="U222" s="12"/>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row>
    <row r="223" ht="15.75" customHeight="1">
      <c r="A223" s="1"/>
      <c r="B223" s="1"/>
      <c r="C223" s="1"/>
      <c r="D223" s="1"/>
      <c r="E223" s="1"/>
      <c r="F223" s="1"/>
      <c r="G223" s="1"/>
      <c r="H223" s="1"/>
      <c r="I223" s="1"/>
      <c r="J223" s="1"/>
      <c r="K223" s="1"/>
      <c r="L223" s="1"/>
      <c r="M223" s="1"/>
      <c r="N223" s="1"/>
      <c r="O223" s="1"/>
      <c r="P223" s="1"/>
      <c r="Q223" s="12"/>
      <c r="R223" s="1"/>
      <c r="S223" s="1"/>
      <c r="T223" s="1"/>
      <c r="U223" s="12"/>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row>
    <row r="224" ht="15.75" customHeight="1">
      <c r="A224" s="1"/>
      <c r="B224" s="1"/>
      <c r="C224" s="1"/>
      <c r="D224" s="1"/>
      <c r="E224" s="1"/>
      <c r="F224" s="1"/>
      <c r="G224" s="1"/>
      <c r="H224" s="1"/>
      <c r="I224" s="1"/>
      <c r="J224" s="1"/>
      <c r="K224" s="1"/>
      <c r="L224" s="1"/>
      <c r="M224" s="1"/>
      <c r="N224" s="1"/>
      <c r="O224" s="1"/>
      <c r="P224" s="1"/>
      <c r="Q224" s="12"/>
      <c r="R224" s="1"/>
      <c r="S224" s="1"/>
      <c r="T224" s="1"/>
      <c r="U224" s="12"/>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row>
    <row r="225" ht="15.75" customHeight="1">
      <c r="A225" s="1"/>
      <c r="B225" s="1"/>
      <c r="C225" s="1"/>
      <c r="D225" s="1"/>
      <c r="E225" s="1"/>
      <c r="F225" s="1"/>
      <c r="G225" s="1"/>
      <c r="H225" s="1"/>
      <c r="I225" s="1"/>
      <c r="J225" s="1"/>
      <c r="K225" s="1"/>
      <c r="L225" s="1"/>
      <c r="M225" s="1"/>
      <c r="N225" s="1"/>
      <c r="O225" s="1"/>
      <c r="P225" s="1"/>
      <c r="Q225" s="12"/>
      <c r="R225" s="1"/>
      <c r="S225" s="1"/>
      <c r="T225" s="1"/>
      <c r="U225" s="12"/>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row>
    <row r="226" ht="15.75" customHeight="1">
      <c r="A226" s="1"/>
      <c r="B226" s="1"/>
      <c r="C226" s="1"/>
      <c r="D226" s="1"/>
      <c r="E226" s="1"/>
      <c r="F226" s="1"/>
      <c r="G226" s="1"/>
      <c r="H226" s="1"/>
      <c r="I226" s="1"/>
      <c r="J226" s="1"/>
      <c r="K226" s="1"/>
      <c r="L226" s="1"/>
      <c r="M226" s="1"/>
      <c r="N226" s="1"/>
      <c r="O226" s="1"/>
      <c r="P226" s="1"/>
      <c r="Q226" s="12"/>
      <c r="R226" s="1"/>
      <c r="S226" s="1"/>
      <c r="T226" s="1"/>
      <c r="U226" s="12"/>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row>
    <row r="227" ht="15.75" customHeight="1">
      <c r="A227" s="1"/>
      <c r="B227" s="1"/>
      <c r="C227" s="1"/>
      <c r="D227" s="1"/>
      <c r="E227" s="1"/>
      <c r="F227" s="1"/>
      <c r="G227" s="1"/>
      <c r="H227" s="1"/>
      <c r="I227" s="1"/>
      <c r="J227" s="1"/>
      <c r="K227" s="1"/>
      <c r="L227" s="1"/>
      <c r="M227" s="1"/>
      <c r="N227" s="1"/>
      <c r="O227" s="1"/>
      <c r="P227" s="1"/>
      <c r="Q227" s="12"/>
      <c r="R227" s="1"/>
      <c r="S227" s="1"/>
      <c r="T227" s="1"/>
      <c r="U227" s="12"/>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row>
    <row r="228" ht="15.75" customHeight="1">
      <c r="A228" s="1"/>
      <c r="B228" s="1"/>
      <c r="C228" s="1"/>
      <c r="D228" s="1"/>
      <c r="E228" s="1"/>
      <c r="F228" s="1"/>
      <c r="G228" s="1"/>
      <c r="H228" s="1"/>
      <c r="I228" s="1"/>
      <c r="J228" s="1"/>
      <c r="K228" s="1"/>
      <c r="L228" s="1"/>
      <c r="M228" s="1"/>
      <c r="N228" s="1"/>
      <c r="O228" s="1"/>
      <c r="P228" s="1"/>
      <c r="Q228" s="12"/>
      <c r="R228" s="1"/>
      <c r="S228" s="1"/>
      <c r="T228" s="1"/>
      <c r="U228" s="12"/>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row>
    <row r="229" ht="15.75" customHeight="1">
      <c r="A229" s="1"/>
      <c r="B229" s="1"/>
      <c r="C229" s="1"/>
      <c r="D229" s="1"/>
      <c r="E229" s="1"/>
      <c r="F229" s="1"/>
      <c r="G229" s="1"/>
      <c r="H229" s="1"/>
      <c r="I229" s="1"/>
      <c r="J229" s="1"/>
      <c r="K229" s="1"/>
      <c r="L229" s="1"/>
      <c r="M229" s="1"/>
      <c r="N229" s="1"/>
      <c r="O229" s="1"/>
      <c r="P229" s="1"/>
      <c r="Q229" s="12"/>
      <c r="R229" s="1"/>
      <c r="S229" s="1"/>
      <c r="T229" s="1"/>
      <c r="U229" s="12"/>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row>
    <row r="230" ht="15.75" customHeight="1">
      <c r="A230" s="1"/>
      <c r="B230" s="1"/>
      <c r="C230" s="1"/>
      <c r="D230" s="1"/>
      <c r="E230" s="1"/>
      <c r="F230" s="1"/>
      <c r="G230" s="1"/>
      <c r="H230" s="1"/>
      <c r="I230" s="1"/>
      <c r="J230" s="1"/>
      <c r="K230" s="1"/>
      <c r="L230" s="1"/>
      <c r="M230" s="1"/>
      <c r="N230" s="1"/>
      <c r="O230" s="1"/>
      <c r="P230" s="1"/>
      <c r="Q230" s="12"/>
      <c r="R230" s="1"/>
      <c r="S230" s="1"/>
      <c r="T230" s="1"/>
      <c r="U230" s="12"/>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row>
    <row r="231" ht="15.75" customHeight="1">
      <c r="A231" s="1"/>
      <c r="B231" s="1"/>
      <c r="C231" s="1"/>
      <c r="D231" s="1"/>
      <c r="E231" s="1"/>
      <c r="F231" s="1"/>
      <c r="G231" s="1"/>
      <c r="H231" s="1"/>
      <c r="I231" s="1"/>
      <c r="J231" s="1"/>
      <c r="K231" s="1"/>
      <c r="L231" s="1"/>
      <c r="M231" s="1"/>
      <c r="N231" s="1"/>
      <c r="O231" s="1"/>
      <c r="P231" s="1"/>
      <c r="Q231" s="12"/>
      <c r="R231" s="1"/>
      <c r="S231" s="1"/>
      <c r="T231" s="1"/>
      <c r="U231" s="12"/>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row>
    <row r="232" ht="15.75" customHeight="1">
      <c r="A232" s="1"/>
      <c r="B232" s="1"/>
      <c r="C232" s="1"/>
      <c r="D232" s="1"/>
      <c r="E232" s="1"/>
      <c r="F232" s="1"/>
      <c r="G232" s="1"/>
      <c r="H232" s="1"/>
      <c r="I232" s="1"/>
      <c r="J232" s="1"/>
      <c r="K232" s="1"/>
      <c r="L232" s="1"/>
      <c r="M232" s="1"/>
      <c r="N232" s="1"/>
      <c r="O232" s="1"/>
      <c r="P232" s="1"/>
      <c r="Q232" s="12"/>
      <c r="R232" s="1"/>
      <c r="S232" s="1"/>
      <c r="T232" s="1"/>
      <c r="U232" s="12"/>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row>
    <row r="233" ht="15.75" customHeight="1">
      <c r="A233" s="1"/>
      <c r="B233" s="1"/>
      <c r="C233" s="1"/>
      <c r="D233" s="1"/>
      <c r="E233" s="1"/>
      <c r="F233" s="1"/>
      <c r="G233" s="1"/>
      <c r="H233" s="1"/>
      <c r="I233" s="1"/>
      <c r="J233" s="1"/>
      <c r="K233" s="1"/>
      <c r="L233" s="1"/>
      <c r="M233" s="1"/>
      <c r="N233" s="1"/>
      <c r="O233" s="1"/>
      <c r="P233" s="1"/>
      <c r="Q233" s="12"/>
      <c r="R233" s="1"/>
      <c r="S233" s="1"/>
      <c r="T233" s="1"/>
      <c r="U233" s="12"/>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row>
    <row r="234" ht="15.75" customHeight="1">
      <c r="A234" s="1"/>
      <c r="B234" s="1"/>
      <c r="C234" s="1"/>
      <c r="D234" s="1"/>
      <c r="E234" s="1"/>
      <c r="F234" s="1"/>
      <c r="G234" s="1"/>
      <c r="H234" s="1"/>
      <c r="I234" s="1"/>
      <c r="J234" s="1"/>
      <c r="K234" s="1"/>
      <c r="L234" s="1"/>
      <c r="M234" s="1"/>
      <c r="N234" s="1"/>
      <c r="O234" s="1"/>
      <c r="P234" s="1"/>
      <c r="Q234" s="12"/>
      <c r="R234" s="1"/>
      <c r="S234" s="1"/>
      <c r="T234" s="1"/>
      <c r="U234" s="12"/>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row>
    <row r="235" ht="15.75" customHeight="1">
      <c r="A235" s="1"/>
      <c r="B235" s="1"/>
      <c r="C235" s="1"/>
      <c r="D235" s="1"/>
      <c r="E235" s="1"/>
      <c r="F235" s="1"/>
      <c r="G235" s="1"/>
      <c r="H235" s="1"/>
      <c r="I235" s="1"/>
      <c r="J235" s="1"/>
      <c r="K235" s="1"/>
      <c r="L235" s="1"/>
      <c r="M235" s="1"/>
      <c r="N235" s="1"/>
      <c r="O235" s="1"/>
      <c r="P235" s="1"/>
      <c r="Q235" s="12"/>
      <c r="R235" s="1"/>
      <c r="S235" s="1"/>
      <c r="T235" s="1"/>
      <c r="U235" s="12"/>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row>
    <row r="236" ht="15.75" customHeight="1">
      <c r="A236" s="1"/>
      <c r="B236" s="1"/>
      <c r="C236" s="1"/>
      <c r="D236" s="1"/>
      <c r="E236" s="1"/>
      <c r="F236" s="1"/>
      <c r="G236" s="1"/>
      <c r="H236" s="1"/>
      <c r="I236" s="1"/>
      <c r="J236" s="1"/>
      <c r="K236" s="1"/>
      <c r="L236" s="1"/>
      <c r="M236" s="1"/>
      <c r="N236" s="1"/>
      <c r="O236" s="1"/>
      <c r="P236" s="1"/>
      <c r="Q236" s="12"/>
      <c r="R236" s="1"/>
      <c r="S236" s="1"/>
      <c r="T236" s="1"/>
      <c r="U236" s="12"/>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row>
    <row r="237" ht="15.75" customHeight="1">
      <c r="A237" s="1"/>
      <c r="B237" s="1"/>
      <c r="C237" s="1"/>
      <c r="D237" s="1"/>
      <c r="E237" s="1"/>
      <c r="F237" s="1"/>
      <c r="G237" s="1"/>
      <c r="H237" s="1"/>
      <c r="I237" s="1"/>
      <c r="J237" s="1"/>
      <c r="K237" s="1"/>
      <c r="L237" s="1"/>
      <c r="M237" s="1"/>
      <c r="N237" s="1"/>
      <c r="O237" s="1"/>
      <c r="P237" s="1"/>
      <c r="Q237" s="12"/>
      <c r="R237" s="1"/>
      <c r="S237" s="1"/>
      <c r="T237" s="1"/>
      <c r="U237" s="12"/>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row>
    <row r="238" ht="15.75" customHeight="1">
      <c r="A238" s="1"/>
      <c r="B238" s="1"/>
      <c r="C238" s="1"/>
      <c r="D238" s="1"/>
      <c r="E238" s="1"/>
      <c r="F238" s="1"/>
      <c r="G238" s="1"/>
      <c r="H238" s="1"/>
      <c r="I238" s="1"/>
      <c r="J238" s="1"/>
      <c r="K238" s="1"/>
      <c r="L238" s="1"/>
      <c r="M238" s="1"/>
      <c r="N238" s="1"/>
      <c r="O238" s="1"/>
      <c r="P238" s="1"/>
      <c r="Q238" s="12"/>
      <c r="R238" s="1"/>
      <c r="S238" s="1"/>
      <c r="T238" s="1"/>
      <c r="U238" s="12"/>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row>
    <row r="239" ht="15.75" customHeight="1">
      <c r="A239" s="1"/>
      <c r="B239" s="1"/>
      <c r="C239" s="1"/>
      <c r="D239" s="1"/>
      <c r="E239" s="1"/>
      <c r="F239" s="1"/>
      <c r="G239" s="1"/>
      <c r="H239" s="1"/>
      <c r="I239" s="1"/>
      <c r="J239" s="1"/>
      <c r="K239" s="1"/>
      <c r="L239" s="1"/>
      <c r="M239" s="1"/>
      <c r="N239" s="1"/>
      <c r="O239" s="1"/>
      <c r="P239" s="1"/>
      <c r="Q239" s="12"/>
      <c r="R239" s="1"/>
      <c r="S239" s="1"/>
      <c r="T239" s="1"/>
      <c r="U239" s="12"/>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row>
    <row r="240" ht="15.75" customHeight="1">
      <c r="A240" s="1"/>
      <c r="B240" s="1"/>
      <c r="C240" s="1"/>
      <c r="D240" s="1"/>
      <c r="E240" s="1"/>
      <c r="F240" s="1"/>
      <c r="G240" s="1"/>
      <c r="H240" s="1"/>
      <c r="I240" s="1"/>
      <c r="J240" s="1"/>
      <c r="K240" s="1"/>
      <c r="L240" s="1"/>
      <c r="M240" s="1"/>
      <c r="N240" s="1"/>
      <c r="O240" s="1"/>
      <c r="P240" s="1"/>
      <c r="Q240" s="12"/>
      <c r="R240" s="1"/>
      <c r="S240" s="1"/>
      <c r="T240" s="1"/>
      <c r="U240" s="12"/>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row>
    <row r="241" ht="15.75" customHeight="1">
      <c r="A241" s="1"/>
      <c r="B241" s="1"/>
      <c r="C241" s="1"/>
      <c r="D241" s="1"/>
      <c r="E241" s="1"/>
      <c r="F241" s="1"/>
      <c r="G241" s="1"/>
      <c r="H241" s="1"/>
      <c r="I241" s="1"/>
      <c r="J241" s="1"/>
      <c r="K241" s="1"/>
      <c r="L241" s="1"/>
      <c r="M241" s="1"/>
      <c r="N241" s="1"/>
      <c r="O241" s="1"/>
      <c r="P241" s="1"/>
      <c r="Q241" s="12"/>
      <c r="R241" s="1"/>
      <c r="S241" s="1"/>
      <c r="T241" s="1"/>
      <c r="U241" s="12"/>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row>
    <row r="242" ht="15.75" customHeight="1">
      <c r="A242" s="1"/>
      <c r="B242" s="1"/>
      <c r="C242" s="1"/>
      <c r="D242" s="1"/>
      <c r="E242" s="1"/>
      <c r="F242" s="1"/>
      <c r="G242" s="1"/>
      <c r="H242" s="1"/>
      <c r="I242" s="1"/>
      <c r="J242" s="1"/>
      <c r="K242" s="1"/>
      <c r="L242" s="1"/>
      <c r="M242" s="1"/>
      <c r="N242" s="1"/>
      <c r="O242" s="1"/>
      <c r="P242" s="1"/>
      <c r="Q242" s="12"/>
      <c r="R242" s="1"/>
      <c r="S242" s="1"/>
      <c r="T242" s="1"/>
      <c r="U242" s="12"/>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row>
    <row r="243" ht="15.75" customHeight="1">
      <c r="A243" s="1"/>
      <c r="B243" s="1"/>
      <c r="C243" s="1"/>
      <c r="D243" s="1"/>
      <c r="E243" s="1"/>
      <c r="F243" s="1"/>
      <c r="G243" s="1"/>
      <c r="H243" s="1"/>
      <c r="I243" s="1"/>
      <c r="J243" s="1"/>
      <c r="K243" s="1"/>
      <c r="L243" s="1"/>
      <c r="M243" s="1"/>
      <c r="N243" s="1"/>
      <c r="O243" s="1"/>
      <c r="P243" s="1"/>
      <c r="Q243" s="12"/>
      <c r="R243" s="1"/>
      <c r="S243" s="1"/>
      <c r="T243" s="1"/>
      <c r="U243" s="12"/>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row>
    <row r="244" ht="15.75" customHeight="1">
      <c r="A244" s="1"/>
      <c r="B244" s="1"/>
      <c r="C244" s="1"/>
      <c r="D244" s="1"/>
      <c r="E244" s="1"/>
      <c r="F244" s="1"/>
      <c r="G244" s="1"/>
      <c r="H244" s="1"/>
      <c r="I244" s="1"/>
      <c r="J244" s="1"/>
      <c r="K244" s="1"/>
      <c r="L244" s="1"/>
      <c r="M244" s="1"/>
      <c r="N244" s="1"/>
      <c r="O244" s="1"/>
      <c r="P244" s="1"/>
      <c r="Q244" s="12"/>
      <c r="R244" s="1"/>
      <c r="S244" s="1"/>
      <c r="T244" s="1"/>
      <c r="U244" s="12"/>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row>
    <row r="245" ht="15.75" customHeight="1">
      <c r="A245" s="1"/>
      <c r="B245" s="1"/>
      <c r="C245" s="1"/>
      <c r="D245" s="1"/>
      <c r="E245" s="1"/>
      <c r="F245" s="1"/>
      <c r="G245" s="1"/>
      <c r="H245" s="1"/>
      <c r="I245" s="1"/>
      <c r="J245" s="1"/>
      <c r="K245" s="1"/>
      <c r="L245" s="1"/>
      <c r="M245" s="1"/>
      <c r="N245" s="1"/>
      <c r="O245" s="1"/>
      <c r="P245" s="1"/>
      <c r="Q245" s="12"/>
      <c r="R245" s="1"/>
      <c r="S245" s="1"/>
      <c r="T245" s="1"/>
      <c r="U245" s="12"/>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2">
    <mergeCell ref="B1:D3"/>
    <mergeCell ref="I1:J2"/>
    <mergeCell ref="L1:AA2"/>
    <mergeCell ref="B4:D4"/>
    <mergeCell ref="L4:AA4"/>
    <mergeCell ref="L5:L6"/>
    <mergeCell ref="AA5:AA6"/>
    <mergeCell ref="B5:G5"/>
    <mergeCell ref="B6:C6"/>
    <mergeCell ref="E6:G6"/>
    <mergeCell ref="E7:F7"/>
    <mergeCell ref="I7:J7"/>
    <mergeCell ref="E8:F8"/>
    <mergeCell ref="E9:F9"/>
    <mergeCell ref="C15:C18"/>
    <mergeCell ref="E19:F19"/>
    <mergeCell ref="B10:B11"/>
    <mergeCell ref="C10:C11"/>
    <mergeCell ref="E10:G11"/>
    <mergeCell ref="B12:B14"/>
    <mergeCell ref="C12:C14"/>
    <mergeCell ref="E12:G12"/>
    <mergeCell ref="B15:B18"/>
    <mergeCell ref="G31:G33"/>
    <mergeCell ref="I33:J35"/>
    <mergeCell ref="B36:G36"/>
    <mergeCell ref="B37:G37"/>
    <mergeCell ref="F40:F42"/>
    <mergeCell ref="G40:G42"/>
    <mergeCell ref="L38:AA38"/>
    <mergeCell ref="L40:AA41"/>
    <mergeCell ref="B20:G21"/>
    <mergeCell ref="B22:G22"/>
    <mergeCell ref="B23:G23"/>
    <mergeCell ref="E25:E26"/>
    <mergeCell ref="E28:E29"/>
    <mergeCell ref="F31:F33"/>
    <mergeCell ref="L32:AA37"/>
    <mergeCell ref="M5:M6"/>
    <mergeCell ref="N5:N6"/>
    <mergeCell ref="O5:O6"/>
    <mergeCell ref="P5:P6"/>
    <mergeCell ref="Q5:Q6"/>
    <mergeCell ref="R5:R6"/>
    <mergeCell ref="S5:S6"/>
    <mergeCell ref="T5:T6"/>
    <mergeCell ref="U5:U6"/>
    <mergeCell ref="V5:V6"/>
    <mergeCell ref="W5:W6"/>
    <mergeCell ref="X5:X6"/>
    <mergeCell ref="Y5:Y6"/>
    <mergeCell ref="Z5:Z6"/>
  </mergeCells>
  <conditionalFormatting sqref="E19:G19">
    <cfRule type="expression" dxfId="0" priority="1">
      <formula>$C$45="MFS"</formula>
    </cfRule>
  </conditionalFormatting>
  <conditionalFormatting sqref="Q7:Q31">
    <cfRule type="cellIs" dxfId="1" priority="2" operator="equal">
      <formula>"50% of All SS"</formula>
    </cfRule>
  </conditionalFormatting>
  <conditionalFormatting sqref="U7:U31">
    <cfRule type="cellIs" dxfId="2" priority="3" operator="greaterThanOrEqual">
      <formula>0.85</formula>
    </cfRule>
  </conditionalFormatting>
  <conditionalFormatting sqref="U7:U31">
    <cfRule type="colorScale" priority="4">
      <colorScale>
        <cfvo type="min"/>
        <cfvo type="max"/>
        <color theme="0"/>
        <color rgb="FF72B5FE"/>
      </colorScale>
    </cfRule>
  </conditionalFormatting>
  <conditionalFormatting sqref="Z7:Z31">
    <cfRule type="expression" dxfId="2" priority="5">
      <formula>$Z7=VLOOKUP($C$12,$BC$6:$BF$16,2,FALSE)</formula>
    </cfRule>
  </conditionalFormatting>
  <conditionalFormatting sqref="Z7:Z31">
    <cfRule type="colorScale" priority="6">
      <colorScale>
        <cfvo type="min"/>
        <cfvo type="max"/>
        <color rgb="FF72B5FE"/>
        <color theme="0"/>
      </colorScale>
    </cfRule>
  </conditionalFormatting>
  <conditionalFormatting sqref="B20:G21">
    <cfRule type="expression" dxfId="3" priority="7">
      <formula>and($C$45="MFS",$G$19="N")</formula>
    </cfRule>
  </conditionalFormatting>
  <conditionalFormatting sqref="AF7">
    <cfRule type="expression" dxfId="4" priority="8">
      <formula>indirect("IRMAATrigger")="Y"</formula>
    </cfRule>
  </conditionalFormatting>
  <dataValidations>
    <dataValidation type="custom" allowBlank="1" showDropDown="1" showInputMessage="1" showErrorMessage="1" prompt="Value must be 0 or &gt;= Standard Deduction" sqref="I5">
      <formula1>OR(I5=0,I5&gt;=Standard_Deduction)</formula1>
    </dataValidation>
    <dataValidation type="list" allowBlank="1" showErrorMessage="1" sqref="G19">
      <formula1>"Y,N"</formula1>
    </dataValidation>
    <dataValidation type="list" allowBlank="1" showErrorMessage="1" sqref="C12">
      <formula1>'Standard Deduction Rules'!$B$22:$B$32</formula1>
    </dataValidation>
  </dataValidations>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3.67"/>
    <col customWidth="1" min="2" max="2" width="19.0"/>
    <col customWidth="1" min="3" max="3" width="8.67"/>
    <col customWidth="1" min="4" max="4" width="11.78"/>
    <col customWidth="1" min="5" max="5" width="11.44"/>
    <col customWidth="1" min="6" max="6" width="12.89"/>
    <col customWidth="1" min="7" max="7" width="16.0"/>
    <col customWidth="1" min="8" max="8" width="12.11"/>
    <col customWidth="1" min="9" max="9" width="12.89"/>
    <col customWidth="1" min="10" max="10" width="8.44"/>
    <col customWidth="1" min="11" max="11" width="9.0"/>
    <col customWidth="1" min="12" max="12" width="29.89"/>
    <col customWidth="1" min="13" max="13" width="14.33"/>
    <col customWidth="1" min="14" max="14" width="22.67"/>
    <col customWidth="1" min="15" max="15" width="12.44"/>
    <col customWidth="1" min="16" max="20" width="11.0"/>
  </cols>
  <sheetData>
    <row r="1" ht="15.75" customHeight="1"/>
    <row r="2" ht="15.75" customHeight="1">
      <c r="P2" s="196"/>
      <c r="Q2" s="196"/>
      <c r="R2" s="196"/>
      <c r="S2" s="196"/>
      <c r="T2" s="197" t="s">
        <v>27</v>
      </c>
    </row>
    <row r="3" ht="15.75" customHeight="1">
      <c r="A3" s="198" t="s">
        <v>28</v>
      </c>
      <c r="B3" s="198" t="s">
        <v>13</v>
      </c>
      <c r="C3" s="199" t="s">
        <v>14</v>
      </c>
      <c r="D3" s="198" t="s">
        <v>15</v>
      </c>
      <c r="E3" s="198" t="s">
        <v>16</v>
      </c>
      <c r="F3" s="198" t="s">
        <v>17</v>
      </c>
      <c r="G3" s="200" t="s">
        <v>18</v>
      </c>
      <c r="H3" s="201" t="s">
        <v>19</v>
      </c>
      <c r="I3" s="202" t="s">
        <v>20</v>
      </c>
      <c r="J3" s="198" t="s">
        <v>21</v>
      </c>
      <c r="K3" s="200" t="s">
        <v>22</v>
      </c>
      <c r="L3" s="200" t="s">
        <v>23</v>
      </c>
      <c r="M3" s="198" t="s">
        <v>24</v>
      </c>
      <c r="N3" s="198" t="s">
        <v>25</v>
      </c>
      <c r="O3" s="198" t="s">
        <v>102</v>
      </c>
      <c r="P3" s="198" t="s">
        <v>39</v>
      </c>
      <c r="Q3" s="198" t="s">
        <v>40</v>
      </c>
      <c r="R3" s="198" t="s">
        <v>41</v>
      </c>
      <c r="S3" s="198" t="s">
        <v>42</v>
      </c>
      <c r="T3" s="203"/>
    </row>
    <row r="4" ht="15.75" customHeight="1">
      <c r="A4" s="55">
        <f t="shared" ref="A4:A410" si="1">IF((N4-O4-T4)&lt;0,0,N4-O4-T4)</f>
        <v>0</v>
      </c>
      <c r="B4" s="52">
        <f t="shared" ref="B4:B1059" si="2">B5-$B$1060</f>
        <v>-1055000</v>
      </c>
      <c r="C4" s="51">
        <f>'SS taxation calculator'!$G$7</f>
        <v>0</v>
      </c>
      <c r="D4" s="52">
        <f>'SS taxation calculator'!$C$7+B4+'SS taxation calculator'!$C$8+'SS taxation calculator'!$C$9*0.5-'Line By Line'!$E$12</f>
        <v>-1055000</v>
      </c>
      <c r="E4" s="52">
        <f>IF(D4&lt;'Line By Line'!$E$14,0,MIN(D4-'Line By Line'!$E$14,'Line By Line'!$E$16))</f>
        <v>0</v>
      </c>
      <c r="F4" s="52">
        <f t="shared" ref="F4:F2056" si="3">MIN(E4*0.5,C4*0.5)</f>
        <v>0</v>
      </c>
      <c r="G4" s="51" t="str">
        <f t="shared" ref="G4:G2056" si="4">IF(F4=0.5*E4,"50% of 1st TH","50% of All SS")</f>
        <v>50% of 1st TH</v>
      </c>
      <c r="H4" s="51">
        <f>IF('Line By Line'!$E$14&lt;D4,D4-'Line By Line'!$E$14-E4,0)</f>
        <v>0</v>
      </c>
      <c r="I4" s="52">
        <f>H4*'SS taxation calculator'!$E$32</f>
        <v>0</v>
      </c>
      <c r="J4" s="52">
        <f t="shared" ref="J4:J2056" si="5">MIN(I4+F4,0.85*C4)</f>
        <v>0</v>
      </c>
      <c r="K4" s="204" t="str">
        <f t="shared" ref="K4:K2056" si="6">J4/C4</f>
        <v>#DIV/0!</v>
      </c>
      <c r="L4" s="54" t="str">
        <f>CONCATENATE("Adding $",ROUND(B4/1000,1),"K actually added $",ROUND((B4+(J4-'SS taxation calculator'!$G$8))/1000,1),"K")</f>
        <v>Adding $-1055K actually added $-1055K</v>
      </c>
      <c r="M4" s="61">
        <f>'SS taxation calculator'!$C$7+'SS taxation calculator'!$C$8+'SS taxation calculator'!$C$9+B4</f>
        <v>-1055000</v>
      </c>
      <c r="N4" s="55">
        <f>J4+B4+'SS taxation calculator'!$C$7</f>
        <v>-1055000</v>
      </c>
      <c r="O4" s="55">
        <f t="shared" ref="O4:O1059" si="7">O5</f>
        <v>31500</v>
      </c>
      <c r="P4" s="132">
        <f>VLOOKUP('SS taxation calculator'!$C$12,'SS taxation calculator'!$BC$6:$BF$16,3,FALSE)</f>
        <v>0</v>
      </c>
      <c r="Q4" s="132">
        <f>VLOOKUP('SS taxation calculator'!$C$12,'SS taxation calculator'!$BC$6:$BF$16,4,FALSE)</f>
        <v>0</v>
      </c>
      <c r="R4" s="132">
        <f t="shared" ref="R4:R2056" si="8">IF(N4&lt;=P4,0,IF(N4&gt;=Q4,1,(N4-P4)/(Q4-P4)))</f>
        <v>0</v>
      </c>
      <c r="S4" s="205">
        <f>VLOOKUP('SS taxation calculator'!$C$12,'SS taxation calculator'!$BC$6:$BF$16,2,FALSE)</f>
        <v>0</v>
      </c>
      <c r="T4" s="132">
        <f t="shared" ref="T4:T2056" si="9">(1-R4)*S4</f>
        <v>0</v>
      </c>
    </row>
    <row r="5" ht="15.75" customHeight="1">
      <c r="A5" s="55">
        <f t="shared" si="1"/>
        <v>0</v>
      </c>
      <c r="B5" s="52">
        <f t="shared" si="2"/>
        <v>-1054000</v>
      </c>
      <c r="C5" s="51">
        <f>'SS taxation calculator'!$G$7</f>
        <v>0</v>
      </c>
      <c r="D5" s="52">
        <f>'SS taxation calculator'!$C$7+B5+'SS taxation calculator'!$C$8+'SS taxation calculator'!$C$9*0.5-'Line By Line'!$E$12</f>
        <v>-1054000</v>
      </c>
      <c r="E5" s="52">
        <f>IF(D5&lt;'Line By Line'!$E$14,0,MIN(D5-'Line By Line'!$E$14,'Line By Line'!$E$16))</f>
        <v>0</v>
      </c>
      <c r="F5" s="52">
        <f t="shared" si="3"/>
        <v>0</v>
      </c>
      <c r="G5" s="51" t="str">
        <f t="shared" si="4"/>
        <v>50% of 1st TH</v>
      </c>
      <c r="H5" s="51">
        <f>IF('Line By Line'!$E$14&lt;D5,D5-'Line By Line'!$E$14-E5,0)</f>
        <v>0</v>
      </c>
      <c r="I5" s="52">
        <f>H5*'SS taxation calculator'!$E$32</f>
        <v>0</v>
      </c>
      <c r="J5" s="52">
        <f t="shared" si="5"/>
        <v>0</v>
      </c>
      <c r="K5" s="204" t="str">
        <f t="shared" si="6"/>
        <v>#DIV/0!</v>
      </c>
      <c r="L5" s="54" t="str">
        <f>CONCATENATE("Adding $",ROUND(B5/1000,1),"K actually added $",ROUND((B5+(J5-'SS taxation calculator'!$G$8))/1000,1),"K")</f>
        <v>Adding $-1054K actually added $-1054K</v>
      </c>
      <c r="M5" s="61">
        <f>'SS taxation calculator'!$C$7+'SS taxation calculator'!$C$8+'SS taxation calculator'!$C$9+B5</f>
        <v>-1054000</v>
      </c>
      <c r="N5" s="55">
        <f>J5+B5+'SS taxation calculator'!$C$7</f>
        <v>-1054000</v>
      </c>
      <c r="O5" s="55">
        <f t="shared" si="7"/>
        <v>31500</v>
      </c>
      <c r="P5" s="132">
        <f>VLOOKUP('SS taxation calculator'!$C$12,'SS taxation calculator'!$BC$6:$BF$16,3,FALSE)</f>
        <v>0</v>
      </c>
      <c r="Q5" s="132">
        <f>VLOOKUP('SS taxation calculator'!$C$12,'SS taxation calculator'!$BC$6:$BF$16,4,FALSE)</f>
        <v>0</v>
      </c>
      <c r="R5" s="132">
        <f t="shared" si="8"/>
        <v>0</v>
      </c>
      <c r="S5" s="205">
        <f>VLOOKUP('SS taxation calculator'!$C$12,'SS taxation calculator'!$BC$6:$BF$16,2,FALSE)</f>
        <v>0</v>
      </c>
      <c r="T5" s="132">
        <f t="shared" si="9"/>
        <v>0</v>
      </c>
    </row>
    <row r="6" ht="15.75" customHeight="1">
      <c r="A6" s="55">
        <f t="shared" si="1"/>
        <v>0</v>
      </c>
      <c r="B6" s="52">
        <f t="shared" si="2"/>
        <v>-1053000</v>
      </c>
      <c r="C6" s="51">
        <f>'SS taxation calculator'!$G$7</f>
        <v>0</v>
      </c>
      <c r="D6" s="52">
        <f>'SS taxation calculator'!$C$7+B6+'SS taxation calculator'!$C$8+'SS taxation calculator'!$C$9*0.5-'Line By Line'!$E$12</f>
        <v>-1053000</v>
      </c>
      <c r="E6" s="52">
        <f>IF(D6&lt;'Line By Line'!$E$14,0,MIN(D6-'Line By Line'!$E$14,'Line By Line'!$E$16))</f>
        <v>0</v>
      </c>
      <c r="F6" s="52">
        <f t="shared" si="3"/>
        <v>0</v>
      </c>
      <c r="G6" s="51" t="str">
        <f t="shared" si="4"/>
        <v>50% of 1st TH</v>
      </c>
      <c r="H6" s="51">
        <f>IF('Line By Line'!$E$14&lt;D6,D6-'Line By Line'!$E$14-E6,0)</f>
        <v>0</v>
      </c>
      <c r="I6" s="52">
        <f>H6*'SS taxation calculator'!$E$32</f>
        <v>0</v>
      </c>
      <c r="J6" s="52">
        <f t="shared" si="5"/>
        <v>0</v>
      </c>
      <c r="K6" s="204" t="str">
        <f t="shared" si="6"/>
        <v>#DIV/0!</v>
      </c>
      <c r="L6" s="54" t="str">
        <f>CONCATENATE("Adding $",ROUND(B6/1000,1),"K actually added $",ROUND((B6+(J6-'SS taxation calculator'!$G$8))/1000,1),"K")</f>
        <v>Adding $-1053K actually added $-1053K</v>
      </c>
      <c r="M6" s="61">
        <f>'SS taxation calculator'!$C$7+'SS taxation calculator'!$C$8+'SS taxation calculator'!$C$9+B6</f>
        <v>-1053000</v>
      </c>
      <c r="N6" s="55">
        <f>J6+B6+'SS taxation calculator'!$C$7</f>
        <v>-1053000</v>
      </c>
      <c r="O6" s="55">
        <f t="shared" si="7"/>
        <v>31500</v>
      </c>
      <c r="P6" s="132">
        <f>VLOOKUP('SS taxation calculator'!$C$12,'SS taxation calculator'!$BC$6:$BF$16,3,FALSE)</f>
        <v>0</v>
      </c>
      <c r="Q6" s="132">
        <f>VLOOKUP('SS taxation calculator'!$C$12,'SS taxation calculator'!$BC$6:$BF$16,4,FALSE)</f>
        <v>0</v>
      </c>
      <c r="R6" s="132">
        <f t="shared" si="8"/>
        <v>0</v>
      </c>
      <c r="S6" s="205">
        <f>VLOOKUP('SS taxation calculator'!$C$12,'SS taxation calculator'!$BC$6:$BF$16,2,FALSE)</f>
        <v>0</v>
      </c>
      <c r="T6" s="132">
        <f t="shared" si="9"/>
        <v>0</v>
      </c>
    </row>
    <row r="7" ht="15.75" customHeight="1">
      <c r="A7" s="55">
        <f t="shared" si="1"/>
        <v>0</v>
      </c>
      <c r="B7" s="52">
        <f t="shared" si="2"/>
        <v>-1052000</v>
      </c>
      <c r="C7" s="51">
        <f>'SS taxation calculator'!$G$7</f>
        <v>0</v>
      </c>
      <c r="D7" s="52">
        <f>'SS taxation calculator'!$C$7+B7+'SS taxation calculator'!$C$8+'SS taxation calculator'!$C$9*0.5-'Line By Line'!$E$12</f>
        <v>-1052000</v>
      </c>
      <c r="E7" s="52">
        <f>IF(D7&lt;'Line By Line'!$E$14,0,MIN(D7-'Line By Line'!$E$14,'Line By Line'!$E$16))</f>
        <v>0</v>
      </c>
      <c r="F7" s="52">
        <f t="shared" si="3"/>
        <v>0</v>
      </c>
      <c r="G7" s="51" t="str">
        <f t="shared" si="4"/>
        <v>50% of 1st TH</v>
      </c>
      <c r="H7" s="51">
        <f>IF('Line By Line'!$E$14&lt;D7,D7-'Line By Line'!$E$14-E7,0)</f>
        <v>0</v>
      </c>
      <c r="I7" s="52">
        <f>H7*'SS taxation calculator'!$E$32</f>
        <v>0</v>
      </c>
      <c r="J7" s="52">
        <f t="shared" si="5"/>
        <v>0</v>
      </c>
      <c r="K7" s="204" t="str">
        <f t="shared" si="6"/>
        <v>#DIV/0!</v>
      </c>
      <c r="L7" s="54" t="str">
        <f>CONCATENATE("Adding $",ROUND(B7/1000,1),"K actually added $",ROUND((B7+(J7-'SS taxation calculator'!$G$8))/1000,1),"K")</f>
        <v>Adding $-1052K actually added $-1052K</v>
      </c>
      <c r="M7" s="61">
        <f>'SS taxation calculator'!$C$7+'SS taxation calculator'!$C$8+'SS taxation calculator'!$C$9+B7</f>
        <v>-1052000</v>
      </c>
      <c r="N7" s="55">
        <f>J7+B7+'SS taxation calculator'!$C$7</f>
        <v>-1052000</v>
      </c>
      <c r="O7" s="55">
        <f t="shared" si="7"/>
        <v>31500</v>
      </c>
      <c r="P7" s="132">
        <f>VLOOKUP('SS taxation calculator'!$C$12,'SS taxation calculator'!$BC$6:$BF$16,3,FALSE)</f>
        <v>0</v>
      </c>
      <c r="Q7" s="132">
        <f>VLOOKUP('SS taxation calculator'!$C$12,'SS taxation calculator'!$BC$6:$BF$16,4,FALSE)</f>
        <v>0</v>
      </c>
      <c r="R7" s="132">
        <f t="shared" si="8"/>
        <v>0</v>
      </c>
      <c r="S7" s="205">
        <f>VLOOKUP('SS taxation calculator'!$C$12,'SS taxation calculator'!$BC$6:$BF$16,2,FALSE)</f>
        <v>0</v>
      </c>
      <c r="T7" s="132">
        <f t="shared" si="9"/>
        <v>0</v>
      </c>
    </row>
    <row r="8" ht="15.75" customHeight="1">
      <c r="A8" s="55">
        <f t="shared" si="1"/>
        <v>0</v>
      </c>
      <c r="B8" s="52">
        <f t="shared" si="2"/>
        <v>-1051000</v>
      </c>
      <c r="C8" s="51">
        <f>'SS taxation calculator'!$G$7</f>
        <v>0</v>
      </c>
      <c r="D8" s="52">
        <f>'SS taxation calculator'!$C$7+B8+'SS taxation calculator'!$C$8+'SS taxation calculator'!$C$9*0.5-'Line By Line'!$E$12</f>
        <v>-1051000</v>
      </c>
      <c r="E8" s="52">
        <f>IF(D8&lt;'Line By Line'!$E$14,0,MIN(D8-'Line By Line'!$E$14,'Line By Line'!$E$16))</f>
        <v>0</v>
      </c>
      <c r="F8" s="52">
        <f t="shared" si="3"/>
        <v>0</v>
      </c>
      <c r="G8" s="51" t="str">
        <f t="shared" si="4"/>
        <v>50% of 1st TH</v>
      </c>
      <c r="H8" s="51">
        <f>IF('Line By Line'!$E$14&lt;D8,D8-'Line By Line'!$E$14-E8,0)</f>
        <v>0</v>
      </c>
      <c r="I8" s="52">
        <f>H8*'SS taxation calculator'!$E$32</f>
        <v>0</v>
      </c>
      <c r="J8" s="52">
        <f t="shared" si="5"/>
        <v>0</v>
      </c>
      <c r="K8" s="204" t="str">
        <f t="shared" si="6"/>
        <v>#DIV/0!</v>
      </c>
      <c r="L8" s="54" t="str">
        <f>CONCATENATE("Adding $",ROUND(B8/1000,1),"K actually added $",ROUND((B8+(J8-'SS taxation calculator'!$G$8))/1000,1),"K")</f>
        <v>Adding $-1051K actually added $-1051K</v>
      </c>
      <c r="M8" s="61">
        <f>'SS taxation calculator'!$C$7+'SS taxation calculator'!$C$8+'SS taxation calculator'!$C$9+B8</f>
        <v>-1051000</v>
      </c>
      <c r="N8" s="55">
        <f>J8+B8+'SS taxation calculator'!$C$7</f>
        <v>-1051000</v>
      </c>
      <c r="O8" s="55">
        <f t="shared" si="7"/>
        <v>31500</v>
      </c>
      <c r="P8" s="132">
        <f>VLOOKUP('SS taxation calculator'!$C$12,'SS taxation calculator'!$BC$6:$BF$16,3,FALSE)</f>
        <v>0</v>
      </c>
      <c r="Q8" s="132">
        <f>VLOOKUP('SS taxation calculator'!$C$12,'SS taxation calculator'!$BC$6:$BF$16,4,FALSE)</f>
        <v>0</v>
      </c>
      <c r="R8" s="132">
        <f t="shared" si="8"/>
        <v>0</v>
      </c>
      <c r="S8" s="205">
        <f>VLOOKUP('SS taxation calculator'!$C$12,'SS taxation calculator'!$BC$6:$BF$16,2,FALSE)</f>
        <v>0</v>
      </c>
      <c r="T8" s="132">
        <f t="shared" si="9"/>
        <v>0</v>
      </c>
    </row>
    <row r="9" ht="15.75" customHeight="1">
      <c r="A9" s="55">
        <f t="shared" si="1"/>
        <v>0</v>
      </c>
      <c r="B9" s="52">
        <f t="shared" si="2"/>
        <v>-1050000</v>
      </c>
      <c r="C9" s="51">
        <f>'SS taxation calculator'!$G$7</f>
        <v>0</v>
      </c>
      <c r="D9" s="52">
        <f>'SS taxation calculator'!$C$7+B9+'SS taxation calculator'!$C$8+'SS taxation calculator'!$C$9*0.5-'Line By Line'!$E$12</f>
        <v>-1050000</v>
      </c>
      <c r="E9" s="52">
        <f>IF(D9&lt;'Line By Line'!$E$14,0,MIN(D9-'Line By Line'!$E$14,'Line By Line'!$E$16))</f>
        <v>0</v>
      </c>
      <c r="F9" s="52">
        <f t="shared" si="3"/>
        <v>0</v>
      </c>
      <c r="G9" s="51" t="str">
        <f t="shared" si="4"/>
        <v>50% of 1st TH</v>
      </c>
      <c r="H9" s="51">
        <f>IF('Line By Line'!$E$14&lt;D9,D9-'Line By Line'!$E$14-E9,0)</f>
        <v>0</v>
      </c>
      <c r="I9" s="52">
        <f>H9*'SS taxation calculator'!$E$32</f>
        <v>0</v>
      </c>
      <c r="J9" s="52">
        <f t="shared" si="5"/>
        <v>0</v>
      </c>
      <c r="K9" s="204" t="str">
        <f t="shared" si="6"/>
        <v>#DIV/0!</v>
      </c>
      <c r="L9" s="54" t="str">
        <f>CONCATENATE("Adding $",ROUND(B9/1000,1),"K actually added $",ROUND((B9+(J9-'SS taxation calculator'!$G$8))/1000,1),"K")</f>
        <v>Adding $-1050K actually added $-1050K</v>
      </c>
      <c r="M9" s="61">
        <f>'SS taxation calculator'!$C$7+'SS taxation calculator'!$C$8+'SS taxation calculator'!$C$9+B9</f>
        <v>-1050000</v>
      </c>
      <c r="N9" s="55">
        <f>J9+B9+'SS taxation calculator'!$C$7</f>
        <v>-1050000</v>
      </c>
      <c r="O9" s="55">
        <f t="shared" si="7"/>
        <v>31500</v>
      </c>
      <c r="P9" s="132">
        <f>VLOOKUP('SS taxation calculator'!$C$12,'SS taxation calculator'!$BC$6:$BF$16,3,FALSE)</f>
        <v>0</v>
      </c>
      <c r="Q9" s="132">
        <f>VLOOKUP('SS taxation calculator'!$C$12,'SS taxation calculator'!$BC$6:$BF$16,4,FALSE)</f>
        <v>0</v>
      </c>
      <c r="R9" s="132">
        <f t="shared" si="8"/>
        <v>0</v>
      </c>
      <c r="S9" s="205">
        <f>VLOOKUP('SS taxation calculator'!$C$12,'SS taxation calculator'!$BC$6:$BF$16,2,FALSE)</f>
        <v>0</v>
      </c>
      <c r="T9" s="132">
        <f t="shared" si="9"/>
        <v>0</v>
      </c>
    </row>
    <row r="10" ht="15.75" customHeight="1">
      <c r="A10" s="55">
        <f t="shared" si="1"/>
        <v>0</v>
      </c>
      <c r="B10" s="52">
        <f t="shared" si="2"/>
        <v>-1049000</v>
      </c>
      <c r="C10" s="51">
        <f>'SS taxation calculator'!$G$7</f>
        <v>0</v>
      </c>
      <c r="D10" s="52">
        <f>'SS taxation calculator'!$C$7+B10+'SS taxation calculator'!$C$8+'SS taxation calculator'!$C$9*0.5-'Line By Line'!$E$12</f>
        <v>-1049000</v>
      </c>
      <c r="E10" s="52">
        <f>IF(D10&lt;'Line By Line'!$E$14,0,MIN(D10-'Line By Line'!$E$14,'Line By Line'!$E$16))</f>
        <v>0</v>
      </c>
      <c r="F10" s="52">
        <f t="shared" si="3"/>
        <v>0</v>
      </c>
      <c r="G10" s="51" t="str">
        <f t="shared" si="4"/>
        <v>50% of 1st TH</v>
      </c>
      <c r="H10" s="51">
        <f>IF('Line By Line'!$E$14&lt;D10,D10-'Line By Line'!$E$14-E10,0)</f>
        <v>0</v>
      </c>
      <c r="I10" s="52">
        <f>H10*'SS taxation calculator'!$E$32</f>
        <v>0</v>
      </c>
      <c r="J10" s="52">
        <f t="shared" si="5"/>
        <v>0</v>
      </c>
      <c r="K10" s="204" t="str">
        <f t="shared" si="6"/>
        <v>#DIV/0!</v>
      </c>
      <c r="L10" s="54" t="str">
        <f>CONCATENATE("Adding $",ROUND(B10/1000,1),"K actually added $",ROUND((B10+(J10-'SS taxation calculator'!$G$8))/1000,1),"K")</f>
        <v>Adding $-1049K actually added $-1049K</v>
      </c>
      <c r="M10" s="61">
        <f>'SS taxation calculator'!$C$7+'SS taxation calculator'!$C$8+'SS taxation calculator'!$C$9+B10</f>
        <v>-1049000</v>
      </c>
      <c r="N10" s="55">
        <f>J10+B10+'SS taxation calculator'!$C$7</f>
        <v>-1049000</v>
      </c>
      <c r="O10" s="55">
        <f t="shared" si="7"/>
        <v>31500</v>
      </c>
      <c r="P10" s="132">
        <f>VLOOKUP('SS taxation calculator'!$C$12,'SS taxation calculator'!$BC$6:$BF$16,3,FALSE)</f>
        <v>0</v>
      </c>
      <c r="Q10" s="132">
        <f>VLOOKUP('SS taxation calculator'!$C$12,'SS taxation calculator'!$BC$6:$BF$16,4,FALSE)</f>
        <v>0</v>
      </c>
      <c r="R10" s="132">
        <f t="shared" si="8"/>
        <v>0</v>
      </c>
      <c r="S10" s="205">
        <f>VLOOKUP('SS taxation calculator'!$C$12,'SS taxation calculator'!$BC$6:$BF$16,2,FALSE)</f>
        <v>0</v>
      </c>
      <c r="T10" s="132">
        <f t="shared" si="9"/>
        <v>0</v>
      </c>
    </row>
    <row r="11" ht="15.75" customHeight="1">
      <c r="A11" s="55">
        <f t="shared" si="1"/>
        <v>0</v>
      </c>
      <c r="B11" s="52">
        <f t="shared" si="2"/>
        <v>-1048000</v>
      </c>
      <c r="C11" s="51">
        <f>'SS taxation calculator'!$G$7</f>
        <v>0</v>
      </c>
      <c r="D11" s="52">
        <f>'SS taxation calculator'!$C$7+B11+'SS taxation calculator'!$C$8+'SS taxation calculator'!$C$9*0.5-'Line By Line'!$E$12</f>
        <v>-1048000</v>
      </c>
      <c r="E11" s="52">
        <f>IF(D11&lt;'Line By Line'!$E$14,0,MIN(D11-'Line By Line'!$E$14,'Line By Line'!$E$16))</f>
        <v>0</v>
      </c>
      <c r="F11" s="52">
        <f t="shared" si="3"/>
        <v>0</v>
      </c>
      <c r="G11" s="51" t="str">
        <f t="shared" si="4"/>
        <v>50% of 1st TH</v>
      </c>
      <c r="H11" s="51">
        <f>IF('Line By Line'!$E$14&lt;D11,D11-'Line By Line'!$E$14-E11,0)</f>
        <v>0</v>
      </c>
      <c r="I11" s="52">
        <f>H11*'SS taxation calculator'!$E$32</f>
        <v>0</v>
      </c>
      <c r="J11" s="52">
        <f t="shared" si="5"/>
        <v>0</v>
      </c>
      <c r="K11" s="204" t="str">
        <f t="shared" si="6"/>
        <v>#DIV/0!</v>
      </c>
      <c r="L11" s="54" t="str">
        <f>CONCATENATE("Adding $",ROUND(B11/1000,1),"K actually added $",ROUND((B11+(J11-'SS taxation calculator'!$G$8))/1000,1),"K")</f>
        <v>Adding $-1048K actually added $-1048K</v>
      </c>
      <c r="M11" s="61">
        <f>'SS taxation calculator'!$C$7+'SS taxation calculator'!$C$8+'SS taxation calculator'!$C$9+B11</f>
        <v>-1048000</v>
      </c>
      <c r="N11" s="55">
        <f>J11+B11+'SS taxation calculator'!$C$7</f>
        <v>-1048000</v>
      </c>
      <c r="O11" s="55">
        <f t="shared" si="7"/>
        <v>31500</v>
      </c>
      <c r="P11" s="132">
        <f>VLOOKUP('SS taxation calculator'!$C$12,'SS taxation calculator'!$BC$6:$BF$16,3,FALSE)</f>
        <v>0</v>
      </c>
      <c r="Q11" s="132">
        <f>VLOOKUP('SS taxation calculator'!$C$12,'SS taxation calculator'!$BC$6:$BF$16,4,FALSE)</f>
        <v>0</v>
      </c>
      <c r="R11" s="132">
        <f t="shared" si="8"/>
        <v>0</v>
      </c>
      <c r="S11" s="205">
        <f>VLOOKUP('SS taxation calculator'!$C$12,'SS taxation calculator'!$BC$6:$BF$16,2,FALSE)</f>
        <v>0</v>
      </c>
      <c r="T11" s="132">
        <f t="shared" si="9"/>
        <v>0</v>
      </c>
    </row>
    <row r="12" ht="15.75" customHeight="1">
      <c r="A12" s="55">
        <f t="shared" si="1"/>
        <v>0</v>
      </c>
      <c r="B12" s="52">
        <f t="shared" si="2"/>
        <v>-1047000</v>
      </c>
      <c r="C12" s="51">
        <f>'SS taxation calculator'!$G$7</f>
        <v>0</v>
      </c>
      <c r="D12" s="52">
        <f>'SS taxation calculator'!$C$7+B12+'SS taxation calculator'!$C$8+'SS taxation calculator'!$C$9*0.5-'Line By Line'!$E$12</f>
        <v>-1047000</v>
      </c>
      <c r="E12" s="52">
        <f>IF(D12&lt;'Line By Line'!$E$14,0,MIN(D12-'Line By Line'!$E$14,'Line By Line'!$E$16))</f>
        <v>0</v>
      </c>
      <c r="F12" s="52">
        <f t="shared" si="3"/>
        <v>0</v>
      </c>
      <c r="G12" s="51" t="str">
        <f t="shared" si="4"/>
        <v>50% of 1st TH</v>
      </c>
      <c r="H12" s="51">
        <f>IF('Line By Line'!$E$14&lt;D12,D12-'Line By Line'!$E$14-E12,0)</f>
        <v>0</v>
      </c>
      <c r="I12" s="52">
        <f>H12*'SS taxation calculator'!$E$32</f>
        <v>0</v>
      </c>
      <c r="J12" s="52">
        <f t="shared" si="5"/>
        <v>0</v>
      </c>
      <c r="K12" s="204" t="str">
        <f t="shared" si="6"/>
        <v>#DIV/0!</v>
      </c>
      <c r="L12" s="54" t="str">
        <f>CONCATENATE("Adding $",ROUND(B12/1000,1),"K actually added $",ROUND((B12+(J12-'SS taxation calculator'!$G$8))/1000,1),"K")</f>
        <v>Adding $-1047K actually added $-1047K</v>
      </c>
      <c r="M12" s="61">
        <f>'SS taxation calculator'!$C$7+'SS taxation calculator'!$C$8+'SS taxation calculator'!$C$9+B12</f>
        <v>-1047000</v>
      </c>
      <c r="N12" s="55">
        <f>J12+B12+'SS taxation calculator'!$C$7</f>
        <v>-1047000</v>
      </c>
      <c r="O12" s="55">
        <f t="shared" si="7"/>
        <v>31500</v>
      </c>
      <c r="P12" s="132">
        <f>VLOOKUP('SS taxation calculator'!$C$12,'SS taxation calculator'!$BC$6:$BF$16,3,FALSE)</f>
        <v>0</v>
      </c>
      <c r="Q12" s="132">
        <f>VLOOKUP('SS taxation calculator'!$C$12,'SS taxation calculator'!$BC$6:$BF$16,4,FALSE)</f>
        <v>0</v>
      </c>
      <c r="R12" s="132">
        <f t="shared" si="8"/>
        <v>0</v>
      </c>
      <c r="S12" s="205">
        <f>VLOOKUP('SS taxation calculator'!$C$12,'SS taxation calculator'!$BC$6:$BF$16,2,FALSE)</f>
        <v>0</v>
      </c>
      <c r="T12" s="132">
        <f t="shared" si="9"/>
        <v>0</v>
      </c>
    </row>
    <row r="13" ht="15.75" customHeight="1">
      <c r="A13" s="55">
        <f t="shared" si="1"/>
        <v>0</v>
      </c>
      <c r="B13" s="52">
        <f t="shared" si="2"/>
        <v>-1046000</v>
      </c>
      <c r="C13" s="51">
        <f>'SS taxation calculator'!$G$7</f>
        <v>0</v>
      </c>
      <c r="D13" s="52">
        <f>'SS taxation calculator'!$C$7+B13+'SS taxation calculator'!$C$8+'SS taxation calculator'!$C$9*0.5-'Line By Line'!$E$12</f>
        <v>-1046000</v>
      </c>
      <c r="E13" s="52">
        <f>IF(D13&lt;'Line By Line'!$E$14,0,MIN(D13-'Line By Line'!$E$14,'Line By Line'!$E$16))</f>
        <v>0</v>
      </c>
      <c r="F13" s="52">
        <f t="shared" si="3"/>
        <v>0</v>
      </c>
      <c r="G13" s="51" t="str">
        <f t="shared" si="4"/>
        <v>50% of 1st TH</v>
      </c>
      <c r="H13" s="51">
        <f>IF('Line By Line'!$E$14&lt;D13,D13-'Line By Line'!$E$14-E13,0)</f>
        <v>0</v>
      </c>
      <c r="I13" s="52">
        <f>H13*'SS taxation calculator'!$E$32</f>
        <v>0</v>
      </c>
      <c r="J13" s="52">
        <f t="shared" si="5"/>
        <v>0</v>
      </c>
      <c r="K13" s="204" t="str">
        <f t="shared" si="6"/>
        <v>#DIV/0!</v>
      </c>
      <c r="L13" s="54" t="str">
        <f>CONCATENATE("Adding $",ROUND(B13/1000,1),"K actually added $",ROUND((B13+(J13-'SS taxation calculator'!$G$8))/1000,1),"K")</f>
        <v>Adding $-1046K actually added $-1046K</v>
      </c>
      <c r="M13" s="61">
        <f>'SS taxation calculator'!$C$7+'SS taxation calculator'!$C$8+'SS taxation calculator'!$C$9+B13</f>
        <v>-1046000</v>
      </c>
      <c r="N13" s="55">
        <f>J13+B13+'SS taxation calculator'!$C$7</f>
        <v>-1046000</v>
      </c>
      <c r="O13" s="55">
        <f t="shared" si="7"/>
        <v>31500</v>
      </c>
      <c r="P13" s="132">
        <f>VLOOKUP('SS taxation calculator'!$C$12,'SS taxation calculator'!$BC$6:$BF$16,3,FALSE)</f>
        <v>0</v>
      </c>
      <c r="Q13" s="132">
        <f>VLOOKUP('SS taxation calculator'!$C$12,'SS taxation calculator'!$BC$6:$BF$16,4,FALSE)</f>
        <v>0</v>
      </c>
      <c r="R13" s="132">
        <f t="shared" si="8"/>
        <v>0</v>
      </c>
      <c r="S13" s="205">
        <f>VLOOKUP('SS taxation calculator'!$C$12,'SS taxation calculator'!$BC$6:$BF$16,2,FALSE)</f>
        <v>0</v>
      </c>
      <c r="T13" s="132">
        <f t="shared" si="9"/>
        <v>0</v>
      </c>
    </row>
    <row r="14" ht="15.75" customHeight="1">
      <c r="A14" s="55">
        <f t="shared" si="1"/>
        <v>0</v>
      </c>
      <c r="B14" s="52">
        <f t="shared" si="2"/>
        <v>-1045000</v>
      </c>
      <c r="C14" s="51">
        <f>'SS taxation calculator'!$G$7</f>
        <v>0</v>
      </c>
      <c r="D14" s="52">
        <f>'SS taxation calculator'!$C$7+B14+'SS taxation calculator'!$C$8+'SS taxation calculator'!$C$9*0.5-'Line By Line'!$E$12</f>
        <v>-1045000</v>
      </c>
      <c r="E14" s="52">
        <f>IF(D14&lt;'Line By Line'!$E$14,0,MIN(D14-'Line By Line'!$E$14,'Line By Line'!$E$16))</f>
        <v>0</v>
      </c>
      <c r="F14" s="52">
        <f t="shared" si="3"/>
        <v>0</v>
      </c>
      <c r="G14" s="51" t="str">
        <f t="shared" si="4"/>
        <v>50% of 1st TH</v>
      </c>
      <c r="H14" s="51">
        <f>IF('Line By Line'!$E$14&lt;D14,D14-'Line By Line'!$E$14-E14,0)</f>
        <v>0</v>
      </c>
      <c r="I14" s="52">
        <f>H14*'SS taxation calculator'!$E$32</f>
        <v>0</v>
      </c>
      <c r="J14" s="52">
        <f t="shared" si="5"/>
        <v>0</v>
      </c>
      <c r="K14" s="204" t="str">
        <f t="shared" si="6"/>
        <v>#DIV/0!</v>
      </c>
      <c r="L14" s="54" t="str">
        <f>CONCATENATE("Adding $",ROUND(B14/1000,1),"K actually added $",ROUND((B14+(J14-'SS taxation calculator'!$G$8))/1000,1),"K")</f>
        <v>Adding $-1045K actually added $-1045K</v>
      </c>
      <c r="M14" s="61">
        <f>'SS taxation calculator'!$C$7+'SS taxation calculator'!$C$8+'SS taxation calculator'!$C$9+B14</f>
        <v>-1045000</v>
      </c>
      <c r="N14" s="55">
        <f>J14+B14+'SS taxation calculator'!$C$7</f>
        <v>-1045000</v>
      </c>
      <c r="O14" s="55">
        <f t="shared" si="7"/>
        <v>31500</v>
      </c>
      <c r="P14" s="132">
        <f>VLOOKUP('SS taxation calculator'!$C$12,'SS taxation calculator'!$BC$6:$BF$16,3,FALSE)</f>
        <v>0</v>
      </c>
      <c r="Q14" s="132">
        <f>VLOOKUP('SS taxation calculator'!$C$12,'SS taxation calculator'!$BC$6:$BF$16,4,FALSE)</f>
        <v>0</v>
      </c>
      <c r="R14" s="132">
        <f t="shared" si="8"/>
        <v>0</v>
      </c>
      <c r="S14" s="205">
        <f>VLOOKUP('SS taxation calculator'!$C$12,'SS taxation calculator'!$BC$6:$BF$16,2,FALSE)</f>
        <v>0</v>
      </c>
      <c r="T14" s="132">
        <f t="shared" si="9"/>
        <v>0</v>
      </c>
    </row>
    <row r="15" ht="15.75" customHeight="1">
      <c r="A15" s="55">
        <f t="shared" si="1"/>
        <v>0</v>
      </c>
      <c r="B15" s="52">
        <f t="shared" si="2"/>
        <v>-1044000</v>
      </c>
      <c r="C15" s="51">
        <f>'SS taxation calculator'!$G$7</f>
        <v>0</v>
      </c>
      <c r="D15" s="52">
        <f>'SS taxation calculator'!$C$7+B15+'SS taxation calculator'!$C$8+'SS taxation calculator'!$C$9*0.5-'Line By Line'!$E$12</f>
        <v>-1044000</v>
      </c>
      <c r="E15" s="52">
        <f>IF(D15&lt;'Line By Line'!$E$14,0,MIN(D15-'Line By Line'!$E$14,'Line By Line'!$E$16))</f>
        <v>0</v>
      </c>
      <c r="F15" s="52">
        <f t="shared" si="3"/>
        <v>0</v>
      </c>
      <c r="G15" s="51" t="str">
        <f t="shared" si="4"/>
        <v>50% of 1st TH</v>
      </c>
      <c r="H15" s="51">
        <f>IF('Line By Line'!$E$14&lt;D15,D15-'Line By Line'!$E$14-E15,0)</f>
        <v>0</v>
      </c>
      <c r="I15" s="52">
        <f>H15*'SS taxation calculator'!$E$32</f>
        <v>0</v>
      </c>
      <c r="J15" s="52">
        <f t="shared" si="5"/>
        <v>0</v>
      </c>
      <c r="K15" s="204" t="str">
        <f t="shared" si="6"/>
        <v>#DIV/0!</v>
      </c>
      <c r="L15" s="54" t="str">
        <f>CONCATENATE("Adding $",ROUND(B15/1000,1),"K actually added $",ROUND((B15+(J15-'SS taxation calculator'!$G$8))/1000,1),"K")</f>
        <v>Adding $-1044K actually added $-1044K</v>
      </c>
      <c r="M15" s="61">
        <f>'SS taxation calculator'!$C$7+'SS taxation calculator'!$C$8+'SS taxation calculator'!$C$9+B15</f>
        <v>-1044000</v>
      </c>
      <c r="N15" s="55">
        <f>J15+B15+'SS taxation calculator'!$C$7</f>
        <v>-1044000</v>
      </c>
      <c r="O15" s="55">
        <f t="shared" si="7"/>
        <v>31500</v>
      </c>
      <c r="P15" s="132">
        <f>VLOOKUP('SS taxation calculator'!$C$12,'SS taxation calculator'!$BC$6:$BF$16,3,FALSE)</f>
        <v>0</v>
      </c>
      <c r="Q15" s="132">
        <f>VLOOKUP('SS taxation calculator'!$C$12,'SS taxation calculator'!$BC$6:$BF$16,4,FALSE)</f>
        <v>0</v>
      </c>
      <c r="R15" s="132">
        <f t="shared" si="8"/>
        <v>0</v>
      </c>
      <c r="S15" s="205">
        <f>VLOOKUP('SS taxation calculator'!$C$12,'SS taxation calculator'!$BC$6:$BF$16,2,FALSE)</f>
        <v>0</v>
      </c>
      <c r="T15" s="132">
        <f t="shared" si="9"/>
        <v>0</v>
      </c>
    </row>
    <row r="16" ht="15.75" customHeight="1">
      <c r="A16" s="55">
        <f t="shared" si="1"/>
        <v>0</v>
      </c>
      <c r="B16" s="52">
        <f t="shared" si="2"/>
        <v>-1043000</v>
      </c>
      <c r="C16" s="51">
        <f>'SS taxation calculator'!$G$7</f>
        <v>0</v>
      </c>
      <c r="D16" s="52">
        <f>'SS taxation calculator'!$C$7+B16+'SS taxation calculator'!$C$8+'SS taxation calculator'!$C$9*0.5-'Line By Line'!$E$12</f>
        <v>-1043000</v>
      </c>
      <c r="E16" s="52">
        <f>IF(D16&lt;'Line By Line'!$E$14,0,MIN(D16-'Line By Line'!$E$14,'Line By Line'!$E$16))</f>
        <v>0</v>
      </c>
      <c r="F16" s="52">
        <f t="shared" si="3"/>
        <v>0</v>
      </c>
      <c r="G16" s="51" t="str">
        <f t="shared" si="4"/>
        <v>50% of 1st TH</v>
      </c>
      <c r="H16" s="51">
        <f>IF('Line By Line'!$E$14&lt;D16,D16-'Line By Line'!$E$14-E16,0)</f>
        <v>0</v>
      </c>
      <c r="I16" s="52">
        <f>H16*'SS taxation calculator'!$E$32</f>
        <v>0</v>
      </c>
      <c r="J16" s="52">
        <f t="shared" si="5"/>
        <v>0</v>
      </c>
      <c r="K16" s="204" t="str">
        <f t="shared" si="6"/>
        <v>#DIV/0!</v>
      </c>
      <c r="L16" s="54" t="str">
        <f>CONCATENATE("Adding $",ROUND(B16/1000,1),"K actually added $",ROUND((B16+(J16-'SS taxation calculator'!$G$8))/1000,1),"K")</f>
        <v>Adding $-1043K actually added $-1043K</v>
      </c>
      <c r="M16" s="61">
        <f>'SS taxation calculator'!$C$7+'SS taxation calculator'!$C$8+'SS taxation calculator'!$C$9+B16</f>
        <v>-1043000</v>
      </c>
      <c r="N16" s="55">
        <f>J16+B16+'SS taxation calculator'!$C$7</f>
        <v>-1043000</v>
      </c>
      <c r="O16" s="55">
        <f t="shared" si="7"/>
        <v>31500</v>
      </c>
      <c r="P16" s="132">
        <f>VLOOKUP('SS taxation calculator'!$C$12,'SS taxation calculator'!$BC$6:$BF$16,3,FALSE)</f>
        <v>0</v>
      </c>
      <c r="Q16" s="132">
        <f>VLOOKUP('SS taxation calculator'!$C$12,'SS taxation calculator'!$BC$6:$BF$16,4,FALSE)</f>
        <v>0</v>
      </c>
      <c r="R16" s="132">
        <f t="shared" si="8"/>
        <v>0</v>
      </c>
      <c r="S16" s="205">
        <f>VLOOKUP('SS taxation calculator'!$C$12,'SS taxation calculator'!$BC$6:$BF$16,2,FALSE)</f>
        <v>0</v>
      </c>
      <c r="T16" s="132">
        <f t="shared" si="9"/>
        <v>0</v>
      </c>
    </row>
    <row r="17" ht="15.75" customHeight="1">
      <c r="A17" s="55">
        <f t="shared" si="1"/>
        <v>0</v>
      </c>
      <c r="B17" s="52">
        <f t="shared" si="2"/>
        <v>-1042000</v>
      </c>
      <c r="C17" s="51">
        <f>'SS taxation calculator'!$G$7</f>
        <v>0</v>
      </c>
      <c r="D17" s="52">
        <f>'SS taxation calculator'!$C$7+B17+'SS taxation calculator'!$C$8+'SS taxation calculator'!$C$9*0.5-'Line By Line'!$E$12</f>
        <v>-1042000</v>
      </c>
      <c r="E17" s="52">
        <f>IF(D17&lt;'Line By Line'!$E$14,0,MIN(D17-'Line By Line'!$E$14,'Line By Line'!$E$16))</f>
        <v>0</v>
      </c>
      <c r="F17" s="52">
        <f t="shared" si="3"/>
        <v>0</v>
      </c>
      <c r="G17" s="51" t="str">
        <f t="shared" si="4"/>
        <v>50% of 1st TH</v>
      </c>
      <c r="H17" s="51">
        <f>IF('Line By Line'!$E$14&lt;D17,D17-'Line By Line'!$E$14-E17,0)</f>
        <v>0</v>
      </c>
      <c r="I17" s="52">
        <f>H17*'SS taxation calculator'!$E$32</f>
        <v>0</v>
      </c>
      <c r="J17" s="52">
        <f t="shared" si="5"/>
        <v>0</v>
      </c>
      <c r="K17" s="204" t="str">
        <f t="shared" si="6"/>
        <v>#DIV/0!</v>
      </c>
      <c r="L17" s="54" t="str">
        <f>CONCATENATE("Adding $",ROUND(B17/1000,1),"K actually added $",ROUND((B17+(J17-'SS taxation calculator'!$G$8))/1000,1),"K")</f>
        <v>Adding $-1042K actually added $-1042K</v>
      </c>
      <c r="M17" s="61">
        <f>'SS taxation calculator'!$C$7+'SS taxation calculator'!$C$8+'SS taxation calculator'!$C$9+B17</f>
        <v>-1042000</v>
      </c>
      <c r="N17" s="55">
        <f>J17+B17+'SS taxation calculator'!$C$7</f>
        <v>-1042000</v>
      </c>
      <c r="O17" s="55">
        <f t="shared" si="7"/>
        <v>31500</v>
      </c>
      <c r="P17" s="132">
        <f>VLOOKUP('SS taxation calculator'!$C$12,'SS taxation calculator'!$BC$6:$BF$16,3,FALSE)</f>
        <v>0</v>
      </c>
      <c r="Q17" s="132">
        <f>VLOOKUP('SS taxation calculator'!$C$12,'SS taxation calculator'!$BC$6:$BF$16,4,FALSE)</f>
        <v>0</v>
      </c>
      <c r="R17" s="132">
        <f t="shared" si="8"/>
        <v>0</v>
      </c>
      <c r="S17" s="205">
        <f>VLOOKUP('SS taxation calculator'!$C$12,'SS taxation calculator'!$BC$6:$BF$16,2,FALSE)</f>
        <v>0</v>
      </c>
      <c r="T17" s="132">
        <f t="shared" si="9"/>
        <v>0</v>
      </c>
    </row>
    <row r="18" ht="15.75" customHeight="1">
      <c r="A18" s="55">
        <f t="shared" si="1"/>
        <v>0</v>
      </c>
      <c r="B18" s="52">
        <f t="shared" si="2"/>
        <v>-1041000</v>
      </c>
      <c r="C18" s="51">
        <f>'SS taxation calculator'!$G$7</f>
        <v>0</v>
      </c>
      <c r="D18" s="52">
        <f>'SS taxation calculator'!$C$7+B18+'SS taxation calculator'!$C$8+'SS taxation calculator'!$C$9*0.5-'Line By Line'!$E$12</f>
        <v>-1041000</v>
      </c>
      <c r="E18" s="52">
        <f>IF(D18&lt;'Line By Line'!$E$14,0,MIN(D18-'Line By Line'!$E$14,'Line By Line'!$E$16))</f>
        <v>0</v>
      </c>
      <c r="F18" s="52">
        <f t="shared" si="3"/>
        <v>0</v>
      </c>
      <c r="G18" s="51" t="str">
        <f t="shared" si="4"/>
        <v>50% of 1st TH</v>
      </c>
      <c r="H18" s="51">
        <f>IF('Line By Line'!$E$14&lt;D18,D18-'Line By Line'!$E$14-E18,0)</f>
        <v>0</v>
      </c>
      <c r="I18" s="52">
        <f>H18*'SS taxation calculator'!$E$32</f>
        <v>0</v>
      </c>
      <c r="J18" s="52">
        <f t="shared" si="5"/>
        <v>0</v>
      </c>
      <c r="K18" s="204" t="str">
        <f t="shared" si="6"/>
        <v>#DIV/0!</v>
      </c>
      <c r="L18" s="54" t="str">
        <f>CONCATENATE("Adding $",ROUND(B18/1000,1),"K actually added $",ROUND((B18+(J18-'SS taxation calculator'!$G$8))/1000,1),"K")</f>
        <v>Adding $-1041K actually added $-1041K</v>
      </c>
      <c r="M18" s="61">
        <f>'SS taxation calculator'!$C$7+'SS taxation calculator'!$C$8+'SS taxation calculator'!$C$9+B18</f>
        <v>-1041000</v>
      </c>
      <c r="N18" s="55">
        <f>J18+B18+'SS taxation calculator'!$C$7</f>
        <v>-1041000</v>
      </c>
      <c r="O18" s="55">
        <f t="shared" si="7"/>
        <v>31500</v>
      </c>
      <c r="P18" s="132">
        <f>VLOOKUP('SS taxation calculator'!$C$12,'SS taxation calculator'!$BC$6:$BF$16,3,FALSE)</f>
        <v>0</v>
      </c>
      <c r="Q18" s="132">
        <f>VLOOKUP('SS taxation calculator'!$C$12,'SS taxation calculator'!$BC$6:$BF$16,4,FALSE)</f>
        <v>0</v>
      </c>
      <c r="R18" s="132">
        <f t="shared" si="8"/>
        <v>0</v>
      </c>
      <c r="S18" s="205">
        <f>VLOOKUP('SS taxation calculator'!$C$12,'SS taxation calculator'!$BC$6:$BF$16,2,FALSE)</f>
        <v>0</v>
      </c>
      <c r="T18" s="132">
        <f t="shared" si="9"/>
        <v>0</v>
      </c>
    </row>
    <row r="19" ht="15.75" customHeight="1">
      <c r="A19" s="55">
        <f t="shared" si="1"/>
        <v>0</v>
      </c>
      <c r="B19" s="52">
        <f t="shared" si="2"/>
        <v>-1040000</v>
      </c>
      <c r="C19" s="51">
        <f>'SS taxation calculator'!$G$7</f>
        <v>0</v>
      </c>
      <c r="D19" s="52">
        <f>'SS taxation calculator'!$C$7+B19+'SS taxation calculator'!$C$8+'SS taxation calculator'!$C$9*0.5-'Line By Line'!$E$12</f>
        <v>-1040000</v>
      </c>
      <c r="E19" s="52">
        <f>IF(D19&lt;'Line By Line'!$E$14,0,MIN(D19-'Line By Line'!$E$14,'Line By Line'!$E$16))</f>
        <v>0</v>
      </c>
      <c r="F19" s="52">
        <f t="shared" si="3"/>
        <v>0</v>
      </c>
      <c r="G19" s="51" t="str">
        <f t="shared" si="4"/>
        <v>50% of 1st TH</v>
      </c>
      <c r="H19" s="51">
        <f>IF('Line By Line'!$E$14&lt;D19,D19-'Line By Line'!$E$14-E19,0)</f>
        <v>0</v>
      </c>
      <c r="I19" s="52">
        <f>H19*'SS taxation calculator'!$E$32</f>
        <v>0</v>
      </c>
      <c r="J19" s="52">
        <f t="shared" si="5"/>
        <v>0</v>
      </c>
      <c r="K19" s="204" t="str">
        <f t="shared" si="6"/>
        <v>#DIV/0!</v>
      </c>
      <c r="L19" s="54" t="str">
        <f>CONCATENATE("Adding $",ROUND(B19/1000,1),"K actually added $",ROUND((B19+(J19-'SS taxation calculator'!$G$8))/1000,1),"K")</f>
        <v>Adding $-1040K actually added $-1040K</v>
      </c>
      <c r="M19" s="61">
        <f>'SS taxation calculator'!$C$7+'SS taxation calculator'!$C$8+'SS taxation calculator'!$C$9+B19</f>
        <v>-1040000</v>
      </c>
      <c r="N19" s="55">
        <f>J19+B19+'SS taxation calculator'!$C$7</f>
        <v>-1040000</v>
      </c>
      <c r="O19" s="55">
        <f t="shared" si="7"/>
        <v>31500</v>
      </c>
      <c r="P19" s="132">
        <f>VLOOKUP('SS taxation calculator'!$C$12,'SS taxation calculator'!$BC$6:$BF$16,3,FALSE)</f>
        <v>0</v>
      </c>
      <c r="Q19" s="132">
        <f>VLOOKUP('SS taxation calculator'!$C$12,'SS taxation calculator'!$BC$6:$BF$16,4,FALSE)</f>
        <v>0</v>
      </c>
      <c r="R19" s="132">
        <f t="shared" si="8"/>
        <v>0</v>
      </c>
      <c r="S19" s="205">
        <f>VLOOKUP('SS taxation calculator'!$C$12,'SS taxation calculator'!$BC$6:$BF$16,2,FALSE)</f>
        <v>0</v>
      </c>
      <c r="T19" s="132">
        <f t="shared" si="9"/>
        <v>0</v>
      </c>
    </row>
    <row r="20" ht="15.75" customHeight="1">
      <c r="A20" s="55">
        <f t="shared" si="1"/>
        <v>0</v>
      </c>
      <c r="B20" s="52">
        <f t="shared" si="2"/>
        <v>-1039000</v>
      </c>
      <c r="C20" s="51">
        <f>'SS taxation calculator'!$G$7</f>
        <v>0</v>
      </c>
      <c r="D20" s="52">
        <f>'SS taxation calculator'!$C$7+B20+'SS taxation calculator'!$C$8+'SS taxation calculator'!$C$9*0.5-'Line By Line'!$E$12</f>
        <v>-1039000</v>
      </c>
      <c r="E20" s="52">
        <f>IF(D20&lt;'Line By Line'!$E$14,0,MIN(D20-'Line By Line'!$E$14,'Line By Line'!$E$16))</f>
        <v>0</v>
      </c>
      <c r="F20" s="52">
        <f t="shared" si="3"/>
        <v>0</v>
      </c>
      <c r="G20" s="51" t="str">
        <f t="shared" si="4"/>
        <v>50% of 1st TH</v>
      </c>
      <c r="H20" s="51">
        <f>IF('Line By Line'!$E$14&lt;D20,D20-'Line By Line'!$E$14-E20,0)</f>
        <v>0</v>
      </c>
      <c r="I20" s="52">
        <f>H20*'SS taxation calculator'!$E$32</f>
        <v>0</v>
      </c>
      <c r="J20" s="52">
        <f t="shared" si="5"/>
        <v>0</v>
      </c>
      <c r="K20" s="204" t="str">
        <f t="shared" si="6"/>
        <v>#DIV/0!</v>
      </c>
      <c r="L20" s="54" t="str">
        <f>CONCATENATE("Adding $",ROUND(B20/1000,1),"K actually added $",ROUND((B20+(J20-'SS taxation calculator'!$G$8))/1000,1),"K")</f>
        <v>Adding $-1039K actually added $-1039K</v>
      </c>
      <c r="M20" s="61">
        <f>'SS taxation calculator'!$C$7+'SS taxation calculator'!$C$8+'SS taxation calculator'!$C$9+B20</f>
        <v>-1039000</v>
      </c>
      <c r="N20" s="55">
        <f>J20+B20+'SS taxation calculator'!$C$7</f>
        <v>-1039000</v>
      </c>
      <c r="O20" s="55">
        <f t="shared" si="7"/>
        <v>31500</v>
      </c>
      <c r="P20" s="132">
        <f>VLOOKUP('SS taxation calculator'!$C$12,'SS taxation calculator'!$BC$6:$BF$16,3,FALSE)</f>
        <v>0</v>
      </c>
      <c r="Q20" s="132">
        <f>VLOOKUP('SS taxation calculator'!$C$12,'SS taxation calculator'!$BC$6:$BF$16,4,FALSE)</f>
        <v>0</v>
      </c>
      <c r="R20" s="132">
        <f t="shared" si="8"/>
        <v>0</v>
      </c>
      <c r="S20" s="205">
        <f>VLOOKUP('SS taxation calculator'!$C$12,'SS taxation calculator'!$BC$6:$BF$16,2,FALSE)</f>
        <v>0</v>
      </c>
      <c r="T20" s="132">
        <f t="shared" si="9"/>
        <v>0</v>
      </c>
    </row>
    <row r="21" ht="15.75" customHeight="1">
      <c r="A21" s="55">
        <f t="shared" si="1"/>
        <v>0</v>
      </c>
      <c r="B21" s="52">
        <f t="shared" si="2"/>
        <v>-1038000</v>
      </c>
      <c r="C21" s="51">
        <f>'SS taxation calculator'!$G$7</f>
        <v>0</v>
      </c>
      <c r="D21" s="52">
        <f>'SS taxation calculator'!$C$7+B21+'SS taxation calculator'!$C$8+'SS taxation calculator'!$C$9*0.5-'Line By Line'!$E$12</f>
        <v>-1038000</v>
      </c>
      <c r="E21" s="52">
        <f>IF(D21&lt;'Line By Line'!$E$14,0,MIN(D21-'Line By Line'!$E$14,'Line By Line'!$E$16))</f>
        <v>0</v>
      </c>
      <c r="F21" s="52">
        <f t="shared" si="3"/>
        <v>0</v>
      </c>
      <c r="G21" s="51" t="str">
        <f t="shared" si="4"/>
        <v>50% of 1st TH</v>
      </c>
      <c r="H21" s="51">
        <f>IF('Line By Line'!$E$14&lt;D21,D21-'Line By Line'!$E$14-E21,0)</f>
        <v>0</v>
      </c>
      <c r="I21" s="52">
        <f>H21*'SS taxation calculator'!$E$32</f>
        <v>0</v>
      </c>
      <c r="J21" s="52">
        <f t="shared" si="5"/>
        <v>0</v>
      </c>
      <c r="K21" s="204" t="str">
        <f t="shared" si="6"/>
        <v>#DIV/0!</v>
      </c>
      <c r="L21" s="54" t="str">
        <f>CONCATENATE("Adding $",ROUND(B21/1000,1),"K actually added $",ROUND((B21+(J21-'SS taxation calculator'!$G$8))/1000,1),"K")</f>
        <v>Adding $-1038K actually added $-1038K</v>
      </c>
      <c r="M21" s="61">
        <f>'SS taxation calculator'!$C$7+'SS taxation calculator'!$C$8+'SS taxation calculator'!$C$9+B21</f>
        <v>-1038000</v>
      </c>
      <c r="N21" s="55">
        <f>J21+B21+'SS taxation calculator'!$C$7</f>
        <v>-1038000</v>
      </c>
      <c r="O21" s="55">
        <f t="shared" si="7"/>
        <v>31500</v>
      </c>
      <c r="P21" s="132">
        <f>VLOOKUP('SS taxation calculator'!$C$12,'SS taxation calculator'!$BC$6:$BF$16,3,FALSE)</f>
        <v>0</v>
      </c>
      <c r="Q21" s="132">
        <f>VLOOKUP('SS taxation calculator'!$C$12,'SS taxation calculator'!$BC$6:$BF$16,4,FALSE)</f>
        <v>0</v>
      </c>
      <c r="R21" s="132">
        <f t="shared" si="8"/>
        <v>0</v>
      </c>
      <c r="S21" s="205">
        <f>VLOOKUP('SS taxation calculator'!$C$12,'SS taxation calculator'!$BC$6:$BF$16,2,FALSE)</f>
        <v>0</v>
      </c>
      <c r="T21" s="132">
        <f t="shared" si="9"/>
        <v>0</v>
      </c>
    </row>
    <row r="22" ht="15.75" customHeight="1">
      <c r="A22" s="55">
        <f t="shared" si="1"/>
        <v>0</v>
      </c>
      <c r="B22" s="52">
        <f t="shared" si="2"/>
        <v>-1037000</v>
      </c>
      <c r="C22" s="51">
        <f>'SS taxation calculator'!$G$7</f>
        <v>0</v>
      </c>
      <c r="D22" s="52">
        <f>'SS taxation calculator'!$C$7+B22+'SS taxation calculator'!$C$8+'SS taxation calculator'!$C$9*0.5-'Line By Line'!$E$12</f>
        <v>-1037000</v>
      </c>
      <c r="E22" s="52">
        <f>IF(D22&lt;'Line By Line'!$E$14,0,MIN(D22-'Line By Line'!$E$14,'Line By Line'!$E$16))</f>
        <v>0</v>
      </c>
      <c r="F22" s="52">
        <f t="shared" si="3"/>
        <v>0</v>
      </c>
      <c r="G22" s="51" t="str">
        <f t="shared" si="4"/>
        <v>50% of 1st TH</v>
      </c>
      <c r="H22" s="51">
        <f>IF('Line By Line'!$E$14&lt;D22,D22-'Line By Line'!$E$14-E22,0)</f>
        <v>0</v>
      </c>
      <c r="I22" s="52">
        <f>H22*'SS taxation calculator'!$E$32</f>
        <v>0</v>
      </c>
      <c r="J22" s="52">
        <f t="shared" si="5"/>
        <v>0</v>
      </c>
      <c r="K22" s="204" t="str">
        <f t="shared" si="6"/>
        <v>#DIV/0!</v>
      </c>
      <c r="L22" s="54" t="str">
        <f>CONCATENATE("Adding $",ROUND(B22/1000,1),"K actually added $",ROUND((B22+(J22-'SS taxation calculator'!$G$8))/1000,1),"K")</f>
        <v>Adding $-1037K actually added $-1037K</v>
      </c>
      <c r="M22" s="61">
        <f>'SS taxation calculator'!$C$7+'SS taxation calculator'!$C$8+'SS taxation calculator'!$C$9+B22</f>
        <v>-1037000</v>
      </c>
      <c r="N22" s="55">
        <f>J22+B22+'SS taxation calculator'!$C$7</f>
        <v>-1037000</v>
      </c>
      <c r="O22" s="55">
        <f t="shared" si="7"/>
        <v>31500</v>
      </c>
      <c r="P22" s="132">
        <f>VLOOKUP('SS taxation calculator'!$C$12,'SS taxation calculator'!$BC$6:$BF$16,3,FALSE)</f>
        <v>0</v>
      </c>
      <c r="Q22" s="132">
        <f>VLOOKUP('SS taxation calculator'!$C$12,'SS taxation calculator'!$BC$6:$BF$16,4,FALSE)</f>
        <v>0</v>
      </c>
      <c r="R22" s="132">
        <f t="shared" si="8"/>
        <v>0</v>
      </c>
      <c r="S22" s="205">
        <f>VLOOKUP('SS taxation calculator'!$C$12,'SS taxation calculator'!$BC$6:$BF$16,2,FALSE)</f>
        <v>0</v>
      </c>
      <c r="T22" s="132">
        <f t="shared" si="9"/>
        <v>0</v>
      </c>
    </row>
    <row r="23" ht="15.75" customHeight="1">
      <c r="A23" s="55">
        <f t="shared" si="1"/>
        <v>0</v>
      </c>
      <c r="B23" s="52">
        <f t="shared" si="2"/>
        <v>-1036000</v>
      </c>
      <c r="C23" s="51">
        <f>'SS taxation calculator'!$G$7</f>
        <v>0</v>
      </c>
      <c r="D23" s="52">
        <f>'SS taxation calculator'!$C$7+B23+'SS taxation calculator'!$C$8+'SS taxation calculator'!$C$9*0.5-'Line By Line'!$E$12</f>
        <v>-1036000</v>
      </c>
      <c r="E23" s="52">
        <f>IF(D23&lt;'Line By Line'!$E$14,0,MIN(D23-'Line By Line'!$E$14,'Line By Line'!$E$16))</f>
        <v>0</v>
      </c>
      <c r="F23" s="52">
        <f t="shared" si="3"/>
        <v>0</v>
      </c>
      <c r="G23" s="51" t="str">
        <f t="shared" si="4"/>
        <v>50% of 1st TH</v>
      </c>
      <c r="H23" s="51">
        <f>IF('Line By Line'!$E$14&lt;D23,D23-'Line By Line'!$E$14-E23,0)</f>
        <v>0</v>
      </c>
      <c r="I23" s="52">
        <f>H23*'SS taxation calculator'!$E$32</f>
        <v>0</v>
      </c>
      <c r="J23" s="52">
        <f t="shared" si="5"/>
        <v>0</v>
      </c>
      <c r="K23" s="204" t="str">
        <f t="shared" si="6"/>
        <v>#DIV/0!</v>
      </c>
      <c r="L23" s="54" t="str">
        <f>CONCATENATE("Adding $",ROUND(B23/1000,1),"K actually added $",ROUND((B23+(J23-'SS taxation calculator'!$G$8))/1000,1),"K")</f>
        <v>Adding $-1036K actually added $-1036K</v>
      </c>
      <c r="M23" s="61">
        <f>'SS taxation calculator'!$C$7+'SS taxation calculator'!$C$8+'SS taxation calculator'!$C$9+B23</f>
        <v>-1036000</v>
      </c>
      <c r="N23" s="55">
        <f>J23+B23+'SS taxation calculator'!$C$7</f>
        <v>-1036000</v>
      </c>
      <c r="O23" s="55">
        <f t="shared" si="7"/>
        <v>31500</v>
      </c>
      <c r="P23" s="132">
        <f>VLOOKUP('SS taxation calculator'!$C$12,'SS taxation calculator'!$BC$6:$BF$16,3,FALSE)</f>
        <v>0</v>
      </c>
      <c r="Q23" s="132">
        <f>VLOOKUP('SS taxation calculator'!$C$12,'SS taxation calculator'!$BC$6:$BF$16,4,FALSE)</f>
        <v>0</v>
      </c>
      <c r="R23" s="132">
        <f t="shared" si="8"/>
        <v>0</v>
      </c>
      <c r="S23" s="205">
        <f>VLOOKUP('SS taxation calculator'!$C$12,'SS taxation calculator'!$BC$6:$BF$16,2,FALSE)</f>
        <v>0</v>
      </c>
      <c r="T23" s="132">
        <f t="shared" si="9"/>
        <v>0</v>
      </c>
    </row>
    <row r="24" ht="15.75" customHeight="1">
      <c r="A24" s="55">
        <f t="shared" si="1"/>
        <v>0</v>
      </c>
      <c r="B24" s="52">
        <f t="shared" si="2"/>
        <v>-1035000</v>
      </c>
      <c r="C24" s="51">
        <f>'SS taxation calculator'!$G$7</f>
        <v>0</v>
      </c>
      <c r="D24" s="52">
        <f>'SS taxation calculator'!$C$7+B24+'SS taxation calculator'!$C$8+'SS taxation calculator'!$C$9*0.5-'Line By Line'!$E$12</f>
        <v>-1035000</v>
      </c>
      <c r="E24" s="52">
        <f>IF(D24&lt;'Line By Line'!$E$14,0,MIN(D24-'Line By Line'!$E$14,'Line By Line'!$E$16))</f>
        <v>0</v>
      </c>
      <c r="F24" s="52">
        <f t="shared" si="3"/>
        <v>0</v>
      </c>
      <c r="G24" s="51" t="str">
        <f t="shared" si="4"/>
        <v>50% of 1st TH</v>
      </c>
      <c r="H24" s="51">
        <f>IF('Line By Line'!$E$14&lt;D24,D24-'Line By Line'!$E$14-E24,0)</f>
        <v>0</v>
      </c>
      <c r="I24" s="52">
        <f>H24*'SS taxation calculator'!$E$32</f>
        <v>0</v>
      </c>
      <c r="J24" s="52">
        <f t="shared" si="5"/>
        <v>0</v>
      </c>
      <c r="K24" s="204" t="str">
        <f t="shared" si="6"/>
        <v>#DIV/0!</v>
      </c>
      <c r="L24" s="54" t="str">
        <f>CONCATENATE("Adding $",ROUND(B24/1000,1),"K actually added $",ROUND((B24+(J24-'SS taxation calculator'!$G$8))/1000,1),"K")</f>
        <v>Adding $-1035K actually added $-1035K</v>
      </c>
      <c r="M24" s="61">
        <f>'SS taxation calculator'!$C$7+'SS taxation calculator'!$C$8+'SS taxation calculator'!$C$9+B24</f>
        <v>-1035000</v>
      </c>
      <c r="N24" s="55">
        <f>J24+B24+'SS taxation calculator'!$C$7</f>
        <v>-1035000</v>
      </c>
      <c r="O24" s="55">
        <f t="shared" si="7"/>
        <v>31500</v>
      </c>
      <c r="P24" s="132">
        <f>VLOOKUP('SS taxation calculator'!$C$12,'SS taxation calculator'!$BC$6:$BF$16,3,FALSE)</f>
        <v>0</v>
      </c>
      <c r="Q24" s="132">
        <f>VLOOKUP('SS taxation calculator'!$C$12,'SS taxation calculator'!$BC$6:$BF$16,4,FALSE)</f>
        <v>0</v>
      </c>
      <c r="R24" s="132">
        <f t="shared" si="8"/>
        <v>0</v>
      </c>
      <c r="S24" s="205">
        <f>VLOOKUP('SS taxation calculator'!$C$12,'SS taxation calculator'!$BC$6:$BF$16,2,FALSE)</f>
        <v>0</v>
      </c>
      <c r="T24" s="132">
        <f t="shared" si="9"/>
        <v>0</v>
      </c>
    </row>
    <row r="25" ht="15.75" customHeight="1">
      <c r="A25" s="55">
        <f t="shared" si="1"/>
        <v>0</v>
      </c>
      <c r="B25" s="52">
        <f t="shared" si="2"/>
        <v>-1034000</v>
      </c>
      <c r="C25" s="51">
        <f>'SS taxation calculator'!$G$7</f>
        <v>0</v>
      </c>
      <c r="D25" s="52">
        <f>'SS taxation calculator'!$C$7+B25+'SS taxation calculator'!$C$8+'SS taxation calculator'!$C$9*0.5-'Line By Line'!$E$12</f>
        <v>-1034000</v>
      </c>
      <c r="E25" s="52">
        <f>IF(D25&lt;'Line By Line'!$E$14,0,MIN(D25-'Line By Line'!$E$14,'Line By Line'!$E$16))</f>
        <v>0</v>
      </c>
      <c r="F25" s="52">
        <f t="shared" si="3"/>
        <v>0</v>
      </c>
      <c r="G25" s="51" t="str">
        <f t="shared" si="4"/>
        <v>50% of 1st TH</v>
      </c>
      <c r="H25" s="51">
        <f>IF('Line By Line'!$E$14&lt;D25,D25-'Line By Line'!$E$14-E25,0)</f>
        <v>0</v>
      </c>
      <c r="I25" s="52">
        <f>H25*'SS taxation calculator'!$E$32</f>
        <v>0</v>
      </c>
      <c r="J25" s="52">
        <f t="shared" si="5"/>
        <v>0</v>
      </c>
      <c r="K25" s="204" t="str">
        <f t="shared" si="6"/>
        <v>#DIV/0!</v>
      </c>
      <c r="L25" s="54" t="str">
        <f>CONCATENATE("Adding $",ROUND(B25/1000,1),"K actually added $",ROUND((B25+(J25-'SS taxation calculator'!$G$8))/1000,1),"K")</f>
        <v>Adding $-1034K actually added $-1034K</v>
      </c>
      <c r="M25" s="61">
        <f>'SS taxation calculator'!$C$7+'SS taxation calculator'!$C$8+'SS taxation calculator'!$C$9+B25</f>
        <v>-1034000</v>
      </c>
      <c r="N25" s="55">
        <f>J25+B25+'SS taxation calculator'!$C$7</f>
        <v>-1034000</v>
      </c>
      <c r="O25" s="55">
        <f t="shared" si="7"/>
        <v>31500</v>
      </c>
      <c r="P25" s="132">
        <f>VLOOKUP('SS taxation calculator'!$C$12,'SS taxation calculator'!$BC$6:$BF$16,3,FALSE)</f>
        <v>0</v>
      </c>
      <c r="Q25" s="132">
        <f>VLOOKUP('SS taxation calculator'!$C$12,'SS taxation calculator'!$BC$6:$BF$16,4,FALSE)</f>
        <v>0</v>
      </c>
      <c r="R25" s="132">
        <f t="shared" si="8"/>
        <v>0</v>
      </c>
      <c r="S25" s="205">
        <f>VLOOKUP('SS taxation calculator'!$C$12,'SS taxation calculator'!$BC$6:$BF$16,2,FALSE)</f>
        <v>0</v>
      </c>
      <c r="T25" s="132">
        <f t="shared" si="9"/>
        <v>0</v>
      </c>
    </row>
    <row r="26" ht="15.75" customHeight="1">
      <c r="A26" s="55">
        <f t="shared" si="1"/>
        <v>0</v>
      </c>
      <c r="B26" s="52">
        <f t="shared" si="2"/>
        <v>-1033000</v>
      </c>
      <c r="C26" s="51">
        <f>'SS taxation calculator'!$G$7</f>
        <v>0</v>
      </c>
      <c r="D26" s="52">
        <f>'SS taxation calculator'!$C$7+B26+'SS taxation calculator'!$C$8+'SS taxation calculator'!$C$9*0.5-'Line By Line'!$E$12</f>
        <v>-1033000</v>
      </c>
      <c r="E26" s="52">
        <f>IF(D26&lt;'Line By Line'!$E$14,0,MIN(D26-'Line By Line'!$E$14,'Line By Line'!$E$16))</f>
        <v>0</v>
      </c>
      <c r="F26" s="52">
        <f t="shared" si="3"/>
        <v>0</v>
      </c>
      <c r="G26" s="51" t="str">
        <f t="shared" si="4"/>
        <v>50% of 1st TH</v>
      </c>
      <c r="H26" s="51">
        <f>IF('Line By Line'!$E$14&lt;D26,D26-'Line By Line'!$E$14-E26,0)</f>
        <v>0</v>
      </c>
      <c r="I26" s="52">
        <f>H26*'SS taxation calculator'!$E$32</f>
        <v>0</v>
      </c>
      <c r="J26" s="52">
        <f t="shared" si="5"/>
        <v>0</v>
      </c>
      <c r="K26" s="204" t="str">
        <f t="shared" si="6"/>
        <v>#DIV/0!</v>
      </c>
      <c r="L26" s="54" t="str">
        <f>CONCATENATE("Adding $",ROUND(B26/1000,1),"K actually added $",ROUND((B26+(J26-'SS taxation calculator'!$G$8))/1000,1),"K")</f>
        <v>Adding $-1033K actually added $-1033K</v>
      </c>
      <c r="M26" s="61">
        <f>'SS taxation calculator'!$C$7+'SS taxation calculator'!$C$8+'SS taxation calculator'!$C$9+B26</f>
        <v>-1033000</v>
      </c>
      <c r="N26" s="55">
        <f>J26+B26+'SS taxation calculator'!$C$7</f>
        <v>-1033000</v>
      </c>
      <c r="O26" s="55">
        <f t="shared" si="7"/>
        <v>31500</v>
      </c>
      <c r="P26" s="132">
        <f>VLOOKUP('SS taxation calculator'!$C$12,'SS taxation calculator'!$BC$6:$BF$16,3,FALSE)</f>
        <v>0</v>
      </c>
      <c r="Q26" s="132">
        <f>VLOOKUP('SS taxation calculator'!$C$12,'SS taxation calculator'!$BC$6:$BF$16,4,FALSE)</f>
        <v>0</v>
      </c>
      <c r="R26" s="132">
        <f t="shared" si="8"/>
        <v>0</v>
      </c>
      <c r="S26" s="205">
        <f>VLOOKUP('SS taxation calculator'!$C$12,'SS taxation calculator'!$BC$6:$BF$16,2,FALSE)</f>
        <v>0</v>
      </c>
      <c r="T26" s="132">
        <f t="shared" si="9"/>
        <v>0</v>
      </c>
    </row>
    <row r="27" ht="15.75" customHeight="1">
      <c r="A27" s="55">
        <f t="shared" si="1"/>
        <v>0</v>
      </c>
      <c r="B27" s="52">
        <f t="shared" si="2"/>
        <v>-1032000</v>
      </c>
      <c r="C27" s="51">
        <f>'SS taxation calculator'!$G$7</f>
        <v>0</v>
      </c>
      <c r="D27" s="52">
        <f>'SS taxation calculator'!$C$7+B27+'SS taxation calculator'!$C$8+'SS taxation calculator'!$C$9*0.5-'Line By Line'!$E$12</f>
        <v>-1032000</v>
      </c>
      <c r="E27" s="52">
        <f>IF(D27&lt;'Line By Line'!$E$14,0,MIN(D27-'Line By Line'!$E$14,'Line By Line'!$E$16))</f>
        <v>0</v>
      </c>
      <c r="F27" s="52">
        <f t="shared" si="3"/>
        <v>0</v>
      </c>
      <c r="G27" s="51" t="str">
        <f t="shared" si="4"/>
        <v>50% of 1st TH</v>
      </c>
      <c r="H27" s="51">
        <f>IF('Line By Line'!$E$14&lt;D27,D27-'Line By Line'!$E$14-E27,0)</f>
        <v>0</v>
      </c>
      <c r="I27" s="52">
        <f>H27*'SS taxation calculator'!$E$32</f>
        <v>0</v>
      </c>
      <c r="J27" s="52">
        <f t="shared" si="5"/>
        <v>0</v>
      </c>
      <c r="K27" s="204" t="str">
        <f t="shared" si="6"/>
        <v>#DIV/0!</v>
      </c>
      <c r="L27" s="54" t="str">
        <f>CONCATENATE("Adding $",ROUND(B27/1000,1),"K actually added $",ROUND((B27+(J27-'SS taxation calculator'!$G$8))/1000,1),"K")</f>
        <v>Adding $-1032K actually added $-1032K</v>
      </c>
      <c r="M27" s="61">
        <f>'SS taxation calculator'!$C$7+'SS taxation calculator'!$C$8+'SS taxation calculator'!$C$9+B27</f>
        <v>-1032000</v>
      </c>
      <c r="N27" s="55">
        <f>J27+B27+'SS taxation calculator'!$C$7</f>
        <v>-1032000</v>
      </c>
      <c r="O27" s="55">
        <f t="shared" si="7"/>
        <v>31500</v>
      </c>
      <c r="P27" s="132">
        <f>VLOOKUP('SS taxation calculator'!$C$12,'SS taxation calculator'!$BC$6:$BF$16,3,FALSE)</f>
        <v>0</v>
      </c>
      <c r="Q27" s="132">
        <f>VLOOKUP('SS taxation calculator'!$C$12,'SS taxation calculator'!$BC$6:$BF$16,4,FALSE)</f>
        <v>0</v>
      </c>
      <c r="R27" s="132">
        <f t="shared" si="8"/>
        <v>0</v>
      </c>
      <c r="S27" s="205">
        <f>VLOOKUP('SS taxation calculator'!$C$12,'SS taxation calculator'!$BC$6:$BF$16,2,FALSE)</f>
        <v>0</v>
      </c>
      <c r="T27" s="132">
        <f t="shared" si="9"/>
        <v>0</v>
      </c>
    </row>
    <row r="28" ht="15.75" customHeight="1">
      <c r="A28" s="55">
        <f t="shared" si="1"/>
        <v>0</v>
      </c>
      <c r="B28" s="52">
        <f t="shared" si="2"/>
        <v>-1031000</v>
      </c>
      <c r="C28" s="51">
        <f>'SS taxation calculator'!$G$7</f>
        <v>0</v>
      </c>
      <c r="D28" s="52">
        <f>'SS taxation calculator'!$C$7+B28+'SS taxation calculator'!$C$8+'SS taxation calculator'!$C$9*0.5-'Line By Line'!$E$12</f>
        <v>-1031000</v>
      </c>
      <c r="E28" s="52">
        <f>IF(D28&lt;'Line By Line'!$E$14,0,MIN(D28-'Line By Line'!$E$14,'Line By Line'!$E$16))</f>
        <v>0</v>
      </c>
      <c r="F28" s="52">
        <f t="shared" si="3"/>
        <v>0</v>
      </c>
      <c r="G28" s="51" t="str">
        <f t="shared" si="4"/>
        <v>50% of 1st TH</v>
      </c>
      <c r="H28" s="51">
        <f>IF('Line By Line'!$E$14&lt;D28,D28-'Line By Line'!$E$14-E28,0)</f>
        <v>0</v>
      </c>
      <c r="I28" s="52">
        <f>H28*'SS taxation calculator'!$E$32</f>
        <v>0</v>
      </c>
      <c r="J28" s="52">
        <f t="shared" si="5"/>
        <v>0</v>
      </c>
      <c r="K28" s="204" t="str">
        <f t="shared" si="6"/>
        <v>#DIV/0!</v>
      </c>
      <c r="L28" s="54" t="str">
        <f>CONCATENATE("Adding $",ROUND(B28/1000,1),"K actually added $",ROUND((B28+(J28-'SS taxation calculator'!$G$8))/1000,1),"K")</f>
        <v>Adding $-1031K actually added $-1031K</v>
      </c>
      <c r="M28" s="61">
        <f>'SS taxation calculator'!$C$7+'SS taxation calculator'!$C$8+'SS taxation calculator'!$C$9+B28</f>
        <v>-1031000</v>
      </c>
      <c r="N28" s="55">
        <f>J28+B28+'SS taxation calculator'!$C$7</f>
        <v>-1031000</v>
      </c>
      <c r="O28" s="55">
        <f t="shared" si="7"/>
        <v>31500</v>
      </c>
      <c r="P28" s="132">
        <f>VLOOKUP('SS taxation calculator'!$C$12,'SS taxation calculator'!$BC$6:$BF$16,3,FALSE)</f>
        <v>0</v>
      </c>
      <c r="Q28" s="132">
        <f>VLOOKUP('SS taxation calculator'!$C$12,'SS taxation calculator'!$BC$6:$BF$16,4,FALSE)</f>
        <v>0</v>
      </c>
      <c r="R28" s="132">
        <f t="shared" si="8"/>
        <v>0</v>
      </c>
      <c r="S28" s="205">
        <f>VLOOKUP('SS taxation calculator'!$C$12,'SS taxation calculator'!$BC$6:$BF$16,2,FALSE)</f>
        <v>0</v>
      </c>
      <c r="T28" s="132">
        <f t="shared" si="9"/>
        <v>0</v>
      </c>
    </row>
    <row r="29" ht="15.75" customHeight="1">
      <c r="A29" s="55">
        <f t="shared" si="1"/>
        <v>0</v>
      </c>
      <c r="B29" s="52">
        <f t="shared" si="2"/>
        <v>-1030000</v>
      </c>
      <c r="C29" s="51">
        <f>'SS taxation calculator'!$G$7</f>
        <v>0</v>
      </c>
      <c r="D29" s="52">
        <f>'SS taxation calculator'!$C$7+B29+'SS taxation calculator'!$C$8+'SS taxation calculator'!$C$9*0.5-'Line By Line'!$E$12</f>
        <v>-1030000</v>
      </c>
      <c r="E29" s="52">
        <f>IF(D29&lt;'Line By Line'!$E$14,0,MIN(D29-'Line By Line'!$E$14,'Line By Line'!$E$16))</f>
        <v>0</v>
      </c>
      <c r="F29" s="52">
        <f t="shared" si="3"/>
        <v>0</v>
      </c>
      <c r="G29" s="51" t="str">
        <f t="shared" si="4"/>
        <v>50% of 1st TH</v>
      </c>
      <c r="H29" s="51">
        <f>IF('Line By Line'!$E$14&lt;D29,D29-'Line By Line'!$E$14-E29,0)</f>
        <v>0</v>
      </c>
      <c r="I29" s="52">
        <f>H29*'SS taxation calculator'!$E$32</f>
        <v>0</v>
      </c>
      <c r="J29" s="52">
        <f t="shared" si="5"/>
        <v>0</v>
      </c>
      <c r="K29" s="204" t="str">
        <f t="shared" si="6"/>
        <v>#DIV/0!</v>
      </c>
      <c r="L29" s="54" t="str">
        <f>CONCATENATE("Adding $",ROUND(B29/1000,1),"K actually added $",ROUND((B29+(J29-'SS taxation calculator'!$G$8))/1000,1),"K")</f>
        <v>Adding $-1030K actually added $-1030K</v>
      </c>
      <c r="M29" s="61">
        <f>'SS taxation calculator'!$C$7+'SS taxation calculator'!$C$8+'SS taxation calculator'!$C$9+B29</f>
        <v>-1030000</v>
      </c>
      <c r="N29" s="55">
        <f>J29+B29+'SS taxation calculator'!$C$7</f>
        <v>-1030000</v>
      </c>
      <c r="O29" s="55">
        <f t="shared" si="7"/>
        <v>31500</v>
      </c>
      <c r="P29" s="132">
        <f>VLOOKUP('SS taxation calculator'!$C$12,'SS taxation calculator'!$BC$6:$BF$16,3,FALSE)</f>
        <v>0</v>
      </c>
      <c r="Q29" s="132">
        <f>VLOOKUP('SS taxation calculator'!$C$12,'SS taxation calculator'!$BC$6:$BF$16,4,FALSE)</f>
        <v>0</v>
      </c>
      <c r="R29" s="132">
        <f t="shared" si="8"/>
        <v>0</v>
      </c>
      <c r="S29" s="205">
        <f>VLOOKUP('SS taxation calculator'!$C$12,'SS taxation calculator'!$BC$6:$BF$16,2,FALSE)</f>
        <v>0</v>
      </c>
      <c r="T29" s="132">
        <f t="shared" si="9"/>
        <v>0</v>
      </c>
    </row>
    <row r="30" ht="15.75" customHeight="1">
      <c r="A30" s="55">
        <f t="shared" si="1"/>
        <v>0</v>
      </c>
      <c r="B30" s="52">
        <f t="shared" si="2"/>
        <v>-1029000</v>
      </c>
      <c r="C30" s="51">
        <f>'SS taxation calculator'!$G$7</f>
        <v>0</v>
      </c>
      <c r="D30" s="52">
        <f>'SS taxation calculator'!$C$7+B30+'SS taxation calculator'!$C$8+'SS taxation calculator'!$C$9*0.5-'Line By Line'!$E$12</f>
        <v>-1029000</v>
      </c>
      <c r="E30" s="52">
        <f>IF(D30&lt;'Line By Line'!$E$14,0,MIN(D30-'Line By Line'!$E$14,'Line By Line'!$E$16))</f>
        <v>0</v>
      </c>
      <c r="F30" s="52">
        <f t="shared" si="3"/>
        <v>0</v>
      </c>
      <c r="G30" s="51" t="str">
        <f t="shared" si="4"/>
        <v>50% of 1st TH</v>
      </c>
      <c r="H30" s="51">
        <f>IF('Line By Line'!$E$14&lt;D30,D30-'Line By Line'!$E$14-E30,0)</f>
        <v>0</v>
      </c>
      <c r="I30" s="52">
        <f>H30*'SS taxation calculator'!$E$32</f>
        <v>0</v>
      </c>
      <c r="J30" s="52">
        <f t="shared" si="5"/>
        <v>0</v>
      </c>
      <c r="K30" s="204" t="str">
        <f t="shared" si="6"/>
        <v>#DIV/0!</v>
      </c>
      <c r="L30" s="54" t="str">
        <f>CONCATENATE("Adding $",ROUND(B30/1000,1),"K actually added $",ROUND((B30+(J30-'SS taxation calculator'!$G$8))/1000,1),"K")</f>
        <v>Adding $-1029K actually added $-1029K</v>
      </c>
      <c r="M30" s="61">
        <f>'SS taxation calculator'!$C$7+'SS taxation calculator'!$C$8+'SS taxation calculator'!$C$9+B30</f>
        <v>-1029000</v>
      </c>
      <c r="N30" s="55">
        <f>J30+B30+'SS taxation calculator'!$C$7</f>
        <v>-1029000</v>
      </c>
      <c r="O30" s="55">
        <f t="shared" si="7"/>
        <v>31500</v>
      </c>
      <c r="P30" s="132">
        <f>VLOOKUP('SS taxation calculator'!$C$12,'SS taxation calculator'!$BC$6:$BF$16,3,FALSE)</f>
        <v>0</v>
      </c>
      <c r="Q30" s="132">
        <f>VLOOKUP('SS taxation calculator'!$C$12,'SS taxation calculator'!$BC$6:$BF$16,4,FALSE)</f>
        <v>0</v>
      </c>
      <c r="R30" s="132">
        <f t="shared" si="8"/>
        <v>0</v>
      </c>
      <c r="S30" s="205">
        <f>VLOOKUP('SS taxation calculator'!$C$12,'SS taxation calculator'!$BC$6:$BF$16,2,FALSE)</f>
        <v>0</v>
      </c>
      <c r="T30" s="132">
        <f t="shared" si="9"/>
        <v>0</v>
      </c>
    </row>
    <row r="31" ht="15.75" customHeight="1">
      <c r="A31" s="55">
        <f t="shared" si="1"/>
        <v>0</v>
      </c>
      <c r="B31" s="52">
        <f t="shared" si="2"/>
        <v>-1028000</v>
      </c>
      <c r="C31" s="51">
        <f>'SS taxation calculator'!$G$7</f>
        <v>0</v>
      </c>
      <c r="D31" s="52">
        <f>'SS taxation calculator'!$C$7+B31+'SS taxation calculator'!$C$8+'SS taxation calculator'!$C$9*0.5-'Line By Line'!$E$12</f>
        <v>-1028000</v>
      </c>
      <c r="E31" s="52">
        <f>IF(D31&lt;'Line By Line'!$E$14,0,MIN(D31-'Line By Line'!$E$14,'Line By Line'!$E$16))</f>
        <v>0</v>
      </c>
      <c r="F31" s="52">
        <f t="shared" si="3"/>
        <v>0</v>
      </c>
      <c r="G31" s="51" t="str">
        <f t="shared" si="4"/>
        <v>50% of 1st TH</v>
      </c>
      <c r="H31" s="51">
        <f>IF('Line By Line'!$E$14&lt;D31,D31-'Line By Line'!$E$14-E31,0)</f>
        <v>0</v>
      </c>
      <c r="I31" s="52">
        <f>H31*'SS taxation calculator'!$E$32</f>
        <v>0</v>
      </c>
      <c r="J31" s="52">
        <f t="shared" si="5"/>
        <v>0</v>
      </c>
      <c r="K31" s="204" t="str">
        <f t="shared" si="6"/>
        <v>#DIV/0!</v>
      </c>
      <c r="L31" s="54" t="str">
        <f>CONCATENATE("Adding $",ROUND(B31/1000,1),"K actually added $",ROUND((B31+(J31-'SS taxation calculator'!$G$8))/1000,1),"K")</f>
        <v>Adding $-1028K actually added $-1028K</v>
      </c>
      <c r="M31" s="61">
        <f>'SS taxation calculator'!$C$7+'SS taxation calculator'!$C$8+'SS taxation calculator'!$C$9+B31</f>
        <v>-1028000</v>
      </c>
      <c r="N31" s="55">
        <f>J31+B31+'SS taxation calculator'!$C$7</f>
        <v>-1028000</v>
      </c>
      <c r="O31" s="55">
        <f t="shared" si="7"/>
        <v>31500</v>
      </c>
      <c r="P31" s="132">
        <f>VLOOKUP('SS taxation calculator'!$C$12,'SS taxation calculator'!$BC$6:$BF$16,3,FALSE)</f>
        <v>0</v>
      </c>
      <c r="Q31" s="132">
        <f>VLOOKUP('SS taxation calculator'!$C$12,'SS taxation calculator'!$BC$6:$BF$16,4,FALSE)</f>
        <v>0</v>
      </c>
      <c r="R31" s="132">
        <f t="shared" si="8"/>
        <v>0</v>
      </c>
      <c r="S31" s="205">
        <f>VLOOKUP('SS taxation calculator'!$C$12,'SS taxation calculator'!$BC$6:$BF$16,2,FALSE)</f>
        <v>0</v>
      </c>
      <c r="T31" s="132">
        <f t="shared" si="9"/>
        <v>0</v>
      </c>
    </row>
    <row r="32" ht="15.75" customHeight="1">
      <c r="A32" s="55">
        <f t="shared" si="1"/>
        <v>0</v>
      </c>
      <c r="B32" s="52">
        <f t="shared" si="2"/>
        <v>-1027000</v>
      </c>
      <c r="C32" s="51">
        <f>'SS taxation calculator'!$G$7</f>
        <v>0</v>
      </c>
      <c r="D32" s="52">
        <f>'SS taxation calculator'!$C$7+B32+'SS taxation calculator'!$C$8+'SS taxation calculator'!$C$9*0.5-'Line By Line'!$E$12</f>
        <v>-1027000</v>
      </c>
      <c r="E32" s="52">
        <f>IF(D32&lt;'Line By Line'!$E$14,0,MIN(D32-'Line By Line'!$E$14,'Line By Line'!$E$16))</f>
        <v>0</v>
      </c>
      <c r="F32" s="52">
        <f t="shared" si="3"/>
        <v>0</v>
      </c>
      <c r="G32" s="51" t="str">
        <f t="shared" si="4"/>
        <v>50% of 1st TH</v>
      </c>
      <c r="H32" s="51">
        <f>IF('Line By Line'!$E$14&lt;D32,D32-'Line By Line'!$E$14-E32,0)</f>
        <v>0</v>
      </c>
      <c r="I32" s="52">
        <f>H32*'SS taxation calculator'!$E$32</f>
        <v>0</v>
      </c>
      <c r="J32" s="52">
        <f t="shared" si="5"/>
        <v>0</v>
      </c>
      <c r="K32" s="204" t="str">
        <f t="shared" si="6"/>
        <v>#DIV/0!</v>
      </c>
      <c r="L32" s="54" t="str">
        <f>CONCATENATE("Adding $",ROUND(B32/1000,1),"K actually added $",ROUND((B32+(J32-'SS taxation calculator'!$G$8))/1000,1),"K")</f>
        <v>Adding $-1027K actually added $-1027K</v>
      </c>
      <c r="M32" s="61">
        <f>'SS taxation calculator'!$C$7+'SS taxation calculator'!$C$8+'SS taxation calculator'!$C$9+B32</f>
        <v>-1027000</v>
      </c>
      <c r="N32" s="55">
        <f>J32+B32+'SS taxation calculator'!$C$7</f>
        <v>-1027000</v>
      </c>
      <c r="O32" s="55">
        <f t="shared" si="7"/>
        <v>31500</v>
      </c>
      <c r="P32" s="132">
        <f>VLOOKUP('SS taxation calculator'!$C$12,'SS taxation calculator'!$BC$6:$BF$16,3,FALSE)</f>
        <v>0</v>
      </c>
      <c r="Q32" s="132">
        <f>VLOOKUP('SS taxation calculator'!$C$12,'SS taxation calculator'!$BC$6:$BF$16,4,FALSE)</f>
        <v>0</v>
      </c>
      <c r="R32" s="132">
        <f t="shared" si="8"/>
        <v>0</v>
      </c>
      <c r="S32" s="205">
        <f>VLOOKUP('SS taxation calculator'!$C$12,'SS taxation calculator'!$BC$6:$BF$16,2,FALSE)</f>
        <v>0</v>
      </c>
      <c r="T32" s="132">
        <f t="shared" si="9"/>
        <v>0</v>
      </c>
    </row>
    <row r="33" ht="15.75" customHeight="1">
      <c r="A33" s="55">
        <f t="shared" si="1"/>
        <v>0</v>
      </c>
      <c r="B33" s="52">
        <f t="shared" si="2"/>
        <v>-1026000</v>
      </c>
      <c r="C33" s="51">
        <f>'SS taxation calculator'!$G$7</f>
        <v>0</v>
      </c>
      <c r="D33" s="52">
        <f>'SS taxation calculator'!$C$7+B33+'SS taxation calculator'!$C$8+'SS taxation calculator'!$C$9*0.5-'Line By Line'!$E$12</f>
        <v>-1026000</v>
      </c>
      <c r="E33" s="52">
        <f>IF(D33&lt;'Line By Line'!$E$14,0,MIN(D33-'Line By Line'!$E$14,'Line By Line'!$E$16))</f>
        <v>0</v>
      </c>
      <c r="F33" s="52">
        <f t="shared" si="3"/>
        <v>0</v>
      </c>
      <c r="G33" s="51" t="str">
        <f t="shared" si="4"/>
        <v>50% of 1st TH</v>
      </c>
      <c r="H33" s="51">
        <f>IF('Line By Line'!$E$14&lt;D33,D33-'Line By Line'!$E$14-E33,0)</f>
        <v>0</v>
      </c>
      <c r="I33" s="52">
        <f>H33*'SS taxation calculator'!$E$32</f>
        <v>0</v>
      </c>
      <c r="J33" s="52">
        <f t="shared" si="5"/>
        <v>0</v>
      </c>
      <c r="K33" s="204" t="str">
        <f t="shared" si="6"/>
        <v>#DIV/0!</v>
      </c>
      <c r="L33" s="54" t="str">
        <f>CONCATENATE("Adding $",ROUND(B33/1000,1),"K actually added $",ROUND((B33+(J33-'SS taxation calculator'!$G$8))/1000,1),"K")</f>
        <v>Adding $-1026K actually added $-1026K</v>
      </c>
      <c r="M33" s="61">
        <f>'SS taxation calculator'!$C$7+'SS taxation calculator'!$C$8+'SS taxation calculator'!$C$9+B33</f>
        <v>-1026000</v>
      </c>
      <c r="N33" s="55">
        <f>J33+B33+'SS taxation calculator'!$C$7</f>
        <v>-1026000</v>
      </c>
      <c r="O33" s="55">
        <f t="shared" si="7"/>
        <v>31500</v>
      </c>
      <c r="P33" s="132">
        <f>VLOOKUP('SS taxation calculator'!$C$12,'SS taxation calculator'!$BC$6:$BF$16,3,FALSE)</f>
        <v>0</v>
      </c>
      <c r="Q33" s="132">
        <f>VLOOKUP('SS taxation calculator'!$C$12,'SS taxation calculator'!$BC$6:$BF$16,4,FALSE)</f>
        <v>0</v>
      </c>
      <c r="R33" s="132">
        <f t="shared" si="8"/>
        <v>0</v>
      </c>
      <c r="S33" s="205">
        <f>VLOOKUP('SS taxation calculator'!$C$12,'SS taxation calculator'!$BC$6:$BF$16,2,FALSE)</f>
        <v>0</v>
      </c>
      <c r="T33" s="132">
        <f t="shared" si="9"/>
        <v>0</v>
      </c>
    </row>
    <row r="34" ht="15.75" customHeight="1">
      <c r="A34" s="55">
        <f t="shared" si="1"/>
        <v>0</v>
      </c>
      <c r="B34" s="52">
        <f t="shared" si="2"/>
        <v>-1025000</v>
      </c>
      <c r="C34" s="51">
        <f>'SS taxation calculator'!$G$7</f>
        <v>0</v>
      </c>
      <c r="D34" s="52">
        <f>'SS taxation calculator'!$C$7+B34+'SS taxation calculator'!$C$8+'SS taxation calculator'!$C$9*0.5-'Line By Line'!$E$12</f>
        <v>-1025000</v>
      </c>
      <c r="E34" s="52">
        <f>IF(D34&lt;'Line By Line'!$E$14,0,MIN(D34-'Line By Line'!$E$14,'Line By Line'!$E$16))</f>
        <v>0</v>
      </c>
      <c r="F34" s="52">
        <f t="shared" si="3"/>
        <v>0</v>
      </c>
      <c r="G34" s="51" t="str">
        <f t="shared" si="4"/>
        <v>50% of 1st TH</v>
      </c>
      <c r="H34" s="51">
        <f>IF('Line By Line'!$E$14&lt;D34,D34-'Line By Line'!$E$14-E34,0)</f>
        <v>0</v>
      </c>
      <c r="I34" s="52">
        <f>H34*'SS taxation calculator'!$E$32</f>
        <v>0</v>
      </c>
      <c r="J34" s="52">
        <f t="shared" si="5"/>
        <v>0</v>
      </c>
      <c r="K34" s="204" t="str">
        <f t="shared" si="6"/>
        <v>#DIV/0!</v>
      </c>
      <c r="L34" s="54" t="str">
        <f>CONCATENATE("Adding $",ROUND(B34/1000,1),"K actually added $",ROUND((B34+(J34-'SS taxation calculator'!$G$8))/1000,1),"K")</f>
        <v>Adding $-1025K actually added $-1025K</v>
      </c>
      <c r="M34" s="61">
        <f>'SS taxation calculator'!$C$7+'SS taxation calculator'!$C$8+'SS taxation calculator'!$C$9+B34</f>
        <v>-1025000</v>
      </c>
      <c r="N34" s="55">
        <f>J34+B34+'SS taxation calculator'!$C$7</f>
        <v>-1025000</v>
      </c>
      <c r="O34" s="55">
        <f t="shared" si="7"/>
        <v>31500</v>
      </c>
      <c r="P34" s="132">
        <f>VLOOKUP('SS taxation calculator'!$C$12,'SS taxation calculator'!$BC$6:$BF$16,3,FALSE)</f>
        <v>0</v>
      </c>
      <c r="Q34" s="132">
        <f>VLOOKUP('SS taxation calculator'!$C$12,'SS taxation calculator'!$BC$6:$BF$16,4,FALSE)</f>
        <v>0</v>
      </c>
      <c r="R34" s="132">
        <f t="shared" si="8"/>
        <v>0</v>
      </c>
      <c r="S34" s="205">
        <f>VLOOKUP('SS taxation calculator'!$C$12,'SS taxation calculator'!$BC$6:$BF$16,2,FALSE)</f>
        <v>0</v>
      </c>
      <c r="T34" s="132">
        <f t="shared" si="9"/>
        <v>0</v>
      </c>
    </row>
    <row r="35" ht="15.75" customHeight="1">
      <c r="A35" s="55">
        <f t="shared" si="1"/>
        <v>0</v>
      </c>
      <c r="B35" s="52">
        <f t="shared" si="2"/>
        <v>-1024000</v>
      </c>
      <c r="C35" s="51">
        <f>'SS taxation calculator'!$G$7</f>
        <v>0</v>
      </c>
      <c r="D35" s="52">
        <f>'SS taxation calculator'!$C$7+B35+'SS taxation calculator'!$C$8+'SS taxation calculator'!$C$9*0.5-'Line By Line'!$E$12</f>
        <v>-1024000</v>
      </c>
      <c r="E35" s="52">
        <f>IF(D35&lt;'Line By Line'!$E$14,0,MIN(D35-'Line By Line'!$E$14,'Line By Line'!$E$16))</f>
        <v>0</v>
      </c>
      <c r="F35" s="52">
        <f t="shared" si="3"/>
        <v>0</v>
      </c>
      <c r="G35" s="51" t="str">
        <f t="shared" si="4"/>
        <v>50% of 1st TH</v>
      </c>
      <c r="H35" s="51">
        <f>IF('Line By Line'!$E$14&lt;D35,D35-'Line By Line'!$E$14-E35,0)</f>
        <v>0</v>
      </c>
      <c r="I35" s="52">
        <f>H35*'SS taxation calculator'!$E$32</f>
        <v>0</v>
      </c>
      <c r="J35" s="52">
        <f t="shared" si="5"/>
        <v>0</v>
      </c>
      <c r="K35" s="204" t="str">
        <f t="shared" si="6"/>
        <v>#DIV/0!</v>
      </c>
      <c r="L35" s="54" t="str">
        <f>CONCATENATE("Adding $",ROUND(B35/1000,1),"K actually added $",ROUND((B35+(J35-'SS taxation calculator'!$G$8))/1000,1),"K")</f>
        <v>Adding $-1024K actually added $-1024K</v>
      </c>
      <c r="M35" s="61">
        <f>'SS taxation calculator'!$C$7+'SS taxation calculator'!$C$8+'SS taxation calculator'!$C$9+B35</f>
        <v>-1024000</v>
      </c>
      <c r="N35" s="55">
        <f>J35+B35+'SS taxation calculator'!$C$7</f>
        <v>-1024000</v>
      </c>
      <c r="O35" s="55">
        <f t="shared" si="7"/>
        <v>31500</v>
      </c>
      <c r="P35" s="132">
        <f>VLOOKUP('SS taxation calculator'!$C$12,'SS taxation calculator'!$BC$6:$BF$16,3,FALSE)</f>
        <v>0</v>
      </c>
      <c r="Q35" s="132">
        <f>VLOOKUP('SS taxation calculator'!$C$12,'SS taxation calculator'!$BC$6:$BF$16,4,FALSE)</f>
        <v>0</v>
      </c>
      <c r="R35" s="132">
        <f t="shared" si="8"/>
        <v>0</v>
      </c>
      <c r="S35" s="205">
        <f>VLOOKUP('SS taxation calculator'!$C$12,'SS taxation calculator'!$BC$6:$BF$16,2,FALSE)</f>
        <v>0</v>
      </c>
      <c r="T35" s="132">
        <f t="shared" si="9"/>
        <v>0</v>
      </c>
    </row>
    <row r="36" ht="15.75" customHeight="1">
      <c r="A36" s="55">
        <f t="shared" si="1"/>
        <v>0</v>
      </c>
      <c r="B36" s="52">
        <f t="shared" si="2"/>
        <v>-1023000</v>
      </c>
      <c r="C36" s="51">
        <f>'SS taxation calculator'!$G$7</f>
        <v>0</v>
      </c>
      <c r="D36" s="52">
        <f>'SS taxation calculator'!$C$7+B36+'SS taxation calculator'!$C$8+'SS taxation calculator'!$C$9*0.5-'Line By Line'!$E$12</f>
        <v>-1023000</v>
      </c>
      <c r="E36" s="52">
        <f>IF(D36&lt;'Line By Line'!$E$14,0,MIN(D36-'Line By Line'!$E$14,'Line By Line'!$E$16))</f>
        <v>0</v>
      </c>
      <c r="F36" s="52">
        <f t="shared" si="3"/>
        <v>0</v>
      </c>
      <c r="G36" s="51" t="str">
        <f t="shared" si="4"/>
        <v>50% of 1st TH</v>
      </c>
      <c r="H36" s="51">
        <f>IF('Line By Line'!$E$14&lt;D36,D36-'Line By Line'!$E$14-E36,0)</f>
        <v>0</v>
      </c>
      <c r="I36" s="52">
        <f>H36*'SS taxation calculator'!$E$32</f>
        <v>0</v>
      </c>
      <c r="J36" s="52">
        <f t="shared" si="5"/>
        <v>0</v>
      </c>
      <c r="K36" s="204" t="str">
        <f t="shared" si="6"/>
        <v>#DIV/0!</v>
      </c>
      <c r="L36" s="54" t="str">
        <f>CONCATENATE("Adding $",ROUND(B36/1000,1),"K actually added $",ROUND((B36+(J36-'SS taxation calculator'!$G$8))/1000,1),"K")</f>
        <v>Adding $-1023K actually added $-1023K</v>
      </c>
      <c r="M36" s="61">
        <f>'SS taxation calculator'!$C$7+'SS taxation calculator'!$C$8+'SS taxation calculator'!$C$9+B36</f>
        <v>-1023000</v>
      </c>
      <c r="N36" s="55">
        <f>J36+B36+'SS taxation calculator'!$C$7</f>
        <v>-1023000</v>
      </c>
      <c r="O36" s="55">
        <f t="shared" si="7"/>
        <v>31500</v>
      </c>
      <c r="P36" s="132">
        <f>VLOOKUP('SS taxation calculator'!$C$12,'SS taxation calculator'!$BC$6:$BF$16,3,FALSE)</f>
        <v>0</v>
      </c>
      <c r="Q36" s="132">
        <f>VLOOKUP('SS taxation calculator'!$C$12,'SS taxation calculator'!$BC$6:$BF$16,4,FALSE)</f>
        <v>0</v>
      </c>
      <c r="R36" s="132">
        <f t="shared" si="8"/>
        <v>0</v>
      </c>
      <c r="S36" s="205">
        <f>VLOOKUP('SS taxation calculator'!$C$12,'SS taxation calculator'!$BC$6:$BF$16,2,FALSE)</f>
        <v>0</v>
      </c>
      <c r="T36" s="132">
        <f t="shared" si="9"/>
        <v>0</v>
      </c>
    </row>
    <row r="37" ht="15.75" customHeight="1">
      <c r="A37" s="55">
        <f t="shared" si="1"/>
        <v>0</v>
      </c>
      <c r="B37" s="52">
        <f t="shared" si="2"/>
        <v>-1022000</v>
      </c>
      <c r="C37" s="51">
        <f>'SS taxation calculator'!$G$7</f>
        <v>0</v>
      </c>
      <c r="D37" s="52">
        <f>'SS taxation calculator'!$C$7+B37+'SS taxation calculator'!$C$8+'SS taxation calculator'!$C$9*0.5-'Line By Line'!$E$12</f>
        <v>-1022000</v>
      </c>
      <c r="E37" s="52">
        <f>IF(D37&lt;'Line By Line'!$E$14,0,MIN(D37-'Line By Line'!$E$14,'Line By Line'!$E$16))</f>
        <v>0</v>
      </c>
      <c r="F37" s="52">
        <f t="shared" si="3"/>
        <v>0</v>
      </c>
      <c r="G37" s="51" t="str">
        <f t="shared" si="4"/>
        <v>50% of 1st TH</v>
      </c>
      <c r="H37" s="51">
        <f>IF('Line By Line'!$E$14&lt;D37,D37-'Line By Line'!$E$14-E37,0)</f>
        <v>0</v>
      </c>
      <c r="I37" s="52">
        <f>H37*'SS taxation calculator'!$E$32</f>
        <v>0</v>
      </c>
      <c r="J37" s="52">
        <f t="shared" si="5"/>
        <v>0</v>
      </c>
      <c r="K37" s="204" t="str">
        <f t="shared" si="6"/>
        <v>#DIV/0!</v>
      </c>
      <c r="L37" s="54" t="str">
        <f>CONCATENATE("Adding $",ROUND(B37/1000,1),"K actually added $",ROUND((B37+(J37-'SS taxation calculator'!$G$8))/1000,1),"K")</f>
        <v>Adding $-1022K actually added $-1022K</v>
      </c>
      <c r="M37" s="61">
        <f>'SS taxation calculator'!$C$7+'SS taxation calculator'!$C$8+'SS taxation calculator'!$C$9+B37</f>
        <v>-1022000</v>
      </c>
      <c r="N37" s="55">
        <f>J37+B37+'SS taxation calculator'!$C$7</f>
        <v>-1022000</v>
      </c>
      <c r="O37" s="55">
        <f t="shared" si="7"/>
        <v>31500</v>
      </c>
      <c r="P37" s="132">
        <f>VLOOKUP('SS taxation calculator'!$C$12,'SS taxation calculator'!$BC$6:$BF$16,3,FALSE)</f>
        <v>0</v>
      </c>
      <c r="Q37" s="132">
        <f>VLOOKUP('SS taxation calculator'!$C$12,'SS taxation calculator'!$BC$6:$BF$16,4,FALSE)</f>
        <v>0</v>
      </c>
      <c r="R37" s="132">
        <f t="shared" si="8"/>
        <v>0</v>
      </c>
      <c r="S37" s="205">
        <f>VLOOKUP('SS taxation calculator'!$C$12,'SS taxation calculator'!$BC$6:$BF$16,2,FALSE)</f>
        <v>0</v>
      </c>
      <c r="T37" s="132">
        <f t="shared" si="9"/>
        <v>0</v>
      </c>
    </row>
    <row r="38" ht="15.75" customHeight="1">
      <c r="A38" s="55">
        <f t="shared" si="1"/>
        <v>0</v>
      </c>
      <c r="B38" s="52">
        <f t="shared" si="2"/>
        <v>-1021000</v>
      </c>
      <c r="C38" s="51">
        <f>'SS taxation calculator'!$G$7</f>
        <v>0</v>
      </c>
      <c r="D38" s="52">
        <f>'SS taxation calculator'!$C$7+B38+'SS taxation calculator'!$C$8+'SS taxation calculator'!$C$9*0.5-'Line By Line'!$E$12</f>
        <v>-1021000</v>
      </c>
      <c r="E38" s="52">
        <f>IF(D38&lt;'Line By Line'!$E$14,0,MIN(D38-'Line By Line'!$E$14,'Line By Line'!$E$16))</f>
        <v>0</v>
      </c>
      <c r="F38" s="52">
        <f t="shared" si="3"/>
        <v>0</v>
      </c>
      <c r="G38" s="51" t="str">
        <f t="shared" si="4"/>
        <v>50% of 1st TH</v>
      </c>
      <c r="H38" s="51">
        <f>IF('Line By Line'!$E$14&lt;D38,D38-'Line By Line'!$E$14-E38,0)</f>
        <v>0</v>
      </c>
      <c r="I38" s="52">
        <f>H38*'SS taxation calculator'!$E$32</f>
        <v>0</v>
      </c>
      <c r="J38" s="52">
        <f t="shared" si="5"/>
        <v>0</v>
      </c>
      <c r="K38" s="204" t="str">
        <f t="shared" si="6"/>
        <v>#DIV/0!</v>
      </c>
      <c r="L38" s="54" t="str">
        <f>CONCATENATE("Adding $",ROUND(B38/1000,1),"K actually added $",ROUND((B38+(J38-'SS taxation calculator'!$G$8))/1000,1),"K")</f>
        <v>Adding $-1021K actually added $-1021K</v>
      </c>
      <c r="M38" s="61">
        <f>'SS taxation calculator'!$C$7+'SS taxation calculator'!$C$8+'SS taxation calculator'!$C$9+B38</f>
        <v>-1021000</v>
      </c>
      <c r="N38" s="55">
        <f>J38+B38+'SS taxation calculator'!$C$7</f>
        <v>-1021000</v>
      </c>
      <c r="O38" s="55">
        <f t="shared" si="7"/>
        <v>31500</v>
      </c>
      <c r="P38" s="132">
        <f>VLOOKUP('SS taxation calculator'!$C$12,'SS taxation calculator'!$BC$6:$BF$16,3,FALSE)</f>
        <v>0</v>
      </c>
      <c r="Q38" s="132">
        <f>VLOOKUP('SS taxation calculator'!$C$12,'SS taxation calculator'!$BC$6:$BF$16,4,FALSE)</f>
        <v>0</v>
      </c>
      <c r="R38" s="132">
        <f t="shared" si="8"/>
        <v>0</v>
      </c>
      <c r="S38" s="205">
        <f>VLOOKUP('SS taxation calculator'!$C$12,'SS taxation calculator'!$BC$6:$BF$16,2,FALSE)</f>
        <v>0</v>
      </c>
      <c r="T38" s="132">
        <f t="shared" si="9"/>
        <v>0</v>
      </c>
    </row>
    <row r="39" ht="15.75" customHeight="1">
      <c r="A39" s="55">
        <f t="shared" si="1"/>
        <v>0</v>
      </c>
      <c r="B39" s="52">
        <f t="shared" si="2"/>
        <v>-1020000</v>
      </c>
      <c r="C39" s="51">
        <f>'SS taxation calculator'!$G$7</f>
        <v>0</v>
      </c>
      <c r="D39" s="52">
        <f>'SS taxation calculator'!$C$7+B39+'SS taxation calculator'!$C$8+'SS taxation calculator'!$C$9*0.5-'Line By Line'!$E$12</f>
        <v>-1020000</v>
      </c>
      <c r="E39" s="52">
        <f>IF(D39&lt;'Line By Line'!$E$14,0,MIN(D39-'Line By Line'!$E$14,'Line By Line'!$E$16))</f>
        <v>0</v>
      </c>
      <c r="F39" s="52">
        <f t="shared" si="3"/>
        <v>0</v>
      </c>
      <c r="G39" s="51" t="str">
        <f t="shared" si="4"/>
        <v>50% of 1st TH</v>
      </c>
      <c r="H39" s="51">
        <f>IF('Line By Line'!$E$14&lt;D39,D39-'Line By Line'!$E$14-E39,0)</f>
        <v>0</v>
      </c>
      <c r="I39" s="52">
        <f>H39*'SS taxation calculator'!$E$32</f>
        <v>0</v>
      </c>
      <c r="J39" s="52">
        <f t="shared" si="5"/>
        <v>0</v>
      </c>
      <c r="K39" s="204" t="str">
        <f t="shared" si="6"/>
        <v>#DIV/0!</v>
      </c>
      <c r="L39" s="54" t="str">
        <f>CONCATENATE("Adding $",ROUND(B39/1000,1),"K actually added $",ROUND((B39+(J39-'SS taxation calculator'!$G$8))/1000,1),"K")</f>
        <v>Adding $-1020K actually added $-1020K</v>
      </c>
      <c r="M39" s="61">
        <f>'SS taxation calculator'!$C$7+'SS taxation calculator'!$C$8+'SS taxation calculator'!$C$9+B39</f>
        <v>-1020000</v>
      </c>
      <c r="N39" s="55">
        <f>J39+B39+'SS taxation calculator'!$C$7</f>
        <v>-1020000</v>
      </c>
      <c r="O39" s="55">
        <f t="shared" si="7"/>
        <v>31500</v>
      </c>
      <c r="P39" s="132">
        <f>VLOOKUP('SS taxation calculator'!$C$12,'SS taxation calculator'!$BC$6:$BF$16,3,FALSE)</f>
        <v>0</v>
      </c>
      <c r="Q39" s="132">
        <f>VLOOKUP('SS taxation calculator'!$C$12,'SS taxation calculator'!$BC$6:$BF$16,4,FALSE)</f>
        <v>0</v>
      </c>
      <c r="R39" s="132">
        <f t="shared" si="8"/>
        <v>0</v>
      </c>
      <c r="S39" s="205">
        <f>VLOOKUP('SS taxation calculator'!$C$12,'SS taxation calculator'!$BC$6:$BF$16,2,FALSE)</f>
        <v>0</v>
      </c>
      <c r="T39" s="132">
        <f t="shared" si="9"/>
        <v>0</v>
      </c>
    </row>
    <row r="40" ht="15.75" customHeight="1">
      <c r="A40" s="55">
        <f t="shared" si="1"/>
        <v>0</v>
      </c>
      <c r="B40" s="52">
        <f t="shared" si="2"/>
        <v>-1019000</v>
      </c>
      <c r="C40" s="51">
        <f>'SS taxation calculator'!$G$7</f>
        <v>0</v>
      </c>
      <c r="D40" s="52">
        <f>'SS taxation calculator'!$C$7+B40+'SS taxation calculator'!$C$8+'SS taxation calculator'!$C$9*0.5-'Line By Line'!$E$12</f>
        <v>-1019000</v>
      </c>
      <c r="E40" s="52">
        <f>IF(D40&lt;'Line By Line'!$E$14,0,MIN(D40-'Line By Line'!$E$14,'Line By Line'!$E$16))</f>
        <v>0</v>
      </c>
      <c r="F40" s="52">
        <f t="shared" si="3"/>
        <v>0</v>
      </c>
      <c r="G40" s="51" t="str">
        <f t="shared" si="4"/>
        <v>50% of 1st TH</v>
      </c>
      <c r="H40" s="51">
        <f>IF('Line By Line'!$E$14&lt;D40,D40-'Line By Line'!$E$14-E40,0)</f>
        <v>0</v>
      </c>
      <c r="I40" s="52">
        <f>H40*'SS taxation calculator'!$E$32</f>
        <v>0</v>
      </c>
      <c r="J40" s="52">
        <f t="shared" si="5"/>
        <v>0</v>
      </c>
      <c r="K40" s="204" t="str">
        <f t="shared" si="6"/>
        <v>#DIV/0!</v>
      </c>
      <c r="L40" s="54" t="str">
        <f>CONCATENATE("Adding $",ROUND(B40/1000,1),"K actually added $",ROUND((B40+(J40-'SS taxation calculator'!$G$8))/1000,1),"K")</f>
        <v>Adding $-1019K actually added $-1019K</v>
      </c>
      <c r="M40" s="61">
        <f>'SS taxation calculator'!$C$7+'SS taxation calculator'!$C$8+'SS taxation calculator'!$C$9+B40</f>
        <v>-1019000</v>
      </c>
      <c r="N40" s="55">
        <f>J40+B40+'SS taxation calculator'!$C$7</f>
        <v>-1019000</v>
      </c>
      <c r="O40" s="55">
        <f t="shared" si="7"/>
        <v>31500</v>
      </c>
      <c r="P40" s="132">
        <f>VLOOKUP('SS taxation calculator'!$C$12,'SS taxation calculator'!$BC$6:$BF$16,3,FALSE)</f>
        <v>0</v>
      </c>
      <c r="Q40" s="132">
        <f>VLOOKUP('SS taxation calculator'!$C$12,'SS taxation calculator'!$BC$6:$BF$16,4,FALSE)</f>
        <v>0</v>
      </c>
      <c r="R40" s="132">
        <f t="shared" si="8"/>
        <v>0</v>
      </c>
      <c r="S40" s="205">
        <f>VLOOKUP('SS taxation calculator'!$C$12,'SS taxation calculator'!$BC$6:$BF$16,2,FALSE)</f>
        <v>0</v>
      </c>
      <c r="T40" s="132">
        <f t="shared" si="9"/>
        <v>0</v>
      </c>
    </row>
    <row r="41" ht="15.75" customHeight="1">
      <c r="A41" s="55">
        <f t="shared" si="1"/>
        <v>0</v>
      </c>
      <c r="B41" s="52">
        <f t="shared" si="2"/>
        <v>-1018000</v>
      </c>
      <c r="C41" s="51">
        <f>'SS taxation calculator'!$G$7</f>
        <v>0</v>
      </c>
      <c r="D41" s="52">
        <f>'SS taxation calculator'!$C$7+B41+'SS taxation calculator'!$C$8+'SS taxation calculator'!$C$9*0.5-'Line By Line'!$E$12</f>
        <v>-1018000</v>
      </c>
      <c r="E41" s="52">
        <f>IF(D41&lt;'Line By Line'!$E$14,0,MIN(D41-'Line By Line'!$E$14,'Line By Line'!$E$16))</f>
        <v>0</v>
      </c>
      <c r="F41" s="52">
        <f t="shared" si="3"/>
        <v>0</v>
      </c>
      <c r="G41" s="51" t="str">
        <f t="shared" si="4"/>
        <v>50% of 1st TH</v>
      </c>
      <c r="H41" s="51">
        <f>IF('Line By Line'!$E$14&lt;D41,D41-'Line By Line'!$E$14-E41,0)</f>
        <v>0</v>
      </c>
      <c r="I41" s="52">
        <f>H41*'SS taxation calculator'!$E$32</f>
        <v>0</v>
      </c>
      <c r="J41" s="52">
        <f t="shared" si="5"/>
        <v>0</v>
      </c>
      <c r="K41" s="204" t="str">
        <f t="shared" si="6"/>
        <v>#DIV/0!</v>
      </c>
      <c r="L41" s="54" t="str">
        <f>CONCATENATE("Adding $",ROUND(B41/1000,1),"K actually added $",ROUND((B41+(J41-'SS taxation calculator'!$G$8))/1000,1),"K")</f>
        <v>Adding $-1018K actually added $-1018K</v>
      </c>
      <c r="M41" s="61">
        <f>'SS taxation calculator'!$C$7+'SS taxation calculator'!$C$8+'SS taxation calculator'!$C$9+B41</f>
        <v>-1018000</v>
      </c>
      <c r="N41" s="55">
        <f>J41+B41+'SS taxation calculator'!$C$7</f>
        <v>-1018000</v>
      </c>
      <c r="O41" s="55">
        <f t="shared" si="7"/>
        <v>31500</v>
      </c>
      <c r="P41" s="132">
        <f>VLOOKUP('SS taxation calculator'!$C$12,'SS taxation calculator'!$BC$6:$BF$16,3,FALSE)</f>
        <v>0</v>
      </c>
      <c r="Q41" s="132">
        <f>VLOOKUP('SS taxation calculator'!$C$12,'SS taxation calculator'!$BC$6:$BF$16,4,FALSE)</f>
        <v>0</v>
      </c>
      <c r="R41" s="132">
        <f t="shared" si="8"/>
        <v>0</v>
      </c>
      <c r="S41" s="205">
        <f>VLOOKUP('SS taxation calculator'!$C$12,'SS taxation calculator'!$BC$6:$BF$16,2,FALSE)</f>
        <v>0</v>
      </c>
      <c r="T41" s="132">
        <f t="shared" si="9"/>
        <v>0</v>
      </c>
    </row>
    <row r="42" ht="15.75" customHeight="1">
      <c r="A42" s="55">
        <f t="shared" si="1"/>
        <v>0</v>
      </c>
      <c r="B42" s="52">
        <f t="shared" si="2"/>
        <v>-1017000</v>
      </c>
      <c r="C42" s="51">
        <f>'SS taxation calculator'!$G$7</f>
        <v>0</v>
      </c>
      <c r="D42" s="52">
        <f>'SS taxation calculator'!$C$7+B42+'SS taxation calculator'!$C$8+'SS taxation calculator'!$C$9*0.5-'Line By Line'!$E$12</f>
        <v>-1017000</v>
      </c>
      <c r="E42" s="52">
        <f>IF(D42&lt;'Line By Line'!$E$14,0,MIN(D42-'Line By Line'!$E$14,'Line By Line'!$E$16))</f>
        <v>0</v>
      </c>
      <c r="F42" s="52">
        <f t="shared" si="3"/>
        <v>0</v>
      </c>
      <c r="G42" s="51" t="str">
        <f t="shared" si="4"/>
        <v>50% of 1st TH</v>
      </c>
      <c r="H42" s="51">
        <f>IF('Line By Line'!$E$14&lt;D42,D42-'Line By Line'!$E$14-E42,0)</f>
        <v>0</v>
      </c>
      <c r="I42" s="52">
        <f>H42*'SS taxation calculator'!$E$32</f>
        <v>0</v>
      </c>
      <c r="J42" s="52">
        <f t="shared" si="5"/>
        <v>0</v>
      </c>
      <c r="K42" s="204" t="str">
        <f t="shared" si="6"/>
        <v>#DIV/0!</v>
      </c>
      <c r="L42" s="54" t="str">
        <f>CONCATENATE("Adding $",ROUND(B42/1000,1),"K actually added $",ROUND((B42+(J42-'SS taxation calculator'!$G$8))/1000,1),"K")</f>
        <v>Adding $-1017K actually added $-1017K</v>
      </c>
      <c r="M42" s="61">
        <f>'SS taxation calculator'!$C$7+'SS taxation calculator'!$C$8+'SS taxation calculator'!$C$9+B42</f>
        <v>-1017000</v>
      </c>
      <c r="N42" s="55">
        <f>J42+B42+'SS taxation calculator'!$C$7</f>
        <v>-1017000</v>
      </c>
      <c r="O42" s="55">
        <f t="shared" si="7"/>
        <v>31500</v>
      </c>
      <c r="P42" s="132">
        <f>VLOOKUP('SS taxation calculator'!$C$12,'SS taxation calculator'!$BC$6:$BF$16,3,FALSE)</f>
        <v>0</v>
      </c>
      <c r="Q42" s="132">
        <f>VLOOKUP('SS taxation calculator'!$C$12,'SS taxation calculator'!$BC$6:$BF$16,4,FALSE)</f>
        <v>0</v>
      </c>
      <c r="R42" s="132">
        <f t="shared" si="8"/>
        <v>0</v>
      </c>
      <c r="S42" s="205">
        <f>VLOOKUP('SS taxation calculator'!$C$12,'SS taxation calculator'!$BC$6:$BF$16,2,FALSE)</f>
        <v>0</v>
      </c>
      <c r="T42" s="132">
        <f t="shared" si="9"/>
        <v>0</v>
      </c>
    </row>
    <row r="43" ht="15.75" customHeight="1">
      <c r="A43" s="55">
        <f t="shared" si="1"/>
        <v>0</v>
      </c>
      <c r="B43" s="52">
        <f t="shared" si="2"/>
        <v>-1016000</v>
      </c>
      <c r="C43" s="51">
        <f>'SS taxation calculator'!$G$7</f>
        <v>0</v>
      </c>
      <c r="D43" s="52">
        <f>'SS taxation calculator'!$C$7+B43+'SS taxation calculator'!$C$8+'SS taxation calculator'!$C$9*0.5-'Line By Line'!$E$12</f>
        <v>-1016000</v>
      </c>
      <c r="E43" s="52">
        <f>IF(D43&lt;'Line By Line'!$E$14,0,MIN(D43-'Line By Line'!$E$14,'Line By Line'!$E$16))</f>
        <v>0</v>
      </c>
      <c r="F43" s="52">
        <f t="shared" si="3"/>
        <v>0</v>
      </c>
      <c r="G43" s="51" t="str">
        <f t="shared" si="4"/>
        <v>50% of 1st TH</v>
      </c>
      <c r="H43" s="51">
        <f>IF('Line By Line'!$E$14&lt;D43,D43-'Line By Line'!$E$14-E43,0)</f>
        <v>0</v>
      </c>
      <c r="I43" s="52">
        <f>H43*'SS taxation calculator'!$E$32</f>
        <v>0</v>
      </c>
      <c r="J43" s="52">
        <f t="shared" si="5"/>
        <v>0</v>
      </c>
      <c r="K43" s="204" t="str">
        <f t="shared" si="6"/>
        <v>#DIV/0!</v>
      </c>
      <c r="L43" s="54" t="str">
        <f>CONCATENATE("Adding $",ROUND(B43/1000,1),"K actually added $",ROUND((B43+(J43-'SS taxation calculator'!$G$8))/1000,1),"K")</f>
        <v>Adding $-1016K actually added $-1016K</v>
      </c>
      <c r="M43" s="61">
        <f>'SS taxation calculator'!$C$7+'SS taxation calculator'!$C$8+'SS taxation calculator'!$C$9+B43</f>
        <v>-1016000</v>
      </c>
      <c r="N43" s="55">
        <f>J43+B43+'SS taxation calculator'!$C$7</f>
        <v>-1016000</v>
      </c>
      <c r="O43" s="55">
        <f t="shared" si="7"/>
        <v>31500</v>
      </c>
      <c r="P43" s="132">
        <f>VLOOKUP('SS taxation calculator'!$C$12,'SS taxation calculator'!$BC$6:$BF$16,3,FALSE)</f>
        <v>0</v>
      </c>
      <c r="Q43" s="132">
        <f>VLOOKUP('SS taxation calculator'!$C$12,'SS taxation calculator'!$BC$6:$BF$16,4,FALSE)</f>
        <v>0</v>
      </c>
      <c r="R43" s="132">
        <f t="shared" si="8"/>
        <v>0</v>
      </c>
      <c r="S43" s="205">
        <f>VLOOKUP('SS taxation calculator'!$C$12,'SS taxation calculator'!$BC$6:$BF$16,2,FALSE)</f>
        <v>0</v>
      </c>
      <c r="T43" s="132">
        <f t="shared" si="9"/>
        <v>0</v>
      </c>
    </row>
    <row r="44" ht="15.75" customHeight="1">
      <c r="A44" s="55">
        <f t="shared" si="1"/>
        <v>0</v>
      </c>
      <c r="B44" s="52">
        <f t="shared" si="2"/>
        <v>-1015000</v>
      </c>
      <c r="C44" s="51">
        <f>'SS taxation calculator'!$G$7</f>
        <v>0</v>
      </c>
      <c r="D44" s="52">
        <f>'SS taxation calculator'!$C$7+B44+'SS taxation calculator'!$C$8+'SS taxation calculator'!$C$9*0.5-'Line By Line'!$E$12</f>
        <v>-1015000</v>
      </c>
      <c r="E44" s="52">
        <f>IF(D44&lt;'Line By Line'!$E$14,0,MIN(D44-'Line By Line'!$E$14,'Line By Line'!$E$16))</f>
        <v>0</v>
      </c>
      <c r="F44" s="52">
        <f t="shared" si="3"/>
        <v>0</v>
      </c>
      <c r="G44" s="51" t="str">
        <f t="shared" si="4"/>
        <v>50% of 1st TH</v>
      </c>
      <c r="H44" s="51">
        <f>IF('Line By Line'!$E$14&lt;D44,D44-'Line By Line'!$E$14-E44,0)</f>
        <v>0</v>
      </c>
      <c r="I44" s="52">
        <f>H44*'SS taxation calculator'!$E$32</f>
        <v>0</v>
      </c>
      <c r="J44" s="52">
        <f t="shared" si="5"/>
        <v>0</v>
      </c>
      <c r="K44" s="204" t="str">
        <f t="shared" si="6"/>
        <v>#DIV/0!</v>
      </c>
      <c r="L44" s="54" t="str">
        <f>CONCATENATE("Adding $",ROUND(B44/1000,1),"K actually added $",ROUND((B44+(J44-'SS taxation calculator'!$G$8))/1000,1),"K")</f>
        <v>Adding $-1015K actually added $-1015K</v>
      </c>
      <c r="M44" s="61">
        <f>'SS taxation calculator'!$C$7+'SS taxation calculator'!$C$8+'SS taxation calculator'!$C$9+B44</f>
        <v>-1015000</v>
      </c>
      <c r="N44" s="55">
        <f>J44+B44+'SS taxation calculator'!$C$7</f>
        <v>-1015000</v>
      </c>
      <c r="O44" s="55">
        <f t="shared" si="7"/>
        <v>31500</v>
      </c>
      <c r="P44" s="132">
        <f>VLOOKUP('SS taxation calculator'!$C$12,'SS taxation calculator'!$BC$6:$BF$16,3,FALSE)</f>
        <v>0</v>
      </c>
      <c r="Q44" s="132">
        <f>VLOOKUP('SS taxation calculator'!$C$12,'SS taxation calculator'!$BC$6:$BF$16,4,FALSE)</f>
        <v>0</v>
      </c>
      <c r="R44" s="132">
        <f t="shared" si="8"/>
        <v>0</v>
      </c>
      <c r="S44" s="205">
        <f>VLOOKUP('SS taxation calculator'!$C$12,'SS taxation calculator'!$BC$6:$BF$16,2,FALSE)</f>
        <v>0</v>
      </c>
      <c r="T44" s="132">
        <f t="shared" si="9"/>
        <v>0</v>
      </c>
    </row>
    <row r="45" ht="15.75" customHeight="1">
      <c r="A45" s="55">
        <f t="shared" si="1"/>
        <v>0</v>
      </c>
      <c r="B45" s="52">
        <f t="shared" si="2"/>
        <v>-1014000</v>
      </c>
      <c r="C45" s="51">
        <f>'SS taxation calculator'!$G$7</f>
        <v>0</v>
      </c>
      <c r="D45" s="52">
        <f>'SS taxation calculator'!$C$7+B45+'SS taxation calculator'!$C$8+'SS taxation calculator'!$C$9*0.5-'Line By Line'!$E$12</f>
        <v>-1014000</v>
      </c>
      <c r="E45" s="52">
        <f>IF(D45&lt;'Line By Line'!$E$14,0,MIN(D45-'Line By Line'!$E$14,'Line By Line'!$E$16))</f>
        <v>0</v>
      </c>
      <c r="F45" s="52">
        <f t="shared" si="3"/>
        <v>0</v>
      </c>
      <c r="G45" s="51" t="str">
        <f t="shared" si="4"/>
        <v>50% of 1st TH</v>
      </c>
      <c r="H45" s="51">
        <f>IF('Line By Line'!$E$14&lt;D45,D45-'Line By Line'!$E$14-E45,0)</f>
        <v>0</v>
      </c>
      <c r="I45" s="52">
        <f>H45*'SS taxation calculator'!$E$32</f>
        <v>0</v>
      </c>
      <c r="J45" s="52">
        <f t="shared" si="5"/>
        <v>0</v>
      </c>
      <c r="K45" s="204" t="str">
        <f t="shared" si="6"/>
        <v>#DIV/0!</v>
      </c>
      <c r="L45" s="54" t="str">
        <f>CONCATENATE("Adding $",ROUND(B45/1000,1),"K actually added $",ROUND((B45+(J45-'SS taxation calculator'!$G$8))/1000,1),"K")</f>
        <v>Adding $-1014K actually added $-1014K</v>
      </c>
      <c r="M45" s="61">
        <f>'SS taxation calculator'!$C$7+'SS taxation calculator'!$C$8+'SS taxation calculator'!$C$9+B45</f>
        <v>-1014000</v>
      </c>
      <c r="N45" s="55">
        <f>J45+B45+'SS taxation calculator'!$C$7</f>
        <v>-1014000</v>
      </c>
      <c r="O45" s="55">
        <f t="shared" si="7"/>
        <v>31500</v>
      </c>
      <c r="P45" s="132">
        <f>VLOOKUP('SS taxation calculator'!$C$12,'SS taxation calculator'!$BC$6:$BF$16,3,FALSE)</f>
        <v>0</v>
      </c>
      <c r="Q45" s="132">
        <f>VLOOKUP('SS taxation calculator'!$C$12,'SS taxation calculator'!$BC$6:$BF$16,4,FALSE)</f>
        <v>0</v>
      </c>
      <c r="R45" s="132">
        <f t="shared" si="8"/>
        <v>0</v>
      </c>
      <c r="S45" s="205">
        <f>VLOOKUP('SS taxation calculator'!$C$12,'SS taxation calculator'!$BC$6:$BF$16,2,FALSE)</f>
        <v>0</v>
      </c>
      <c r="T45" s="132">
        <f t="shared" si="9"/>
        <v>0</v>
      </c>
    </row>
    <row r="46" ht="15.75" customHeight="1">
      <c r="A46" s="55">
        <f t="shared" si="1"/>
        <v>0</v>
      </c>
      <c r="B46" s="52">
        <f t="shared" si="2"/>
        <v>-1013000</v>
      </c>
      <c r="C46" s="51">
        <f>'SS taxation calculator'!$G$7</f>
        <v>0</v>
      </c>
      <c r="D46" s="52">
        <f>'SS taxation calculator'!$C$7+B46+'SS taxation calculator'!$C$8+'SS taxation calculator'!$C$9*0.5-'Line By Line'!$E$12</f>
        <v>-1013000</v>
      </c>
      <c r="E46" s="52">
        <f>IF(D46&lt;'Line By Line'!$E$14,0,MIN(D46-'Line By Line'!$E$14,'Line By Line'!$E$16))</f>
        <v>0</v>
      </c>
      <c r="F46" s="52">
        <f t="shared" si="3"/>
        <v>0</v>
      </c>
      <c r="G46" s="51" t="str">
        <f t="shared" si="4"/>
        <v>50% of 1st TH</v>
      </c>
      <c r="H46" s="51">
        <f>IF('Line By Line'!$E$14&lt;D46,D46-'Line By Line'!$E$14-E46,0)</f>
        <v>0</v>
      </c>
      <c r="I46" s="52">
        <f>H46*'SS taxation calculator'!$E$32</f>
        <v>0</v>
      </c>
      <c r="J46" s="52">
        <f t="shared" si="5"/>
        <v>0</v>
      </c>
      <c r="K46" s="204" t="str">
        <f t="shared" si="6"/>
        <v>#DIV/0!</v>
      </c>
      <c r="L46" s="54" t="str">
        <f>CONCATENATE("Adding $",ROUND(B46/1000,1),"K actually added $",ROUND((B46+(J46-'SS taxation calculator'!$G$8))/1000,1),"K")</f>
        <v>Adding $-1013K actually added $-1013K</v>
      </c>
      <c r="M46" s="61">
        <f>'SS taxation calculator'!$C$7+'SS taxation calculator'!$C$8+'SS taxation calculator'!$C$9+B46</f>
        <v>-1013000</v>
      </c>
      <c r="N46" s="55">
        <f>J46+B46+'SS taxation calculator'!$C$7</f>
        <v>-1013000</v>
      </c>
      <c r="O46" s="55">
        <f t="shared" si="7"/>
        <v>31500</v>
      </c>
      <c r="P46" s="132">
        <f>VLOOKUP('SS taxation calculator'!$C$12,'SS taxation calculator'!$BC$6:$BF$16,3,FALSE)</f>
        <v>0</v>
      </c>
      <c r="Q46" s="132">
        <f>VLOOKUP('SS taxation calculator'!$C$12,'SS taxation calculator'!$BC$6:$BF$16,4,FALSE)</f>
        <v>0</v>
      </c>
      <c r="R46" s="132">
        <f t="shared" si="8"/>
        <v>0</v>
      </c>
      <c r="S46" s="205">
        <f>VLOOKUP('SS taxation calculator'!$C$12,'SS taxation calculator'!$BC$6:$BF$16,2,FALSE)</f>
        <v>0</v>
      </c>
      <c r="T46" s="132">
        <f t="shared" si="9"/>
        <v>0</v>
      </c>
    </row>
    <row r="47" ht="15.75" customHeight="1">
      <c r="A47" s="55">
        <f t="shared" si="1"/>
        <v>0</v>
      </c>
      <c r="B47" s="52">
        <f t="shared" si="2"/>
        <v>-1012000</v>
      </c>
      <c r="C47" s="51">
        <f>'SS taxation calculator'!$G$7</f>
        <v>0</v>
      </c>
      <c r="D47" s="52">
        <f>'SS taxation calculator'!$C$7+B47+'SS taxation calculator'!$C$8+'SS taxation calculator'!$C$9*0.5-'Line By Line'!$E$12</f>
        <v>-1012000</v>
      </c>
      <c r="E47" s="52">
        <f>IF(D47&lt;'Line By Line'!$E$14,0,MIN(D47-'Line By Line'!$E$14,'Line By Line'!$E$16))</f>
        <v>0</v>
      </c>
      <c r="F47" s="52">
        <f t="shared" si="3"/>
        <v>0</v>
      </c>
      <c r="G47" s="51" t="str">
        <f t="shared" si="4"/>
        <v>50% of 1st TH</v>
      </c>
      <c r="H47" s="51">
        <f>IF('Line By Line'!$E$14&lt;D47,D47-'Line By Line'!$E$14-E47,0)</f>
        <v>0</v>
      </c>
      <c r="I47" s="52">
        <f>H47*'SS taxation calculator'!$E$32</f>
        <v>0</v>
      </c>
      <c r="J47" s="52">
        <f t="shared" si="5"/>
        <v>0</v>
      </c>
      <c r="K47" s="204" t="str">
        <f t="shared" si="6"/>
        <v>#DIV/0!</v>
      </c>
      <c r="L47" s="54" t="str">
        <f>CONCATENATE("Adding $",ROUND(B47/1000,1),"K actually added $",ROUND((B47+(J47-'SS taxation calculator'!$G$8))/1000,1),"K")</f>
        <v>Adding $-1012K actually added $-1012K</v>
      </c>
      <c r="M47" s="61">
        <f>'SS taxation calculator'!$C$7+'SS taxation calculator'!$C$8+'SS taxation calculator'!$C$9+B47</f>
        <v>-1012000</v>
      </c>
      <c r="N47" s="55">
        <f>J47+B47+'SS taxation calculator'!$C$7</f>
        <v>-1012000</v>
      </c>
      <c r="O47" s="55">
        <f t="shared" si="7"/>
        <v>31500</v>
      </c>
      <c r="P47" s="132">
        <f>VLOOKUP('SS taxation calculator'!$C$12,'SS taxation calculator'!$BC$6:$BF$16,3,FALSE)</f>
        <v>0</v>
      </c>
      <c r="Q47" s="132">
        <f>VLOOKUP('SS taxation calculator'!$C$12,'SS taxation calculator'!$BC$6:$BF$16,4,FALSE)</f>
        <v>0</v>
      </c>
      <c r="R47" s="132">
        <f t="shared" si="8"/>
        <v>0</v>
      </c>
      <c r="S47" s="205">
        <f>VLOOKUP('SS taxation calculator'!$C$12,'SS taxation calculator'!$BC$6:$BF$16,2,FALSE)</f>
        <v>0</v>
      </c>
      <c r="T47" s="132">
        <f t="shared" si="9"/>
        <v>0</v>
      </c>
    </row>
    <row r="48" ht="15.75" customHeight="1">
      <c r="A48" s="55">
        <f t="shared" si="1"/>
        <v>0</v>
      </c>
      <c r="B48" s="52">
        <f t="shared" si="2"/>
        <v>-1011000</v>
      </c>
      <c r="C48" s="51">
        <f>'SS taxation calculator'!$G$7</f>
        <v>0</v>
      </c>
      <c r="D48" s="52">
        <f>'SS taxation calculator'!$C$7+B48+'SS taxation calculator'!$C$8+'SS taxation calculator'!$C$9*0.5-'Line By Line'!$E$12</f>
        <v>-1011000</v>
      </c>
      <c r="E48" s="52">
        <f>IF(D48&lt;'Line By Line'!$E$14,0,MIN(D48-'Line By Line'!$E$14,'Line By Line'!$E$16))</f>
        <v>0</v>
      </c>
      <c r="F48" s="52">
        <f t="shared" si="3"/>
        <v>0</v>
      </c>
      <c r="G48" s="51" t="str">
        <f t="shared" si="4"/>
        <v>50% of 1st TH</v>
      </c>
      <c r="H48" s="51">
        <f>IF('Line By Line'!$E$14&lt;D48,D48-'Line By Line'!$E$14-E48,0)</f>
        <v>0</v>
      </c>
      <c r="I48" s="52">
        <f>H48*'SS taxation calculator'!$E$32</f>
        <v>0</v>
      </c>
      <c r="J48" s="52">
        <f t="shared" si="5"/>
        <v>0</v>
      </c>
      <c r="K48" s="204" t="str">
        <f t="shared" si="6"/>
        <v>#DIV/0!</v>
      </c>
      <c r="L48" s="54" t="str">
        <f>CONCATENATE("Adding $",ROUND(B48/1000,1),"K actually added $",ROUND((B48+(J48-'SS taxation calculator'!$G$8))/1000,1),"K")</f>
        <v>Adding $-1011K actually added $-1011K</v>
      </c>
      <c r="M48" s="61">
        <f>'SS taxation calculator'!$C$7+'SS taxation calculator'!$C$8+'SS taxation calculator'!$C$9+B48</f>
        <v>-1011000</v>
      </c>
      <c r="N48" s="55">
        <f>J48+B48+'SS taxation calculator'!$C$7</f>
        <v>-1011000</v>
      </c>
      <c r="O48" s="55">
        <f t="shared" si="7"/>
        <v>31500</v>
      </c>
      <c r="P48" s="132">
        <f>VLOOKUP('SS taxation calculator'!$C$12,'SS taxation calculator'!$BC$6:$BF$16,3,FALSE)</f>
        <v>0</v>
      </c>
      <c r="Q48" s="132">
        <f>VLOOKUP('SS taxation calculator'!$C$12,'SS taxation calculator'!$BC$6:$BF$16,4,FALSE)</f>
        <v>0</v>
      </c>
      <c r="R48" s="132">
        <f t="shared" si="8"/>
        <v>0</v>
      </c>
      <c r="S48" s="205">
        <f>VLOOKUP('SS taxation calculator'!$C$12,'SS taxation calculator'!$BC$6:$BF$16,2,FALSE)</f>
        <v>0</v>
      </c>
      <c r="T48" s="132">
        <f t="shared" si="9"/>
        <v>0</v>
      </c>
    </row>
    <row r="49" ht="15.75" customHeight="1">
      <c r="A49" s="55">
        <f t="shared" si="1"/>
        <v>0</v>
      </c>
      <c r="B49" s="52">
        <f t="shared" si="2"/>
        <v>-1010000</v>
      </c>
      <c r="C49" s="51">
        <f>'SS taxation calculator'!$G$7</f>
        <v>0</v>
      </c>
      <c r="D49" s="52">
        <f>'SS taxation calculator'!$C$7+B49+'SS taxation calculator'!$C$8+'SS taxation calculator'!$C$9*0.5-'Line By Line'!$E$12</f>
        <v>-1010000</v>
      </c>
      <c r="E49" s="52">
        <f>IF(D49&lt;'Line By Line'!$E$14,0,MIN(D49-'Line By Line'!$E$14,'Line By Line'!$E$16))</f>
        <v>0</v>
      </c>
      <c r="F49" s="52">
        <f t="shared" si="3"/>
        <v>0</v>
      </c>
      <c r="G49" s="51" t="str">
        <f t="shared" si="4"/>
        <v>50% of 1st TH</v>
      </c>
      <c r="H49" s="51">
        <f>IF('Line By Line'!$E$14&lt;D49,D49-'Line By Line'!$E$14-E49,0)</f>
        <v>0</v>
      </c>
      <c r="I49" s="52">
        <f>H49*'SS taxation calculator'!$E$32</f>
        <v>0</v>
      </c>
      <c r="J49" s="52">
        <f t="shared" si="5"/>
        <v>0</v>
      </c>
      <c r="K49" s="204" t="str">
        <f t="shared" si="6"/>
        <v>#DIV/0!</v>
      </c>
      <c r="L49" s="54" t="str">
        <f>CONCATENATE("Adding $",ROUND(B49/1000,1),"K actually added $",ROUND((B49+(J49-'SS taxation calculator'!$G$8))/1000,1),"K")</f>
        <v>Adding $-1010K actually added $-1010K</v>
      </c>
      <c r="M49" s="61">
        <f>'SS taxation calculator'!$C$7+'SS taxation calculator'!$C$8+'SS taxation calculator'!$C$9+B49</f>
        <v>-1010000</v>
      </c>
      <c r="N49" s="55">
        <f>J49+B49+'SS taxation calculator'!$C$7</f>
        <v>-1010000</v>
      </c>
      <c r="O49" s="55">
        <f t="shared" si="7"/>
        <v>31500</v>
      </c>
      <c r="P49" s="132">
        <f>VLOOKUP('SS taxation calculator'!$C$12,'SS taxation calculator'!$BC$6:$BF$16,3,FALSE)</f>
        <v>0</v>
      </c>
      <c r="Q49" s="132">
        <f>VLOOKUP('SS taxation calculator'!$C$12,'SS taxation calculator'!$BC$6:$BF$16,4,FALSE)</f>
        <v>0</v>
      </c>
      <c r="R49" s="132">
        <f t="shared" si="8"/>
        <v>0</v>
      </c>
      <c r="S49" s="205">
        <f>VLOOKUP('SS taxation calculator'!$C$12,'SS taxation calculator'!$BC$6:$BF$16,2,FALSE)</f>
        <v>0</v>
      </c>
      <c r="T49" s="132">
        <f t="shared" si="9"/>
        <v>0</v>
      </c>
    </row>
    <row r="50" ht="15.75" customHeight="1">
      <c r="A50" s="55">
        <f t="shared" si="1"/>
        <v>0</v>
      </c>
      <c r="B50" s="52">
        <f t="shared" si="2"/>
        <v>-1009000</v>
      </c>
      <c r="C50" s="51">
        <f>'SS taxation calculator'!$G$7</f>
        <v>0</v>
      </c>
      <c r="D50" s="52">
        <f>'SS taxation calculator'!$C$7+B50+'SS taxation calculator'!$C$8+'SS taxation calculator'!$C$9*0.5-'Line By Line'!$E$12</f>
        <v>-1009000</v>
      </c>
      <c r="E50" s="52">
        <f>IF(D50&lt;'Line By Line'!$E$14,0,MIN(D50-'Line By Line'!$E$14,'Line By Line'!$E$16))</f>
        <v>0</v>
      </c>
      <c r="F50" s="52">
        <f t="shared" si="3"/>
        <v>0</v>
      </c>
      <c r="G50" s="51" t="str">
        <f t="shared" si="4"/>
        <v>50% of 1st TH</v>
      </c>
      <c r="H50" s="51">
        <f>IF('Line By Line'!$E$14&lt;D50,D50-'Line By Line'!$E$14-E50,0)</f>
        <v>0</v>
      </c>
      <c r="I50" s="52">
        <f>H50*'SS taxation calculator'!$E$32</f>
        <v>0</v>
      </c>
      <c r="J50" s="52">
        <f t="shared" si="5"/>
        <v>0</v>
      </c>
      <c r="K50" s="204" t="str">
        <f t="shared" si="6"/>
        <v>#DIV/0!</v>
      </c>
      <c r="L50" s="54" t="str">
        <f>CONCATENATE("Adding $",ROUND(B50/1000,1),"K actually added $",ROUND((B50+(J50-'SS taxation calculator'!$G$8))/1000,1),"K")</f>
        <v>Adding $-1009K actually added $-1009K</v>
      </c>
      <c r="M50" s="61">
        <f>'SS taxation calculator'!$C$7+'SS taxation calculator'!$C$8+'SS taxation calculator'!$C$9+B50</f>
        <v>-1009000</v>
      </c>
      <c r="N50" s="55">
        <f>J50+B50+'SS taxation calculator'!$C$7</f>
        <v>-1009000</v>
      </c>
      <c r="O50" s="55">
        <f t="shared" si="7"/>
        <v>31500</v>
      </c>
      <c r="P50" s="132">
        <f>VLOOKUP('SS taxation calculator'!$C$12,'SS taxation calculator'!$BC$6:$BF$16,3,FALSE)</f>
        <v>0</v>
      </c>
      <c r="Q50" s="132">
        <f>VLOOKUP('SS taxation calculator'!$C$12,'SS taxation calculator'!$BC$6:$BF$16,4,FALSE)</f>
        <v>0</v>
      </c>
      <c r="R50" s="132">
        <f t="shared" si="8"/>
        <v>0</v>
      </c>
      <c r="S50" s="205">
        <f>VLOOKUP('SS taxation calculator'!$C$12,'SS taxation calculator'!$BC$6:$BF$16,2,FALSE)</f>
        <v>0</v>
      </c>
      <c r="T50" s="132">
        <f t="shared" si="9"/>
        <v>0</v>
      </c>
    </row>
    <row r="51" ht="15.75" customHeight="1">
      <c r="A51" s="55">
        <f t="shared" si="1"/>
        <v>0</v>
      </c>
      <c r="B51" s="52">
        <f t="shared" si="2"/>
        <v>-1008000</v>
      </c>
      <c r="C51" s="51">
        <f>'SS taxation calculator'!$G$7</f>
        <v>0</v>
      </c>
      <c r="D51" s="52">
        <f>'SS taxation calculator'!$C$7+B51+'SS taxation calculator'!$C$8+'SS taxation calculator'!$C$9*0.5-'Line By Line'!$E$12</f>
        <v>-1008000</v>
      </c>
      <c r="E51" s="52">
        <f>IF(D51&lt;'Line By Line'!$E$14,0,MIN(D51-'Line By Line'!$E$14,'Line By Line'!$E$16))</f>
        <v>0</v>
      </c>
      <c r="F51" s="52">
        <f t="shared" si="3"/>
        <v>0</v>
      </c>
      <c r="G51" s="51" t="str">
        <f t="shared" si="4"/>
        <v>50% of 1st TH</v>
      </c>
      <c r="H51" s="51">
        <f>IF('Line By Line'!$E$14&lt;D51,D51-'Line By Line'!$E$14-E51,0)</f>
        <v>0</v>
      </c>
      <c r="I51" s="52">
        <f>H51*'SS taxation calculator'!$E$32</f>
        <v>0</v>
      </c>
      <c r="J51" s="52">
        <f t="shared" si="5"/>
        <v>0</v>
      </c>
      <c r="K51" s="204" t="str">
        <f t="shared" si="6"/>
        <v>#DIV/0!</v>
      </c>
      <c r="L51" s="54" t="str">
        <f>CONCATENATE("Adding $",ROUND(B51/1000,1),"K actually added $",ROUND((B51+(J51-'SS taxation calculator'!$G$8))/1000,1),"K")</f>
        <v>Adding $-1008K actually added $-1008K</v>
      </c>
      <c r="M51" s="61">
        <f>'SS taxation calculator'!$C$7+'SS taxation calculator'!$C$8+'SS taxation calculator'!$C$9+B51</f>
        <v>-1008000</v>
      </c>
      <c r="N51" s="55">
        <f>J51+B51+'SS taxation calculator'!$C$7</f>
        <v>-1008000</v>
      </c>
      <c r="O51" s="55">
        <f t="shared" si="7"/>
        <v>31500</v>
      </c>
      <c r="P51" s="132">
        <f>VLOOKUP('SS taxation calculator'!$C$12,'SS taxation calculator'!$BC$6:$BF$16,3,FALSE)</f>
        <v>0</v>
      </c>
      <c r="Q51" s="132">
        <f>VLOOKUP('SS taxation calculator'!$C$12,'SS taxation calculator'!$BC$6:$BF$16,4,FALSE)</f>
        <v>0</v>
      </c>
      <c r="R51" s="132">
        <f t="shared" si="8"/>
        <v>0</v>
      </c>
      <c r="S51" s="205">
        <f>VLOOKUP('SS taxation calculator'!$C$12,'SS taxation calculator'!$BC$6:$BF$16,2,FALSE)</f>
        <v>0</v>
      </c>
      <c r="T51" s="132">
        <f t="shared" si="9"/>
        <v>0</v>
      </c>
    </row>
    <row r="52" ht="15.75" customHeight="1">
      <c r="A52" s="55">
        <f t="shared" si="1"/>
        <v>0</v>
      </c>
      <c r="B52" s="52">
        <f t="shared" si="2"/>
        <v>-1007000</v>
      </c>
      <c r="C52" s="51">
        <f>'SS taxation calculator'!$G$7</f>
        <v>0</v>
      </c>
      <c r="D52" s="52">
        <f>'SS taxation calculator'!$C$7+B52+'SS taxation calculator'!$C$8+'SS taxation calculator'!$C$9*0.5-'Line By Line'!$E$12</f>
        <v>-1007000</v>
      </c>
      <c r="E52" s="52">
        <f>IF(D52&lt;'Line By Line'!$E$14,0,MIN(D52-'Line By Line'!$E$14,'Line By Line'!$E$16))</f>
        <v>0</v>
      </c>
      <c r="F52" s="52">
        <f t="shared" si="3"/>
        <v>0</v>
      </c>
      <c r="G52" s="51" t="str">
        <f t="shared" si="4"/>
        <v>50% of 1st TH</v>
      </c>
      <c r="H52" s="51">
        <f>IF('Line By Line'!$E$14&lt;D52,D52-'Line By Line'!$E$14-E52,0)</f>
        <v>0</v>
      </c>
      <c r="I52" s="52">
        <f>H52*'SS taxation calculator'!$E$32</f>
        <v>0</v>
      </c>
      <c r="J52" s="52">
        <f t="shared" si="5"/>
        <v>0</v>
      </c>
      <c r="K52" s="204" t="str">
        <f t="shared" si="6"/>
        <v>#DIV/0!</v>
      </c>
      <c r="L52" s="54" t="str">
        <f>CONCATENATE("Adding $",ROUND(B52/1000,1),"K actually added $",ROUND((B52+(J52-'SS taxation calculator'!$G$8))/1000,1),"K")</f>
        <v>Adding $-1007K actually added $-1007K</v>
      </c>
      <c r="M52" s="61">
        <f>'SS taxation calculator'!$C$7+'SS taxation calculator'!$C$8+'SS taxation calculator'!$C$9+B52</f>
        <v>-1007000</v>
      </c>
      <c r="N52" s="55">
        <f>J52+B52+'SS taxation calculator'!$C$7</f>
        <v>-1007000</v>
      </c>
      <c r="O52" s="55">
        <f t="shared" si="7"/>
        <v>31500</v>
      </c>
      <c r="P52" s="132">
        <f>VLOOKUP('SS taxation calculator'!$C$12,'SS taxation calculator'!$BC$6:$BF$16,3,FALSE)</f>
        <v>0</v>
      </c>
      <c r="Q52" s="132">
        <f>VLOOKUP('SS taxation calculator'!$C$12,'SS taxation calculator'!$BC$6:$BF$16,4,FALSE)</f>
        <v>0</v>
      </c>
      <c r="R52" s="132">
        <f t="shared" si="8"/>
        <v>0</v>
      </c>
      <c r="S52" s="205">
        <f>VLOOKUP('SS taxation calculator'!$C$12,'SS taxation calculator'!$BC$6:$BF$16,2,FALSE)</f>
        <v>0</v>
      </c>
      <c r="T52" s="132">
        <f t="shared" si="9"/>
        <v>0</v>
      </c>
    </row>
    <row r="53" ht="15.75" customHeight="1">
      <c r="A53" s="55">
        <f t="shared" si="1"/>
        <v>0</v>
      </c>
      <c r="B53" s="52">
        <f t="shared" si="2"/>
        <v>-1006000</v>
      </c>
      <c r="C53" s="51">
        <f>'SS taxation calculator'!$G$7</f>
        <v>0</v>
      </c>
      <c r="D53" s="52">
        <f>'SS taxation calculator'!$C$7+B53+'SS taxation calculator'!$C$8+'SS taxation calculator'!$C$9*0.5-'Line By Line'!$E$12</f>
        <v>-1006000</v>
      </c>
      <c r="E53" s="52">
        <f>IF(D53&lt;'Line By Line'!$E$14,0,MIN(D53-'Line By Line'!$E$14,'Line By Line'!$E$16))</f>
        <v>0</v>
      </c>
      <c r="F53" s="52">
        <f t="shared" si="3"/>
        <v>0</v>
      </c>
      <c r="G53" s="51" t="str">
        <f t="shared" si="4"/>
        <v>50% of 1st TH</v>
      </c>
      <c r="H53" s="51">
        <f>IF('Line By Line'!$E$14&lt;D53,D53-'Line By Line'!$E$14-E53,0)</f>
        <v>0</v>
      </c>
      <c r="I53" s="52">
        <f>H53*'SS taxation calculator'!$E$32</f>
        <v>0</v>
      </c>
      <c r="J53" s="52">
        <f t="shared" si="5"/>
        <v>0</v>
      </c>
      <c r="K53" s="204" t="str">
        <f t="shared" si="6"/>
        <v>#DIV/0!</v>
      </c>
      <c r="L53" s="54" t="str">
        <f>CONCATENATE("Adding $",ROUND(B53/1000,1),"K actually added $",ROUND((B53+(J53-'SS taxation calculator'!$G$8))/1000,1),"K")</f>
        <v>Adding $-1006K actually added $-1006K</v>
      </c>
      <c r="M53" s="61">
        <f>'SS taxation calculator'!$C$7+'SS taxation calculator'!$C$8+'SS taxation calculator'!$C$9+B53</f>
        <v>-1006000</v>
      </c>
      <c r="N53" s="55">
        <f>J53+B53+'SS taxation calculator'!$C$7</f>
        <v>-1006000</v>
      </c>
      <c r="O53" s="55">
        <f t="shared" si="7"/>
        <v>31500</v>
      </c>
      <c r="P53" s="132">
        <f>VLOOKUP('SS taxation calculator'!$C$12,'SS taxation calculator'!$BC$6:$BF$16,3,FALSE)</f>
        <v>0</v>
      </c>
      <c r="Q53" s="132">
        <f>VLOOKUP('SS taxation calculator'!$C$12,'SS taxation calculator'!$BC$6:$BF$16,4,FALSE)</f>
        <v>0</v>
      </c>
      <c r="R53" s="132">
        <f t="shared" si="8"/>
        <v>0</v>
      </c>
      <c r="S53" s="205">
        <f>VLOOKUP('SS taxation calculator'!$C$12,'SS taxation calculator'!$BC$6:$BF$16,2,FALSE)</f>
        <v>0</v>
      </c>
      <c r="T53" s="132">
        <f t="shared" si="9"/>
        <v>0</v>
      </c>
    </row>
    <row r="54" ht="15.75" customHeight="1">
      <c r="A54" s="55">
        <f t="shared" si="1"/>
        <v>0</v>
      </c>
      <c r="B54" s="52">
        <f t="shared" si="2"/>
        <v>-1005000</v>
      </c>
      <c r="C54" s="51">
        <f>'SS taxation calculator'!$G$7</f>
        <v>0</v>
      </c>
      <c r="D54" s="52">
        <f>'SS taxation calculator'!$C$7+B54+'SS taxation calculator'!$C$8+'SS taxation calculator'!$C$9*0.5-'Line By Line'!$E$12</f>
        <v>-1005000</v>
      </c>
      <c r="E54" s="52">
        <f>IF(D54&lt;'Line By Line'!$E$14,0,MIN(D54-'Line By Line'!$E$14,'Line By Line'!$E$16))</f>
        <v>0</v>
      </c>
      <c r="F54" s="52">
        <f t="shared" si="3"/>
        <v>0</v>
      </c>
      <c r="G54" s="51" t="str">
        <f t="shared" si="4"/>
        <v>50% of 1st TH</v>
      </c>
      <c r="H54" s="51">
        <f>IF('Line By Line'!$E$14&lt;D54,D54-'Line By Line'!$E$14-E54,0)</f>
        <v>0</v>
      </c>
      <c r="I54" s="52">
        <f>H54*'SS taxation calculator'!$E$32</f>
        <v>0</v>
      </c>
      <c r="J54" s="52">
        <f t="shared" si="5"/>
        <v>0</v>
      </c>
      <c r="K54" s="204" t="str">
        <f t="shared" si="6"/>
        <v>#DIV/0!</v>
      </c>
      <c r="L54" s="54" t="str">
        <f>CONCATENATE("Adding $",ROUND(B54/1000,1),"K actually added $",ROUND((B54+(J54-'SS taxation calculator'!$G$8))/1000,1),"K")</f>
        <v>Adding $-1005K actually added $-1005K</v>
      </c>
      <c r="M54" s="61">
        <f>'SS taxation calculator'!$C$7+'SS taxation calculator'!$C$8+'SS taxation calculator'!$C$9+B54</f>
        <v>-1005000</v>
      </c>
      <c r="N54" s="55">
        <f>J54+B54+'SS taxation calculator'!$C$7</f>
        <v>-1005000</v>
      </c>
      <c r="O54" s="55">
        <f t="shared" si="7"/>
        <v>31500</v>
      </c>
      <c r="P54" s="132">
        <f>VLOOKUP('SS taxation calculator'!$C$12,'SS taxation calculator'!$BC$6:$BF$16,3,FALSE)</f>
        <v>0</v>
      </c>
      <c r="Q54" s="132">
        <f>VLOOKUP('SS taxation calculator'!$C$12,'SS taxation calculator'!$BC$6:$BF$16,4,FALSE)</f>
        <v>0</v>
      </c>
      <c r="R54" s="132">
        <f t="shared" si="8"/>
        <v>0</v>
      </c>
      <c r="S54" s="205">
        <f>VLOOKUP('SS taxation calculator'!$C$12,'SS taxation calculator'!$BC$6:$BF$16,2,FALSE)</f>
        <v>0</v>
      </c>
      <c r="T54" s="132">
        <f t="shared" si="9"/>
        <v>0</v>
      </c>
    </row>
    <row r="55" ht="15.75" customHeight="1">
      <c r="A55" s="55">
        <f t="shared" si="1"/>
        <v>0</v>
      </c>
      <c r="B55" s="52">
        <f t="shared" si="2"/>
        <v>-1004000</v>
      </c>
      <c r="C55" s="51">
        <f>'SS taxation calculator'!$G$7</f>
        <v>0</v>
      </c>
      <c r="D55" s="52">
        <f>'SS taxation calculator'!$C$7+B55+'SS taxation calculator'!$C$8+'SS taxation calculator'!$C$9*0.5-'Line By Line'!$E$12</f>
        <v>-1004000</v>
      </c>
      <c r="E55" s="52">
        <f>IF(D55&lt;'Line By Line'!$E$14,0,MIN(D55-'Line By Line'!$E$14,'Line By Line'!$E$16))</f>
        <v>0</v>
      </c>
      <c r="F55" s="52">
        <f t="shared" si="3"/>
        <v>0</v>
      </c>
      <c r="G55" s="51" t="str">
        <f t="shared" si="4"/>
        <v>50% of 1st TH</v>
      </c>
      <c r="H55" s="51">
        <f>IF('Line By Line'!$E$14&lt;D55,D55-'Line By Line'!$E$14-E55,0)</f>
        <v>0</v>
      </c>
      <c r="I55" s="52">
        <f>H55*'SS taxation calculator'!$E$32</f>
        <v>0</v>
      </c>
      <c r="J55" s="52">
        <f t="shared" si="5"/>
        <v>0</v>
      </c>
      <c r="K55" s="204" t="str">
        <f t="shared" si="6"/>
        <v>#DIV/0!</v>
      </c>
      <c r="L55" s="54" t="str">
        <f>CONCATENATE("Adding $",ROUND(B55/1000,1),"K actually added $",ROUND((B55+(J55-'SS taxation calculator'!$G$8))/1000,1),"K")</f>
        <v>Adding $-1004K actually added $-1004K</v>
      </c>
      <c r="M55" s="61">
        <f>'SS taxation calculator'!$C$7+'SS taxation calculator'!$C$8+'SS taxation calculator'!$C$9+B55</f>
        <v>-1004000</v>
      </c>
      <c r="N55" s="55">
        <f>J55+B55+'SS taxation calculator'!$C$7</f>
        <v>-1004000</v>
      </c>
      <c r="O55" s="55">
        <f t="shared" si="7"/>
        <v>31500</v>
      </c>
      <c r="P55" s="132">
        <f>VLOOKUP('SS taxation calculator'!$C$12,'SS taxation calculator'!$BC$6:$BF$16,3,FALSE)</f>
        <v>0</v>
      </c>
      <c r="Q55" s="132">
        <f>VLOOKUP('SS taxation calculator'!$C$12,'SS taxation calculator'!$BC$6:$BF$16,4,FALSE)</f>
        <v>0</v>
      </c>
      <c r="R55" s="132">
        <f t="shared" si="8"/>
        <v>0</v>
      </c>
      <c r="S55" s="205">
        <f>VLOOKUP('SS taxation calculator'!$C$12,'SS taxation calculator'!$BC$6:$BF$16,2,FALSE)</f>
        <v>0</v>
      </c>
      <c r="T55" s="132">
        <f t="shared" si="9"/>
        <v>0</v>
      </c>
    </row>
    <row r="56" ht="15.75" customHeight="1">
      <c r="A56" s="55">
        <f t="shared" si="1"/>
        <v>0</v>
      </c>
      <c r="B56" s="52">
        <f t="shared" si="2"/>
        <v>-1003000</v>
      </c>
      <c r="C56" s="51">
        <f>'SS taxation calculator'!$G$7</f>
        <v>0</v>
      </c>
      <c r="D56" s="52">
        <f>'SS taxation calculator'!$C$7+B56+'SS taxation calculator'!$C$8+'SS taxation calculator'!$C$9*0.5-'Line By Line'!$E$12</f>
        <v>-1003000</v>
      </c>
      <c r="E56" s="52">
        <f>IF(D56&lt;'Line By Line'!$E$14,0,MIN(D56-'Line By Line'!$E$14,'Line By Line'!$E$16))</f>
        <v>0</v>
      </c>
      <c r="F56" s="52">
        <f t="shared" si="3"/>
        <v>0</v>
      </c>
      <c r="G56" s="51" t="str">
        <f t="shared" si="4"/>
        <v>50% of 1st TH</v>
      </c>
      <c r="H56" s="51">
        <f>IF('Line By Line'!$E$14&lt;D56,D56-'Line By Line'!$E$14-E56,0)</f>
        <v>0</v>
      </c>
      <c r="I56" s="52">
        <f>H56*'SS taxation calculator'!$E$32</f>
        <v>0</v>
      </c>
      <c r="J56" s="52">
        <f t="shared" si="5"/>
        <v>0</v>
      </c>
      <c r="K56" s="204" t="str">
        <f t="shared" si="6"/>
        <v>#DIV/0!</v>
      </c>
      <c r="L56" s="54" t="str">
        <f>CONCATENATE("Adding $",ROUND(B56/1000,1),"K actually added $",ROUND((B56+(J56-'SS taxation calculator'!$G$8))/1000,1),"K")</f>
        <v>Adding $-1003K actually added $-1003K</v>
      </c>
      <c r="M56" s="61">
        <f>'SS taxation calculator'!$C$7+'SS taxation calculator'!$C$8+'SS taxation calculator'!$C$9+B56</f>
        <v>-1003000</v>
      </c>
      <c r="N56" s="55">
        <f>J56+B56+'SS taxation calculator'!$C$7</f>
        <v>-1003000</v>
      </c>
      <c r="O56" s="55">
        <f t="shared" si="7"/>
        <v>31500</v>
      </c>
      <c r="P56" s="132">
        <f>VLOOKUP('SS taxation calculator'!$C$12,'SS taxation calculator'!$BC$6:$BF$16,3,FALSE)</f>
        <v>0</v>
      </c>
      <c r="Q56" s="132">
        <f>VLOOKUP('SS taxation calculator'!$C$12,'SS taxation calculator'!$BC$6:$BF$16,4,FALSE)</f>
        <v>0</v>
      </c>
      <c r="R56" s="132">
        <f t="shared" si="8"/>
        <v>0</v>
      </c>
      <c r="S56" s="205">
        <f>VLOOKUP('SS taxation calculator'!$C$12,'SS taxation calculator'!$BC$6:$BF$16,2,FALSE)</f>
        <v>0</v>
      </c>
      <c r="T56" s="132">
        <f t="shared" si="9"/>
        <v>0</v>
      </c>
    </row>
    <row r="57" ht="15.75" customHeight="1">
      <c r="A57" s="55">
        <f t="shared" si="1"/>
        <v>0</v>
      </c>
      <c r="B57" s="52">
        <f t="shared" si="2"/>
        <v>-1002000</v>
      </c>
      <c r="C57" s="51">
        <f>'SS taxation calculator'!$G$7</f>
        <v>0</v>
      </c>
      <c r="D57" s="52">
        <f>'SS taxation calculator'!$C$7+B57+'SS taxation calculator'!$C$8+'SS taxation calculator'!$C$9*0.5-'Line By Line'!$E$12</f>
        <v>-1002000</v>
      </c>
      <c r="E57" s="52">
        <f>IF(D57&lt;'Line By Line'!$E$14,0,MIN(D57-'Line By Line'!$E$14,'Line By Line'!$E$16))</f>
        <v>0</v>
      </c>
      <c r="F57" s="52">
        <f t="shared" si="3"/>
        <v>0</v>
      </c>
      <c r="G57" s="51" t="str">
        <f t="shared" si="4"/>
        <v>50% of 1st TH</v>
      </c>
      <c r="H57" s="51">
        <f>IF('Line By Line'!$E$14&lt;D57,D57-'Line By Line'!$E$14-E57,0)</f>
        <v>0</v>
      </c>
      <c r="I57" s="52">
        <f>H57*'SS taxation calculator'!$E$32</f>
        <v>0</v>
      </c>
      <c r="J57" s="52">
        <f t="shared" si="5"/>
        <v>0</v>
      </c>
      <c r="K57" s="204" t="str">
        <f t="shared" si="6"/>
        <v>#DIV/0!</v>
      </c>
      <c r="L57" s="54" t="str">
        <f>CONCATENATE("Adding $",ROUND(B57/1000,1),"K actually added $",ROUND((B57+(J57-'SS taxation calculator'!$G$8))/1000,1),"K")</f>
        <v>Adding $-1002K actually added $-1002K</v>
      </c>
      <c r="M57" s="61">
        <f>'SS taxation calculator'!$C$7+'SS taxation calculator'!$C$8+'SS taxation calculator'!$C$9+B57</f>
        <v>-1002000</v>
      </c>
      <c r="N57" s="55">
        <f>J57+B57+'SS taxation calculator'!$C$7</f>
        <v>-1002000</v>
      </c>
      <c r="O57" s="55">
        <f t="shared" si="7"/>
        <v>31500</v>
      </c>
      <c r="P57" s="132">
        <f>VLOOKUP('SS taxation calculator'!$C$12,'SS taxation calculator'!$BC$6:$BF$16,3,FALSE)</f>
        <v>0</v>
      </c>
      <c r="Q57" s="132">
        <f>VLOOKUP('SS taxation calculator'!$C$12,'SS taxation calculator'!$BC$6:$BF$16,4,FALSE)</f>
        <v>0</v>
      </c>
      <c r="R57" s="132">
        <f t="shared" si="8"/>
        <v>0</v>
      </c>
      <c r="S57" s="205">
        <f>VLOOKUP('SS taxation calculator'!$C$12,'SS taxation calculator'!$BC$6:$BF$16,2,FALSE)</f>
        <v>0</v>
      </c>
      <c r="T57" s="132">
        <f t="shared" si="9"/>
        <v>0</v>
      </c>
    </row>
    <row r="58" ht="15.75" customHeight="1">
      <c r="A58" s="55">
        <f t="shared" si="1"/>
        <v>0</v>
      </c>
      <c r="B58" s="52">
        <f t="shared" si="2"/>
        <v>-1001000</v>
      </c>
      <c r="C58" s="51">
        <f>'SS taxation calculator'!$G$7</f>
        <v>0</v>
      </c>
      <c r="D58" s="52">
        <f>'SS taxation calculator'!$C$7+B58+'SS taxation calculator'!$C$8+'SS taxation calculator'!$C$9*0.5-'Line By Line'!$E$12</f>
        <v>-1001000</v>
      </c>
      <c r="E58" s="52">
        <f>IF(D58&lt;'Line By Line'!$E$14,0,MIN(D58-'Line By Line'!$E$14,'Line By Line'!$E$16))</f>
        <v>0</v>
      </c>
      <c r="F58" s="52">
        <f t="shared" si="3"/>
        <v>0</v>
      </c>
      <c r="G58" s="51" t="str">
        <f t="shared" si="4"/>
        <v>50% of 1st TH</v>
      </c>
      <c r="H58" s="51">
        <f>IF('Line By Line'!$E$14&lt;D58,D58-'Line By Line'!$E$14-E58,0)</f>
        <v>0</v>
      </c>
      <c r="I58" s="52">
        <f>H58*'SS taxation calculator'!$E$32</f>
        <v>0</v>
      </c>
      <c r="J58" s="52">
        <f t="shared" si="5"/>
        <v>0</v>
      </c>
      <c r="K58" s="204" t="str">
        <f t="shared" si="6"/>
        <v>#DIV/0!</v>
      </c>
      <c r="L58" s="54" t="str">
        <f>CONCATENATE("Adding $",ROUND(B58/1000,1),"K actually added $",ROUND((B58+(J58-'SS taxation calculator'!$G$8))/1000,1),"K")</f>
        <v>Adding $-1001K actually added $-1001K</v>
      </c>
      <c r="M58" s="61">
        <f>'SS taxation calculator'!$C$7+'SS taxation calculator'!$C$8+'SS taxation calculator'!$C$9+B58</f>
        <v>-1001000</v>
      </c>
      <c r="N58" s="55">
        <f>J58+B58+'SS taxation calculator'!$C$7</f>
        <v>-1001000</v>
      </c>
      <c r="O58" s="55">
        <f t="shared" si="7"/>
        <v>31500</v>
      </c>
      <c r="P58" s="132">
        <f>VLOOKUP('SS taxation calculator'!$C$12,'SS taxation calculator'!$BC$6:$BF$16,3,FALSE)</f>
        <v>0</v>
      </c>
      <c r="Q58" s="132">
        <f>VLOOKUP('SS taxation calculator'!$C$12,'SS taxation calculator'!$BC$6:$BF$16,4,FALSE)</f>
        <v>0</v>
      </c>
      <c r="R58" s="132">
        <f t="shared" si="8"/>
        <v>0</v>
      </c>
      <c r="S58" s="205">
        <f>VLOOKUP('SS taxation calculator'!$C$12,'SS taxation calculator'!$BC$6:$BF$16,2,FALSE)</f>
        <v>0</v>
      </c>
      <c r="T58" s="132">
        <f t="shared" si="9"/>
        <v>0</v>
      </c>
    </row>
    <row r="59" ht="15.75" customHeight="1">
      <c r="A59" s="55">
        <f t="shared" si="1"/>
        <v>0</v>
      </c>
      <c r="B59" s="52">
        <f t="shared" si="2"/>
        <v>-1000000</v>
      </c>
      <c r="C59" s="51">
        <f>'SS taxation calculator'!$G$7</f>
        <v>0</v>
      </c>
      <c r="D59" s="52">
        <f>'SS taxation calculator'!$C$7+B59+'SS taxation calculator'!$C$8+'SS taxation calculator'!$C$9*0.5-'Line By Line'!$E$12</f>
        <v>-1000000</v>
      </c>
      <c r="E59" s="52">
        <f>IF(D59&lt;'Line By Line'!$E$14,0,MIN(D59-'Line By Line'!$E$14,'Line By Line'!$E$16))</f>
        <v>0</v>
      </c>
      <c r="F59" s="52">
        <f t="shared" si="3"/>
        <v>0</v>
      </c>
      <c r="G59" s="51" t="str">
        <f t="shared" si="4"/>
        <v>50% of 1st TH</v>
      </c>
      <c r="H59" s="51">
        <f>IF('Line By Line'!$E$14&lt;D59,D59-'Line By Line'!$E$14-E59,0)</f>
        <v>0</v>
      </c>
      <c r="I59" s="52">
        <f>H59*'SS taxation calculator'!$E$32</f>
        <v>0</v>
      </c>
      <c r="J59" s="52">
        <f t="shared" si="5"/>
        <v>0</v>
      </c>
      <c r="K59" s="204" t="str">
        <f t="shared" si="6"/>
        <v>#DIV/0!</v>
      </c>
      <c r="L59" s="54" t="str">
        <f>CONCATENATE("Adding $",ROUND(B59/1000,1),"K actually added $",ROUND((B59+(J59-'SS taxation calculator'!$G$8))/1000,1),"K")</f>
        <v>Adding $-1000K actually added $-1000K</v>
      </c>
      <c r="M59" s="61">
        <f>'SS taxation calculator'!$C$7+'SS taxation calculator'!$C$8+'SS taxation calculator'!$C$9+B59</f>
        <v>-1000000</v>
      </c>
      <c r="N59" s="55">
        <f>J59+B59+'SS taxation calculator'!$C$7</f>
        <v>-1000000</v>
      </c>
      <c r="O59" s="55">
        <f t="shared" si="7"/>
        <v>31500</v>
      </c>
      <c r="P59" s="132">
        <f>VLOOKUP('SS taxation calculator'!$C$12,'SS taxation calculator'!$BC$6:$BF$16,3,FALSE)</f>
        <v>0</v>
      </c>
      <c r="Q59" s="132">
        <f>VLOOKUP('SS taxation calculator'!$C$12,'SS taxation calculator'!$BC$6:$BF$16,4,FALSE)</f>
        <v>0</v>
      </c>
      <c r="R59" s="132">
        <f t="shared" si="8"/>
        <v>0</v>
      </c>
      <c r="S59" s="205">
        <f>VLOOKUP('SS taxation calculator'!$C$12,'SS taxation calculator'!$BC$6:$BF$16,2,FALSE)</f>
        <v>0</v>
      </c>
      <c r="T59" s="132">
        <f t="shared" si="9"/>
        <v>0</v>
      </c>
    </row>
    <row r="60" ht="15.75" customHeight="1">
      <c r="A60" s="55">
        <f t="shared" si="1"/>
        <v>0</v>
      </c>
      <c r="B60" s="52">
        <f t="shared" si="2"/>
        <v>-999000</v>
      </c>
      <c r="C60" s="51">
        <f>'SS taxation calculator'!$G$7</f>
        <v>0</v>
      </c>
      <c r="D60" s="52">
        <f>'SS taxation calculator'!$C$7+B60+'SS taxation calculator'!$C$8+'SS taxation calculator'!$C$9*0.5-'Line By Line'!$E$12</f>
        <v>-999000</v>
      </c>
      <c r="E60" s="52">
        <f>IF(D60&lt;'Line By Line'!$E$14,0,MIN(D60-'Line By Line'!$E$14,'Line By Line'!$E$16))</f>
        <v>0</v>
      </c>
      <c r="F60" s="52">
        <f t="shared" si="3"/>
        <v>0</v>
      </c>
      <c r="G60" s="51" t="str">
        <f t="shared" si="4"/>
        <v>50% of 1st TH</v>
      </c>
      <c r="H60" s="51">
        <f>IF('Line By Line'!$E$14&lt;D60,D60-'Line By Line'!$E$14-E60,0)</f>
        <v>0</v>
      </c>
      <c r="I60" s="52">
        <f>H60*'SS taxation calculator'!$E$32</f>
        <v>0</v>
      </c>
      <c r="J60" s="52">
        <f t="shared" si="5"/>
        <v>0</v>
      </c>
      <c r="K60" s="204" t="str">
        <f t="shared" si="6"/>
        <v>#DIV/0!</v>
      </c>
      <c r="L60" s="54" t="str">
        <f>CONCATENATE("Adding $",ROUND(B60/1000,1),"K actually added $",ROUND((B60+(J60-'SS taxation calculator'!$G$8))/1000,1),"K")</f>
        <v>Adding $-999K actually added $-999K</v>
      </c>
      <c r="M60" s="61">
        <f>'SS taxation calculator'!$C$7+'SS taxation calculator'!$C$8+'SS taxation calculator'!$C$9+B60</f>
        <v>-999000</v>
      </c>
      <c r="N60" s="55">
        <f>J60+B60+'SS taxation calculator'!$C$7</f>
        <v>-999000</v>
      </c>
      <c r="O60" s="55">
        <f t="shared" si="7"/>
        <v>31500</v>
      </c>
      <c r="P60" s="132">
        <f>VLOOKUP('SS taxation calculator'!$C$12,'SS taxation calculator'!$BC$6:$BF$16,3,FALSE)</f>
        <v>0</v>
      </c>
      <c r="Q60" s="132">
        <f>VLOOKUP('SS taxation calculator'!$C$12,'SS taxation calculator'!$BC$6:$BF$16,4,FALSE)</f>
        <v>0</v>
      </c>
      <c r="R60" s="132">
        <f t="shared" si="8"/>
        <v>0</v>
      </c>
      <c r="S60" s="205">
        <f>VLOOKUP('SS taxation calculator'!$C$12,'SS taxation calculator'!$BC$6:$BF$16,2,FALSE)</f>
        <v>0</v>
      </c>
      <c r="T60" s="132">
        <f t="shared" si="9"/>
        <v>0</v>
      </c>
    </row>
    <row r="61" ht="15.75" customHeight="1">
      <c r="A61" s="55">
        <f t="shared" si="1"/>
        <v>0</v>
      </c>
      <c r="B61" s="52">
        <f t="shared" si="2"/>
        <v>-998000</v>
      </c>
      <c r="C61" s="51">
        <f>'SS taxation calculator'!$G$7</f>
        <v>0</v>
      </c>
      <c r="D61" s="52">
        <f>'SS taxation calculator'!$C$7+B61+'SS taxation calculator'!$C$8+'SS taxation calculator'!$C$9*0.5-'Line By Line'!$E$12</f>
        <v>-998000</v>
      </c>
      <c r="E61" s="52">
        <f>IF(D61&lt;'Line By Line'!$E$14,0,MIN(D61-'Line By Line'!$E$14,'Line By Line'!$E$16))</f>
        <v>0</v>
      </c>
      <c r="F61" s="52">
        <f t="shared" si="3"/>
        <v>0</v>
      </c>
      <c r="G61" s="51" t="str">
        <f t="shared" si="4"/>
        <v>50% of 1st TH</v>
      </c>
      <c r="H61" s="51">
        <f>IF('Line By Line'!$E$14&lt;D61,D61-'Line By Line'!$E$14-E61,0)</f>
        <v>0</v>
      </c>
      <c r="I61" s="52">
        <f>H61*'SS taxation calculator'!$E$32</f>
        <v>0</v>
      </c>
      <c r="J61" s="52">
        <f t="shared" si="5"/>
        <v>0</v>
      </c>
      <c r="K61" s="204" t="str">
        <f t="shared" si="6"/>
        <v>#DIV/0!</v>
      </c>
      <c r="L61" s="54" t="str">
        <f>CONCATENATE("Adding $",ROUND(B61/1000,1),"K actually added $",ROUND((B61+(J61-'SS taxation calculator'!$G$8))/1000,1),"K")</f>
        <v>Adding $-998K actually added $-998K</v>
      </c>
      <c r="M61" s="61">
        <f>'SS taxation calculator'!$C$7+'SS taxation calculator'!$C$8+'SS taxation calculator'!$C$9+B61</f>
        <v>-998000</v>
      </c>
      <c r="N61" s="55">
        <f>J61+B61+'SS taxation calculator'!$C$7</f>
        <v>-998000</v>
      </c>
      <c r="O61" s="55">
        <f t="shared" si="7"/>
        <v>31500</v>
      </c>
      <c r="P61" s="132">
        <f>VLOOKUP('SS taxation calculator'!$C$12,'SS taxation calculator'!$BC$6:$BF$16,3,FALSE)</f>
        <v>0</v>
      </c>
      <c r="Q61" s="132">
        <f>VLOOKUP('SS taxation calculator'!$C$12,'SS taxation calculator'!$BC$6:$BF$16,4,FALSE)</f>
        <v>0</v>
      </c>
      <c r="R61" s="132">
        <f t="shared" si="8"/>
        <v>0</v>
      </c>
      <c r="S61" s="205">
        <f>VLOOKUP('SS taxation calculator'!$C$12,'SS taxation calculator'!$BC$6:$BF$16,2,FALSE)</f>
        <v>0</v>
      </c>
      <c r="T61" s="132">
        <f t="shared" si="9"/>
        <v>0</v>
      </c>
    </row>
    <row r="62" ht="15.75" customHeight="1">
      <c r="A62" s="55">
        <f t="shared" si="1"/>
        <v>0</v>
      </c>
      <c r="B62" s="52">
        <f t="shared" si="2"/>
        <v>-997000</v>
      </c>
      <c r="C62" s="51">
        <f>'SS taxation calculator'!$G$7</f>
        <v>0</v>
      </c>
      <c r="D62" s="52">
        <f>'SS taxation calculator'!$C$7+B62+'SS taxation calculator'!$C$8+'SS taxation calculator'!$C$9*0.5-'Line By Line'!$E$12</f>
        <v>-997000</v>
      </c>
      <c r="E62" s="52">
        <f>IF(D62&lt;'Line By Line'!$E$14,0,MIN(D62-'Line By Line'!$E$14,'Line By Line'!$E$16))</f>
        <v>0</v>
      </c>
      <c r="F62" s="52">
        <f t="shared" si="3"/>
        <v>0</v>
      </c>
      <c r="G62" s="51" t="str">
        <f t="shared" si="4"/>
        <v>50% of 1st TH</v>
      </c>
      <c r="H62" s="51">
        <f>IF('Line By Line'!$E$14&lt;D62,D62-'Line By Line'!$E$14-E62,0)</f>
        <v>0</v>
      </c>
      <c r="I62" s="52">
        <f>H62*'SS taxation calculator'!$E$32</f>
        <v>0</v>
      </c>
      <c r="J62" s="52">
        <f t="shared" si="5"/>
        <v>0</v>
      </c>
      <c r="K62" s="204" t="str">
        <f t="shared" si="6"/>
        <v>#DIV/0!</v>
      </c>
      <c r="L62" s="54" t="str">
        <f>CONCATENATE("Adding $",ROUND(B62/1000,1),"K actually added $",ROUND((B62+(J62-'SS taxation calculator'!$G$8))/1000,1),"K")</f>
        <v>Adding $-997K actually added $-997K</v>
      </c>
      <c r="M62" s="61">
        <f>'SS taxation calculator'!$C$7+'SS taxation calculator'!$C$8+'SS taxation calculator'!$C$9+B62</f>
        <v>-997000</v>
      </c>
      <c r="N62" s="55">
        <f>J62+B62+'SS taxation calculator'!$C$7</f>
        <v>-997000</v>
      </c>
      <c r="O62" s="55">
        <f t="shared" si="7"/>
        <v>31500</v>
      </c>
      <c r="P62" s="132">
        <f>VLOOKUP('SS taxation calculator'!$C$12,'SS taxation calculator'!$BC$6:$BF$16,3,FALSE)</f>
        <v>0</v>
      </c>
      <c r="Q62" s="132">
        <f>VLOOKUP('SS taxation calculator'!$C$12,'SS taxation calculator'!$BC$6:$BF$16,4,FALSE)</f>
        <v>0</v>
      </c>
      <c r="R62" s="132">
        <f t="shared" si="8"/>
        <v>0</v>
      </c>
      <c r="S62" s="205">
        <f>VLOOKUP('SS taxation calculator'!$C$12,'SS taxation calculator'!$BC$6:$BF$16,2,FALSE)</f>
        <v>0</v>
      </c>
      <c r="T62" s="132">
        <f t="shared" si="9"/>
        <v>0</v>
      </c>
    </row>
    <row r="63" ht="15.75" customHeight="1">
      <c r="A63" s="55">
        <f t="shared" si="1"/>
        <v>0</v>
      </c>
      <c r="B63" s="52">
        <f t="shared" si="2"/>
        <v>-996000</v>
      </c>
      <c r="C63" s="51">
        <f>'SS taxation calculator'!$G$7</f>
        <v>0</v>
      </c>
      <c r="D63" s="52">
        <f>'SS taxation calculator'!$C$7+B63+'SS taxation calculator'!$C$8+'SS taxation calculator'!$C$9*0.5-'Line By Line'!$E$12</f>
        <v>-996000</v>
      </c>
      <c r="E63" s="52">
        <f>IF(D63&lt;'Line By Line'!$E$14,0,MIN(D63-'Line By Line'!$E$14,'Line By Line'!$E$16))</f>
        <v>0</v>
      </c>
      <c r="F63" s="52">
        <f t="shared" si="3"/>
        <v>0</v>
      </c>
      <c r="G63" s="51" t="str">
        <f t="shared" si="4"/>
        <v>50% of 1st TH</v>
      </c>
      <c r="H63" s="51">
        <f>IF('Line By Line'!$E$14&lt;D63,D63-'Line By Line'!$E$14-E63,0)</f>
        <v>0</v>
      </c>
      <c r="I63" s="52">
        <f>H63*'SS taxation calculator'!$E$32</f>
        <v>0</v>
      </c>
      <c r="J63" s="52">
        <f t="shared" si="5"/>
        <v>0</v>
      </c>
      <c r="K63" s="204" t="str">
        <f t="shared" si="6"/>
        <v>#DIV/0!</v>
      </c>
      <c r="L63" s="54" t="str">
        <f>CONCATENATE("Adding $",ROUND(B63/1000,1),"K actually added $",ROUND((B63+(J63-'SS taxation calculator'!$G$8))/1000,1),"K")</f>
        <v>Adding $-996K actually added $-996K</v>
      </c>
      <c r="M63" s="61">
        <f>'SS taxation calculator'!$C$7+'SS taxation calculator'!$C$8+'SS taxation calculator'!$C$9+B63</f>
        <v>-996000</v>
      </c>
      <c r="N63" s="55">
        <f>J63+B63+'SS taxation calculator'!$C$7</f>
        <v>-996000</v>
      </c>
      <c r="O63" s="55">
        <f t="shared" si="7"/>
        <v>31500</v>
      </c>
      <c r="P63" s="132">
        <f>VLOOKUP('SS taxation calculator'!$C$12,'SS taxation calculator'!$BC$6:$BF$16,3,FALSE)</f>
        <v>0</v>
      </c>
      <c r="Q63" s="132">
        <f>VLOOKUP('SS taxation calculator'!$C$12,'SS taxation calculator'!$BC$6:$BF$16,4,FALSE)</f>
        <v>0</v>
      </c>
      <c r="R63" s="132">
        <f t="shared" si="8"/>
        <v>0</v>
      </c>
      <c r="S63" s="205">
        <f>VLOOKUP('SS taxation calculator'!$C$12,'SS taxation calculator'!$BC$6:$BF$16,2,FALSE)</f>
        <v>0</v>
      </c>
      <c r="T63" s="132">
        <f t="shared" si="9"/>
        <v>0</v>
      </c>
    </row>
    <row r="64" ht="15.75" customHeight="1">
      <c r="A64" s="55">
        <f t="shared" si="1"/>
        <v>0</v>
      </c>
      <c r="B64" s="52">
        <f t="shared" si="2"/>
        <v>-995000</v>
      </c>
      <c r="C64" s="51">
        <f>'SS taxation calculator'!$G$7</f>
        <v>0</v>
      </c>
      <c r="D64" s="52">
        <f>'SS taxation calculator'!$C$7+B64+'SS taxation calculator'!$C$8+'SS taxation calculator'!$C$9*0.5-'Line By Line'!$E$12</f>
        <v>-995000</v>
      </c>
      <c r="E64" s="52">
        <f>IF(D64&lt;'Line By Line'!$E$14,0,MIN(D64-'Line By Line'!$E$14,'Line By Line'!$E$16))</f>
        <v>0</v>
      </c>
      <c r="F64" s="52">
        <f t="shared" si="3"/>
        <v>0</v>
      </c>
      <c r="G64" s="51" t="str">
        <f t="shared" si="4"/>
        <v>50% of 1st TH</v>
      </c>
      <c r="H64" s="51">
        <f>IF('Line By Line'!$E$14&lt;D64,D64-'Line By Line'!$E$14-E64,0)</f>
        <v>0</v>
      </c>
      <c r="I64" s="52">
        <f>H64*'SS taxation calculator'!$E$32</f>
        <v>0</v>
      </c>
      <c r="J64" s="52">
        <f t="shared" si="5"/>
        <v>0</v>
      </c>
      <c r="K64" s="204" t="str">
        <f t="shared" si="6"/>
        <v>#DIV/0!</v>
      </c>
      <c r="L64" s="54" t="str">
        <f>CONCATENATE("Adding $",ROUND(B64/1000,1),"K actually added $",ROUND((B64+(J64-'SS taxation calculator'!$G$8))/1000,1),"K")</f>
        <v>Adding $-995K actually added $-995K</v>
      </c>
      <c r="M64" s="61">
        <f>'SS taxation calculator'!$C$7+'SS taxation calculator'!$C$8+'SS taxation calculator'!$C$9+B64</f>
        <v>-995000</v>
      </c>
      <c r="N64" s="55">
        <f>J64+B64+'SS taxation calculator'!$C$7</f>
        <v>-995000</v>
      </c>
      <c r="O64" s="55">
        <f t="shared" si="7"/>
        <v>31500</v>
      </c>
      <c r="P64" s="132">
        <f>VLOOKUP('SS taxation calculator'!$C$12,'SS taxation calculator'!$BC$6:$BF$16,3,FALSE)</f>
        <v>0</v>
      </c>
      <c r="Q64" s="132">
        <f>VLOOKUP('SS taxation calculator'!$C$12,'SS taxation calculator'!$BC$6:$BF$16,4,FALSE)</f>
        <v>0</v>
      </c>
      <c r="R64" s="132">
        <f t="shared" si="8"/>
        <v>0</v>
      </c>
      <c r="S64" s="205">
        <f>VLOOKUP('SS taxation calculator'!$C$12,'SS taxation calculator'!$BC$6:$BF$16,2,FALSE)</f>
        <v>0</v>
      </c>
      <c r="T64" s="132">
        <f t="shared" si="9"/>
        <v>0</v>
      </c>
    </row>
    <row r="65" ht="15.75" customHeight="1">
      <c r="A65" s="55">
        <f t="shared" si="1"/>
        <v>0</v>
      </c>
      <c r="B65" s="52">
        <f t="shared" si="2"/>
        <v>-994000</v>
      </c>
      <c r="C65" s="51">
        <f>'SS taxation calculator'!$G$7</f>
        <v>0</v>
      </c>
      <c r="D65" s="52">
        <f>'SS taxation calculator'!$C$7+B65+'SS taxation calculator'!$C$8+'SS taxation calculator'!$C$9*0.5-'Line By Line'!$E$12</f>
        <v>-994000</v>
      </c>
      <c r="E65" s="52">
        <f>IF(D65&lt;'Line By Line'!$E$14,0,MIN(D65-'Line By Line'!$E$14,'Line By Line'!$E$16))</f>
        <v>0</v>
      </c>
      <c r="F65" s="52">
        <f t="shared" si="3"/>
        <v>0</v>
      </c>
      <c r="G65" s="51" t="str">
        <f t="shared" si="4"/>
        <v>50% of 1st TH</v>
      </c>
      <c r="H65" s="51">
        <f>IF('Line By Line'!$E$14&lt;D65,D65-'Line By Line'!$E$14-E65,0)</f>
        <v>0</v>
      </c>
      <c r="I65" s="52">
        <f>H65*'SS taxation calculator'!$E$32</f>
        <v>0</v>
      </c>
      <c r="J65" s="52">
        <f t="shared" si="5"/>
        <v>0</v>
      </c>
      <c r="K65" s="204" t="str">
        <f t="shared" si="6"/>
        <v>#DIV/0!</v>
      </c>
      <c r="L65" s="54" t="str">
        <f>CONCATENATE("Adding $",ROUND(B65/1000,1),"K actually added $",ROUND((B65+(J65-'SS taxation calculator'!$G$8))/1000,1),"K")</f>
        <v>Adding $-994K actually added $-994K</v>
      </c>
      <c r="M65" s="61">
        <f>'SS taxation calculator'!$C$7+'SS taxation calculator'!$C$8+'SS taxation calculator'!$C$9+B65</f>
        <v>-994000</v>
      </c>
      <c r="N65" s="55">
        <f>J65+B65+'SS taxation calculator'!$C$7</f>
        <v>-994000</v>
      </c>
      <c r="O65" s="55">
        <f t="shared" si="7"/>
        <v>31500</v>
      </c>
      <c r="P65" s="132">
        <f>VLOOKUP('SS taxation calculator'!$C$12,'SS taxation calculator'!$BC$6:$BF$16,3,FALSE)</f>
        <v>0</v>
      </c>
      <c r="Q65" s="132">
        <f>VLOOKUP('SS taxation calculator'!$C$12,'SS taxation calculator'!$BC$6:$BF$16,4,FALSE)</f>
        <v>0</v>
      </c>
      <c r="R65" s="132">
        <f t="shared" si="8"/>
        <v>0</v>
      </c>
      <c r="S65" s="205">
        <f>VLOOKUP('SS taxation calculator'!$C$12,'SS taxation calculator'!$BC$6:$BF$16,2,FALSE)</f>
        <v>0</v>
      </c>
      <c r="T65" s="132">
        <f t="shared" si="9"/>
        <v>0</v>
      </c>
    </row>
    <row r="66" ht="15.75" customHeight="1">
      <c r="A66" s="55">
        <f t="shared" si="1"/>
        <v>0</v>
      </c>
      <c r="B66" s="52">
        <f t="shared" si="2"/>
        <v>-993000</v>
      </c>
      <c r="C66" s="51">
        <f>'SS taxation calculator'!$G$7</f>
        <v>0</v>
      </c>
      <c r="D66" s="52">
        <f>'SS taxation calculator'!$C$7+B66+'SS taxation calculator'!$C$8+'SS taxation calculator'!$C$9*0.5-'Line By Line'!$E$12</f>
        <v>-993000</v>
      </c>
      <c r="E66" s="52">
        <f>IF(D66&lt;'Line By Line'!$E$14,0,MIN(D66-'Line By Line'!$E$14,'Line By Line'!$E$16))</f>
        <v>0</v>
      </c>
      <c r="F66" s="52">
        <f t="shared" si="3"/>
        <v>0</v>
      </c>
      <c r="G66" s="51" t="str">
        <f t="shared" si="4"/>
        <v>50% of 1st TH</v>
      </c>
      <c r="H66" s="51">
        <f>IF('Line By Line'!$E$14&lt;D66,D66-'Line By Line'!$E$14-E66,0)</f>
        <v>0</v>
      </c>
      <c r="I66" s="52">
        <f>H66*'SS taxation calculator'!$E$32</f>
        <v>0</v>
      </c>
      <c r="J66" s="52">
        <f t="shared" si="5"/>
        <v>0</v>
      </c>
      <c r="K66" s="204" t="str">
        <f t="shared" si="6"/>
        <v>#DIV/0!</v>
      </c>
      <c r="L66" s="54" t="str">
        <f>CONCATENATE("Adding $",ROUND(B66/1000,1),"K actually added $",ROUND((B66+(J66-'SS taxation calculator'!$G$8))/1000,1),"K")</f>
        <v>Adding $-993K actually added $-993K</v>
      </c>
      <c r="M66" s="61">
        <f>'SS taxation calculator'!$C$7+'SS taxation calculator'!$C$8+'SS taxation calculator'!$C$9+B66</f>
        <v>-993000</v>
      </c>
      <c r="N66" s="55">
        <f>J66+B66+'SS taxation calculator'!$C$7</f>
        <v>-993000</v>
      </c>
      <c r="O66" s="55">
        <f t="shared" si="7"/>
        <v>31500</v>
      </c>
      <c r="P66" s="132">
        <f>VLOOKUP('SS taxation calculator'!$C$12,'SS taxation calculator'!$BC$6:$BF$16,3,FALSE)</f>
        <v>0</v>
      </c>
      <c r="Q66" s="132">
        <f>VLOOKUP('SS taxation calculator'!$C$12,'SS taxation calculator'!$BC$6:$BF$16,4,FALSE)</f>
        <v>0</v>
      </c>
      <c r="R66" s="132">
        <f t="shared" si="8"/>
        <v>0</v>
      </c>
      <c r="S66" s="205">
        <f>VLOOKUP('SS taxation calculator'!$C$12,'SS taxation calculator'!$BC$6:$BF$16,2,FALSE)</f>
        <v>0</v>
      </c>
      <c r="T66" s="132">
        <f t="shared" si="9"/>
        <v>0</v>
      </c>
    </row>
    <row r="67" ht="15.75" customHeight="1">
      <c r="A67" s="55">
        <f t="shared" si="1"/>
        <v>0</v>
      </c>
      <c r="B67" s="52">
        <f t="shared" si="2"/>
        <v>-992000</v>
      </c>
      <c r="C67" s="51">
        <f>'SS taxation calculator'!$G$7</f>
        <v>0</v>
      </c>
      <c r="D67" s="52">
        <f>'SS taxation calculator'!$C$7+B67+'SS taxation calculator'!$C$8+'SS taxation calculator'!$C$9*0.5-'Line By Line'!$E$12</f>
        <v>-992000</v>
      </c>
      <c r="E67" s="52">
        <f>IF(D67&lt;'Line By Line'!$E$14,0,MIN(D67-'Line By Line'!$E$14,'Line By Line'!$E$16))</f>
        <v>0</v>
      </c>
      <c r="F67" s="52">
        <f t="shared" si="3"/>
        <v>0</v>
      </c>
      <c r="G67" s="51" t="str">
        <f t="shared" si="4"/>
        <v>50% of 1st TH</v>
      </c>
      <c r="H67" s="51">
        <f>IF('Line By Line'!$E$14&lt;D67,D67-'Line By Line'!$E$14-E67,0)</f>
        <v>0</v>
      </c>
      <c r="I67" s="52">
        <f>H67*'SS taxation calculator'!$E$32</f>
        <v>0</v>
      </c>
      <c r="J67" s="52">
        <f t="shared" si="5"/>
        <v>0</v>
      </c>
      <c r="K67" s="204" t="str">
        <f t="shared" si="6"/>
        <v>#DIV/0!</v>
      </c>
      <c r="L67" s="54" t="str">
        <f>CONCATENATE("Adding $",ROUND(B67/1000,1),"K actually added $",ROUND((B67+(J67-'SS taxation calculator'!$G$8))/1000,1),"K")</f>
        <v>Adding $-992K actually added $-992K</v>
      </c>
      <c r="M67" s="61">
        <f>'SS taxation calculator'!$C$7+'SS taxation calculator'!$C$8+'SS taxation calculator'!$C$9+B67</f>
        <v>-992000</v>
      </c>
      <c r="N67" s="55">
        <f>J67+B67+'SS taxation calculator'!$C$7</f>
        <v>-992000</v>
      </c>
      <c r="O67" s="55">
        <f t="shared" si="7"/>
        <v>31500</v>
      </c>
      <c r="P67" s="132">
        <f>VLOOKUP('SS taxation calculator'!$C$12,'SS taxation calculator'!$BC$6:$BF$16,3,FALSE)</f>
        <v>0</v>
      </c>
      <c r="Q67" s="132">
        <f>VLOOKUP('SS taxation calculator'!$C$12,'SS taxation calculator'!$BC$6:$BF$16,4,FALSE)</f>
        <v>0</v>
      </c>
      <c r="R67" s="132">
        <f t="shared" si="8"/>
        <v>0</v>
      </c>
      <c r="S67" s="205">
        <f>VLOOKUP('SS taxation calculator'!$C$12,'SS taxation calculator'!$BC$6:$BF$16,2,FALSE)</f>
        <v>0</v>
      </c>
      <c r="T67" s="132">
        <f t="shared" si="9"/>
        <v>0</v>
      </c>
    </row>
    <row r="68" ht="15.75" customHeight="1">
      <c r="A68" s="55">
        <f t="shared" si="1"/>
        <v>0</v>
      </c>
      <c r="B68" s="52">
        <f t="shared" si="2"/>
        <v>-991000</v>
      </c>
      <c r="C68" s="51">
        <f>'SS taxation calculator'!$G$7</f>
        <v>0</v>
      </c>
      <c r="D68" s="52">
        <f>'SS taxation calculator'!$C$7+B68+'SS taxation calculator'!$C$8+'SS taxation calculator'!$C$9*0.5-'Line By Line'!$E$12</f>
        <v>-991000</v>
      </c>
      <c r="E68" s="52">
        <f>IF(D68&lt;'Line By Line'!$E$14,0,MIN(D68-'Line By Line'!$E$14,'Line By Line'!$E$16))</f>
        <v>0</v>
      </c>
      <c r="F68" s="52">
        <f t="shared" si="3"/>
        <v>0</v>
      </c>
      <c r="G68" s="51" t="str">
        <f t="shared" si="4"/>
        <v>50% of 1st TH</v>
      </c>
      <c r="H68" s="51">
        <f>IF('Line By Line'!$E$14&lt;D68,D68-'Line By Line'!$E$14-E68,0)</f>
        <v>0</v>
      </c>
      <c r="I68" s="52">
        <f>H68*'SS taxation calculator'!$E$32</f>
        <v>0</v>
      </c>
      <c r="J68" s="52">
        <f t="shared" si="5"/>
        <v>0</v>
      </c>
      <c r="K68" s="204" t="str">
        <f t="shared" si="6"/>
        <v>#DIV/0!</v>
      </c>
      <c r="L68" s="54" t="str">
        <f>CONCATENATE("Adding $",ROUND(B68/1000,1),"K actually added $",ROUND((B68+(J68-'SS taxation calculator'!$G$8))/1000,1),"K")</f>
        <v>Adding $-991K actually added $-991K</v>
      </c>
      <c r="M68" s="61">
        <f>'SS taxation calculator'!$C$7+'SS taxation calculator'!$C$8+'SS taxation calculator'!$C$9+B68</f>
        <v>-991000</v>
      </c>
      <c r="N68" s="55">
        <f>J68+B68+'SS taxation calculator'!$C$7</f>
        <v>-991000</v>
      </c>
      <c r="O68" s="55">
        <f t="shared" si="7"/>
        <v>31500</v>
      </c>
      <c r="P68" s="132">
        <f>VLOOKUP('SS taxation calculator'!$C$12,'SS taxation calculator'!$BC$6:$BF$16,3,FALSE)</f>
        <v>0</v>
      </c>
      <c r="Q68" s="132">
        <f>VLOOKUP('SS taxation calculator'!$C$12,'SS taxation calculator'!$BC$6:$BF$16,4,FALSE)</f>
        <v>0</v>
      </c>
      <c r="R68" s="132">
        <f t="shared" si="8"/>
        <v>0</v>
      </c>
      <c r="S68" s="205">
        <f>VLOOKUP('SS taxation calculator'!$C$12,'SS taxation calculator'!$BC$6:$BF$16,2,FALSE)</f>
        <v>0</v>
      </c>
      <c r="T68" s="132">
        <f t="shared" si="9"/>
        <v>0</v>
      </c>
    </row>
    <row r="69" ht="15.75" customHeight="1">
      <c r="A69" s="55">
        <f t="shared" si="1"/>
        <v>0</v>
      </c>
      <c r="B69" s="52">
        <f t="shared" si="2"/>
        <v>-990000</v>
      </c>
      <c r="C69" s="51">
        <f>'SS taxation calculator'!$G$7</f>
        <v>0</v>
      </c>
      <c r="D69" s="52">
        <f>'SS taxation calculator'!$C$7+B69+'SS taxation calculator'!$C$8+'SS taxation calculator'!$C$9*0.5-'Line By Line'!$E$12</f>
        <v>-990000</v>
      </c>
      <c r="E69" s="52">
        <f>IF(D69&lt;'Line By Line'!$E$14,0,MIN(D69-'Line By Line'!$E$14,'Line By Line'!$E$16))</f>
        <v>0</v>
      </c>
      <c r="F69" s="52">
        <f t="shared" si="3"/>
        <v>0</v>
      </c>
      <c r="G69" s="51" t="str">
        <f t="shared" si="4"/>
        <v>50% of 1st TH</v>
      </c>
      <c r="H69" s="51">
        <f>IF('Line By Line'!$E$14&lt;D69,D69-'Line By Line'!$E$14-E69,0)</f>
        <v>0</v>
      </c>
      <c r="I69" s="52">
        <f>H69*'SS taxation calculator'!$E$32</f>
        <v>0</v>
      </c>
      <c r="J69" s="52">
        <f t="shared" si="5"/>
        <v>0</v>
      </c>
      <c r="K69" s="204" t="str">
        <f t="shared" si="6"/>
        <v>#DIV/0!</v>
      </c>
      <c r="L69" s="54" t="str">
        <f>CONCATENATE("Adding $",ROUND(B69/1000,1),"K actually added $",ROUND((B69+(J69-'SS taxation calculator'!$G$8))/1000,1),"K")</f>
        <v>Adding $-990K actually added $-990K</v>
      </c>
      <c r="M69" s="61">
        <f>'SS taxation calculator'!$C$7+'SS taxation calculator'!$C$8+'SS taxation calculator'!$C$9+B69</f>
        <v>-990000</v>
      </c>
      <c r="N69" s="55">
        <f>J69+B69+'SS taxation calculator'!$C$7</f>
        <v>-990000</v>
      </c>
      <c r="O69" s="55">
        <f t="shared" si="7"/>
        <v>31500</v>
      </c>
      <c r="P69" s="132">
        <f>VLOOKUP('SS taxation calculator'!$C$12,'SS taxation calculator'!$BC$6:$BF$16,3,FALSE)</f>
        <v>0</v>
      </c>
      <c r="Q69" s="132">
        <f>VLOOKUP('SS taxation calculator'!$C$12,'SS taxation calculator'!$BC$6:$BF$16,4,FALSE)</f>
        <v>0</v>
      </c>
      <c r="R69" s="132">
        <f t="shared" si="8"/>
        <v>0</v>
      </c>
      <c r="S69" s="205">
        <f>VLOOKUP('SS taxation calculator'!$C$12,'SS taxation calculator'!$BC$6:$BF$16,2,FALSE)</f>
        <v>0</v>
      </c>
      <c r="T69" s="132">
        <f t="shared" si="9"/>
        <v>0</v>
      </c>
    </row>
    <row r="70" ht="15.75" customHeight="1">
      <c r="A70" s="55">
        <f t="shared" si="1"/>
        <v>0</v>
      </c>
      <c r="B70" s="52">
        <f t="shared" si="2"/>
        <v>-989000</v>
      </c>
      <c r="C70" s="51">
        <f>'SS taxation calculator'!$G$7</f>
        <v>0</v>
      </c>
      <c r="D70" s="52">
        <f>'SS taxation calculator'!$C$7+B70+'SS taxation calculator'!$C$8+'SS taxation calculator'!$C$9*0.5-'Line By Line'!$E$12</f>
        <v>-989000</v>
      </c>
      <c r="E70" s="52">
        <f>IF(D70&lt;'Line By Line'!$E$14,0,MIN(D70-'Line By Line'!$E$14,'Line By Line'!$E$16))</f>
        <v>0</v>
      </c>
      <c r="F70" s="52">
        <f t="shared" si="3"/>
        <v>0</v>
      </c>
      <c r="G70" s="51" t="str">
        <f t="shared" si="4"/>
        <v>50% of 1st TH</v>
      </c>
      <c r="H70" s="51">
        <f>IF('Line By Line'!$E$14&lt;D70,D70-'Line By Line'!$E$14-E70,0)</f>
        <v>0</v>
      </c>
      <c r="I70" s="52">
        <f>H70*'SS taxation calculator'!$E$32</f>
        <v>0</v>
      </c>
      <c r="J70" s="52">
        <f t="shared" si="5"/>
        <v>0</v>
      </c>
      <c r="K70" s="204" t="str">
        <f t="shared" si="6"/>
        <v>#DIV/0!</v>
      </c>
      <c r="L70" s="54" t="str">
        <f>CONCATENATE("Adding $",ROUND(B70/1000,1),"K actually added $",ROUND((B70+(J70-'SS taxation calculator'!$G$8))/1000,1),"K")</f>
        <v>Adding $-989K actually added $-989K</v>
      </c>
      <c r="M70" s="61">
        <f>'SS taxation calculator'!$C$7+'SS taxation calculator'!$C$8+'SS taxation calculator'!$C$9+B70</f>
        <v>-989000</v>
      </c>
      <c r="N70" s="55">
        <f>J70+B70+'SS taxation calculator'!$C$7</f>
        <v>-989000</v>
      </c>
      <c r="O70" s="55">
        <f t="shared" si="7"/>
        <v>31500</v>
      </c>
      <c r="P70" s="132">
        <f>VLOOKUP('SS taxation calculator'!$C$12,'SS taxation calculator'!$BC$6:$BF$16,3,FALSE)</f>
        <v>0</v>
      </c>
      <c r="Q70" s="132">
        <f>VLOOKUP('SS taxation calculator'!$C$12,'SS taxation calculator'!$BC$6:$BF$16,4,FALSE)</f>
        <v>0</v>
      </c>
      <c r="R70" s="132">
        <f t="shared" si="8"/>
        <v>0</v>
      </c>
      <c r="S70" s="205">
        <f>VLOOKUP('SS taxation calculator'!$C$12,'SS taxation calculator'!$BC$6:$BF$16,2,FALSE)</f>
        <v>0</v>
      </c>
      <c r="T70" s="132">
        <f t="shared" si="9"/>
        <v>0</v>
      </c>
    </row>
    <row r="71" ht="15.75" customHeight="1">
      <c r="A71" s="55">
        <f t="shared" si="1"/>
        <v>0</v>
      </c>
      <c r="B71" s="52">
        <f t="shared" si="2"/>
        <v>-988000</v>
      </c>
      <c r="C71" s="51">
        <f>'SS taxation calculator'!$G$7</f>
        <v>0</v>
      </c>
      <c r="D71" s="52">
        <f>'SS taxation calculator'!$C$7+B71+'SS taxation calculator'!$C$8+'SS taxation calculator'!$C$9*0.5-'Line By Line'!$E$12</f>
        <v>-988000</v>
      </c>
      <c r="E71" s="52">
        <f>IF(D71&lt;'Line By Line'!$E$14,0,MIN(D71-'Line By Line'!$E$14,'Line By Line'!$E$16))</f>
        <v>0</v>
      </c>
      <c r="F71" s="52">
        <f t="shared" si="3"/>
        <v>0</v>
      </c>
      <c r="G71" s="51" t="str">
        <f t="shared" si="4"/>
        <v>50% of 1st TH</v>
      </c>
      <c r="H71" s="51">
        <f>IF('Line By Line'!$E$14&lt;D71,D71-'Line By Line'!$E$14-E71,0)</f>
        <v>0</v>
      </c>
      <c r="I71" s="52">
        <f>H71*'SS taxation calculator'!$E$32</f>
        <v>0</v>
      </c>
      <c r="J71" s="52">
        <f t="shared" si="5"/>
        <v>0</v>
      </c>
      <c r="K71" s="204" t="str">
        <f t="shared" si="6"/>
        <v>#DIV/0!</v>
      </c>
      <c r="L71" s="54" t="str">
        <f>CONCATENATE("Adding $",ROUND(B71/1000,1),"K actually added $",ROUND((B71+(J71-'SS taxation calculator'!$G$8))/1000,1),"K")</f>
        <v>Adding $-988K actually added $-988K</v>
      </c>
      <c r="M71" s="61">
        <f>'SS taxation calculator'!$C$7+'SS taxation calculator'!$C$8+'SS taxation calculator'!$C$9+B71</f>
        <v>-988000</v>
      </c>
      <c r="N71" s="55">
        <f>J71+B71+'SS taxation calculator'!$C$7</f>
        <v>-988000</v>
      </c>
      <c r="O71" s="55">
        <f t="shared" si="7"/>
        <v>31500</v>
      </c>
      <c r="P71" s="132">
        <f>VLOOKUP('SS taxation calculator'!$C$12,'SS taxation calculator'!$BC$6:$BF$16,3,FALSE)</f>
        <v>0</v>
      </c>
      <c r="Q71" s="132">
        <f>VLOOKUP('SS taxation calculator'!$C$12,'SS taxation calculator'!$BC$6:$BF$16,4,FALSE)</f>
        <v>0</v>
      </c>
      <c r="R71" s="132">
        <f t="shared" si="8"/>
        <v>0</v>
      </c>
      <c r="S71" s="205">
        <f>VLOOKUP('SS taxation calculator'!$C$12,'SS taxation calculator'!$BC$6:$BF$16,2,FALSE)</f>
        <v>0</v>
      </c>
      <c r="T71" s="132">
        <f t="shared" si="9"/>
        <v>0</v>
      </c>
    </row>
    <row r="72" ht="15.75" customHeight="1">
      <c r="A72" s="55">
        <f t="shared" si="1"/>
        <v>0</v>
      </c>
      <c r="B72" s="52">
        <f t="shared" si="2"/>
        <v>-987000</v>
      </c>
      <c r="C72" s="51">
        <f>'SS taxation calculator'!$G$7</f>
        <v>0</v>
      </c>
      <c r="D72" s="52">
        <f>'SS taxation calculator'!$C$7+B72+'SS taxation calculator'!$C$8+'SS taxation calculator'!$C$9*0.5-'Line By Line'!$E$12</f>
        <v>-987000</v>
      </c>
      <c r="E72" s="52">
        <f>IF(D72&lt;'Line By Line'!$E$14,0,MIN(D72-'Line By Line'!$E$14,'Line By Line'!$E$16))</f>
        <v>0</v>
      </c>
      <c r="F72" s="52">
        <f t="shared" si="3"/>
        <v>0</v>
      </c>
      <c r="G72" s="51" t="str">
        <f t="shared" si="4"/>
        <v>50% of 1st TH</v>
      </c>
      <c r="H72" s="51">
        <f>IF('Line By Line'!$E$14&lt;D72,D72-'Line By Line'!$E$14-E72,0)</f>
        <v>0</v>
      </c>
      <c r="I72" s="52">
        <f>H72*'SS taxation calculator'!$E$32</f>
        <v>0</v>
      </c>
      <c r="J72" s="52">
        <f t="shared" si="5"/>
        <v>0</v>
      </c>
      <c r="K72" s="204" t="str">
        <f t="shared" si="6"/>
        <v>#DIV/0!</v>
      </c>
      <c r="L72" s="54" t="str">
        <f>CONCATENATE("Adding $",ROUND(B72/1000,1),"K actually added $",ROUND((B72+(J72-'SS taxation calculator'!$G$8))/1000,1),"K")</f>
        <v>Adding $-987K actually added $-987K</v>
      </c>
      <c r="M72" s="61">
        <f>'SS taxation calculator'!$C$7+'SS taxation calculator'!$C$8+'SS taxation calculator'!$C$9+B72</f>
        <v>-987000</v>
      </c>
      <c r="N72" s="55">
        <f>J72+B72+'SS taxation calculator'!$C$7</f>
        <v>-987000</v>
      </c>
      <c r="O72" s="55">
        <f t="shared" si="7"/>
        <v>31500</v>
      </c>
      <c r="P72" s="132">
        <f>VLOOKUP('SS taxation calculator'!$C$12,'SS taxation calculator'!$BC$6:$BF$16,3,FALSE)</f>
        <v>0</v>
      </c>
      <c r="Q72" s="132">
        <f>VLOOKUP('SS taxation calculator'!$C$12,'SS taxation calculator'!$BC$6:$BF$16,4,FALSE)</f>
        <v>0</v>
      </c>
      <c r="R72" s="132">
        <f t="shared" si="8"/>
        <v>0</v>
      </c>
      <c r="S72" s="205">
        <f>VLOOKUP('SS taxation calculator'!$C$12,'SS taxation calculator'!$BC$6:$BF$16,2,FALSE)</f>
        <v>0</v>
      </c>
      <c r="T72" s="132">
        <f t="shared" si="9"/>
        <v>0</v>
      </c>
    </row>
    <row r="73" ht="15.75" customHeight="1">
      <c r="A73" s="55">
        <f t="shared" si="1"/>
        <v>0</v>
      </c>
      <c r="B73" s="52">
        <f t="shared" si="2"/>
        <v>-986000</v>
      </c>
      <c r="C73" s="51">
        <f>'SS taxation calculator'!$G$7</f>
        <v>0</v>
      </c>
      <c r="D73" s="52">
        <f>'SS taxation calculator'!$C$7+B73+'SS taxation calculator'!$C$8+'SS taxation calculator'!$C$9*0.5-'Line By Line'!$E$12</f>
        <v>-986000</v>
      </c>
      <c r="E73" s="52">
        <f>IF(D73&lt;'Line By Line'!$E$14,0,MIN(D73-'Line By Line'!$E$14,'Line By Line'!$E$16))</f>
        <v>0</v>
      </c>
      <c r="F73" s="52">
        <f t="shared" si="3"/>
        <v>0</v>
      </c>
      <c r="G73" s="51" t="str">
        <f t="shared" si="4"/>
        <v>50% of 1st TH</v>
      </c>
      <c r="H73" s="51">
        <f>IF('Line By Line'!$E$14&lt;D73,D73-'Line By Line'!$E$14-E73,0)</f>
        <v>0</v>
      </c>
      <c r="I73" s="52">
        <f>H73*'SS taxation calculator'!$E$32</f>
        <v>0</v>
      </c>
      <c r="J73" s="52">
        <f t="shared" si="5"/>
        <v>0</v>
      </c>
      <c r="K73" s="204" t="str">
        <f t="shared" si="6"/>
        <v>#DIV/0!</v>
      </c>
      <c r="L73" s="54" t="str">
        <f>CONCATENATE("Adding $",ROUND(B73/1000,1),"K actually added $",ROUND((B73+(J73-'SS taxation calculator'!$G$8))/1000,1),"K")</f>
        <v>Adding $-986K actually added $-986K</v>
      </c>
      <c r="M73" s="61">
        <f>'SS taxation calculator'!$C$7+'SS taxation calculator'!$C$8+'SS taxation calculator'!$C$9+B73</f>
        <v>-986000</v>
      </c>
      <c r="N73" s="55">
        <f>J73+B73+'SS taxation calculator'!$C$7</f>
        <v>-986000</v>
      </c>
      <c r="O73" s="55">
        <f t="shared" si="7"/>
        <v>31500</v>
      </c>
      <c r="P73" s="132">
        <f>VLOOKUP('SS taxation calculator'!$C$12,'SS taxation calculator'!$BC$6:$BF$16,3,FALSE)</f>
        <v>0</v>
      </c>
      <c r="Q73" s="132">
        <f>VLOOKUP('SS taxation calculator'!$C$12,'SS taxation calculator'!$BC$6:$BF$16,4,FALSE)</f>
        <v>0</v>
      </c>
      <c r="R73" s="132">
        <f t="shared" si="8"/>
        <v>0</v>
      </c>
      <c r="S73" s="205">
        <f>VLOOKUP('SS taxation calculator'!$C$12,'SS taxation calculator'!$BC$6:$BF$16,2,FALSE)</f>
        <v>0</v>
      </c>
      <c r="T73" s="132">
        <f t="shared" si="9"/>
        <v>0</v>
      </c>
    </row>
    <row r="74" ht="15.75" customHeight="1">
      <c r="A74" s="55">
        <f t="shared" si="1"/>
        <v>0</v>
      </c>
      <c r="B74" s="52">
        <f t="shared" si="2"/>
        <v>-985000</v>
      </c>
      <c r="C74" s="51">
        <f>'SS taxation calculator'!$G$7</f>
        <v>0</v>
      </c>
      <c r="D74" s="52">
        <f>'SS taxation calculator'!$C$7+B74+'SS taxation calculator'!$C$8+'SS taxation calculator'!$C$9*0.5-'Line By Line'!$E$12</f>
        <v>-985000</v>
      </c>
      <c r="E74" s="52">
        <f>IF(D74&lt;'Line By Line'!$E$14,0,MIN(D74-'Line By Line'!$E$14,'Line By Line'!$E$16))</f>
        <v>0</v>
      </c>
      <c r="F74" s="52">
        <f t="shared" si="3"/>
        <v>0</v>
      </c>
      <c r="G74" s="51" t="str">
        <f t="shared" si="4"/>
        <v>50% of 1st TH</v>
      </c>
      <c r="H74" s="51">
        <f>IF('Line By Line'!$E$14&lt;D74,D74-'Line By Line'!$E$14-E74,0)</f>
        <v>0</v>
      </c>
      <c r="I74" s="52">
        <f>H74*'SS taxation calculator'!$E$32</f>
        <v>0</v>
      </c>
      <c r="J74" s="52">
        <f t="shared" si="5"/>
        <v>0</v>
      </c>
      <c r="K74" s="204" t="str">
        <f t="shared" si="6"/>
        <v>#DIV/0!</v>
      </c>
      <c r="L74" s="54" t="str">
        <f>CONCATENATE("Adding $",ROUND(B74/1000,1),"K actually added $",ROUND((B74+(J74-'SS taxation calculator'!$G$8))/1000,1),"K")</f>
        <v>Adding $-985K actually added $-985K</v>
      </c>
      <c r="M74" s="61">
        <f>'SS taxation calculator'!$C$7+'SS taxation calculator'!$C$8+'SS taxation calculator'!$C$9+B74</f>
        <v>-985000</v>
      </c>
      <c r="N74" s="55">
        <f>J74+B74+'SS taxation calculator'!$C$7</f>
        <v>-985000</v>
      </c>
      <c r="O74" s="55">
        <f t="shared" si="7"/>
        <v>31500</v>
      </c>
      <c r="P74" s="132">
        <f>VLOOKUP('SS taxation calculator'!$C$12,'SS taxation calculator'!$BC$6:$BF$16,3,FALSE)</f>
        <v>0</v>
      </c>
      <c r="Q74" s="132">
        <f>VLOOKUP('SS taxation calculator'!$C$12,'SS taxation calculator'!$BC$6:$BF$16,4,FALSE)</f>
        <v>0</v>
      </c>
      <c r="R74" s="132">
        <f t="shared" si="8"/>
        <v>0</v>
      </c>
      <c r="S74" s="205">
        <f>VLOOKUP('SS taxation calculator'!$C$12,'SS taxation calculator'!$BC$6:$BF$16,2,FALSE)</f>
        <v>0</v>
      </c>
      <c r="T74" s="132">
        <f t="shared" si="9"/>
        <v>0</v>
      </c>
    </row>
    <row r="75" ht="15.75" customHeight="1">
      <c r="A75" s="55">
        <f t="shared" si="1"/>
        <v>0</v>
      </c>
      <c r="B75" s="52">
        <f t="shared" si="2"/>
        <v>-984000</v>
      </c>
      <c r="C75" s="51">
        <f>'SS taxation calculator'!$G$7</f>
        <v>0</v>
      </c>
      <c r="D75" s="52">
        <f>'SS taxation calculator'!$C$7+B75+'SS taxation calculator'!$C$8+'SS taxation calculator'!$C$9*0.5-'Line By Line'!$E$12</f>
        <v>-984000</v>
      </c>
      <c r="E75" s="52">
        <f>IF(D75&lt;'Line By Line'!$E$14,0,MIN(D75-'Line By Line'!$E$14,'Line By Line'!$E$16))</f>
        <v>0</v>
      </c>
      <c r="F75" s="52">
        <f t="shared" si="3"/>
        <v>0</v>
      </c>
      <c r="G75" s="51" t="str">
        <f t="shared" si="4"/>
        <v>50% of 1st TH</v>
      </c>
      <c r="H75" s="51">
        <f>IF('Line By Line'!$E$14&lt;D75,D75-'Line By Line'!$E$14-E75,0)</f>
        <v>0</v>
      </c>
      <c r="I75" s="52">
        <f>H75*'SS taxation calculator'!$E$32</f>
        <v>0</v>
      </c>
      <c r="J75" s="52">
        <f t="shared" si="5"/>
        <v>0</v>
      </c>
      <c r="K75" s="204" t="str">
        <f t="shared" si="6"/>
        <v>#DIV/0!</v>
      </c>
      <c r="L75" s="54" t="str">
        <f>CONCATENATE("Adding $",ROUND(B75/1000,1),"K actually added $",ROUND((B75+(J75-'SS taxation calculator'!$G$8))/1000,1),"K")</f>
        <v>Adding $-984K actually added $-984K</v>
      </c>
      <c r="M75" s="61">
        <f>'SS taxation calculator'!$C$7+'SS taxation calculator'!$C$8+'SS taxation calculator'!$C$9+B75</f>
        <v>-984000</v>
      </c>
      <c r="N75" s="55">
        <f>J75+B75+'SS taxation calculator'!$C$7</f>
        <v>-984000</v>
      </c>
      <c r="O75" s="55">
        <f t="shared" si="7"/>
        <v>31500</v>
      </c>
      <c r="P75" s="132">
        <f>VLOOKUP('SS taxation calculator'!$C$12,'SS taxation calculator'!$BC$6:$BF$16,3,FALSE)</f>
        <v>0</v>
      </c>
      <c r="Q75" s="132">
        <f>VLOOKUP('SS taxation calculator'!$C$12,'SS taxation calculator'!$BC$6:$BF$16,4,FALSE)</f>
        <v>0</v>
      </c>
      <c r="R75" s="132">
        <f t="shared" si="8"/>
        <v>0</v>
      </c>
      <c r="S75" s="205">
        <f>VLOOKUP('SS taxation calculator'!$C$12,'SS taxation calculator'!$BC$6:$BF$16,2,FALSE)</f>
        <v>0</v>
      </c>
      <c r="T75" s="132">
        <f t="shared" si="9"/>
        <v>0</v>
      </c>
    </row>
    <row r="76" ht="15.75" customHeight="1">
      <c r="A76" s="55">
        <f t="shared" si="1"/>
        <v>0</v>
      </c>
      <c r="B76" s="52">
        <f t="shared" si="2"/>
        <v>-983000</v>
      </c>
      <c r="C76" s="51">
        <f>'SS taxation calculator'!$G$7</f>
        <v>0</v>
      </c>
      <c r="D76" s="52">
        <f>'SS taxation calculator'!$C$7+B76+'SS taxation calculator'!$C$8+'SS taxation calculator'!$C$9*0.5-'Line By Line'!$E$12</f>
        <v>-983000</v>
      </c>
      <c r="E76" s="52">
        <f>IF(D76&lt;'Line By Line'!$E$14,0,MIN(D76-'Line By Line'!$E$14,'Line By Line'!$E$16))</f>
        <v>0</v>
      </c>
      <c r="F76" s="52">
        <f t="shared" si="3"/>
        <v>0</v>
      </c>
      <c r="G76" s="51" t="str">
        <f t="shared" si="4"/>
        <v>50% of 1st TH</v>
      </c>
      <c r="H76" s="51">
        <f>IF('Line By Line'!$E$14&lt;D76,D76-'Line By Line'!$E$14-E76,0)</f>
        <v>0</v>
      </c>
      <c r="I76" s="52">
        <f>H76*'SS taxation calculator'!$E$32</f>
        <v>0</v>
      </c>
      <c r="J76" s="52">
        <f t="shared" si="5"/>
        <v>0</v>
      </c>
      <c r="K76" s="204" t="str">
        <f t="shared" si="6"/>
        <v>#DIV/0!</v>
      </c>
      <c r="L76" s="54" t="str">
        <f>CONCATENATE("Adding $",ROUND(B76/1000,1),"K actually added $",ROUND((B76+(J76-'SS taxation calculator'!$G$8))/1000,1),"K")</f>
        <v>Adding $-983K actually added $-983K</v>
      </c>
      <c r="M76" s="61">
        <f>'SS taxation calculator'!$C$7+'SS taxation calculator'!$C$8+'SS taxation calculator'!$C$9+B76</f>
        <v>-983000</v>
      </c>
      <c r="N76" s="55">
        <f>J76+B76+'SS taxation calculator'!$C$7</f>
        <v>-983000</v>
      </c>
      <c r="O76" s="55">
        <f t="shared" si="7"/>
        <v>31500</v>
      </c>
      <c r="P76" s="132">
        <f>VLOOKUP('SS taxation calculator'!$C$12,'SS taxation calculator'!$BC$6:$BF$16,3,FALSE)</f>
        <v>0</v>
      </c>
      <c r="Q76" s="132">
        <f>VLOOKUP('SS taxation calculator'!$C$12,'SS taxation calculator'!$BC$6:$BF$16,4,FALSE)</f>
        <v>0</v>
      </c>
      <c r="R76" s="132">
        <f t="shared" si="8"/>
        <v>0</v>
      </c>
      <c r="S76" s="205">
        <f>VLOOKUP('SS taxation calculator'!$C$12,'SS taxation calculator'!$BC$6:$BF$16,2,FALSE)</f>
        <v>0</v>
      </c>
      <c r="T76" s="132">
        <f t="shared" si="9"/>
        <v>0</v>
      </c>
    </row>
    <row r="77" ht="15.75" customHeight="1">
      <c r="A77" s="55">
        <f t="shared" si="1"/>
        <v>0</v>
      </c>
      <c r="B77" s="52">
        <f t="shared" si="2"/>
        <v>-982000</v>
      </c>
      <c r="C77" s="51">
        <f>'SS taxation calculator'!$G$7</f>
        <v>0</v>
      </c>
      <c r="D77" s="52">
        <f>'SS taxation calculator'!$C$7+B77+'SS taxation calculator'!$C$8+'SS taxation calculator'!$C$9*0.5-'Line By Line'!$E$12</f>
        <v>-982000</v>
      </c>
      <c r="E77" s="52">
        <f>IF(D77&lt;'Line By Line'!$E$14,0,MIN(D77-'Line By Line'!$E$14,'Line By Line'!$E$16))</f>
        <v>0</v>
      </c>
      <c r="F77" s="52">
        <f t="shared" si="3"/>
        <v>0</v>
      </c>
      <c r="G77" s="51" t="str">
        <f t="shared" si="4"/>
        <v>50% of 1st TH</v>
      </c>
      <c r="H77" s="51">
        <f>IF('Line By Line'!$E$14&lt;D77,D77-'Line By Line'!$E$14-E77,0)</f>
        <v>0</v>
      </c>
      <c r="I77" s="52">
        <f>H77*'SS taxation calculator'!$E$32</f>
        <v>0</v>
      </c>
      <c r="J77" s="52">
        <f t="shared" si="5"/>
        <v>0</v>
      </c>
      <c r="K77" s="204" t="str">
        <f t="shared" si="6"/>
        <v>#DIV/0!</v>
      </c>
      <c r="L77" s="54" t="str">
        <f>CONCATENATE("Adding $",ROUND(B77/1000,1),"K actually added $",ROUND((B77+(J77-'SS taxation calculator'!$G$8))/1000,1),"K")</f>
        <v>Adding $-982K actually added $-982K</v>
      </c>
      <c r="M77" s="61">
        <f>'SS taxation calculator'!$C$7+'SS taxation calculator'!$C$8+'SS taxation calculator'!$C$9+B77</f>
        <v>-982000</v>
      </c>
      <c r="N77" s="55">
        <f>J77+B77+'SS taxation calculator'!$C$7</f>
        <v>-982000</v>
      </c>
      <c r="O77" s="55">
        <f t="shared" si="7"/>
        <v>31500</v>
      </c>
      <c r="P77" s="132">
        <f>VLOOKUP('SS taxation calculator'!$C$12,'SS taxation calculator'!$BC$6:$BF$16,3,FALSE)</f>
        <v>0</v>
      </c>
      <c r="Q77" s="132">
        <f>VLOOKUP('SS taxation calculator'!$C$12,'SS taxation calculator'!$BC$6:$BF$16,4,FALSE)</f>
        <v>0</v>
      </c>
      <c r="R77" s="132">
        <f t="shared" si="8"/>
        <v>0</v>
      </c>
      <c r="S77" s="205">
        <f>VLOOKUP('SS taxation calculator'!$C$12,'SS taxation calculator'!$BC$6:$BF$16,2,FALSE)</f>
        <v>0</v>
      </c>
      <c r="T77" s="132">
        <f t="shared" si="9"/>
        <v>0</v>
      </c>
    </row>
    <row r="78" ht="15.75" customHeight="1">
      <c r="A78" s="55">
        <f t="shared" si="1"/>
        <v>0</v>
      </c>
      <c r="B78" s="52">
        <f t="shared" si="2"/>
        <v>-981000</v>
      </c>
      <c r="C78" s="51">
        <f>'SS taxation calculator'!$G$7</f>
        <v>0</v>
      </c>
      <c r="D78" s="52">
        <f>'SS taxation calculator'!$C$7+B78+'SS taxation calculator'!$C$8+'SS taxation calculator'!$C$9*0.5-'Line By Line'!$E$12</f>
        <v>-981000</v>
      </c>
      <c r="E78" s="52">
        <f>IF(D78&lt;'Line By Line'!$E$14,0,MIN(D78-'Line By Line'!$E$14,'Line By Line'!$E$16))</f>
        <v>0</v>
      </c>
      <c r="F78" s="52">
        <f t="shared" si="3"/>
        <v>0</v>
      </c>
      <c r="G78" s="51" t="str">
        <f t="shared" si="4"/>
        <v>50% of 1st TH</v>
      </c>
      <c r="H78" s="51">
        <f>IF('Line By Line'!$E$14&lt;D78,D78-'Line By Line'!$E$14-E78,0)</f>
        <v>0</v>
      </c>
      <c r="I78" s="52">
        <f>H78*'SS taxation calculator'!$E$32</f>
        <v>0</v>
      </c>
      <c r="J78" s="52">
        <f t="shared" si="5"/>
        <v>0</v>
      </c>
      <c r="K78" s="204" t="str">
        <f t="shared" si="6"/>
        <v>#DIV/0!</v>
      </c>
      <c r="L78" s="54" t="str">
        <f>CONCATENATE("Adding $",ROUND(B78/1000,1),"K actually added $",ROUND((B78+(J78-'SS taxation calculator'!$G$8))/1000,1),"K")</f>
        <v>Adding $-981K actually added $-981K</v>
      </c>
      <c r="M78" s="61">
        <f>'SS taxation calculator'!$C$7+'SS taxation calculator'!$C$8+'SS taxation calculator'!$C$9+B78</f>
        <v>-981000</v>
      </c>
      <c r="N78" s="55">
        <f>J78+B78+'SS taxation calculator'!$C$7</f>
        <v>-981000</v>
      </c>
      <c r="O78" s="55">
        <f t="shared" si="7"/>
        <v>31500</v>
      </c>
      <c r="P78" s="132">
        <f>VLOOKUP('SS taxation calculator'!$C$12,'SS taxation calculator'!$BC$6:$BF$16,3,FALSE)</f>
        <v>0</v>
      </c>
      <c r="Q78" s="132">
        <f>VLOOKUP('SS taxation calculator'!$C$12,'SS taxation calculator'!$BC$6:$BF$16,4,FALSE)</f>
        <v>0</v>
      </c>
      <c r="R78" s="132">
        <f t="shared" si="8"/>
        <v>0</v>
      </c>
      <c r="S78" s="205">
        <f>VLOOKUP('SS taxation calculator'!$C$12,'SS taxation calculator'!$BC$6:$BF$16,2,FALSE)</f>
        <v>0</v>
      </c>
      <c r="T78" s="132">
        <f t="shared" si="9"/>
        <v>0</v>
      </c>
    </row>
    <row r="79" ht="15.75" customHeight="1">
      <c r="A79" s="55">
        <f t="shared" si="1"/>
        <v>0</v>
      </c>
      <c r="B79" s="52">
        <f t="shared" si="2"/>
        <v>-980000</v>
      </c>
      <c r="C79" s="51">
        <f>'SS taxation calculator'!$G$7</f>
        <v>0</v>
      </c>
      <c r="D79" s="52">
        <f>'SS taxation calculator'!$C$7+B79+'SS taxation calculator'!$C$8+'SS taxation calculator'!$C$9*0.5-'Line By Line'!$E$12</f>
        <v>-980000</v>
      </c>
      <c r="E79" s="52">
        <f>IF(D79&lt;'Line By Line'!$E$14,0,MIN(D79-'Line By Line'!$E$14,'Line By Line'!$E$16))</f>
        <v>0</v>
      </c>
      <c r="F79" s="52">
        <f t="shared" si="3"/>
        <v>0</v>
      </c>
      <c r="G79" s="51" t="str">
        <f t="shared" si="4"/>
        <v>50% of 1st TH</v>
      </c>
      <c r="H79" s="51">
        <f>IF('Line By Line'!$E$14&lt;D79,D79-'Line By Line'!$E$14-E79,0)</f>
        <v>0</v>
      </c>
      <c r="I79" s="52">
        <f>H79*'SS taxation calculator'!$E$32</f>
        <v>0</v>
      </c>
      <c r="J79" s="52">
        <f t="shared" si="5"/>
        <v>0</v>
      </c>
      <c r="K79" s="204" t="str">
        <f t="shared" si="6"/>
        <v>#DIV/0!</v>
      </c>
      <c r="L79" s="54" t="str">
        <f>CONCATENATE("Adding $",ROUND(B79/1000,1),"K actually added $",ROUND((B79+(J79-'SS taxation calculator'!$G$8))/1000,1),"K")</f>
        <v>Adding $-980K actually added $-980K</v>
      </c>
      <c r="M79" s="61">
        <f>'SS taxation calculator'!$C$7+'SS taxation calculator'!$C$8+'SS taxation calculator'!$C$9+B79</f>
        <v>-980000</v>
      </c>
      <c r="N79" s="55">
        <f>J79+B79+'SS taxation calculator'!$C$7</f>
        <v>-980000</v>
      </c>
      <c r="O79" s="55">
        <f t="shared" si="7"/>
        <v>31500</v>
      </c>
      <c r="P79" s="132">
        <f>VLOOKUP('SS taxation calculator'!$C$12,'SS taxation calculator'!$BC$6:$BF$16,3,FALSE)</f>
        <v>0</v>
      </c>
      <c r="Q79" s="132">
        <f>VLOOKUP('SS taxation calculator'!$C$12,'SS taxation calculator'!$BC$6:$BF$16,4,FALSE)</f>
        <v>0</v>
      </c>
      <c r="R79" s="132">
        <f t="shared" si="8"/>
        <v>0</v>
      </c>
      <c r="S79" s="205">
        <f>VLOOKUP('SS taxation calculator'!$C$12,'SS taxation calculator'!$BC$6:$BF$16,2,FALSE)</f>
        <v>0</v>
      </c>
      <c r="T79" s="132">
        <f t="shared" si="9"/>
        <v>0</v>
      </c>
    </row>
    <row r="80" ht="15.75" customHeight="1">
      <c r="A80" s="55">
        <f t="shared" si="1"/>
        <v>0</v>
      </c>
      <c r="B80" s="52">
        <f t="shared" si="2"/>
        <v>-979000</v>
      </c>
      <c r="C80" s="51">
        <f>'SS taxation calculator'!$G$7</f>
        <v>0</v>
      </c>
      <c r="D80" s="52">
        <f>'SS taxation calculator'!$C$7+B80+'SS taxation calculator'!$C$8+'SS taxation calculator'!$C$9*0.5-'Line By Line'!$E$12</f>
        <v>-979000</v>
      </c>
      <c r="E80" s="52">
        <f>IF(D80&lt;'Line By Line'!$E$14,0,MIN(D80-'Line By Line'!$E$14,'Line By Line'!$E$16))</f>
        <v>0</v>
      </c>
      <c r="F80" s="52">
        <f t="shared" si="3"/>
        <v>0</v>
      </c>
      <c r="G80" s="51" t="str">
        <f t="shared" si="4"/>
        <v>50% of 1st TH</v>
      </c>
      <c r="H80" s="51">
        <f>IF('Line By Line'!$E$14&lt;D80,D80-'Line By Line'!$E$14-E80,0)</f>
        <v>0</v>
      </c>
      <c r="I80" s="52">
        <f>H80*'SS taxation calculator'!$E$32</f>
        <v>0</v>
      </c>
      <c r="J80" s="52">
        <f t="shared" si="5"/>
        <v>0</v>
      </c>
      <c r="K80" s="204" t="str">
        <f t="shared" si="6"/>
        <v>#DIV/0!</v>
      </c>
      <c r="L80" s="54" t="str">
        <f>CONCATENATE("Adding $",ROUND(B80/1000,1),"K actually added $",ROUND((B80+(J80-'SS taxation calculator'!$G$8))/1000,1),"K")</f>
        <v>Adding $-979K actually added $-979K</v>
      </c>
      <c r="M80" s="61">
        <f>'SS taxation calculator'!$C$7+'SS taxation calculator'!$C$8+'SS taxation calculator'!$C$9+B80</f>
        <v>-979000</v>
      </c>
      <c r="N80" s="55">
        <f>J80+B80+'SS taxation calculator'!$C$7</f>
        <v>-979000</v>
      </c>
      <c r="O80" s="55">
        <f t="shared" si="7"/>
        <v>31500</v>
      </c>
      <c r="P80" s="132">
        <f>VLOOKUP('SS taxation calculator'!$C$12,'SS taxation calculator'!$BC$6:$BF$16,3,FALSE)</f>
        <v>0</v>
      </c>
      <c r="Q80" s="132">
        <f>VLOOKUP('SS taxation calculator'!$C$12,'SS taxation calculator'!$BC$6:$BF$16,4,FALSE)</f>
        <v>0</v>
      </c>
      <c r="R80" s="132">
        <f t="shared" si="8"/>
        <v>0</v>
      </c>
      <c r="S80" s="205">
        <f>VLOOKUP('SS taxation calculator'!$C$12,'SS taxation calculator'!$BC$6:$BF$16,2,FALSE)</f>
        <v>0</v>
      </c>
      <c r="T80" s="132">
        <f t="shared" si="9"/>
        <v>0</v>
      </c>
    </row>
    <row r="81" ht="15.75" customHeight="1">
      <c r="A81" s="55">
        <f t="shared" si="1"/>
        <v>0</v>
      </c>
      <c r="B81" s="52">
        <f t="shared" si="2"/>
        <v>-978000</v>
      </c>
      <c r="C81" s="51">
        <f>'SS taxation calculator'!$G$7</f>
        <v>0</v>
      </c>
      <c r="D81" s="52">
        <f>'SS taxation calculator'!$C$7+B81+'SS taxation calculator'!$C$8+'SS taxation calculator'!$C$9*0.5-'Line By Line'!$E$12</f>
        <v>-978000</v>
      </c>
      <c r="E81" s="52">
        <f>IF(D81&lt;'Line By Line'!$E$14,0,MIN(D81-'Line By Line'!$E$14,'Line By Line'!$E$16))</f>
        <v>0</v>
      </c>
      <c r="F81" s="52">
        <f t="shared" si="3"/>
        <v>0</v>
      </c>
      <c r="G81" s="51" t="str">
        <f t="shared" si="4"/>
        <v>50% of 1st TH</v>
      </c>
      <c r="H81" s="51">
        <f>IF('Line By Line'!$E$14&lt;D81,D81-'Line By Line'!$E$14-E81,0)</f>
        <v>0</v>
      </c>
      <c r="I81" s="52">
        <f>H81*'SS taxation calculator'!$E$32</f>
        <v>0</v>
      </c>
      <c r="J81" s="52">
        <f t="shared" si="5"/>
        <v>0</v>
      </c>
      <c r="K81" s="204" t="str">
        <f t="shared" si="6"/>
        <v>#DIV/0!</v>
      </c>
      <c r="L81" s="54" t="str">
        <f>CONCATENATE("Adding $",ROUND(B81/1000,1),"K actually added $",ROUND((B81+(J81-'SS taxation calculator'!$G$8))/1000,1),"K")</f>
        <v>Adding $-978K actually added $-978K</v>
      </c>
      <c r="M81" s="61">
        <f>'SS taxation calculator'!$C$7+'SS taxation calculator'!$C$8+'SS taxation calculator'!$C$9+B81</f>
        <v>-978000</v>
      </c>
      <c r="N81" s="55">
        <f>J81+B81+'SS taxation calculator'!$C$7</f>
        <v>-978000</v>
      </c>
      <c r="O81" s="55">
        <f t="shared" si="7"/>
        <v>31500</v>
      </c>
      <c r="P81" s="132">
        <f>VLOOKUP('SS taxation calculator'!$C$12,'SS taxation calculator'!$BC$6:$BF$16,3,FALSE)</f>
        <v>0</v>
      </c>
      <c r="Q81" s="132">
        <f>VLOOKUP('SS taxation calculator'!$C$12,'SS taxation calculator'!$BC$6:$BF$16,4,FALSE)</f>
        <v>0</v>
      </c>
      <c r="R81" s="132">
        <f t="shared" si="8"/>
        <v>0</v>
      </c>
      <c r="S81" s="205">
        <f>VLOOKUP('SS taxation calculator'!$C$12,'SS taxation calculator'!$BC$6:$BF$16,2,FALSE)</f>
        <v>0</v>
      </c>
      <c r="T81" s="132">
        <f t="shared" si="9"/>
        <v>0</v>
      </c>
    </row>
    <row r="82" ht="15.75" customHeight="1">
      <c r="A82" s="55">
        <f t="shared" si="1"/>
        <v>0</v>
      </c>
      <c r="B82" s="52">
        <f t="shared" si="2"/>
        <v>-977000</v>
      </c>
      <c r="C82" s="51">
        <f>'SS taxation calculator'!$G$7</f>
        <v>0</v>
      </c>
      <c r="D82" s="52">
        <f>'SS taxation calculator'!$C$7+B82+'SS taxation calculator'!$C$8+'SS taxation calculator'!$C$9*0.5-'Line By Line'!$E$12</f>
        <v>-977000</v>
      </c>
      <c r="E82" s="52">
        <f>IF(D82&lt;'Line By Line'!$E$14,0,MIN(D82-'Line By Line'!$E$14,'Line By Line'!$E$16))</f>
        <v>0</v>
      </c>
      <c r="F82" s="52">
        <f t="shared" si="3"/>
        <v>0</v>
      </c>
      <c r="G82" s="51" t="str">
        <f t="shared" si="4"/>
        <v>50% of 1st TH</v>
      </c>
      <c r="H82" s="51">
        <f>IF('Line By Line'!$E$14&lt;D82,D82-'Line By Line'!$E$14-E82,0)</f>
        <v>0</v>
      </c>
      <c r="I82" s="52">
        <f>H82*'SS taxation calculator'!$E$32</f>
        <v>0</v>
      </c>
      <c r="J82" s="52">
        <f t="shared" si="5"/>
        <v>0</v>
      </c>
      <c r="K82" s="204" t="str">
        <f t="shared" si="6"/>
        <v>#DIV/0!</v>
      </c>
      <c r="L82" s="54" t="str">
        <f>CONCATENATE("Adding $",ROUND(B82/1000,1),"K actually added $",ROUND((B82+(J82-'SS taxation calculator'!$G$8))/1000,1),"K")</f>
        <v>Adding $-977K actually added $-977K</v>
      </c>
      <c r="M82" s="61">
        <f>'SS taxation calculator'!$C$7+'SS taxation calculator'!$C$8+'SS taxation calculator'!$C$9+B82</f>
        <v>-977000</v>
      </c>
      <c r="N82" s="55">
        <f>J82+B82+'SS taxation calculator'!$C$7</f>
        <v>-977000</v>
      </c>
      <c r="O82" s="55">
        <f t="shared" si="7"/>
        <v>31500</v>
      </c>
      <c r="P82" s="132">
        <f>VLOOKUP('SS taxation calculator'!$C$12,'SS taxation calculator'!$BC$6:$BF$16,3,FALSE)</f>
        <v>0</v>
      </c>
      <c r="Q82" s="132">
        <f>VLOOKUP('SS taxation calculator'!$C$12,'SS taxation calculator'!$BC$6:$BF$16,4,FALSE)</f>
        <v>0</v>
      </c>
      <c r="R82" s="132">
        <f t="shared" si="8"/>
        <v>0</v>
      </c>
      <c r="S82" s="205">
        <f>VLOOKUP('SS taxation calculator'!$C$12,'SS taxation calculator'!$BC$6:$BF$16,2,FALSE)</f>
        <v>0</v>
      </c>
      <c r="T82" s="132">
        <f t="shared" si="9"/>
        <v>0</v>
      </c>
    </row>
    <row r="83" ht="15.75" customHeight="1">
      <c r="A83" s="55">
        <f t="shared" si="1"/>
        <v>0</v>
      </c>
      <c r="B83" s="52">
        <f t="shared" si="2"/>
        <v>-976000</v>
      </c>
      <c r="C83" s="51">
        <f>'SS taxation calculator'!$G$7</f>
        <v>0</v>
      </c>
      <c r="D83" s="52">
        <f>'SS taxation calculator'!$C$7+B83+'SS taxation calculator'!$C$8+'SS taxation calculator'!$C$9*0.5-'Line By Line'!$E$12</f>
        <v>-976000</v>
      </c>
      <c r="E83" s="52">
        <f>IF(D83&lt;'Line By Line'!$E$14,0,MIN(D83-'Line By Line'!$E$14,'Line By Line'!$E$16))</f>
        <v>0</v>
      </c>
      <c r="F83" s="52">
        <f t="shared" si="3"/>
        <v>0</v>
      </c>
      <c r="G83" s="51" t="str">
        <f t="shared" si="4"/>
        <v>50% of 1st TH</v>
      </c>
      <c r="H83" s="51">
        <f>IF('Line By Line'!$E$14&lt;D83,D83-'Line By Line'!$E$14-E83,0)</f>
        <v>0</v>
      </c>
      <c r="I83" s="52">
        <f>H83*'SS taxation calculator'!$E$32</f>
        <v>0</v>
      </c>
      <c r="J83" s="52">
        <f t="shared" si="5"/>
        <v>0</v>
      </c>
      <c r="K83" s="204" t="str">
        <f t="shared" si="6"/>
        <v>#DIV/0!</v>
      </c>
      <c r="L83" s="54" t="str">
        <f>CONCATENATE("Adding $",ROUND(B83/1000,1),"K actually added $",ROUND((B83+(J83-'SS taxation calculator'!$G$8))/1000,1),"K")</f>
        <v>Adding $-976K actually added $-976K</v>
      </c>
      <c r="M83" s="61">
        <f>'SS taxation calculator'!$C$7+'SS taxation calculator'!$C$8+'SS taxation calculator'!$C$9+B83</f>
        <v>-976000</v>
      </c>
      <c r="N83" s="55">
        <f>J83+B83+'SS taxation calculator'!$C$7</f>
        <v>-976000</v>
      </c>
      <c r="O83" s="55">
        <f t="shared" si="7"/>
        <v>31500</v>
      </c>
      <c r="P83" s="132">
        <f>VLOOKUP('SS taxation calculator'!$C$12,'SS taxation calculator'!$BC$6:$BF$16,3,FALSE)</f>
        <v>0</v>
      </c>
      <c r="Q83" s="132">
        <f>VLOOKUP('SS taxation calculator'!$C$12,'SS taxation calculator'!$BC$6:$BF$16,4,FALSE)</f>
        <v>0</v>
      </c>
      <c r="R83" s="132">
        <f t="shared" si="8"/>
        <v>0</v>
      </c>
      <c r="S83" s="205">
        <f>VLOOKUP('SS taxation calculator'!$C$12,'SS taxation calculator'!$BC$6:$BF$16,2,FALSE)</f>
        <v>0</v>
      </c>
      <c r="T83" s="132">
        <f t="shared" si="9"/>
        <v>0</v>
      </c>
    </row>
    <row r="84" ht="15.75" customHeight="1">
      <c r="A84" s="55">
        <f t="shared" si="1"/>
        <v>0</v>
      </c>
      <c r="B84" s="52">
        <f t="shared" si="2"/>
        <v>-975000</v>
      </c>
      <c r="C84" s="51">
        <f>'SS taxation calculator'!$G$7</f>
        <v>0</v>
      </c>
      <c r="D84" s="52">
        <f>'SS taxation calculator'!$C$7+B84+'SS taxation calculator'!$C$8+'SS taxation calculator'!$C$9*0.5-'Line By Line'!$E$12</f>
        <v>-975000</v>
      </c>
      <c r="E84" s="52">
        <f>IF(D84&lt;'Line By Line'!$E$14,0,MIN(D84-'Line By Line'!$E$14,'Line By Line'!$E$16))</f>
        <v>0</v>
      </c>
      <c r="F84" s="52">
        <f t="shared" si="3"/>
        <v>0</v>
      </c>
      <c r="G84" s="51" t="str">
        <f t="shared" si="4"/>
        <v>50% of 1st TH</v>
      </c>
      <c r="H84" s="51">
        <f>IF('Line By Line'!$E$14&lt;D84,D84-'Line By Line'!$E$14-E84,0)</f>
        <v>0</v>
      </c>
      <c r="I84" s="52">
        <f>H84*'SS taxation calculator'!$E$32</f>
        <v>0</v>
      </c>
      <c r="J84" s="52">
        <f t="shared" si="5"/>
        <v>0</v>
      </c>
      <c r="K84" s="204" t="str">
        <f t="shared" si="6"/>
        <v>#DIV/0!</v>
      </c>
      <c r="L84" s="54" t="str">
        <f>CONCATENATE("Adding $",ROUND(B84/1000,1),"K actually added $",ROUND((B84+(J84-'SS taxation calculator'!$G$8))/1000,1),"K")</f>
        <v>Adding $-975K actually added $-975K</v>
      </c>
      <c r="M84" s="61">
        <f>'SS taxation calculator'!$C$7+'SS taxation calculator'!$C$8+'SS taxation calculator'!$C$9+B84</f>
        <v>-975000</v>
      </c>
      <c r="N84" s="55">
        <f>J84+B84+'SS taxation calculator'!$C$7</f>
        <v>-975000</v>
      </c>
      <c r="O84" s="55">
        <f t="shared" si="7"/>
        <v>31500</v>
      </c>
      <c r="P84" s="132">
        <f>VLOOKUP('SS taxation calculator'!$C$12,'SS taxation calculator'!$BC$6:$BF$16,3,FALSE)</f>
        <v>0</v>
      </c>
      <c r="Q84" s="132">
        <f>VLOOKUP('SS taxation calculator'!$C$12,'SS taxation calculator'!$BC$6:$BF$16,4,FALSE)</f>
        <v>0</v>
      </c>
      <c r="R84" s="132">
        <f t="shared" si="8"/>
        <v>0</v>
      </c>
      <c r="S84" s="205">
        <f>VLOOKUP('SS taxation calculator'!$C$12,'SS taxation calculator'!$BC$6:$BF$16,2,FALSE)</f>
        <v>0</v>
      </c>
      <c r="T84" s="132">
        <f t="shared" si="9"/>
        <v>0</v>
      </c>
    </row>
    <row r="85" ht="15.75" customHeight="1">
      <c r="A85" s="55">
        <f t="shared" si="1"/>
        <v>0</v>
      </c>
      <c r="B85" s="52">
        <f t="shared" si="2"/>
        <v>-974000</v>
      </c>
      <c r="C85" s="51">
        <f>'SS taxation calculator'!$G$7</f>
        <v>0</v>
      </c>
      <c r="D85" s="52">
        <f>'SS taxation calculator'!$C$7+B85+'SS taxation calculator'!$C$8+'SS taxation calculator'!$C$9*0.5-'Line By Line'!$E$12</f>
        <v>-974000</v>
      </c>
      <c r="E85" s="52">
        <f>IF(D85&lt;'Line By Line'!$E$14,0,MIN(D85-'Line By Line'!$E$14,'Line By Line'!$E$16))</f>
        <v>0</v>
      </c>
      <c r="F85" s="52">
        <f t="shared" si="3"/>
        <v>0</v>
      </c>
      <c r="G85" s="51" t="str">
        <f t="shared" si="4"/>
        <v>50% of 1st TH</v>
      </c>
      <c r="H85" s="51">
        <f>IF('Line By Line'!$E$14&lt;D85,D85-'Line By Line'!$E$14-E85,0)</f>
        <v>0</v>
      </c>
      <c r="I85" s="52">
        <f>H85*'SS taxation calculator'!$E$32</f>
        <v>0</v>
      </c>
      <c r="J85" s="52">
        <f t="shared" si="5"/>
        <v>0</v>
      </c>
      <c r="K85" s="204" t="str">
        <f t="shared" si="6"/>
        <v>#DIV/0!</v>
      </c>
      <c r="L85" s="54" t="str">
        <f>CONCATENATE("Adding $",ROUND(B85/1000,1),"K actually added $",ROUND((B85+(J85-'SS taxation calculator'!$G$8))/1000,1),"K")</f>
        <v>Adding $-974K actually added $-974K</v>
      </c>
      <c r="M85" s="61">
        <f>'SS taxation calculator'!$C$7+'SS taxation calculator'!$C$8+'SS taxation calculator'!$C$9+B85</f>
        <v>-974000</v>
      </c>
      <c r="N85" s="55">
        <f>J85+B85+'SS taxation calculator'!$C$7</f>
        <v>-974000</v>
      </c>
      <c r="O85" s="55">
        <f t="shared" si="7"/>
        <v>31500</v>
      </c>
      <c r="P85" s="132">
        <f>VLOOKUP('SS taxation calculator'!$C$12,'SS taxation calculator'!$BC$6:$BF$16,3,FALSE)</f>
        <v>0</v>
      </c>
      <c r="Q85" s="132">
        <f>VLOOKUP('SS taxation calculator'!$C$12,'SS taxation calculator'!$BC$6:$BF$16,4,FALSE)</f>
        <v>0</v>
      </c>
      <c r="R85" s="132">
        <f t="shared" si="8"/>
        <v>0</v>
      </c>
      <c r="S85" s="205">
        <f>VLOOKUP('SS taxation calculator'!$C$12,'SS taxation calculator'!$BC$6:$BF$16,2,FALSE)</f>
        <v>0</v>
      </c>
      <c r="T85" s="132">
        <f t="shared" si="9"/>
        <v>0</v>
      </c>
    </row>
    <row r="86" ht="15.75" customHeight="1">
      <c r="A86" s="55">
        <f t="shared" si="1"/>
        <v>0</v>
      </c>
      <c r="B86" s="52">
        <f t="shared" si="2"/>
        <v>-973000</v>
      </c>
      <c r="C86" s="51">
        <f>'SS taxation calculator'!$G$7</f>
        <v>0</v>
      </c>
      <c r="D86" s="52">
        <f>'SS taxation calculator'!$C$7+B86+'SS taxation calculator'!$C$8+'SS taxation calculator'!$C$9*0.5-'Line By Line'!$E$12</f>
        <v>-973000</v>
      </c>
      <c r="E86" s="52">
        <f>IF(D86&lt;'Line By Line'!$E$14,0,MIN(D86-'Line By Line'!$E$14,'Line By Line'!$E$16))</f>
        <v>0</v>
      </c>
      <c r="F86" s="52">
        <f t="shared" si="3"/>
        <v>0</v>
      </c>
      <c r="G86" s="51" t="str">
        <f t="shared" si="4"/>
        <v>50% of 1st TH</v>
      </c>
      <c r="H86" s="51">
        <f>IF('Line By Line'!$E$14&lt;D86,D86-'Line By Line'!$E$14-E86,0)</f>
        <v>0</v>
      </c>
      <c r="I86" s="52">
        <f>H86*'SS taxation calculator'!$E$32</f>
        <v>0</v>
      </c>
      <c r="J86" s="52">
        <f t="shared" si="5"/>
        <v>0</v>
      </c>
      <c r="K86" s="204" t="str">
        <f t="shared" si="6"/>
        <v>#DIV/0!</v>
      </c>
      <c r="L86" s="54" t="str">
        <f>CONCATENATE("Adding $",ROUND(B86/1000,1),"K actually added $",ROUND((B86+(J86-'SS taxation calculator'!$G$8))/1000,1),"K")</f>
        <v>Adding $-973K actually added $-973K</v>
      </c>
      <c r="M86" s="61">
        <f>'SS taxation calculator'!$C$7+'SS taxation calculator'!$C$8+'SS taxation calculator'!$C$9+B86</f>
        <v>-973000</v>
      </c>
      <c r="N86" s="55">
        <f>J86+B86+'SS taxation calculator'!$C$7</f>
        <v>-973000</v>
      </c>
      <c r="O86" s="55">
        <f t="shared" si="7"/>
        <v>31500</v>
      </c>
      <c r="P86" s="132">
        <f>VLOOKUP('SS taxation calculator'!$C$12,'SS taxation calculator'!$BC$6:$BF$16,3,FALSE)</f>
        <v>0</v>
      </c>
      <c r="Q86" s="132">
        <f>VLOOKUP('SS taxation calculator'!$C$12,'SS taxation calculator'!$BC$6:$BF$16,4,FALSE)</f>
        <v>0</v>
      </c>
      <c r="R86" s="132">
        <f t="shared" si="8"/>
        <v>0</v>
      </c>
      <c r="S86" s="205">
        <f>VLOOKUP('SS taxation calculator'!$C$12,'SS taxation calculator'!$BC$6:$BF$16,2,FALSE)</f>
        <v>0</v>
      </c>
      <c r="T86" s="132">
        <f t="shared" si="9"/>
        <v>0</v>
      </c>
    </row>
    <row r="87" ht="15.75" customHeight="1">
      <c r="A87" s="55">
        <f t="shared" si="1"/>
        <v>0</v>
      </c>
      <c r="B87" s="52">
        <f t="shared" si="2"/>
        <v>-972000</v>
      </c>
      <c r="C87" s="51">
        <f>'SS taxation calculator'!$G$7</f>
        <v>0</v>
      </c>
      <c r="D87" s="52">
        <f>'SS taxation calculator'!$C$7+B87+'SS taxation calculator'!$C$8+'SS taxation calculator'!$C$9*0.5-'Line By Line'!$E$12</f>
        <v>-972000</v>
      </c>
      <c r="E87" s="52">
        <f>IF(D87&lt;'Line By Line'!$E$14,0,MIN(D87-'Line By Line'!$E$14,'Line By Line'!$E$16))</f>
        <v>0</v>
      </c>
      <c r="F87" s="52">
        <f t="shared" si="3"/>
        <v>0</v>
      </c>
      <c r="G87" s="51" t="str">
        <f t="shared" si="4"/>
        <v>50% of 1st TH</v>
      </c>
      <c r="H87" s="51">
        <f>IF('Line By Line'!$E$14&lt;D87,D87-'Line By Line'!$E$14-E87,0)</f>
        <v>0</v>
      </c>
      <c r="I87" s="52">
        <f>H87*'SS taxation calculator'!$E$32</f>
        <v>0</v>
      </c>
      <c r="J87" s="52">
        <f t="shared" si="5"/>
        <v>0</v>
      </c>
      <c r="K87" s="204" t="str">
        <f t="shared" si="6"/>
        <v>#DIV/0!</v>
      </c>
      <c r="L87" s="54" t="str">
        <f>CONCATENATE("Adding $",ROUND(B87/1000,1),"K actually added $",ROUND((B87+(J87-'SS taxation calculator'!$G$8))/1000,1),"K")</f>
        <v>Adding $-972K actually added $-972K</v>
      </c>
      <c r="M87" s="61">
        <f>'SS taxation calculator'!$C$7+'SS taxation calculator'!$C$8+'SS taxation calculator'!$C$9+B87</f>
        <v>-972000</v>
      </c>
      <c r="N87" s="55">
        <f>J87+B87+'SS taxation calculator'!$C$7</f>
        <v>-972000</v>
      </c>
      <c r="O87" s="55">
        <f t="shared" si="7"/>
        <v>31500</v>
      </c>
      <c r="P87" s="132">
        <f>VLOOKUP('SS taxation calculator'!$C$12,'SS taxation calculator'!$BC$6:$BF$16,3,FALSE)</f>
        <v>0</v>
      </c>
      <c r="Q87" s="132">
        <f>VLOOKUP('SS taxation calculator'!$C$12,'SS taxation calculator'!$BC$6:$BF$16,4,FALSE)</f>
        <v>0</v>
      </c>
      <c r="R87" s="132">
        <f t="shared" si="8"/>
        <v>0</v>
      </c>
      <c r="S87" s="205">
        <f>VLOOKUP('SS taxation calculator'!$C$12,'SS taxation calculator'!$BC$6:$BF$16,2,FALSE)</f>
        <v>0</v>
      </c>
      <c r="T87" s="132">
        <f t="shared" si="9"/>
        <v>0</v>
      </c>
    </row>
    <row r="88" ht="15.75" customHeight="1">
      <c r="A88" s="55">
        <f t="shared" si="1"/>
        <v>0</v>
      </c>
      <c r="B88" s="52">
        <f t="shared" si="2"/>
        <v>-971000</v>
      </c>
      <c r="C88" s="51">
        <f>'SS taxation calculator'!$G$7</f>
        <v>0</v>
      </c>
      <c r="D88" s="52">
        <f>'SS taxation calculator'!$C$7+B88+'SS taxation calculator'!$C$8+'SS taxation calculator'!$C$9*0.5-'Line By Line'!$E$12</f>
        <v>-971000</v>
      </c>
      <c r="E88" s="52">
        <f>IF(D88&lt;'Line By Line'!$E$14,0,MIN(D88-'Line By Line'!$E$14,'Line By Line'!$E$16))</f>
        <v>0</v>
      </c>
      <c r="F88" s="52">
        <f t="shared" si="3"/>
        <v>0</v>
      </c>
      <c r="G88" s="51" t="str">
        <f t="shared" si="4"/>
        <v>50% of 1st TH</v>
      </c>
      <c r="H88" s="51">
        <f>IF('Line By Line'!$E$14&lt;D88,D88-'Line By Line'!$E$14-E88,0)</f>
        <v>0</v>
      </c>
      <c r="I88" s="52">
        <f>H88*'SS taxation calculator'!$E$32</f>
        <v>0</v>
      </c>
      <c r="J88" s="52">
        <f t="shared" si="5"/>
        <v>0</v>
      </c>
      <c r="K88" s="204" t="str">
        <f t="shared" si="6"/>
        <v>#DIV/0!</v>
      </c>
      <c r="L88" s="54" t="str">
        <f>CONCATENATE("Adding $",ROUND(B88/1000,1),"K actually added $",ROUND((B88+(J88-'SS taxation calculator'!$G$8))/1000,1),"K")</f>
        <v>Adding $-971K actually added $-971K</v>
      </c>
      <c r="M88" s="61">
        <f>'SS taxation calculator'!$C$7+'SS taxation calculator'!$C$8+'SS taxation calculator'!$C$9+B88</f>
        <v>-971000</v>
      </c>
      <c r="N88" s="55">
        <f>J88+B88+'SS taxation calculator'!$C$7</f>
        <v>-971000</v>
      </c>
      <c r="O88" s="55">
        <f t="shared" si="7"/>
        <v>31500</v>
      </c>
      <c r="P88" s="132">
        <f>VLOOKUP('SS taxation calculator'!$C$12,'SS taxation calculator'!$BC$6:$BF$16,3,FALSE)</f>
        <v>0</v>
      </c>
      <c r="Q88" s="132">
        <f>VLOOKUP('SS taxation calculator'!$C$12,'SS taxation calculator'!$BC$6:$BF$16,4,FALSE)</f>
        <v>0</v>
      </c>
      <c r="R88" s="132">
        <f t="shared" si="8"/>
        <v>0</v>
      </c>
      <c r="S88" s="205">
        <f>VLOOKUP('SS taxation calculator'!$C$12,'SS taxation calculator'!$BC$6:$BF$16,2,FALSE)</f>
        <v>0</v>
      </c>
      <c r="T88" s="132">
        <f t="shared" si="9"/>
        <v>0</v>
      </c>
    </row>
    <row r="89" ht="15.75" customHeight="1">
      <c r="A89" s="55">
        <f t="shared" si="1"/>
        <v>0</v>
      </c>
      <c r="B89" s="52">
        <f t="shared" si="2"/>
        <v>-970000</v>
      </c>
      <c r="C89" s="51">
        <f>'SS taxation calculator'!$G$7</f>
        <v>0</v>
      </c>
      <c r="D89" s="52">
        <f>'SS taxation calculator'!$C$7+B89+'SS taxation calculator'!$C$8+'SS taxation calculator'!$C$9*0.5-'Line By Line'!$E$12</f>
        <v>-970000</v>
      </c>
      <c r="E89" s="52">
        <f>IF(D89&lt;'Line By Line'!$E$14,0,MIN(D89-'Line By Line'!$E$14,'Line By Line'!$E$16))</f>
        <v>0</v>
      </c>
      <c r="F89" s="52">
        <f t="shared" si="3"/>
        <v>0</v>
      </c>
      <c r="G89" s="51" t="str">
        <f t="shared" si="4"/>
        <v>50% of 1st TH</v>
      </c>
      <c r="H89" s="51">
        <f>IF('Line By Line'!$E$14&lt;D89,D89-'Line By Line'!$E$14-E89,0)</f>
        <v>0</v>
      </c>
      <c r="I89" s="52">
        <f>H89*'SS taxation calculator'!$E$32</f>
        <v>0</v>
      </c>
      <c r="J89" s="52">
        <f t="shared" si="5"/>
        <v>0</v>
      </c>
      <c r="K89" s="204" t="str">
        <f t="shared" si="6"/>
        <v>#DIV/0!</v>
      </c>
      <c r="L89" s="54" t="str">
        <f>CONCATENATE("Adding $",ROUND(B89/1000,1),"K actually added $",ROUND((B89+(J89-'SS taxation calculator'!$G$8))/1000,1),"K")</f>
        <v>Adding $-970K actually added $-970K</v>
      </c>
      <c r="M89" s="61">
        <f>'SS taxation calculator'!$C$7+'SS taxation calculator'!$C$8+'SS taxation calculator'!$C$9+B89</f>
        <v>-970000</v>
      </c>
      <c r="N89" s="55">
        <f>J89+B89+'SS taxation calculator'!$C$7</f>
        <v>-970000</v>
      </c>
      <c r="O89" s="55">
        <f t="shared" si="7"/>
        <v>31500</v>
      </c>
      <c r="P89" s="132">
        <f>VLOOKUP('SS taxation calculator'!$C$12,'SS taxation calculator'!$BC$6:$BF$16,3,FALSE)</f>
        <v>0</v>
      </c>
      <c r="Q89" s="132">
        <f>VLOOKUP('SS taxation calculator'!$C$12,'SS taxation calculator'!$BC$6:$BF$16,4,FALSE)</f>
        <v>0</v>
      </c>
      <c r="R89" s="132">
        <f t="shared" si="8"/>
        <v>0</v>
      </c>
      <c r="S89" s="205">
        <f>VLOOKUP('SS taxation calculator'!$C$12,'SS taxation calculator'!$BC$6:$BF$16,2,FALSE)</f>
        <v>0</v>
      </c>
      <c r="T89" s="132">
        <f t="shared" si="9"/>
        <v>0</v>
      </c>
    </row>
    <row r="90" ht="15.75" customHeight="1">
      <c r="A90" s="55">
        <f t="shared" si="1"/>
        <v>0</v>
      </c>
      <c r="B90" s="52">
        <f t="shared" si="2"/>
        <v>-969000</v>
      </c>
      <c r="C90" s="51">
        <f>'SS taxation calculator'!$G$7</f>
        <v>0</v>
      </c>
      <c r="D90" s="52">
        <f>'SS taxation calculator'!$C$7+B90+'SS taxation calculator'!$C$8+'SS taxation calculator'!$C$9*0.5-'Line By Line'!$E$12</f>
        <v>-969000</v>
      </c>
      <c r="E90" s="52">
        <f>IF(D90&lt;'Line By Line'!$E$14,0,MIN(D90-'Line By Line'!$E$14,'Line By Line'!$E$16))</f>
        <v>0</v>
      </c>
      <c r="F90" s="52">
        <f t="shared" si="3"/>
        <v>0</v>
      </c>
      <c r="G90" s="51" t="str">
        <f t="shared" si="4"/>
        <v>50% of 1st TH</v>
      </c>
      <c r="H90" s="51">
        <f>IF('Line By Line'!$E$14&lt;D90,D90-'Line By Line'!$E$14-E90,0)</f>
        <v>0</v>
      </c>
      <c r="I90" s="52">
        <f>H90*'SS taxation calculator'!$E$32</f>
        <v>0</v>
      </c>
      <c r="J90" s="52">
        <f t="shared" si="5"/>
        <v>0</v>
      </c>
      <c r="K90" s="204" t="str">
        <f t="shared" si="6"/>
        <v>#DIV/0!</v>
      </c>
      <c r="L90" s="54" t="str">
        <f>CONCATENATE("Adding $",ROUND(B90/1000,1),"K actually added $",ROUND((B90+(J90-'SS taxation calculator'!$G$8))/1000,1),"K")</f>
        <v>Adding $-969K actually added $-969K</v>
      </c>
      <c r="M90" s="61">
        <f>'SS taxation calculator'!$C$7+'SS taxation calculator'!$C$8+'SS taxation calculator'!$C$9+B90</f>
        <v>-969000</v>
      </c>
      <c r="N90" s="55">
        <f>J90+B90+'SS taxation calculator'!$C$7</f>
        <v>-969000</v>
      </c>
      <c r="O90" s="55">
        <f t="shared" si="7"/>
        <v>31500</v>
      </c>
      <c r="P90" s="132">
        <f>VLOOKUP('SS taxation calculator'!$C$12,'SS taxation calculator'!$BC$6:$BF$16,3,FALSE)</f>
        <v>0</v>
      </c>
      <c r="Q90" s="132">
        <f>VLOOKUP('SS taxation calculator'!$C$12,'SS taxation calculator'!$BC$6:$BF$16,4,FALSE)</f>
        <v>0</v>
      </c>
      <c r="R90" s="132">
        <f t="shared" si="8"/>
        <v>0</v>
      </c>
      <c r="S90" s="205">
        <f>VLOOKUP('SS taxation calculator'!$C$12,'SS taxation calculator'!$BC$6:$BF$16,2,FALSE)</f>
        <v>0</v>
      </c>
      <c r="T90" s="132">
        <f t="shared" si="9"/>
        <v>0</v>
      </c>
    </row>
    <row r="91" ht="15.75" customHeight="1">
      <c r="A91" s="55">
        <f t="shared" si="1"/>
        <v>0</v>
      </c>
      <c r="B91" s="52">
        <f t="shared" si="2"/>
        <v>-968000</v>
      </c>
      <c r="C91" s="51">
        <f>'SS taxation calculator'!$G$7</f>
        <v>0</v>
      </c>
      <c r="D91" s="52">
        <f>'SS taxation calculator'!$C$7+B91+'SS taxation calculator'!$C$8+'SS taxation calculator'!$C$9*0.5-'Line By Line'!$E$12</f>
        <v>-968000</v>
      </c>
      <c r="E91" s="52">
        <f>IF(D91&lt;'Line By Line'!$E$14,0,MIN(D91-'Line By Line'!$E$14,'Line By Line'!$E$16))</f>
        <v>0</v>
      </c>
      <c r="F91" s="52">
        <f t="shared" si="3"/>
        <v>0</v>
      </c>
      <c r="G91" s="51" t="str">
        <f t="shared" si="4"/>
        <v>50% of 1st TH</v>
      </c>
      <c r="H91" s="51">
        <f>IF('Line By Line'!$E$14&lt;D91,D91-'Line By Line'!$E$14-E91,0)</f>
        <v>0</v>
      </c>
      <c r="I91" s="52">
        <f>H91*'SS taxation calculator'!$E$32</f>
        <v>0</v>
      </c>
      <c r="J91" s="52">
        <f t="shared" si="5"/>
        <v>0</v>
      </c>
      <c r="K91" s="204" t="str">
        <f t="shared" si="6"/>
        <v>#DIV/0!</v>
      </c>
      <c r="L91" s="54" t="str">
        <f>CONCATENATE("Adding $",ROUND(B91/1000,1),"K actually added $",ROUND((B91+(J91-'SS taxation calculator'!$G$8))/1000,1),"K")</f>
        <v>Adding $-968K actually added $-968K</v>
      </c>
      <c r="M91" s="61">
        <f>'SS taxation calculator'!$C$7+'SS taxation calculator'!$C$8+'SS taxation calculator'!$C$9+B91</f>
        <v>-968000</v>
      </c>
      <c r="N91" s="55">
        <f>J91+B91+'SS taxation calculator'!$C$7</f>
        <v>-968000</v>
      </c>
      <c r="O91" s="55">
        <f t="shared" si="7"/>
        <v>31500</v>
      </c>
      <c r="P91" s="132">
        <f>VLOOKUP('SS taxation calculator'!$C$12,'SS taxation calculator'!$BC$6:$BF$16,3,FALSE)</f>
        <v>0</v>
      </c>
      <c r="Q91" s="132">
        <f>VLOOKUP('SS taxation calculator'!$C$12,'SS taxation calculator'!$BC$6:$BF$16,4,FALSE)</f>
        <v>0</v>
      </c>
      <c r="R91" s="132">
        <f t="shared" si="8"/>
        <v>0</v>
      </c>
      <c r="S91" s="205">
        <f>VLOOKUP('SS taxation calculator'!$C$12,'SS taxation calculator'!$BC$6:$BF$16,2,FALSE)</f>
        <v>0</v>
      </c>
      <c r="T91" s="132">
        <f t="shared" si="9"/>
        <v>0</v>
      </c>
    </row>
    <row r="92" ht="15.75" customHeight="1">
      <c r="A92" s="55">
        <f t="shared" si="1"/>
        <v>0</v>
      </c>
      <c r="B92" s="52">
        <f t="shared" si="2"/>
        <v>-967000</v>
      </c>
      <c r="C92" s="51">
        <f>'SS taxation calculator'!$G$7</f>
        <v>0</v>
      </c>
      <c r="D92" s="52">
        <f>'SS taxation calculator'!$C$7+B92+'SS taxation calculator'!$C$8+'SS taxation calculator'!$C$9*0.5-'Line By Line'!$E$12</f>
        <v>-967000</v>
      </c>
      <c r="E92" s="52">
        <f>IF(D92&lt;'Line By Line'!$E$14,0,MIN(D92-'Line By Line'!$E$14,'Line By Line'!$E$16))</f>
        <v>0</v>
      </c>
      <c r="F92" s="52">
        <f t="shared" si="3"/>
        <v>0</v>
      </c>
      <c r="G92" s="51" t="str">
        <f t="shared" si="4"/>
        <v>50% of 1st TH</v>
      </c>
      <c r="H92" s="51">
        <f>IF('Line By Line'!$E$14&lt;D92,D92-'Line By Line'!$E$14-E92,0)</f>
        <v>0</v>
      </c>
      <c r="I92" s="52">
        <f>H92*'SS taxation calculator'!$E$32</f>
        <v>0</v>
      </c>
      <c r="J92" s="52">
        <f t="shared" si="5"/>
        <v>0</v>
      </c>
      <c r="K92" s="204" t="str">
        <f t="shared" si="6"/>
        <v>#DIV/0!</v>
      </c>
      <c r="L92" s="54" t="str">
        <f>CONCATENATE("Adding $",ROUND(B92/1000,1),"K actually added $",ROUND((B92+(J92-'SS taxation calculator'!$G$8))/1000,1),"K")</f>
        <v>Adding $-967K actually added $-967K</v>
      </c>
      <c r="M92" s="61">
        <f>'SS taxation calculator'!$C$7+'SS taxation calculator'!$C$8+'SS taxation calculator'!$C$9+B92</f>
        <v>-967000</v>
      </c>
      <c r="N92" s="55">
        <f>J92+B92+'SS taxation calculator'!$C$7</f>
        <v>-967000</v>
      </c>
      <c r="O92" s="55">
        <f t="shared" si="7"/>
        <v>31500</v>
      </c>
      <c r="P92" s="132">
        <f>VLOOKUP('SS taxation calculator'!$C$12,'SS taxation calculator'!$BC$6:$BF$16,3,FALSE)</f>
        <v>0</v>
      </c>
      <c r="Q92" s="132">
        <f>VLOOKUP('SS taxation calculator'!$C$12,'SS taxation calculator'!$BC$6:$BF$16,4,FALSE)</f>
        <v>0</v>
      </c>
      <c r="R92" s="132">
        <f t="shared" si="8"/>
        <v>0</v>
      </c>
      <c r="S92" s="205">
        <f>VLOOKUP('SS taxation calculator'!$C$12,'SS taxation calculator'!$BC$6:$BF$16,2,FALSE)</f>
        <v>0</v>
      </c>
      <c r="T92" s="132">
        <f t="shared" si="9"/>
        <v>0</v>
      </c>
    </row>
    <row r="93" ht="15.75" customHeight="1">
      <c r="A93" s="55">
        <f t="shared" si="1"/>
        <v>0</v>
      </c>
      <c r="B93" s="52">
        <f t="shared" si="2"/>
        <v>-966000</v>
      </c>
      <c r="C93" s="51">
        <f>'SS taxation calculator'!$G$7</f>
        <v>0</v>
      </c>
      <c r="D93" s="52">
        <f>'SS taxation calculator'!$C$7+B93+'SS taxation calculator'!$C$8+'SS taxation calculator'!$C$9*0.5-'Line By Line'!$E$12</f>
        <v>-966000</v>
      </c>
      <c r="E93" s="52">
        <f>IF(D93&lt;'Line By Line'!$E$14,0,MIN(D93-'Line By Line'!$E$14,'Line By Line'!$E$16))</f>
        <v>0</v>
      </c>
      <c r="F93" s="52">
        <f t="shared" si="3"/>
        <v>0</v>
      </c>
      <c r="G93" s="51" t="str">
        <f t="shared" si="4"/>
        <v>50% of 1st TH</v>
      </c>
      <c r="H93" s="51">
        <f>IF('Line By Line'!$E$14&lt;D93,D93-'Line By Line'!$E$14-E93,0)</f>
        <v>0</v>
      </c>
      <c r="I93" s="52">
        <f>H93*'SS taxation calculator'!$E$32</f>
        <v>0</v>
      </c>
      <c r="J93" s="52">
        <f t="shared" si="5"/>
        <v>0</v>
      </c>
      <c r="K93" s="204" t="str">
        <f t="shared" si="6"/>
        <v>#DIV/0!</v>
      </c>
      <c r="L93" s="54" t="str">
        <f>CONCATENATE("Adding $",ROUND(B93/1000,1),"K actually added $",ROUND((B93+(J93-'SS taxation calculator'!$G$8))/1000,1),"K")</f>
        <v>Adding $-966K actually added $-966K</v>
      </c>
      <c r="M93" s="61">
        <f>'SS taxation calculator'!$C$7+'SS taxation calculator'!$C$8+'SS taxation calculator'!$C$9+B93</f>
        <v>-966000</v>
      </c>
      <c r="N93" s="55">
        <f>J93+B93+'SS taxation calculator'!$C$7</f>
        <v>-966000</v>
      </c>
      <c r="O93" s="55">
        <f t="shared" si="7"/>
        <v>31500</v>
      </c>
      <c r="P93" s="132">
        <f>VLOOKUP('SS taxation calculator'!$C$12,'SS taxation calculator'!$BC$6:$BF$16,3,FALSE)</f>
        <v>0</v>
      </c>
      <c r="Q93" s="132">
        <f>VLOOKUP('SS taxation calculator'!$C$12,'SS taxation calculator'!$BC$6:$BF$16,4,FALSE)</f>
        <v>0</v>
      </c>
      <c r="R93" s="132">
        <f t="shared" si="8"/>
        <v>0</v>
      </c>
      <c r="S93" s="205">
        <f>VLOOKUP('SS taxation calculator'!$C$12,'SS taxation calculator'!$BC$6:$BF$16,2,FALSE)</f>
        <v>0</v>
      </c>
      <c r="T93" s="132">
        <f t="shared" si="9"/>
        <v>0</v>
      </c>
    </row>
    <row r="94" ht="15.75" customHeight="1">
      <c r="A94" s="55">
        <f t="shared" si="1"/>
        <v>0</v>
      </c>
      <c r="B94" s="52">
        <f t="shared" si="2"/>
        <v>-965000</v>
      </c>
      <c r="C94" s="51">
        <f>'SS taxation calculator'!$G$7</f>
        <v>0</v>
      </c>
      <c r="D94" s="52">
        <f>'SS taxation calculator'!$C$7+B94+'SS taxation calculator'!$C$8+'SS taxation calculator'!$C$9*0.5-'Line By Line'!$E$12</f>
        <v>-965000</v>
      </c>
      <c r="E94" s="52">
        <f>IF(D94&lt;'Line By Line'!$E$14,0,MIN(D94-'Line By Line'!$E$14,'Line By Line'!$E$16))</f>
        <v>0</v>
      </c>
      <c r="F94" s="52">
        <f t="shared" si="3"/>
        <v>0</v>
      </c>
      <c r="G94" s="51" t="str">
        <f t="shared" si="4"/>
        <v>50% of 1st TH</v>
      </c>
      <c r="H94" s="51">
        <f>IF('Line By Line'!$E$14&lt;D94,D94-'Line By Line'!$E$14-E94,0)</f>
        <v>0</v>
      </c>
      <c r="I94" s="52">
        <f>H94*'SS taxation calculator'!$E$32</f>
        <v>0</v>
      </c>
      <c r="J94" s="52">
        <f t="shared" si="5"/>
        <v>0</v>
      </c>
      <c r="K94" s="204" t="str">
        <f t="shared" si="6"/>
        <v>#DIV/0!</v>
      </c>
      <c r="L94" s="54" t="str">
        <f>CONCATENATE("Adding $",ROUND(B94/1000,1),"K actually added $",ROUND((B94+(J94-'SS taxation calculator'!$G$8))/1000,1),"K")</f>
        <v>Adding $-965K actually added $-965K</v>
      </c>
      <c r="M94" s="61">
        <f>'SS taxation calculator'!$C$7+'SS taxation calculator'!$C$8+'SS taxation calculator'!$C$9+B94</f>
        <v>-965000</v>
      </c>
      <c r="N94" s="55">
        <f>J94+B94+'SS taxation calculator'!$C$7</f>
        <v>-965000</v>
      </c>
      <c r="O94" s="55">
        <f t="shared" si="7"/>
        <v>31500</v>
      </c>
      <c r="P94" s="132">
        <f>VLOOKUP('SS taxation calculator'!$C$12,'SS taxation calculator'!$BC$6:$BF$16,3,FALSE)</f>
        <v>0</v>
      </c>
      <c r="Q94" s="132">
        <f>VLOOKUP('SS taxation calculator'!$C$12,'SS taxation calculator'!$BC$6:$BF$16,4,FALSE)</f>
        <v>0</v>
      </c>
      <c r="R94" s="132">
        <f t="shared" si="8"/>
        <v>0</v>
      </c>
      <c r="S94" s="205">
        <f>VLOOKUP('SS taxation calculator'!$C$12,'SS taxation calculator'!$BC$6:$BF$16,2,FALSE)</f>
        <v>0</v>
      </c>
      <c r="T94" s="132">
        <f t="shared" si="9"/>
        <v>0</v>
      </c>
    </row>
    <row r="95" ht="15.75" customHeight="1">
      <c r="A95" s="55">
        <f t="shared" si="1"/>
        <v>0</v>
      </c>
      <c r="B95" s="52">
        <f t="shared" si="2"/>
        <v>-964000</v>
      </c>
      <c r="C95" s="51">
        <f>'SS taxation calculator'!$G$7</f>
        <v>0</v>
      </c>
      <c r="D95" s="52">
        <f>'SS taxation calculator'!$C$7+B95+'SS taxation calculator'!$C$8+'SS taxation calculator'!$C$9*0.5-'Line By Line'!$E$12</f>
        <v>-964000</v>
      </c>
      <c r="E95" s="52">
        <f>IF(D95&lt;'Line By Line'!$E$14,0,MIN(D95-'Line By Line'!$E$14,'Line By Line'!$E$16))</f>
        <v>0</v>
      </c>
      <c r="F95" s="52">
        <f t="shared" si="3"/>
        <v>0</v>
      </c>
      <c r="G95" s="51" t="str">
        <f t="shared" si="4"/>
        <v>50% of 1st TH</v>
      </c>
      <c r="H95" s="51">
        <f>IF('Line By Line'!$E$14&lt;D95,D95-'Line By Line'!$E$14-E95,0)</f>
        <v>0</v>
      </c>
      <c r="I95" s="52">
        <f>H95*'SS taxation calculator'!$E$32</f>
        <v>0</v>
      </c>
      <c r="J95" s="52">
        <f t="shared" si="5"/>
        <v>0</v>
      </c>
      <c r="K95" s="204" t="str">
        <f t="shared" si="6"/>
        <v>#DIV/0!</v>
      </c>
      <c r="L95" s="54" t="str">
        <f>CONCATENATE("Adding $",ROUND(B95/1000,1),"K actually added $",ROUND((B95+(J95-'SS taxation calculator'!$G$8))/1000,1),"K")</f>
        <v>Adding $-964K actually added $-964K</v>
      </c>
      <c r="M95" s="61">
        <f>'SS taxation calculator'!$C$7+'SS taxation calculator'!$C$8+'SS taxation calculator'!$C$9+B95</f>
        <v>-964000</v>
      </c>
      <c r="N95" s="55">
        <f>J95+B95+'SS taxation calculator'!$C$7</f>
        <v>-964000</v>
      </c>
      <c r="O95" s="55">
        <f t="shared" si="7"/>
        <v>31500</v>
      </c>
      <c r="P95" s="132">
        <f>VLOOKUP('SS taxation calculator'!$C$12,'SS taxation calculator'!$BC$6:$BF$16,3,FALSE)</f>
        <v>0</v>
      </c>
      <c r="Q95" s="132">
        <f>VLOOKUP('SS taxation calculator'!$C$12,'SS taxation calculator'!$BC$6:$BF$16,4,FALSE)</f>
        <v>0</v>
      </c>
      <c r="R95" s="132">
        <f t="shared" si="8"/>
        <v>0</v>
      </c>
      <c r="S95" s="205">
        <f>VLOOKUP('SS taxation calculator'!$C$12,'SS taxation calculator'!$BC$6:$BF$16,2,FALSE)</f>
        <v>0</v>
      </c>
      <c r="T95" s="132">
        <f t="shared" si="9"/>
        <v>0</v>
      </c>
    </row>
    <row r="96" ht="15.75" customHeight="1">
      <c r="A96" s="55">
        <f t="shared" si="1"/>
        <v>0</v>
      </c>
      <c r="B96" s="52">
        <f t="shared" si="2"/>
        <v>-963000</v>
      </c>
      <c r="C96" s="51">
        <f>'SS taxation calculator'!$G$7</f>
        <v>0</v>
      </c>
      <c r="D96" s="52">
        <f>'SS taxation calculator'!$C$7+B96+'SS taxation calculator'!$C$8+'SS taxation calculator'!$C$9*0.5-'Line By Line'!$E$12</f>
        <v>-963000</v>
      </c>
      <c r="E96" s="52">
        <f>IF(D96&lt;'Line By Line'!$E$14,0,MIN(D96-'Line By Line'!$E$14,'Line By Line'!$E$16))</f>
        <v>0</v>
      </c>
      <c r="F96" s="52">
        <f t="shared" si="3"/>
        <v>0</v>
      </c>
      <c r="G96" s="51" t="str">
        <f t="shared" si="4"/>
        <v>50% of 1st TH</v>
      </c>
      <c r="H96" s="51">
        <f>IF('Line By Line'!$E$14&lt;D96,D96-'Line By Line'!$E$14-E96,0)</f>
        <v>0</v>
      </c>
      <c r="I96" s="52">
        <f>H96*'SS taxation calculator'!$E$32</f>
        <v>0</v>
      </c>
      <c r="J96" s="52">
        <f t="shared" si="5"/>
        <v>0</v>
      </c>
      <c r="K96" s="204" t="str">
        <f t="shared" si="6"/>
        <v>#DIV/0!</v>
      </c>
      <c r="L96" s="54" t="str">
        <f>CONCATENATE("Adding $",ROUND(B96/1000,1),"K actually added $",ROUND((B96+(J96-'SS taxation calculator'!$G$8))/1000,1),"K")</f>
        <v>Adding $-963K actually added $-963K</v>
      </c>
      <c r="M96" s="61">
        <f>'SS taxation calculator'!$C$7+'SS taxation calculator'!$C$8+'SS taxation calculator'!$C$9+B96</f>
        <v>-963000</v>
      </c>
      <c r="N96" s="55">
        <f>J96+B96+'SS taxation calculator'!$C$7</f>
        <v>-963000</v>
      </c>
      <c r="O96" s="55">
        <f t="shared" si="7"/>
        <v>31500</v>
      </c>
      <c r="P96" s="132">
        <f>VLOOKUP('SS taxation calculator'!$C$12,'SS taxation calculator'!$BC$6:$BF$16,3,FALSE)</f>
        <v>0</v>
      </c>
      <c r="Q96" s="132">
        <f>VLOOKUP('SS taxation calculator'!$C$12,'SS taxation calculator'!$BC$6:$BF$16,4,FALSE)</f>
        <v>0</v>
      </c>
      <c r="R96" s="132">
        <f t="shared" si="8"/>
        <v>0</v>
      </c>
      <c r="S96" s="205">
        <f>VLOOKUP('SS taxation calculator'!$C$12,'SS taxation calculator'!$BC$6:$BF$16,2,FALSE)</f>
        <v>0</v>
      </c>
      <c r="T96" s="132">
        <f t="shared" si="9"/>
        <v>0</v>
      </c>
    </row>
    <row r="97" ht="15.75" customHeight="1">
      <c r="A97" s="55">
        <f t="shared" si="1"/>
        <v>0</v>
      </c>
      <c r="B97" s="52">
        <f t="shared" si="2"/>
        <v>-962000</v>
      </c>
      <c r="C97" s="51">
        <f>'SS taxation calculator'!$G$7</f>
        <v>0</v>
      </c>
      <c r="D97" s="52">
        <f>'SS taxation calculator'!$C$7+B97+'SS taxation calculator'!$C$8+'SS taxation calculator'!$C$9*0.5-'Line By Line'!$E$12</f>
        <v>-962000</v>
      </c>
      <c r="E97" s="52">
        <f>IF(D97&lt;'Line By Line'!$E$14,0,MIN(D97-'Line By Line'!$E$14,'Line By Line'!$E$16))</f>
        <v>0</v>
      </c>
      <c r="F97" s="52">
        <f t="shared" si="3"/>
        <v>0</v>
      </c>
      <c r="G97" s="51" t="str">
        <f t="shared" si="4"/>
        <v>50% of 1st TH</v>
      </c>
      <c r="H97" s="51">
        <f>IF('Line By Line'!$E$14&lt;D97,D97-'Line By Line'!$E$14-E97,0)</f>
        <v>0</v>
      </c>
      <c r="I97" s="52">
        <f>H97*'SS taxation calculator'!$E$32</f>
        <v>0</v>
      </c>
      <c r="J97" s="52">
        <f t="shared" si="5"/>
        <v>0</v>
      </c>
      <c r="K97" s="204" t="str">
        <f t="shared" si="6"/>
        <v>#DIV/0!</v>
      </c>
      <c r="L97" s="54" t="str">
        <f>CONCATENATE("Adding $",ROUND(B97/1000,1),"K actually added $",ROUND((B97+(J97-'SS taxation calculator'!$G$8))/1000,1),"K")</f>
        <v>Adding $-962K actually added $-962K</v>
      </c>
      <c r="M97" s="61">
        <f>'SS taxation calculator'!$C$7+'SS taxation calculator'!$C$8+'SS taxation calculator'!$C$9+B97</f>
        <v>-962000</v>
      </c>
      <c r="N97" s="55">
        <f>J97+B97+'SS taxation calculator'!$C$7</f>
        <v>-962000</v>
      </c>
      <c r="O97" s="55">
        <f t="shared" si="7"/>
        <v>31500</v>
      </c>
      <c r="P97" s="132">
        <f>VLOOKUP('SS taxation calculator'!$C$12,'SS taxation calculator'!$BC$6:$BF$16,3,FALSE)</f>
        <v>0</v>
      </c>
      <c r="Q97" s="132">
        <f>VLOOKUP('SS taxation calculator'!$C$12,'SS taxation calculator'!$BC$6:$BF$16,4,FALSE)</f>
        <v>0</v>
      </c>
      <c r="R97" s="132">
        <f t="shared" si="8"/>
        <v>0</v>
      </c>
      <c r="S97" s="205">
        <f>VLOOKUP('SS taxation calculator'!$C$12,'SS taxation calculator'!$BC$6:$BF$16,2,FALSE)</f>
        <v>0</v>
      </c>
      <c r="T97" s="132">
        <f t="shared" si="9"/>
        <v>0</v>
      </c>
    </row>
    <row r="98" ht="15.75" customHeight="1">
      <c r="A98" s="55">
        <f t="shared" si="1"/>
        <v>0</v>
      </c>
      <c r="B98" s="52">
        <f t="shared" si="2"/>
        <v>-961000</v>
      </c>
      <c r="C98" s="51">
        <f>'SS taxation calculator'!$G$7</f>
        <v>0</v>
      </c>
      <c r="D98" s="52">
        <f>'SS taxation calculator'!$C$7+B98+'SS taxation calculator'!$C$8+'SS taxation calculator'!$C$9*0.5-'Line By Line'!$E$12</f>
        <v>-961000</v>
      </c>
      <c r="E98" s="52">
        <f>IF(D98&lt;'Line By Line'!$E$14,0,MIN(D98-'Line By Line'!$E$14,'Line By Line'!$E$16))</f>
        <v>0</v>
      </c>
      <c r="F98" s="52">
        <f t="shared" si="3"/>
        <v>0</v>
      </c>
      <c r="G98" s="51" t="str">
        <f t="shared" si="4"/>
        <v>50% of 1st TH</v>
      </c>
      <c r="H98" s="51">
        <f>IF('Line By Line'!$E$14&lt;D98,D98-'Line By Line'!$E$14-E98,0)</f>
        <v>0</v>
      </c>
      <c r="I98" s="52">
        <f>H98*'SS taxation calculator'!$E$32</f>
        <v>0</v>
      </c>
      <c r="J98" s="52">
        <f t="shared" si="5"/>
        <v>0</v>
      </c>
      <c r="K98" s="204" t="str">
        <f t="shared" si="6"/>
        <v>#DIV/0!</v>
      </c>
      <c r="L98" s="54" t="str">
        <f>CONCATENATE("Adding $",ROUND(B98/1000,1),"K actually added $",ROUND((B98+(J98-'SS taxation calculator'!$G$8))/1000,1),"K")</f>
        <v>Adding $-961K actually added $-961K</v>
      </c>
      <c r="M98" s="61">
        <f>'SS taxation calculator'!$C$7+'SS taxation calculator'!$C$8+'SS taxation calculator'!$C$9+B98</f>
        <v>-961000</v>
      </c>
      <c r="N98" s="55">
        <f>J98+B98+'SS taxation calculator'!$C$7</f>
        <v>-961000</v>
      </c>
      <c r="O98" s="55">
        <f t="shared" si="7"/>
        <v>31500</v>
      </c>
      <c r="P98" s="132">
        <f>VLOOKUP('SS taxation calculator'!$C$12,'SS taxation calculator'!$BC$6:$BF$16,3,FALSE)</f>
        <v>0</v>
      </c>
      <c r="Q98" s="132">
        <f>VLOOKUP('SS taxation calculator'!$C$12,'SS taxation calculator'!$BC$6:$BF$16,4,FALSE)</f>
        <v>0</v>
      </c>
      <c r="R98" s="132">
        <f t="shared" si="8"/>
        <v>0</v>
      </c>
      <c r="S98" s="205">
        <f>VLOOKUP('SS taxation calculator'!$C$12,'SS taxation calculator'!$BC$6:$BF$16,2,FALSE)</f>
        <v>0</v>
      </c>
      <c r="T98" s="132">
        <f t="shared" si="9"/>
        <v>0</v>
      </c>
    </row>
    <row r="99" ht="15.75" customHeight="1">
      <c r="A99" s="55">
        <f t="shared" si="1"/>
        <v>0</v>
      </c>
      <c r="B99" s="52">
        <f t="shared" si="2"/>
        <v>-960000</v>
      </c>
      <c r="C99" s="51">
        <f>'SS taxation calculator'!$G$7</f>
        <v>0</v>
      </c>
      <c r="D99" s="52">
        <f>'SS taxation calculator'!$C$7+B99+'SS taxation calculator'!$C$8+'SS taxation calculator'!$C$9*0.5-'Line By Line'!$E$12</f>
        <v>-960000</v>
      </c>
      <c r="E99" s="52">
        <f>IF(D99&lt;'Line By Line'!$E$14,0,MIN(D99-'Line By Line'!$E$14,'Line By Line'!$E$16))</f>
        <v>0</v>
      </c>
      <c r="F99" s="52">
        <f t="shared" si="3"/>
        <v>0</v>
      </c>
      <c r="G99" s="51" t="str">
        <f t="shared" si="4"/>
        <v>50% of 1st TH</v>
      </c>
      <c r="H99" s="51">
        <f>IF('Line By Line'!$E$14&lt;D99,D99-'Line By Line'!$E$14-E99,0)</f>
        <v>0</v>
      </c>
      <c r="I99" s="52">
        <f>H99*'SS taxation calculator'!$E$32</f>
        <v>0</v>
      </c>
      <c r="J99" s="52">
        <f t="shared" si="5"/>
        <v>0</v>
      </c>
      <c r="K99" s="204" t="str">
        <f t="shared" si="6"/>
        <v>#DIV/0!</v>
      </c>
      <c r="L99" s="54" t="str">
        <f>CONCATENATE("Adding $",ROUND(B99/1000,1),"K actually added $",ROUND((B99+(J99-'SS taxation calculator'!$G$8))/1000,1),"K")</f>
        <v>Adding $-960K actually added $-960K</v>
      </c>
      <c r="M99" s="61">
        <f>'SS taxation calculator'!$C$7+'SS taxation calculator'!$C$8+'SS taxation calculator'!$C$9+B99</f>
        <v>-960000</v>
      </c>
      <c r="N99" s="55">
        <f>J99+B99+'SS taxation calculator'!$C$7</f>
        <v>-960000</v>
      </c>
      <c r="O99" s="55">
        <f t="shared" si="7"/>
        <v>31500</v>
      </c>
      <c r="P99" s="132">
        <f>VLOOKUP('SS taxation calculator'!$C$12,'SS taxation calculator'!$BC$6:$BF$16,3,FALSE)</f>
        <v>0</v>
      </c>
      <c r="Q99" s="132">
        <f>VLOOKUP('SS taxation calculator'!$C$12,'SS taxation calculator'!$BC$6:$BF$16,4,FALSE)</f>
        <v>0</v>
      </c>
      <c r="R99" s="132">
        <f t="shared" si="8"/>
        <v>0</v>
      </c>
      <c r="S99" s="205">
        <f>VLOOKUP('SS taxation calculator'!$C$12,'SS taxation calculator'!$BC$6:$BF$16,2,FALSE)</f>
        <v>0</v>
      </c>
      <c r="T99" s="132">
        <f t="shared" si="9"/>
        <v>0</v>
      </c>
    </row>
    <row r="100" ht="15.75" customHeight="1">
      <c r="A100" s="55">
        <f t="shared" si="1"/>
        <v>0</v>
      </c>
      <c r="B100" s="52">
        <f t="shared" si="2"/>
        <v>-959000</v>
      </c>
      <c r="C100" s="51">
        <f>'SS taxation calculator'!$G$7</f>
        <v>0</v>
      </c>
      <c r="D100" s="52">
        <f>'SS taxation calculator'!$C$7+B100+'SS taxation calculator'!$C$8+'SS taxation calculator'!$C$9*0.5-'Line By Line'!$E$12</f>
        <v>-959000</v>
      </c>
      <c r="E100" s="52">
        <f>IF(D100&lt;'Line By Line'!$E$14,0,MIN(D100-'Line By Line'!$E$14,'Line By Line'!$E$16))</f>
        <v>0</v>
      </c>
      <c r="F100" s="52">
        <f t="shared" si="3"/>
        <v>0</v>
      </c>
      <c r="G100" s="51" t="str">
        <f t="shared" si="4"/>
        <v>50% of 1st TH</v>
      </c>
      <c r="H100" s="51">
        <f>IF('Line By Line'!$E$14&lt;D100,D100-'Line By Line'!$E$14-E100,0)</f>
        <v>0</v>
      </c>
      <c r="I100" s="52">
        <f>H100*'SS taxation calculator'!$E$32</f>
        <v>0</v>
      </c>
      <c r="J100" s="52">
        <f t="shared" si="5"/>
        <v>0</v>
      </c>
      <c r="K100" s="204" t="str">
        <f t="shared" si="6"/>
        <v>#DIV/0!</v>
      </c>
      <c r="L100" s="54" t="str">
        <f>CONCATENATE("Adding $",ROUND(B100/1000,1),"K actually added $",ROUND((B100+(J100-'SS taxation calculator'!$G$8))/1000,1),"K")</f>
        <v>Adding $-959K actually added $-959K</v>
      </c>
      <c r="M100" s="61">
        <f>'SS taxation calculator'!$C$7+'SS taxation calculator'!$C$8+'SS taxation calculator'!$C$9+B100</f>
        <v>-959000</v>
      </c>
      <c r="N100" s="55">
        <f>J100+B100+'SS taxation calculator'!$C$7</f>
        <v>-959000</v>
      </c>
      <c r="O100" s="55">
        <f t="shared" si="7"/>
        <v>31500</v>
      </c>
      <c r="P100" s="132">
        <f>VLOOKUP('SS taxation calculator'!$C$12,'SS taxation calculator'!$BC$6:$BF$16,3,FALSE)</f>
        <v>0</v>
      </c>
      <c r="Q100" s="132">
        <f>VLOOKUP('SS taxation calculator'!$C$12,'SS taxation calculator'!$BC$6:$BF$16,4,FALSE)</f>
        <v>0</v>
      </c>
      <c r="R100" s="132">
        <f t="shared" si="8"/>
        <v>0</v>
      </c>
      <c r="S100" s="205">
        <f>VLOOKUP('SS taxation calculator'!$C$12,'SS taxation calculator'!$BC$6:$BF$16,2,FALSE)</f>
        <v>0</v>
      </c>
      <c r="T100" s="132">
        <f t="shared" si="9"/>
        <v>0</v>
      </c>
    </row>
    <row r="101" ht="15.75" customHeight="1">
      <c r="A101" s="55">
        <f t="shared" si="1"/>
        <v>0</v>
      </c>
      <c r="B101" s="52">
        <f t="shared" si="2"/>
        <v>-958000</v>
      </c>
      <c r="C101" s="51">
        <f>'SS taxation calculator'!$G$7</f>
        <v>0</v>
      </c>
      <c r="D101" s="52">
        <f>'SS taxation calculator'!$C$7+B101+'SS taxation calculator'!$C$8+'SS taxation calculator'!$C$9*0.5-'Line By Line'!$E$12</f>
        <v>-958000</v>
      </c>
      <c r="E101" s="52">
        <f>IF(D101&lt;'Line By Line'!$E$14,0,MIN(D101-'Line By Line'!$E$14,'Line By Line'!$E$16))</f>
        <v>0</v>
      </c>
      <c r="F101" s="52">
        <f t="shared" si="3"/>
        <v>0</v>
      </c>
      <c r="G101" s="51" t="str">
        <f t="shared" si="4"/>
        <v>50% of 1st TH</v>
      </c>
      <c r="H101" s="51">
        <f>IF('Line By Line'!$E$14&lt;D101,D101-'Line By Line'!$E$14-E101,0)</f>
        <v>0</v>
      </c>
      <c r="I101" s="52">
        <f>H101*'SS taxation calculator'!$E$32</f>
        <v>0</v>
      </c>
      <c r="J101" s="52">
        <f t="shared" si="5"/>
        <v>0</v>
      </c>
      <c r="K101" s="204" t="str">
        <f t="shared" si="6"/>
        <v>#DIV/0!</v>
      </c>
      <c r="L101" s="54" t="str">
        <f>CONCATENATE("Adding $",ROUND(B101/1000,1),"K actually added $",ROUND((B101+(J101-'SS taxation calculator'!$G$8))/1000,1),"K")</f>
        <v>Adding $-958K actually added $-958K</v>
      </c>
      <c r="M101" s="61">
        <f>'SS taxation calculator'!$C$7+'SS taxation calculator'!$C$8+'SS taxation calculator'!$C$9+B101</f>
        <v>-958000</v>
      </c>
      <c r="N101" s="55">
        <f>J101+B101+'SS taxation calculator'!$C$7</f>
        <v>-958000</v>
      </c>
      <c r="O101" s="55">
        <f t="shared" si="7"/>
        <v>31500</v>
      </c>
      <c r="P101" s="132">
        <f>VLOOKUP('SS taxation calculator'!$C$12,'SS taxation calculator'!$BC$6:$BF$16,3,FALSE)</f>
        <v>0</v>
      </c>
      <c r="Q101" s="132">
        <f>VLOOKUP('SS taxation calculator'!$C$12,'SS taxation calculator'!$BC$6:$BF$16,4,FALSE)</f>
        <v>0</v>
      </c>
      <c r="R101" s="132">
        <f t="shared" si="8"/>
        <v>0</v>
      </c>
      <c r="S101" s="205">
        <f>VLOOKUP('SS taxation calculator'!$C$12,'SS taxation calculator'!$BC$6:$BF$16,2,FALSE)</f>
        <v>0</v>
      </c>
      <c r="T101" s="132">
        <f t="shared" si="9"/>
        <v>0</v>
      </c>
    </row>
    <row r="102" ht="15.75" customHeight="1">
      <c r="A102" s="55">
        <f t="shared" si="1"/>
        <v>0</v>
      </c>
      <c r="B102" s="52">
        <f t="shared" si="2"/>
        <v>-957000</v>
      </c>
      <c r="C102" s="51">
        <f>'SS taxation calculator'!$G$7</f>
        <v>0</v>
      </c>
      <c r="D102" s="52">
        <f>'SS taxation calculator'!$C$7+B102+'SS taxation calculator'!$C$8+'SS taxation calculator'!$C$9*0.5-'Line By Line'!$E$12</f>
        <v>-957000</v>
      </c>
      <c r="E102" s="52">
        <f>IF(D102&lt;'Line By Line'!$E$14,0,MIN(D102-'Line By Line'!$E$14,'Line By Line'!$E$16))</f>
        <v>0</v>
      </c>
      <c r="F102" s="52">
        <f t="shared" si="3"/>
        <v>0</v>
      </c>
      <c r="G102" s="51" t="str">
        <f t="shared" si="4"/>
        <v>50% of 1st TH</v>
      </c>
      <c r="H102" s="51">
        <f>IF('Line By Line'!$E$14&lt;D102,D102-'Line By Line'!$E$14-E102,0)</f>
        <v>0</v>
      </c>
      <c r="I102" s="52">
        <f>H102*'SS taxation calculator'!$E$32</f>
        <v>0</v>
      </c>
      <c r="J102" s="52">
        <f t="shared" si="5"/>
        <v>0</v>
      </c>
      <c r="K102" s="204" t="str">
        <f t="shared" si="6"/>
        <v>#DIV/0!</v>
      </c>
      <c r="L102" s="54" t="str">
        <f>CONCATENATE("Adding $",ROUND(B102/1000,1),"K actually added $",ROUND((B102+(J102-'SS taxation calculator'!$G$8))/1000,1),"K")</f>
        <v>Adding $-957K actually added $-957K</v>
      </c>
      <c r="M102" s="61">
        <f>'SS taxation calculator'!$C$7+'SS taxation calculator'!$C$8+'SS taxation calculator'!$C$9+B102</f>
        <v>-957000</v>
      </c>
      <c r="N102" s="55">
        <f>J102+B102+'SS taxation calculator'!$C$7</f>
        <v>-957000</v>
      </c>
      <c r="O102" s="55">
        <f t="shared" si="7"/>
        <v>31500</v>
      </c>
      <c r="P102" s="132">
        <f>VLOOKUP('SS taxation calculator'!$C$12,'SS taxation calculator'!$BC$6:$BF$16,3,FALSE)</f>
        <v>0</v>
      </c>
      <c r="Q102" s="132">
        <f>VLOOKUP('SS taxation calculator'!$C$12,'SS taxation calculator'!$BC$6:$BF$16,4,FALSE)</f>
        <v>0</v>
      </c>
      <c r="R102" s="132">
        <f t="shared" si="8"/>
        <v>0</v>
      </c>
      <c r="S102" s="205">
        <f>VLOOKUP('SS taxation calculator'!$C$12,'SS taxation calculator'!$BC$6:$BF$16,2,FALSE)</f>
        <v>0</v>
      </c>
      <c r="T102" s="132">
        <f t="shared" si="9"/>
        <v>0</v>
      </c>
    </row>
    <row r="103" ht="15.75" customHeight="1">
      <c r="A103" s="55">
        <f t="shared" si="1"/>
        <v>0</v>
      </c>
      <c r="B103" s="52">
        <f t="shared" si="2"/>
        <v>-956000</v>
      </c>
      <c r="C103" s="51">
        <f>'SS taxation calculator'!$G$7</f>
        <v>0</v>
      </c>
      <c r="D103" s="52">
        <f>'SS taxation calculator'!$C$7+B103+'SS taxation calculator'!$C$8+'SS taxation calculator'!$C$9*0.5-'Line By Line'!$E$12</f>
        <v>-956000</v>
      </c>
      <c r="E103" s="52">
        <f>IF(D103&lt;'Line By Line'!$E$14,0,MIN(D103-'Line By Line'!$E$14,'Line By Line'!$E$16))</f>
        <v>0</v>
      </c>
      <c r="F103" s="52">
        <f t="shared" si="3"/>
        <v>0</v>
      </c>
      <c r="G103" s="51" t="str">
        <f t="shared" si="4"/>
        <v>50% of 1st TH</v>
      </c>
      <c r="H103" s="51">
        <f>IF('Line By Line'!$E$14&lt;D103,D103-'Line By Line'!$E$14-E103,0)</f>
        <v>0</v>
      </c>
      <c r="I103" s="52">
        <f>H103*'SS taxation calculator'!$E$32</f>
        <v>0</v>
      </c>
      <c r="J103" s="52">
        <f t="shared" si="5"/>
        <v>0</v>
      </c>
      <c r="K103" s="204" t="str">
        <f t="shared" si="6"/>
        <v>#DIV/0!</v>
      </c>
      <c r="L103" s="54" t="str">
        <f>CONCATENATE("Adding $",ROUND(B103/1000,1),"K actually added $",ROUND((B103+(J103-'SS taxation calculator'!$G$8))/1000,1),"K")</f>
        <v>Adding $-956K actually added $-956K</v>
      </c>
      <c r="M103" s="61">
        <f>'SS taxation calculator'!$C$7+'SS taxation calculator'!$C$8+'SS taxation calculator'!$C$9+B103</f>
        <v>-956000</v>
      </c>
      <c r="N103" s="55">
        <f>J103+B103+'SS taxation calculator'!$C$7</f>
        <v>-956000</v>
      </c>
      <c r="O103" s="55">
        <f t="shared" si="7"/>
        <v>31500</v>
      </c>
      <c r="P103" s="132">
        <f>VLOOKUP('SS taxation calculator'!$C$12,'SS taxation calculator'!$BC$6:$BF$16,3,FALSE)</f>
        <v>0</v>
      </c>
      <c r="Q103" s="132">
        <f>VLOOKUP('SS taxation calculator'!$C$12,'SS taxation calculator'!$BC$6:$BF$16,4,FALSE)</f>
        <v>0</v>
      </c>
      <c r="R103" s="132">
        <f t="shared" si="8"/>
        <v>0</v>
      </c>
      <c r="S103" s="205">
        <f>VLOOKUP('SS taxation calculator'!$C$12,'SS taxation calculator'!$BC$6:$BF$16,2,FALSE)</f>
        <v>0</v>
      </c>
      <c r="T103" s="132">
        <f t="shared" si="9"/>
        <v>0</v>
      </c>
    </row>
    <row r="104" ht="15.75" customHeight="1">
      <c r="A104" s="55">
        <f t="shared" si="1"/>
        <v>0</v>
      </c>
      <c r="B104" s="52">
        <f t="shared" si="2"/>
        <v>-955000</v>
      </c>
      <c r="C104" s="51">
        <f>'SS taxation calculator'!$G$7</f>
        <v>0</v>
      </c>
      <c r="D104" s="52">
        <f>'SS taxation calculator'!$C$7+B104+'SS taxation calculator'!$C$8+'SS taxation calculator'!$C$9*0.5-'Line By Line'!$E$12</f>
        <v>-955000</v>
      </c>
      <c r="E104" s="52">
        <f>IF(D104&lt;'Line By Line'!$E$14,0,MIN(D104-'Line By Line'!$E$14,'Line By Line'!$E$16))</f>
        <v>0</v>
      </c>
      <c r="F104" s="52">
        <f t="shared" si="3"/>
        <v>0</v>
      </c>
      <c r="G104" s="51" t="str">
        <f t="shared" si="4"/>
        <v>50% of 1st TH</v>
      </c>
      <c r="H104" s="51">
        <f>IF('Line By Line'!$E$14&lt;D104,D104-'Line By Line'!$E$14-E104,0)</f>
        <v>0</v>
      </c>
      <c r="I104" s="52">
        <f>H104*'SS taxation calculator'!$E$32</f>
        <v>0</v>
      </c>
      <c r="J104" s="52">
        <f t="shared" si="5"/>
        <v>0</v>
      </c>
      <c r="K104" s="204" t="str">
        <f t="shared" si="6"/>
        <v>#DIV/0!</v>
      </c>
      <c r="L104" s="54" t="str">
        <f>CONCATENATE("Adding $",ROUND(B104/1000,1),"K actually added $",ROUND((B104+(J104-'SS taxation calculator'!$G$8))/1000,1),"K")</f>
        <v>Adding $-955K actually added $-955K</v>
      </c>
      <c r="M104" s="61">
        <f>'SS taxation calculator'!$C$7+'SS taxation calculator'!$C$8+'SS taxation calculator'!$C$9+B104</f>
        <v>-955000</v>
      </c>
      <c r="N104" s="55">
        <f>J104+B104+'SS taxation calculator'!$C$7</f>
        <v>-955000</v>
      </c>
      <c r="O104" s="55">
        <f t="shared" si="7"/>
        <v>31500</v>
      </c>
      <c r="P104" s="132">
        <f>VLOOKUP('SS taxation calculator'!$C$12,'SS taxation calculator'!$BC$6:$BF$16,3,FALSE)</f>
        <v>0</v>
      </c>
      <c r="Q104" s="132">
        <f>VLOOKUP('SS taxation calculator'!$C$12,'SS taxation calculator'!$BC$6:$BF$16,4,FALSE)</f>
        <v>0</v>
      </c>
      <c r="R104" s="132">
        <f t="shared" si="8"/>
        <v>0</v>
      </c>
      <c r="S104" s="205">
        <f>VLOOKUP('SS taxation calculator'!$C$12,'SS taxation calculator'!$BC$6:$BF$16,2,FALSE)</f>
        <v>0</v>
      </c>
      <c r="T104" s="132">
        <f t="shared" si="9"/>
        <v>0</v>
      </c>
    </row>
    <row r="105" ht="15.75" customHeight="1">
      <c r="A105" s="55">
        <f t="shared" si="1"/>
        <v>0</v>
      </c>
      <c r="B105" s="52">
        <f t="shared" si="2"/>
        <v>-954000</v>
      </c>
      <c r="C105" s="51">
        <f>'SS taxation calculator'!$G$7</f>
        <v>0</v>
      </c>
      <c r="D105" s="52">
        <f>'SS taxation calculator'!$C$7+B105+'SS taxation calculator'!$C$8+'SS taxation calculator'!$C$9*0.5-'Line By Line'!$E$12</f>
        <v>-954000</v>
      </c>
      <c r="E105" s="52">
        <f>IF(D105&lt;'Line By Line'!$E$14,0,MIN(D105-'Line By Line'!$E$14,'Line By Line'!$E$16))</f>
        <v>0</v>
      </c>
      <c r="F105" s="52">
        <f t="shared" si="3"/>
        <v>0</v>
      </c>
      <c r="G105" s="51" t="str">
        <f t="shared" si="4"/>
        <v>50% of 1st TH</v>
      </c>
      <c r="H105" s="51">
        <f>IF('Line By Line'!$E$14&lt;D105,D105-'Line By Line'!$E$14-E105,0)</f>
        <v>0</v>
      </c>
      <c r="I105" s="52">
        <f>H105*'SS taxation calculator'!$E$32</f>
        <v>0</v>
      </c>
      <c r="J105" s="52">
        <f t="shared" si="5"/>
        <v>0</v>
      </c>
      <c r="K105" s="204" t="str">
        <f t="shared" si="6"/>
        <v>#DIV/0!</v>
      </c>
      <c r="L105" s="54" t="str">
        <f>CONCATENATE("Adding $",ROUND(B105/1000,1),"K actually added $",ROUND((B105+(J105-'SS taxation calculator'!$G$8))/1000,1),"K")</f>
        <v>Adding $-954K actually added $-954K</v>
      </c>
      <c r="M105" s="61">
        <f>'SS taxation calculator'!$C$7+'SS taxation calculator'!$C$8+'SS taxation calculator'!$C$9+B105</f>
        <v>-954000</v>
      </c>
      <c r="N105" s="55">
        <f>J105+B105+'SS taxation calculator'!$C$7</f>
        <v>-954000</v>
      </c>
      <c r="O105" s="55">
        <f t="shared" si="7"/>
        <v>31500</v>
      </c>
      <c r="P105" s="132">
        <f>VLOOKUP('SS taxation calculator'!$C$12,'SS taxation calculator'!$BC$6:$BF$16,3,FALSE)</f>
        <v>0</v>
      </c>
      <c r="Q105" s="132">
        <f>VLOOKUP('SS taxation calculator'!$C$12,'SS taxation calculator'!$BC$6:$BF$16,4,FALSE)</f>
        <v>0</v>
      </c>
      <c r="R105" s="132">
        <f t="shared" si="8"/>
        <v>0</v>
      </c>
      <c r="S105" s="205">
        <f>VLOOKUP('SS taxation calculator'!$C$12,'SS taxation calculator'!$BC$6:$BF$16,2,FALSE)</f>
        <v>0</v>
      </c>
      <c r="T105" s="132">
        <f t="shared" si="9"/>
        <v>0</v>
      </c>
    </row>
    <row r="106" ht="15.75" customHeight="1">
      <c r="A106" s="55">
        <f t="shared" si="1"/>
        <v>0</v>
      </c>
      <c r="B106" s="52">
        <f t="shared" si="2"/>
        <v>-953000</v>
      </c>
      <c r="C106" s="51">
        <f>'SS taxation calculator'!$G$7</f>
        <v>0</v>
      </c>
      <c r="D106" s="52">
        <f>'SS taxation calculator'!$C$7+B106+'SS taxation calculator'!$C$8+'SS taxation calculator'!$C$9*0.5-'Line By Line'!$E$12</f>
        <v>-953000</v>
      </c>
      <c r="E106" s="52">
        <f>IF(D106&lt;'Line By Line'!$E$14,0,MIN(D106-'Line By Line'!$E$14,'Line By Line'!$E$16))</f>
        <v>0</v>
      </c>
      <c r="F106" s="52">
        <f t="shared" si="3"/>
        <v>0</v>
      </c>
      <c r="G106" s="51" t="str">
        <f t="shared" si="4"/>
        <v>50% of 1st TH</v>
      </c>
      <c r="H106" s="51">
        <f>IF('Line By Line'!$E$14&lt;D106,D106-'Line By Line'!$E$14-E106,0)</f>
        <v>0</v>
      </c>
      <c r="I106" s="52">
        <f>H106*'SS taxation calculator'!$E$32</f>
        <v>0</v>
      </c>
      <c r="J106" s="52">
        <f t="shared" si="5"/>
        <v>0</v>
      </c>
      <c r="K106" s="204" t="str">
        <f t="shared" si="6"/>
        <v>#DIV/0!</v>
      </c>
      <c r="L106" s="54" t="str">
        <f>CONCATENATE("Adding $",ROUND(B106/1000,1),"K actually added $",ROUND((B106+(J106-'SS taxation calculator'!$G$8))/1000,1),"K")</f>
        <v>Adding $-953K actually added $-953K</v>
      </c>
      <c r="M106" s="61">
        <f>'SS taxation calculator'!$C$7+'SS taxation calculator'!$C$8+'SS taxation calculator'!$C$9+B106</f>
        <v>-953000</v>
      </c>
      <c r="N106" s="55">
        <f>J106+B106+'SS taxation calculator'!$C$7</f>
        <v>-953000</v>
      </c>
      <c r="O106" s="55">
        <f t="shared" si="7"/>
        <v>31500</v>
      </c>
      <c r="P106" s="132">
        <f>VLOOKUP('SS taxation calculator'!$C$12,'SS taxation calculator'!$BC$6:$BF$16,3,FALSE)</f>
        <v>0</v>
      </c>
      <c r="Q106" s="132">
        <f>VLOOKUP('SS taxation calculator'!$C$12,'SS taxation calculator'!$BC$6:$BF$16,4,FALSE)</f>
        <v>0</v>
      </c>
      <c r="R106" s="132">
        <f t="shared" si="8"/>
        <v>0</v>
      </c>
      <c r="S106" s="205">
        <f>VLOOKUP('SS taxation calculator'!$C$12,'SS taxation calculator'!$BC$6:$BF$16,2,FALSE)</f>
        <v>0</v>
      </c>
      <c r="T106" s="132">
        <f t="shared" si="9"/>
        <v>0</v>
      </c>
    </row>
    <row r="107" ht="15.75" customHeight="1">
      <c r="A107" s="55">
        <f t="shared" si="1"/>
        <v>0</v>
      </c>
      <c r="B107" s="52">
        <f t="shared" si="2"/>
        <v>-952000</v>
      </c>
      <c r="C107" s="51">
        <f>'SS taxation calculator'!$G$7</f>
        <v>0</v>
      </c>
      <c r="D107" s="52">
        <f>'SS taxation calculator'!$C$7+B107+'SS taxation calculator'!$C$8+'SS taxation calculator'!$C$9*0.5-'Line By Line'!$E$12</f>
        <v>-952000</v>
      </c>
      <c r="E107" s="52">
        <f>IF(D107&lt;'Line By Line'!$E$14,0,MIN(D107-'Line By Line'!$E$14,'Line By Line'!$E$16))</f>
        <v>0</v>
      </c>
      <c r="F107" s="52">
        <f t="shared" si="3"/>
        <v>0</v>
      </c>
      <c r="G107" s="51" t="str">
        <f t="shared" si="4"/>
        <v>50% of 1st TH</v>
      </c>
      <c r="H107" s="51">
        <f>IF('Line By Line'!$E$14&lt;D107,D107-'Line By Line'!$E$14-E107,0)</f>
        <v>0</v>
      </c>
      <c r="I107" s="52">
        <f>H107*'SS taxation calculator'!$E$32</f>
        <v>0</v>
      </c>
      <c r="J107" s="52">
        <f t="shared" si="5"/>
        <v>0</v>
      </c>
      <c r="K107" s="204" t="str">
        <f t="shared" si="6"/>
        <v>#DIV/0!</v>
      </c>
      <c r="L107" s="54" t="str">
        <f>CONCATENATE("Adding $",ROUND(B107/1000,1),"K actually added $",ROUND((B107+(J107-'SS taxation calculator'!$G$8))/1000,1),"K")</f>
        <v>Adding $-952K actually added $-952K</v>
      </c>
      <c r="M107" s="61">
        <f>'SS taxation calculator'!$C$7+'SS taxation calculator'!$C$8+'SS taxation calculator'!$C$9+B107</f>
        <v>-952000</v>
      </c>
      <c r="N107" s="55">
        <f>J107+B107+'SS taxation calculator'!$C$7</f>
        <v>-952000</v>
      </c>
      <c r="O107" s="55">
        <f t="shared" si="7"/>
        <v>31500</v>
      </c>
      <c r="P107" s="132">
        <f>VLOOKUP('SS taxation calculator'!$C$12,'SS taxation calculator'!$BC$6:$BF$16,3,FALSE)</f>
        <v>0</v>
      </c>
      <c r="Q107" s="132">
        <f>VLOOKUP('SS taxation calculator'!$C$12,'SS taxation calculator'!$BC$6:$BF$16,4,FALSE)</f>
        <v>0</v>
      </c>
      <c r="R107" s="132">
        <f t="shared" si="8"/>
        <v>0</v>
      </c>
      <c r="S107" s="205">
        <f>VLOOKUP('SS taxation calculator'!$C$12,'SS taxation calculator'!$BC$6:$BF$16,2,FALSE)</f>
        <v>0</v>
      </c>
      <c r="T107" s="132">
        <f t="shared" si="9"/>
        <v>0</v>
      </c>
    </row>
    <row r="108" ht="15.75" customHeight="1">
      <c r="A108" s="55">
        <f t="shared" si="1"/>
        <v>0</v>
      </c>
      <c r="B108" s="52">
        <f t="shared" si="2"/>
        <v>-951000</v>
      </c>
      <c r="C108" s="51">
        <f>'SS taxation calculator'!$G$7</f>
        <v>0</v>
      </c>
      <c r="D108" s="52">
        <f>'SS taxation calculator'!$C$7+B108+'SS taxation calculator'!$C$8+'SS taxation calculator'!$C$9*0.5-'Line By Line'!$E$12</f>
        <v>-951000</v>
      </c>
      <c r="E108" s="52">
        <f>IF(D108&lt;'Line By Line'!$E$14,0,MIN(D108-'Line By Line'!$E$14,'Line By Line'!$E$16))</f>
        <v>0</v>
      </c>
      <c r="F108" s="52">
        <f t="shared" si="3"/>
        <v>0</v>
      </c>
      <c r="G108" s="51" t="str">
        <f t="shared" si="4"/>
        <v>50% of 1st TH</v>
      </c>
      <c r="H108" s="51">
        <f>IF('Line By Line'!$E$14&lt;D108,D108-'Line By Line'!$E$14-E108,0)</f>
        <v>0</v>
      </c>
      <c r="I108" s="52">
        <f>H108*'SS taxation calculator'!$E$32</f>
        <v>0</v>
      </c>
      <c r="J108" s="52">
        <f t="shared" si="5"/>
        <v>0</v>
      </c>
      <c r="K108" s="204" t="str">
        <f t="shared" si="6"/>
        <v>#DIV/0!</v>
      </c>
      <c r="L108" s="54" t="str">
        <f>CONCATENATE("Adding $",ROUND(B108/1000,1),"K actually added $",ROUND((B108+(J108-'SS taxation calculator'!$G$8))/1000,1),"K")</f>
        <v>Adding $-951K actually added $-951K</v>
      </c>
      <c r="M108" s="61">
        <f>'SS taxation calculator'!$C$7+'SS taxation calculator'!$C$8+'SS taxation calculator'!$C$9+B108</f>
        <v>-951000</v>
      </c>
      <c r="N108" s="55">
        <f>J108+B108+'SS taxation calculator'!$C$7</f>
        <v>-951000</v>
      </c>
      <c r="O108" s="55">
        <f t="shared" si="7"/>
        <v>31500</v>
      </c>
      <c r="P108" s="132">
        <f>VLOOKUP('SS taxation calculator'!$C$12,'SS taxation calculator'!$BC$6:$BF$16,3,FALSE)</f>
        <v>0</v>
      </c>
      <c r="Q108" s="132">
        <f>VLOOKUP('SS taxation calculator'!$C$12,'SS taxation calculator'!$BC$6:$BF$16,4,FALSE)</f>
        <v>0</v>
      </c>
      <c r="R108" s="132">
        <f t="shared" si="8"/>
        <v>0</v>
      </c>
      <c r="S108" s="205">
        <f>VLOOKUP('SS taxation calculator'!$C$12,'SS taxation calculator'!$BC$6:$BF$16,2,FALSE)</f>
        <v>0</v>
      </c>
      <c r="T108" s="132">
        <f t="shared" si="9"/>
        <v>0</v>
      </c>
    </row>
    <row r="109" ht="15.75" customHeight="1">
      <c r="A109" s="55">
        <f t="shared" si="1"/>
        <v>0</v>
      </c>
      <c r="B109" s="52">
        <f t="shared" si="2"/>
        <v>-950000</v>
      </c>
      <c r="C109" s="51">
        <f>'SS taxation calculator'!$G$7</f>
        <v>0</v>
      </c>
      <c r="D109" s="52">
        <f>'SS taxation calculator'!$C$7+B109+'SS taxation calculator'!$C$8+'SS taxation calculator'!$C$9*0.5-'Line By Line'!$E$12</f>
        <v>-950000</v>
      </c>
      <c r="E109" s="52">
        <f>IF(D109&lt;'Line By Line'!$E$14,0,MIN(D109-'Line By Line'!$E$14,'Line By Line'!$E$16))</f>
        <v>0</v>
      </c>
      <c r="F109" s="52">
        <f t="shared" si="3"/>
        <v>0</v>
      </c>
      <c r="G109" s="51" t="str">
        <f t="shared" si="4"/>
        <v>50% of 1st TH</v>
      </c>
      <c r="H109" s="51">
        <f>IF('Line By Line'!$E$14&lt;D109,D109-'Line By Line'!$E$14-E109,0)</f>
        <v>0</v>
      </c>
      <c r="I109" s="52">
        <f>H109*'SS taxation calculator'!$E$32</f>
        <v>0</v>
      </c>
      <c r="J109" s="52">
        <f t="shared" si="5"/>
        <v>0</v>
      </c>
      <c r="K109" s="204" t="str">
        <f t="shared" si="6"/>
        <v>#DIV/0!</v>
      </c>
      <c r="L109" s="54" t="str">
        <f>CONCATENATE("Adding $",ROUND(B109/1000,1),"K actually added $",ROUND((B109+(J109-'SS taxation calculator'!$G$8))/1000,1),"K")</f>
        <v>Adding $-950K actually added $-950K</v>
      </c>
      <c r="M109" s="61">
        <f>'SS taxation calculator'!$C$7+'SS taxation calculator'!$C$8+'SS taxation calculator'!$C$9+B109</f>
        <v>-950000</v>
      </c>
      <c r="N109" s="55">
        <f>J109+B109+'SS taxation calculator'!$C$7</f>
        <v>-950000</v>
      </c>
      <c r="O109" s="55">
        <f t="shared" si="7"/>
        <v>31500</v>
      </c>
      <c r="P109" s="132">
        <f>VLOOKUP('SS taxation calculator'!$C$12,'SS taxation calculator'!$BC$6:$BF$16,3,FALSE)</f>
        <v>0</v>
      </c>
      <c r="Q109" s="132">
        <f>VLOOKUP('SS taxation calculator'!$C$12,'SS taxation calculator'!$BC$6:$BF$16,4,FALSE)</f>
        <v>0</v>
      </c>
      <c r="R109" s="132">
        <f t="shared" si="8"/>
        <v>0</v>
      </c>
      <c r="S109" s="205">
        <f>VLOOKUP('SS taxation calculator'!$C$12,'SS taxation calculator'!$BC$6:$BF$16,2,FALSE)</f>
        <v>0</v>
      </c>
      <c r="T109" s="132">
        <f t="shared" si="9"/>
        <v>0</v>
      </c>
    </row>
    <row r="110" ht="15.75" customHeight="1">
      <c r="A110" s="55">
        <f t="shared" si="1"/>
        <v>0</v>
      </c>
      <c r="B110" s="52">
        <f t="shared" si="2"/>
        <v>-949000</v>
      </c>
      <c r="C110" s="51">
        <f>'SS taxation calculator'!$G$7</f>
        <v>0</v>
      </c>
      <c r="D110" s="52">
        <f>'SS taxation calculator'!$C$7+B110+'SS taxation calculator'!$C$8+'SS taxation calculator'!$C$9*0.5-'Line By Line'!$E$12</f>
        <v>-949000</v>
      </c>
      <c r="E110" s="52">
        <f>IF(D110&lt;'Line By Line'!$E$14,0,MIN(D110-'Line By Line'!$E$14,'Line By Line'!$E$16))</f>
        <v>0</v>
      </c>
      <c r="F110" s="52">
        <f t="shared" si="3"/>
        <v>0</v>
      </c>
      <c r="G110" s="51" t="str">
        <f t="shared" si="4"/>
        <v>50% of 1st TH</v>
      </c>
      <c r="H110" s="51">
        <f>IF('Line By Line'!$E$14&lt;D110,D110-'Line By Line'!$E$14-E110,0)</f>
        <v>0</v>
      </c>
      <c r="I110" s="52">
        <f>H110*'SS taxation calculator'!$E$32</f>
        <v>0</v>
      </c>
      <c r="J110" s="52">
        <f t="shared" si="5"/>
        <v>0</v>
      </c>
      <c r="K110" s="204" t="str">
        <f t="shared" si="6"/>
        <v>#DIV/0!</v>
      </c>
      <c r="L110" s="54" t="str">
        <f>CONCATENATE("Adding $",ROUND(B110/1000,1),"K actually added $",ROUND((B110+(J110-'SS taxation calculator'!$G$8))/1000,1),"K")</f>
        <v>Adding $-949K actually added $-949K</v>
      </c>
      <c r="M110" s="61">
        <f>'SS taxation calculator'!$C$7+'SS taxation calculator'!$C$8+'SS taxation calculator'!$C$9+B110</f>
        <v>-949000</v>
      </c>
      <c r="N110" s="55">
        <f>J110+B110+'SS taxation calculator'!$C$7</f>
        <v>-949000</v>
      </c>
      <c r="O110" s="55">
        <f t="shared" si="7"/>
        <v>31500</v>
      </c>
      <c r="P110" s="132">
        <f>VLOOKUP('SS taxation calculator'!$C$12,'SS taxation calculator'!$BC$6:$BF$16,3,FALSE)</f>
        <v>0</v>
      </c>
      <c r="Q110" s="132">
        <f>VLOOKUP('SS taxation calculator'!$C$12,'SS taxation calculator'!$BC$6:$BF$16,4,FALSE)</f>
        <v>0</v>
      </c>
      <c r="R110" s="132">
        <f t="shared" si="8"/>
        <v>0</v>
      </c>
      <c r="S110" s="205">
        <f>VLOOKUP('SS taxation calculator'!$C$12,'SS taxation calculator'!$BC$6:$BF$16,2,FALSE)</f>
        <v>0</v>
      </c>
      <c r="T110" s="132">
        <f t="shared" si="9"/>
        <v>0</v>
      </c>
    </row>
    <row r="111" ht="15.75" customHeight="1">
      <c r="A111" s="55">
        <f t="shared" si="1"/>
        <v>0</v>
      </c>
      <c r="B111" s="52">
        <f t="shared" si="2"/>
        <v>-948000</v>
      </c>
      <c r="C111" s="51">
        <f>'SS taxation calculator'!$G$7</f>
        <v>0</v>
      </c>
      <c r="D111" s="52">
        <f>'SS taxation calculator'!$C$7+B111+'SS taxation calculator'!$C$8+'SS taxation calculator'!$C$9*0.5-'Line By Line'!$E$12</f>
        <v>-948000</v>
      </c>
      <c r="E111" s="52">
        <f>IF(D111&lt;'Line By Line'!$E$14,0,MIN(D111-'Line By Line'!$E$14,'Line By Line'!$E$16))</f>
        <v>0</v>
      </c>
      <c r="F111" s="52">
        <f t="shared" si="3"/>
        <v>0</v>
      </c>
      <c r="G111" s="51" t="str">
        <f t="shared" si="4"/>
        <v>50% of 1st TH</v>
      </c>
      <c r="H111" s="51">
        <f>IF('Line By Line'!$E$14&lt;D111,D111-'Line By Line'!$E$14-E111,0)</f>
        <v>0</v>
      </c>
      <c r="I111" s="52">
        <f>H111*'SS taxation calculator'!$E$32</f>
        <v>0</v>
      </c>
      <c r="J111" s="52">
        <f t="shared" si="5"/>
        <v>0</v>
      </c>
      <c r="K111" s="204" t="str">
        <f t="shared" si="6"/>
        <v>#DIV/0!</v>
      </c>
      <c r="L111" s="54" t="str">
        <f>CONCATENATE("Adding $",ROUND(B111/1000,1),"K actually added $",ROUND((B111+(J111-'SS taxation calculator'!$G$8))/1000,1),"K")</f>
        <v>Adding $-948K actually added $-948K</v>
      </c>
      <c r="M111" s="61">
        <f>'SS taxation calculator'!$C$7+'SS taxation calculator'!$C$8+'SS taxation calculator'!$C$9+B111</f>
        <v>-948000</v>
      </c>
      <c r="N111" s="55">
        <f>J111+B111+'SS taxation calculator'!$C$7</f>
        <v>-948000</v>
      </c>
      <c r="O111" s="55">
        <f t="shared" si="7"/>
        <v>31500</v>
      </c>
      <c r="P111" s="132">
        <f>VLOOKUP('SS taxation calculator'!$C$12,'SS taxation calculator'!$BC$6:$BF$16,3,FALSE)</f>
        <v>0</v>
      </c>
      <c r="Q111" s="132">
        <f>VLOOKUP('SS taxation calculator'!$C$12,'SS taxation calculator'!$BC$6:$BF$16,4,FALSE)</f>
        <v>0</v>
      </c>
      <c r="R111" s="132">
        <f t="shared" si="8"/>
        <v>0</v>
      </c>
      <c r="S111" s="205">
        <f>VLOOKUP('SS taxation calculator'!$C$12,'SS taxation calculator'!$BC$6:$BF$16,2,FALSE)</f>
        <v>0</v>
      </c>
      <c r="T111" s="132">
        <f t="shared" si="9"/>
        <v>0</v>
      </c>
    </row>
    <row r="112" ht="15.75" customHeight="1">
      <c r="A112" s="55">
        <f t="shared" si="1"/>
        <v>0</v>
      </c>
      <c r="B112" s="52">
        <f t="shared" si="2"/>
        <v>-947000</v>
      </c>
      <c r="C112" s="51">
        <f>'SS taxation calculator'!$G$7</f>
        <v>0</v>
      </c>
      <c r="D112" s="52">
        <f>'SS taxation calculator'!$C$7+B112+'SS taxation calculator'!$C$8+'SS taxation calculator'!$C$9*0.5-'Line By Line'!$E$12</f>
        <v>-947000</v>
      </c>
      <c r="E112" s="52">
        <f>IF(D112&lt;'Line By Line'!$E$14,0,MIN(D112-'Line By Line'!$E$14,'Line By Line'!$E$16))</f>
        <v>0</v>
      </c>
      <c r="F112" s="52">
        <f t="shared" si="3"/>
        <v>0</v>
      </c>
      <c r="G112" s="51" t="str">
        <f t="shared" si="4"/>
        <v>50% of 1st TH</v>
      </c>
      <c r="H112" s="51">
        <f>IF('Line By Line'!$E$14&lt;D112,D112-'Line By Line'!$E$14-E112,0)</f>
        <v>0</v>
      </c>
      <c r="I112" s="52">
        <f>H112*'SS taxation calculator'!$E$32</f>
        <v>0</v>
      </c>
      <c r="J112" s="52">
        <f t="shared" si="5"/>
        <v>0</v>
      </c>
      <c r="K112" s="204" t="str">
        <f t="shared" si="6"/>
        <v>#DIV/0!</v>
      </c>
      <c r="L112" s="54" t="str">
        <f>CONCATENATE("Adding $",ROUND(B112/1000,1),"K actually added $",ROUND((B112+(J112-'SS taxation calculator'!$G$8))/1000,1),"K")</f>
        <v>Adding $-947K actually added $-947K</v>
      </c>
      <c r="M112" s="61">
        <f>'SS taxation calculator'!$C$7+'SS taxation calculator'!$C$8+'SS taxation calculator'!$C$9+B112</f>
        <v>-947000</v>
      </c>
      <c r="N112" s="55">
        <f>J112+B112+'SS taxation calculator'!$C$7</f>
        <v>-947000</v>
      </c>
      <c r="O112" s="55">
        <f t="shared" si="7"/>
        <v>31500</v>
      </c>
      <c r="P112" s="132">
        <f>VLOOKUP('SS taxation calculator'!$C$12,'SS taxation calculator'!$BC$6:$BF$16,3,FALSE)</f>
        <v>0</v>
      </c>
      <c r="Q112" s="132">
        <f>VLOOKUP('SS taxation calculator'!$C$12,'SS taxation calculator'!$BC$6:$BF$16,4,FALSE)</f>
        <v>0</v>
      </c>
      <c r="R112" s="132">
        <f t="shared" si="8"/>
        <v>0</v>
      </c>
      <c r="S112" s="205">
        <f>VLOOKUP('SS taxation calculator'!$C$12,'SS taxation calculator'!$BC$6:$BF$16,2,FALSE)</f>
        <v>0</v>
      </c>
      <c r="T112" s="132">
        <f t="shared" si="9"/>
        <v>0</v>
      </c>
    </row>
    <row r="113" ht="15.75" customHeight="1">
      <c r="A113" s="55">
        <f t="shared" si="1"/>
        <v>0</v>
      </c>
      <c r="B113" s="52">
        <f t="shared" si="2"/>
        <v>-946000</v>
      </c>
      <c r="C113" s="51">
        <f>'SS taxation calculator'!$G$7</f>
        <v>0</v>
      </c>
      <c r="D113" s="52">
        <f>'SS taxation calculator'!$C$7+B113+'SS taxation calculator'!$C$8+'SS taxation calculator'!$C$9*0.5-'Line By Line'!$E$12</f>
        <v>-946000</v>
      </c>
      <c r="E113" s="52">
        <f>IF(D113&lt;'Line By Line'!$E$14,0,MIN(D113-'Line By Line'!$E$14,'Line By Line'!$E$16))</f>
        <v>0</v>
      </c>
      <c r="F113" s="52">
        <f t="shared" si="3"/>
        <v>0</v>
      </c>
      <c r="G113" s="51" t="str">
        <f t="shared" si="4"/>
        <v>50% of 1st TH</v>
      </c>
      <c r="H113" s="51">
        <f>IF('Line By Line'!$E$14&lt;D113,D113-'Line By Line'!$E$14-E113,0)</f>
        <v>0</v>
      </c>
      <c r="I113" s="52">
        <f>H113*'SS taxation calculator'!$E$32</f>
        <v>0</v>
      </c>
      <c r="J113" s="52">
        <f t="shared" si="5"/>
        <v>0</v>
      </c>
      <c r="K113" s="204" t="str">
        <f t="shared" si="6"/>
        <v>#DIV/0!</v>
      </c>
      <c r="L113" s="54" t="str">
        <f>CONCATENATE("Adding $",ROUND(B113/1000,1),"K actually added $",ROUND((B113+(J113-'SS taxation calculator'!$G$8))/1000,1),"K")</f>
        <v>Adding $-946K actually added $-946K</v>
      </c>
      <c r="M113" s="61">
        <f>'SS taxation calculator'!$C$7+'SS taxation calculator'!$C$8+'SS taxation calculator'!$C$9+B113</f>
        <v>-946000</v>
      </c>
      <c r="N113" s="55">
        <f>J113+B113+'SS taxation calculator'!$C$7</f>
        <v>-946000</v>
      </c>
      <c r="O113" s="55">
        <f t="shared" si="7"/>
        <v>31500</v>
      </c>
      <c r="P113" s="132">
        <f>VLOOKUP('SS taxation calculator'!$C$12,'SS taxation calculator'!$BC$6:$BF$16,3,FALSE)</f>
        <v>0</v>
      </c>
      <c r="Q113" s="132">
        <f>VLOOKUP('SS taxation calculator'!$C$12,'SS taxation calculator'!$BC$6:$BF$16,4,FALSE)</f>
        <v>0</v>
      </c>
      <c r="R113" s="132">
        <f t="shared" si="8"/>
        <v>0</v>
      </c>
      <c r="S113" s="205">
        <f>VLOOKUP('SS taxation calculator'!$C$12,'SS taxation calculator'!$BC$6:$BF$16,2,FALSE)</f>
        <v>0</v>
      </c>
      <c r="T113" s="132">
        <f t="shared" si="9"/>
        <v>0</v>
      </c>
    </row>
    <row r="114" ht="15.75" customHeight="1">
      <c r="A114" s="55">
        <f t="shared" si="1"/>
        <v>0</v>
      </c>
      <c r="B114" s="52">
        <f t="shared" si="2"/>
        <v>-945000</v>
      </c>
      <c r="C114" s="51">
        <f>'SS taxation calculator'!$G$7</f>
        <v>0</v>
      </c>
      <c r="D114" s="52">
        <f>'SS taxation calculator'!$C$7+B114+'SS taxation calculator'!$C$8+'SS taxation calculator'!$C$9*0.5-'Line By Line'!$E$12</f>
        <v>-945000</v>
      </c>
      <c r="E114" s="52">
        <f>IF(D114&lt;'Line By Line'!$E$14,0,MIN(D114-'Line By Line'!$E$14,'Line By Line'!$E$16))</f>
        <v>0</v>
      </c>
      <c r="F114" s="52">
        <f t="shared" si="3"/>
        <v>0</v>
      </c>
      <c r="G114" s="51" t="str">
        <f t="shared" si="4"/>
        <v>50% of 1st TH</v>
      </c>
      <c r="H114" s="51">
        <f>IF('Line By Line'!$E$14&lt;D114,D114-'Line By Line'!$E$14-E114,0)</f>
        <v>0</v>
      </c>
      <c r="I114" s="52">
        <f>H114*'SS taxation calculator'!$E$32</f>
        <v>0</v>
      </c>
      <c r="J114" s="52">
        <f t="shared" si="5"/>
        <v>0</v>
      </c>
      <c r="K114" s="204" t="str">
        <f t="shared" si="6"/>
        <v>#DIV/0!</v>
      </c>
      <c r="L114" s="54" t="str">
        <f>CONCATENATE("Adding $",ROUND(B114/1000,1),"K actually added $",ROUND((B114+(J114-'SS taxation calculator'!$G$8))/1000,1),"K")</f>
        <v>Adding $-945K actually added $-945K</v>
      </c>
      <c r="M114" s="61">
        <f>'SS taxation calculator'!$C$7+'SS taxation calculator'!$C$8+'SS taxation calculator'!$C$9+B114</f>
        <v>-945000</v>
      </c>
      <c r="N114" s="55">
        <f>J114+B114+'SS taxation calculator'!$C$7</f>
        <v>-945000</v>
      </c>
      <c r="O114" s="55">
        <f t="shared" si="7"/>
        <v>31500</v>
      </c>
      <c r="P114" s="132">
        <f>VLOOKUP('SS taxation calculator'!$C$12,'SS taxation calculator'!$BC$6:$BF$16,3,FALSE)</f>
        <v>0</v>
      </c>
      <c r="Q114" s="132">
        <f>VLOOKUP('SS taxation calculator'!$C$12,'SS taxation calculator'!$BC$6:$BF$16,4,FALSE)</f>
        <v>0</v>
      </c>
      <c r="R114" s="132">
        <f t="shared" si="8"/>
        <v>0</v>
      </c>
      <c r="S114" s="205">
        <f>VLOOKUP('SS taxation calculator'!$C$12,'SS taxation calculator'!$BC$6:$BF$16,2,FALSE)</f>
        <v>0</v>
      </c>
      <c r="T114" s="132">
        <f t="shared" si="9"/>
        <v>0</v>
      </c>
    </row>
    <row r="115" ht="15.75" customHeight="1">
      <c r="A115" s="55">
        <f t="shared" si="1"/>
        <v>0</v>
      </c>
      <c r="B115" s="52">
        <f t="shared" si="2"/>
        <v>-944000</v>
      </c>
      <c r="C115" s="51">
        <f>'SS taxation calculator'!$G$7</f>
        <v>0</v>
      </c>
      <c r="D115" s="52">
        <f>'SS taxation calculator'!$C$7+B115+'SS taxation calculator'!$C$8+'SS taxation calculator'!$C$9*0.5-'Line By Line'!$E$12</f>
        <v>-944000</v>
      </c>
      <c r="E115" s="52">
        <f>IF(D115&lt;'Line By Line'!$E$14,0,MIN(D115-'Line By Line'!$E$14,'Line By Line'!$E$16))</f>
        <v>0</v>
      </c>
      <c r="F115" s="52">
        <f t="shared" si="3"/>
        <v>0</v>
      </c>
      <c r="G115" s="51" t="str">
        <f t="shared" si="4"/>
        <v>50% of 1st TH</v>
      </c>
      <c r="H115" s="51">
        <f>IF('Line By Line'!$E$14&lt;D115,D115-'Line By Line'!$E$14-E115,0)</f>
        <v>0</v>
      </c>
      <c r="I115" s="52">
        <f>H115*'SS taxation calculator'!$E$32</f>
        <v>0</v>
      </c>
      <c r="J115" s="52">
        <f t="shared" si="5"/>
        <v>0</v>
      </c>
      <c r="K115" s="204" t="str">
        <f t="shared" si="6"/>
        <v>#DIV/0!</v>
      </c>
      <c r="L115" s="54" t="str">
        <f>CONCATENATE("Adding $",ROUND(B115/1000,1),"K actually added $",ROUND((B115+(J115-'SS taxation calculator'!$G$8))/1000,1),"K")</f>
        <v>Adding $-944K actually added $-944K</v>
      </c>
      <c r="M115" s="61">
        <f>'SS taxation calculator'!$C$7+'SS taxation calculator'!$C$8+'SS taxation calculator'!$C$9+B115</f>
        <v>-944000</v>
      </c>
      <c r="N115" s="55">
        <f>J115+B115+'SS taxation calculator'!$C$7</f>
        <v>-944000</v>
      </c>
      <c r="O115" s="55">
        <f t="shared" si="7"/>
        <v>31500</v>
      </c>
      <c r="P115" s="132">
        <f>VLOOKUP('SS taxation calculator'!$C$12,'SS taxation calculator'!$BC$6:$BF$16,3,FALSE)</f>
        <v>0</v>
      </c>
      <c r="Q115" s="132">
        <f>VLOOKUP('SS taxation calculator'!$C$12,'SS taxation calculator'!$BC$6:$BF$16,4,FALSE)</f>
        <v>0</v>
      </c>
      <c r="R115" s="132">
        <f t="shared" si="8"/>
        <v>0</v>
      </c>
      <c r="S115" s="205">
        <f>VLOOKUP('SS taxation calculator'!$C$12,'SS taxation calculator'!$BC$6:$BF$16,2,FALSE)</f>
        <v>0</v>
      </c>
      <c r="T115" s="132">
        <f t="shared" si="9"/>
        <v>0</v>
      </c>
    </row>
    <row r="116" ht="15.75" customHeight="1">
      <c r="A116" s="55">
        <f t="shared" si="1"/>
        <v>0</v>
      </c>
      <c r="B116" s="52">
        <f t="shared" si="2"/>
        <v>-943000</v>
      </c>
      <c r="C116" s="51">
        <f>'SS taxation calculator'!$G$7</f>
        <v>0</v>
      </c>
      <c r="D116" s="52">
        <f>'SS taxation calculator'!$C$7+B116+'SS taxation calculator'!$C$8+'SS taxation calculator'!$C$9*0.5-'Line By Line'!$E$12</f>
        <v>-943000</v>
      </c>
      <c r="E116" s="52">
        <f>IF(D116&lt;'Line By Line'!$E$14,0,MIN(D116-'Line By Line'!$E$14,'Line By Line'!$E$16))</f>
        <v>0</v>
      </c>
      <c r="F116" s="52">
        <f t="shared" si="3"/>
        <v>0</v>
      </c>
      <c r="G116" s="51" t="str">
        <f t="shared" si="4"/>
        <v>50% of 1st TH</v>
      </c>
      <c r="H116" s="51">
        <f>IF('Line By Line'!$E$14&lt;D116,D116-'Line By Line'!$E$14-E116,0)</f>
        <v>0</v>
      </c>
      <c r="I116" s="52">
        <f>H116*'SS taxation calculator'!$E$32</f>
        <v>0</v>
      </c>
      <c r="J116" s="52">
        <f t="shared" si="5"/>
        <v>0</v>
      </c>
      <c r="K116" s="204" t="str">
        <f t="shared" si="6"/>
        <v>#DIV/0!</v>
      </c>
      <c r="L116" s="54" t="str">
        <f>CONCATENATE("Adding $",ROUND(B116/1000,1),"K actually added $",ROUND((B116+(J116-'SS taxation calculator'!$G$8))/1000,1),"K")</f>
        <v>Adding $-943K actually added $-943K</v>
      </c>
      <c r="M116" s="61">
        <f>'SS taxation calculator'!$C$7+'SS taxation calculator'!$C$8+'SS taxation calculator'!$C$9+B116</f>
        <v>-943000</v>
      </c>
      <c r="N116" s="55">
        <f>J116+B116+'SS taxation calculator'!$C$7</f>
        <v>-943000</v>
      </c>
      <c r="O116" s="55">
        <f t="shared" si="7"/>
        <v>31500</v>
      </c>
      <c r="P116" s="132">
        <f>VLOOKUP('SS taxation calculator'!$C$12,'SS taxation calculator'!$BC$6:$BF$16,3,FALSE)</f>
        <v>0</v>
      </c>
      <c r="Q116" s="132">
        <f>VLOOKUP('SS taxation calculator'!$C$12,'SS taxation calculator'!$BC$6:$BF$16,4,FALSE)</f>
        <v>0</v>
      </c>
      <c r="R116" s="132">
        <f t="shared" si="8"/>
        <v>0</v>
      </c>
      <c r="S116" s="205">
        <f>VLOOKUP('SS taxation calculator'!$C$12,'SS taxation calculator'!$BC$6:$BF$16,2,FALSE)</f>
        <v>0</v>
      </c>
      <c r="T116" s="132">
        <f t="shared" si="9"/>
        <v>0</v>
      </c>
    </row>
    <row r="117" ht="15.75" customHeight="1">
      <c r="A117" s="55">
        <f t="shared" si="1"/>
        <v>0</v>
      </c>
      <c r="B117" s="52">
        <f t="shared" si="2"/>
        <v>-942000</v>
      </c>
      <c r="C117" s="51">
        <f>'SS taxation calculator'!$G$7</f>
        <v>0</v>
      </c>
      <c r="D117" s="52">
        <f>'SS taxation calculator'!$C$7+B117+'SS taxation calculator'!$C$8+'SS taxation calculator'!$C$9*0.5-'Line By Line'!$E$12</f>
        <v>-942000</v>
      </c>
      <c r="E117" s="52">
        <f>IF(D117&lt;'Line By Line'!$E$14,0,MIN(D117-'Line By Line'!$E$14,'Line By Line'!$E$16))</f>
        <v>0</v>
      </c>
      <c r="F117" s="52">
        <f t="shared" si="3"/>
        <v>0</v>
      </c>
      <c r="G117" s="51" t="str">
        <f t="shared" si="4"/>
        <v>50% of 1st TH</v>
      </c>
      <c r="H117" s="51">
        <f>IF('Line By Line'!$E$14&lt;D117,D117-'Line By Line'!$E$14-E117,0)</f>
        <v>0</v>
      </c>
      <c r="I117" s="52">
        <f>H117*'SS taxation calculator'!$E$32</f>
        <v>0</v>
      </c>
      <c r="J117" s="52">
        <f t="shared" si="5"/>
        <v>0</v>
      </c>
      <c r="K117" s="204" t="str">
        <f t="shared" si="6"/>
        <v>#DIV/0!</v>
      </c>
      <c r="L117" s="54" t="str">
        <f>CONCATENATE("Adding $",ROUND(B117/1000,1),"K actually added $",ROUND((B117+(J117-'SS taxation calculator'!$G$8))/1000,1),"K")</f>
        <v>Adding $-942K actually added $-942K</v>
      </c>
      <c r="M117" s="61">
        <f>'SS taxation calculator'!$C$7+'SS taxation calculator'!$C$8+'SS taxation calculator'!$C$9+B117</f>
        <v>-942000</v>
      </c>
      <c r="N117" s="55">
        <f>J117+B117+'SS taxation calculator'!$C$7</f>
        <v>-942000</v>
      </c>
      <c r="O117" s="55">
        <f t="shared" si="7"/>
        <v>31500</v>
      </c>
      <c r="P117" s="132">
        <f>VLOOKUP('SS taxation calculator'!$C$12,'SS taxation calculator'!$BC$6:$BF$16,3,FALSE)</f>
        <v>0</v>
      </c>
      <c r="Q117" s="132">
        <f>VLOOKUP('SS taxation calculator'!$C$12,'SS taxation calculator'!$BC$6:$BF$16,4,FALSE)</f>
        <v>0</v>
      </c>
      <c r="R117" s="132">
        <f t="shared" si="8"/>
        <v>0</v>
      </c>
      <c r="S117" s="205">
        <f>VLOOKUP('SS taxation calculator'!$C$12,'SS taxation calculator'!$BC$6:$BF$16,2,FALSE)</f>
        <v>0</v>
      </c>
      <c r="T117" s="132">
        <f t="shared" si="9"/>
        <v>0</v>
      </c>
    </row>
    <row r="118" ht="15.75" customHeight="1">
      <c r="A118" s="55">
        <f t="shared" si="1"/>
        <v>0</v>
      </c>
      <c r="B118" s="52">
        <f t="shared" si="2"/>
        <v>-941000</v>
      </c>
      <c r="C118" s="51">
        <f>'SS taxation calculator'!$G$7</f>
        <v>0</v>
      </c>
      <c r="D118" s="52">
        <f>'SS taxation calculator'!$C$7+B118+'SS taxation calculator'!$C$8+'SS taxation calculator'!$C$9*0.5-'Line By Line'!$E$12</f>
        <v>-941000</v>
      </c>
      <c r="E118" s="52">
        <f>IF(D118&lt;'Line By Line'!$E$14,0,MIN(D118-'Line By Line'!$E$14,'Line By Line'!$E$16))</f>
        <v>0</v>
      </c>
      <c r="F118" s="52">
        <f t="shared" si="3"/>
        <v>0</v>
      </c>
      <c r="G118" s="51" t="str">
        <f t="shared" si="4"/>
        <v>50% of 1st TH</v>
      </c>
      <c r="H118" s="51">
        <f>IF('Line By Line'!$E$14&lt;D118,D118-'Line By Line'!$E$14-E118,0)</f>
        <v>0</v>
      </c>
      <c r="I118" s="52">
        <f>H118*'SS taxation calculator'!$E$32</f>
        <v>0</v>
      </c>
      <c r="J118" s="52">
        <f t="shared" si="5"/>
        <v>0</v>
      </c>
      <c r="K118" s="204" t="str">
        <f t="shared" si="6"/>
        <v>#DIV/0!</v>
      </c>
      <c r="L118" s="54" t="str">
        <f>CONCATENATE("Adding $",ROUND(B118/1000,1),"K actually added $",ROUND((B118+(J118-'SS taxation calculator'!$G$8))/1000,1),"K")</f>
        <v>Adding $-941K actually added $-941K</v>
      </c>
      <c r="M118" s="61">
        <f>'SS taxation calculator'!$C$7+'SS taxation calculator'!$C$8+'SS taxation calculator'!$C$9+B118</f>
        <v>-941000</v>
      </c>
      <c r="N118" s="55">
        <f>J118+B118+'SS taxation calculator'!$C$7</f>
        <v>-941000</v>
      </c>
      <c r="O118" s="55">
        <f t="shared" si="7"/>
        <v>31500</v>
      </c>
      <c r="P118" s="132">
        <f>VLOOKUP('SS taxation calculator'!$C$12,'SS taxation calculator'!$BC$6:$BF$16,3,FALSE)</f>
        <v>0</v>
      </c>
      <c r="Q118" s="132">
        <f>VLOOKUP('SS taxation calculator'!$C$12,'SS taxation calculator'!$BC$6:$BF$16,4,FALSE)</f>
        <v>0</v>
      </c>
      <c r="R118" s="132">
        <f t="shared" si="8"/>
        <v>0</v>
      </c>
      <c r="S118" s="205">
        <f>VLOOKUP('SS taxation calculator'!$C$12,'SS taxation calculator'!$BC$6:$BF$16,2,FALSE)</f>
        <v>0</v>
      </c>
      <c r="T118" s="132">
        <f t="shared" si="9"/>
        <v>0</v>
      </c>
    </row>
    <row r="119" ht="15.75" customHeight="1">
      <c r="A119" s="55">
        <f t="shared" si="1"/>
        <v>0</v>
      </c>
      <c r="B119" s="52">
        <f t="shared" si="2"/>
        <v>-940000</v>
      </c>
      <c r="C119" s="51">
        <f>'SS taxation calculator'!$G$7</f>
        <v>0</v>
      </c>
      <c r="D119" s="52">
        <f>'SS taxation calculator'!$C$7+B119+'SS taxation calculator'!$C$8+'SS taxation calculator'!$C$9*0.5-'Line By Line'!$E$12</f>
        <v>-940000</v>
      </c>
      <c r="E119" s="52">
        <f>IF(D119&lt;'Line By Line'!$E$14,0,MIN(D119-'Line By Line'!$E$14,'Line By Line'!$E$16))</f>
        <v>0</v>
      </c>
      <c r="F119" s="52">
        <f t="shared" si="3"/>
        <v>0</v>
      </c>
      <c r="G119" s="51" t="str">
        <f t="shared" si="4"/>
        <v>50% of 1st TH</v>
      </c>
      <c r="H119" s="51">
        <f>IF('Line By Line'!$E$14&lt;D119,D119-'Line By Line'!$E$14-E119,0)</f>
        <v>0</v>
      </c>
      <c r="I119" s="52">
        <f>H119*'SS taxation calculator'!$E$32</f>
        <v>0</v>
      </c>
      <c r="J119" s="52">
        <f t="shared" si="5"/>
        <v>0</v>
      </c>
      <c r="K119" s="204" t="str">
        <f t="shared" si="6"/>
        <v>#DIV/0!</v>
      </c>
      <c r="L119" s="54" t="str">
        <f>CONCATENATE("Adding $",ROUND(B119/1000,1),"K actually added $",ROUND((B119+(J119-'SS taxation calculator'!$G$8))/1000,1),"K")</f>
        <v>Adding $-940K actually added $-940K</v>
      </c>
      <c r="M119" s="61">
        <f>'SS taxation calculator'!$C$7+'SS taxation calculator'!$C$8+'SS taxation calculator'!$C$9+B119</f>
        <v>-940000</v>
      </c>
      <c r="N119" s="55">
        <f>J119+B119+'SS taxation calculator'!$C$7</f>
        <v>-940000</v>
      </c>
      <c r="O119" s="55">
        <f t="shared" si="7"/>
        <v>31500</v>
      </c>
      <c r="P119" s="132">
        <f>VLOOKUP('SS taxation calculator'!$C$12,'SS taxation calculator'!$BC$6:$BF$16,3,FALSE)</f>
        <v>0</v>
      </c>
      <c r="Q119" s="132">
        <f>VLOOKUP('SS taxation calculator'!$C$12,'SS taxation calculator'!$BC$6:$BF$16,4,FALSE)</f>
        <v>0</v>
      </c>
      <c r="R119" s="132">
        <f t="shared" si="8"/>
        <v>0</v>
      </c>
      <c r="S119" s="205">
        <f>VLOOKUP('SS taxation calculator'!$C$12,'SS taxation calculator'!$BC$6:$BF$16,2,FALSE)</f>
        <v>0</v>
      </c>
      <c r="T119" s="132">
        <f t="shared" si="9"/>
        <v>0</v>
      </c>
    </row>
    <row r="120" ht="15.75" customHeight="1">
      <c r="A120" s="55">
        <f t="shared" si="1"/>
        <v>0</v>
      </c>
      <c r="B120" s="52">
        <f t="shared" si="2"/>
        <v>-939000</v>
      </c>
      <c r="C120" s="51">
        <f>'SS taxation calculator'!$G$7</f>
        <v>0</v>
      </c>
      <c r="D120" s="52">
        <f>'SS taxation calculator'!$C$7+B120+'SS taxation calculator'!$C$8+'SS taxation calculator'!$C$9*0.5-'Line By Line'!$E$12</f>
        <v>-939000</v>
      </c>
      <c r="E120" s="52">
        <f>IF(D120&lt;'Line By Line'!$E$14,0,MIN(D120-'Line By Line'!$E$14,'Line By Line'!$E$16))</f>
        <v>0</v>
      </c>
      <c r="F120" s="52">
        <f t="shared" si="3"/>
        <v>0</v>
      </c>
      <c r="G120" s="51" t="str">
        <f t="shared" si="4"/>
        <v>50% of 1st TH</v>
      </c>
      <c r="H120" s="51">
        <f>IF('Line By Line'!$E$14&lt;D120,D120-'Line By Line'!$E$14-E120,0)</f>
        <v>0</v>
      </c>
      <c r="I120" s="52">
        <f>H120*'SS taxation calculator'!$E$32</f>
        <v>0</v>
      </c>
      <c r="J120" s="52">
        <f t="shared" si="5"/>
        <v>0</v>
      </c>
      <c r="K120" s="204" t="str">
        <f t="shared" si="6"/>
        <v>#DIV/0!</v>
      </c>
      <c r="L120" s="54" t="str">
        <f>CONCATENATE("Adding $",ROUND(B120/1000,1),"K actually added $",ROUND((B120+(J120-'SS taxation calculator'!$G$8))/1000,1),"K")</f>
        <v>Adding $-939K actually added $-939K</v>
      </c>
      <c r="M120" s="61">
        <f>'SS taxation calculator'!$C$7+'SS taxation calculator'!$C$8+'SS taxation calculator'!$C$9+B120</f>
        <v>-939000</v>
      </c>
      <c r="N120" s="55">
        <f>J120+B120+'SS taxation calculator'!$C$7</f>
        <v>-939000</v>
      </c>
      <c r="O120" s="55">
        <f t="shared" si="7"/>
        <v>31500</v>
      </c>
      <c r="P120" s="132">
        <f>VLOOKUP('SS taxation calculator'!$C$12,'SS taxation calculator'!$BC$6:$BF$16,3,FALSE)</f>
        <v>0</v>
      </c>
      <c r="Q120" s="132">
        <f>VLOOKUP('SS taxation calculator'!$C$12,'SS taxation calculator'!$BC$6:$BF$16,4,FALSE)</f>
        <v>0</v>
      </c>
      <c r="R120" s="132">
        <f t="shared" si="8"/>
        <v>0</v>
      </c>
      <c r="S120" s="205">
        <f>VLOOKUP('SS taxation calculator'!$C$12,'SS taxation calculator'!$BC$6:$BF$16,2,FALSE)</f>
        <v>0</v>
      </c>
      <c r="T120" s="132">
        <f t="shared" si="9"/>
        <v>0</v>
      </c>
    </row>
    <row r="121" ht="15.75" customHeight="1">
      <c r="A121" s="55">
        <f t="shared" si="1"/>
        <v>0</v>
      </c>
      <c r="B121" s="52">
        <f t="shared" si="2"/>
        <v>-938000</v>
      </c>
      <c r="C121" s="51">
        <f>'SS taxation calculator'!$G$7</f>
        <v>0</v>
      </c>
      <c r="D121" s="52">
        <f>'SS taxation calculator'!$C$7+B121+'SS taxation calculator'!$C$8+'SS taxation calculator'!$C$9*0.5-'Line By Line'!$E$12</f>
        <v>-938000</v>
      </c>
      <c r="E121" s="52">
        <f>IF(D121&lt;'Line By Line'!$E$14,0,MIN(D121-'Line By Line'!$E$14,'Line By Line'!$E$16))</f>
        <v>0</v>
      </c>
      <c r="F121" s="52">
        <f t="shared" si="3"/>
        <v>0</v>
      </c>
      <c r="G121" s="51" t="str">
        <f t="shared" si="4"/>
        <v>50% of 1st TH</v>
      </c>
      <c r="H121" s="51">
        <f>IF('Line By Line'!$E$14&lt;D121,D121-'Line By Line'!$E$14-E121,0)</f>
        <v>0</v>
      </c>
      <c r="I121" s="52">
        <f>H121*'SS taxation calculator'!$E$32</f>
        <v>0</v>
      </c>
      <c r="J121" s="52">
        <f t="shared" si="5"/>
        <v>0</v>
      </c>
      <c r="K121" s="204" t="str">
        <f t="shared" si="6"/>
        <v>#DIV/0!</v>
      </c>
      <c r="L121" s="54" t="str">
        <f>CONCATENATE("Adding $",ROUND(B121/1000,1),"K actually added $",ROUND((B121+(J121-'SS taxation calculator'!$G$8))/1000,1),"K")</f>
        <v>Adding $-938K actually added $-938K</v>
      </c>
      <c r="M121" s="61">
        <f>'SS taxation calculator'!$C$7+'SS taxation calculator'!$C$8+'SS taxation calculator'!$C$9+B121</f>
        <v>-938000</v>
      </c>
      <c r="N121" s="55">
        <f>J121+B121+'SS taxation calculator'!$C$7</f>
        <v>-938000</v>
      </c>
      <c r="O121" s="55">
        <f t="shared" si="7"/>
        <v>31500</v>
      </c>
      <c r="P121" s="132">
        <f>VLOOKUP('SS taxation calculator'!$C$12,'SS taxation calculator'!$BC$6:$BF$16,3,FALSE)</f>
        <v>0</v>
      </c>
      <c r="Q121" s="132">
        <f>VLOOKUP('SS taxation calculator'!$C$12,'SS taxation calculator'!$BC$6:$BF$16,4,FALSE)</f>
        <v>0</v>
      </c>
      <c r="R121" s="132">
        <f t="shared" si="8"/>
        <v>0</v>
      </c>
      <c r="S121" s="205">
        <f>VLOOKUP('SS taxation calculator'!$C$12,'SS taxation calculator'!$BC$6:$BF$16,2,FALSE)</f>
        <v>0</v>
      </c>
      <c r="T121" s="132">
        <f t="shared" si="9"/>
        <v>0</v>
      </c>
    </row>
    <row r="122" ht="15.75" customHeight="1">
      <c r="A122" s="55">
        <f t="shared" si="1"/>
        <v>0</v>
      </c>
      <c r="B122" s="52">
        <f t="shared" si="2"/>
        <v>-937000</v>
      </c>
      <c r="C122" s="51">
        <f>'SS taxation calculator'!$G$7</f>
        <v>0</v>
      </c>
      <c r="D122" s="52">
        <f>'SS taxation calculator'!$C$7+B122+'SS taxation calculator'!$C$8+'SS taxation calculator'!$C$9*0.5-'Line By Line'!$E$12</f>
        <v>-937000</v>
      </c>
      <c r="E122" s="52">
        <f>IF(D122&lt;'Line By Line'!$E$14,0,MIN(D122-'Line By Line'!$E$14,'Line By Line'!$E$16))</f>
        <v>0</v>
      </c>
      <c r="F122" s="52">
        <f t="shared" si="3"/>
        <v>0</v>
      </c>
      <c r="G122" s="51" t="str">
        <f t="shared" si="4"/>
        <v>50% of 1st TH</v>
      </c>
      <c r="H122" s="51">
        <f>IF('Line By Line'!$E$14&lt;D122,D122-'Line By Line'!$E$14-E122,0)</f>
        <v>0</v>
      </c>
      <c r="I122" s="52">
        <f>H122*'SS taxation calculator'!$E$32</f>
        <v>0</v>
      </c>
      <c r="J122" s="52">
        <f t="shared" si="5"/>
        <v>0</v>
      </c>
      <c r="K122" s="204" t="str">
        <f t="shared" si="6"/>
        <v>#DIV/0!</v>
      </c>
      <c r="L122" s="54" t="str">
        <f>CONCATENATE("Adding $",ROUND(B122/1000,1),"K actually added $",ROUND((B122+(J122-'SS taxation calculator'!$G$8))/1000,1),"K")</f>
        <v>Adding $-937K actually added $-937K</v>
      </c>
      <c r="M122" s="61">
        <f>'SS taxation calculator'!$C$7+'SS taxation calculator'!$C$8+'SS taxation calculator'!$C$9+B122</f>
        <v>-937000</v>
      </c>
      <c r="N122" s="55">
        <f>J122+B122+'SS taxation calculator'!$C$7</f>
        <v>-937000</v>
      </c>
      <c r="O122" s="55">
        <f t="shared" si="7"/>
        <v>31500</v>
      </c>
      <c r="P122" s="132">
        <f>VLOOKUP('SS taxation calculator'!$C$12,'SS taxation calculator'!$BC$6:$BF$16,3,FALSE)</f>
        <v>0</v>
      </c>
      <c r="Q122" s="132">
        <f>VLOOKUP('SS taxation calculator'!$C$12,'SS taxation calculator'!$BC$6:$BF$16,4,FALSE)</f>
        <v>0</v>
      </c>
      <c r="R122" s="132">
        <f t="shared" si="8"/>
        <v>0</v>
      </c>
      <c r="S122" s="205">
        <f>VLOOKUP('SS taxation calculator'!$C$12,'SS taxation calculator'!$BC$6:$BF$16,2,FALSE)</f>
        <v>0</v>
      </c>
      <c r="T122" s="132">
        <f t="shared" si="9"/>
        <v>0</v>
      </c>
    </row>
    <row r="123" ht="15.75" customHeight="1">
      <c r="A123" s="55">
        <f t="shared" si="1"/>
        <v>0</v>
      </c>
      <c r="B123" s="52">
        <f t="shared" si="2"/>
        <v>-936000</v>
      </c>
      <c r="C123" s="51">
        <f>'SS taxation calculator'!$G$7</f>
        <v>0</v>
      </c>
      <c r="D123" s="52">
        <f>'SS taxation calculator'!$C$7+B123+'SS taxation calculator'!$C$8+'SS taxation calculator'!$C$9*0.5-'Line By Line'!$E$12</f>
        <v>-936000</v>
      </c>
      <c r="E123" s="52">
        <f>IF(D123&lt;'Line By Line'!$E$14,0,MIN(D123-'Line By Line'!$E$14,'Line By Line'!$E$16))</f>
        <v>0</v>
      </c>
      <c r="F123" s="52">
        <f t="shared" si="3"/>
        <v>0</v>
      </c>
      <c r="G123" s="51" t="str">
        <f t="shared" si="4"/>
        <v>50% of 1st TH</v>
      </c>
      <c r="H123" s="51">
        <f>IF('Line By Line'!$E$14&lt;D123,D123-'Line By Line'!$E$14-E123,0)</f>
        <v>0</v>
      </c>
      <c r="I123" s="52">
        <f>H123*'SS taxation calculator'!$E$32</f>
        <v>0</v>
      </c>
      <c r="J123" s="52">
        <f t="shared" si="5"/>
        <v>0</v>
      </c>
      <c r="K123" s="204" t="str">
        <f t="shared" si="6"/>
        <v>#DIV/0!</v>
      </c>
      <c r="L123" s="54" t="str">
        <f>CONCATENATE("Adding $",ROUND(B123/1000,1),"K actually added $",ROUND((B123+(J123-'SS taxation calculator'!$G$8))/1000,1),"K")</f>
        <v>Adding $-936K actually added $-936K</v>
      </c>
      <c r="M123" s="61">
        <f>'SS taxation calculator'!$C$7+'SS taxation calculator'!$C$8+'SS taxation calculator'!$C$9+B123</f>
        <v>-936000</v>
      </c>
      <c r="N123" s="55">
        <f>J123+B123+'SS taxation calculator'!$C$7</f>
        <v>-936000</v>
      </c>
      <c r="O123" s="55">
        <f t="shared" si="7"/>
        <v>31500</v>
      </c>
      <c r="P123" s="132">
        <f>VLOOKUP('SS taxation calculator'!$C$12,'SS taxation calculator'!$BC$6:$BF$16,3,FALSE)</f>
        <v>0</v>
      </c>
      <c r="Q123" s="132">
        <f>VLOOKUP('SS taxation calculator'!$C$12,'SS taxation calculator'!$BC$6:$BF$16,4,FALSE)</f>
        <v>0</v>
      </c>
      <c r="R123" s="132">
        <f t="shared" si="8"/>
        <v>0</v>
      </c>
      <c r="S123" s="205">
        <f>VLOOKUP('SS taxation calculator'!$C$12,'SS taxation calculator'!$BC$6:$BF$16,2,FALSE)</f>
        <v>0</v>
      </c>
      <c r="T123" s="132">
        <f t="shared" si="9"/>
        <v>0</v>
      </c>
    </row>
    <row r="124" ht="15.75" customHeight="1">
      <c r="A124" s="55">
        <f t="shared" si="1"/>
        <v>0</v>
      </c>
      <c r="B124" s="52">
        <f t="shared" si="2"/>
        <v>-935000</v>
      </c>
      <c r="C124" s="51">
        <f>'SS taxation calculator'!$G$7</f>
        <v>0</v>
      </c>
      <c r="D124" s="52">
        <f>'SS taxation calculator'!$C$7+B124+'SS taxation calculator'!$C$8+'SS taxation calculator'!$C$9*0.5-'Line By Line'!$E$12</f>
        <v>-935000</v>
      </c>
      <c r="E124" s="52">
        <f>IF(D124&lt;'Line By Line'!$E$14,0,MIN(D124-'Line By Line'!$E$14,'Line By Line'!$E$16))</f>
        <v>0</v>
      </c>
      <c r="F124" s="52">
        <f t="shared" si="3"/>
        <v>0</v>
      </c>
      <c r="G124" s="51" t="str">
        <f t="shared" si="4"/>
        <v>50% of 1st TH</v>
      </c>
      <c r="H124" s="51">
        <f>IF('Line By Line'!$E$14&lt;D124,D124-'Line By Line'!$E$14-E124,0)</f>
        <v>0</v>
      </c>
      <c r="I124" s="52">
        <f>H124*'SS taxation calculator'!$E$32</f>
        <v>0</v>
      </c>
      <c r="J124" s="52">
        <f t="shared" si="5"/>
        <v>0</v>
      </c>
      <c r="K124" s="204" t="str">
        <f t="shared" si="6"/>
        <v>#DIV/0!</v>
      </c>
      <c r="L124" s="54" t="str">
        <f>CONCATENATE("Adding $",ROUND(B124/1000,1),"K actually added $",ROUND((B124+(J124-'SS taxation calculator'!$G$8))/1000,1),"K")</f>
        <v>Adding $-935K actually added $-935K</v>
      </c>
      <c r="M124" s="61">
        <f>'SS taxation calculator'!$C$7+'SS taxation calculator'!$C$8+'SS taxation calculator'!$C$9+B124</f>
        <v>-935000</v>
      </c>
      <c r="N124" s="55">
        <f>J124+B124+'SS taxation calculator'!$C$7</f>
        <v>-935000</v>
      </c>
      <c r="O124" s="55">
        <f t="shared" si="7"/>
        <v>31500</v>
      </c>
      <c r="P124" s="132">
        <f>VLOOKUP('SS taxation calculator'!$C$12,'SS taxation calculator'!$BC$6:$BF$16,3,FALSE)</f>
        <v>0</v>
      </c>
      <c r="Q124" s="132">
        <f>VLOOKUP('SS taxation calculator'!$C$12,'SS taxation calculator'!$BC$6:$BF$16,4,FALSE)</f>
        <v>0</v>
      </c>
      <c r="R124" s="132">
        <f t="shared" si="8"/>
        <v>0</v>
      </c>
      <c r="S124" s="205">
        <f>VLOOKUP('SS taxation calculator'!$C$12,'SS taxation calculator'!$BC$6:$BF$16,2,FALSE)</f>
        <v>0</v>
      </c>
      <c r="T124" s="132">
        <f t="shared" si="9"/>
        <v>0</v>
      </c>
    </row>
    <row r="125" ht="15.75" customHeight="1">
      <c r="A125" s="55">
        <f t="shared" si="1"/>
        <v>0</v>
      </c>
      <c r="B125" s="52">
        <f t="shared" si="2"/>
        <v>-934000</v>
      </c>
      <c r="C125" s="51">
        <f>'SS taxation calculator'!$G$7</f>
        <v>0</v>
      </c>
      <c r="D125" s="52">
        <f>'SS taxation calculator'!$C$7+B125+'SS taxation calculator'!$C$8+'SS taxation calculator'!$C$9*0.5-'Line By Line'!$E$12</f>
        <v>-934000</v>
      </c>
      <c r="E125" s="52">
        <f>IF(D125&lt;'Line By Line'!$E$14,0,MIN(D125-'Line By Line'!$E$14,'Line By Line'!$E$16))</f>
        <v>0</v>
      </c>
      <c r="F125" s="52">
        <f t="shared" si="3"/>
        <v>0</v>
      </c>
      <c r="G125" s="51" t="str">
        <f t="shared" si="4"/>
        <v>50% of 1st TH</v>
      </c>
      <c r="H125" s="51">
        <f>IF('Line By Line'!$E$14&lt;D125,D125-'Line By Line'!$E$14-E125,0)</f>
        <v>0</v>
      </c>
      <c r="I125" s="52">
        <f>H125*'SS taxation calculator'!$E$32</f>
        <v>0</v>
      </c>
      <c r="J125" s="52">
        <f t="shared" si="5"/>
        <v>0</v>
      </c>
      <c r="K125" s="204" t="str">
        <f t="shared" si="6"/>
        <v>#DIV/0!</v>
      </c>
      <c r="L125" s="54" t="str">
        <f>CONCATENATE("Adding $",ROUND(B125/1000,1),"K actually added $",ROUND((B125+(J125-'SS taxation calculator'!$G$8))/1000,1),"K")</f>
        <v>Adding $-934K actually added $-934K</v>
      </c>
      <c r="M125" s="61">
        <f>'SS taxation calculator'!$C$7+'SS taxation calculator'!$C$8+'SS taxation calculator'!$C$9+B125</f>
        <v>-934000</v>
      </c>
      <c r="N125" s="55">
        <f>J125+B125+'SS taxation calculator'!$C$7</f>
        <v>-934000</v>
      </c>
      <c r="O125" s="55">
        <f t="shared" si="7"/>
        <v>31500</v>
      </c>
      <c r="P125" s="132">
        <f>VLOOKUP('SS taxation calculator'!$C$12,'SS taxation calculator'!$BC$6:$BF$16,3,FALSE)</f>
        <v>0</v>
      </c>
      <c r="Q125" s="132">
        <f>VLOOKUP('SS taxation calculator'!$C$12,'SS taxation calculator'!$BC$6:$BF$16,4,FALSE)</f>
        <v>0</v>
      </c>
      <c r="R125" s="132">
        <f t="shared" si="8"/>
        <v>0</v>
      </c>
      <c r="S125" s="205">
        <f>VLOOKUP('SS taxation calculator'!$C$12,'SS taxation calculator'!$BC$6:$BF$16,2,FALSE)</f>
        <v>0</v>
      </c>
      <c r="T125" s="132">
        <f t="shared" si="9"/>
        <v>0</v>
      </c>
    </row>
    <row r="126" ht="15.75" customHeight="1">
      <c r="A126" s="55">
        <f t="shared" si="1"/>
        <v>0</v>
      </c>
      <c r="B126" s="52">
        <f t="shared" si="2"/>
        <v>-933000</v>
      </c>
      <c r="C126" s="51">
        <f>'SS taxation calculator'!$G$7</f>
        <v>0</v>
      </c>
      <c r="D126" s="52">
        <f>'SS taxation calculator'!$C$7+B126+'SS taxation calculator'!$C$8+'SS taxation calculator'!$C$9*0.5-'Line By Line'!$E$12</f>
        <v>-933000</v>
      </c>
      <c r="E126" s="52">
        <f>IF(D126&lt;'Line By Line'!$E$14,0,MIN(D126-'Line By Line'!$E$14,'Line By Line'!$E$16))</f>
        <v>0</v>
      </c>
      <c r="F126" s="52">
        <f t="shared" si="3"/>
        <v>0</v>
      </c>
      <c r="G126" s="51" t="str">
        <f t="shared" si="4"/>
        <v>50% of 1st TH</v>
      </c>
      <c r="H126" s="51">
        <f>IF('Line By Line'!$E$14&lt;D126,D126-'Line By Line'!$E$14-E126,0)</f>
        <v>0</v>
      </c>
      <c r="I126" s="52">
        <f>H126*'SS taxation calculator'!$E$32</f>
        <v>0</v>
      </c>
      <c r="J126" s="52">
        <f t="shared" si="5"/>
        <v>0</v>
      </c>
      <c r="K126" s="204" t="str">
        <f t="shared" si="6"/>
        <v>#DIV/0!</v>
      </c>
      <c r="L126" s="54" t="str">
        <f>CONCATENATE("Adding $",ROUND(B126/1000,1),"K actually added $",ROUND((B126+(J126-'SS taxation calculator'!$G$8))/1000,1),"K")</f>
        <v>Adding $-933K actually added $-933K</v>
      </c>
      <c r="M126" s="61">
        <f>'SS taxation calculator'!$C$7+'SS taxation calculator'!$C$8+'SS taxation calculator'!$C$9+B126</f>
        <v>-933000</v>
      </c>
      <c r="N126" s="55">
        <f>J126+B126+'SS taxation calculator'!$C$7</f>
        <v>-933000</v>
      </c>
      <c r="O126" s="55">
        <f t="shared" si="7"/>
        <v>31500</v>
      </c>
      <c r="P126" s="132">
        <f>VLOOKUP('SS taxation calculator'!$C$12,'SS taxation calculator'!$BC$6:$BF$16,3,FALSE)</f>
        <v>0</v>
      </c>
      <c r="Q126" s="132">
        <f>VLOOKUP('SS taxation calculator'!$C$12,'SS taxation calculator'!$BC$6:$BF$16,4,FALSE)</f>
        <v>0</v>
      </c>
      <c r="R126" s="132">
        <f t="shared" si="8"/>
        <v>0</v>
      </c>
      <c r="S126" s="205">
        <f>VLOOKUP('SS taxation calculator'!$C$12,'SS taxation calculator'!$BC$6:$BF$16,2,FALSE)</f>
        <v>0</v>
      </c>
      <c r="T126" s="132">
        <f t="shared" si="9"/>
        <v>0</v>
      </c>
    </row>
    <row r="127" ht="15.75" customHeight="1">
      <c r="A127" s="55">
        <f t="shared" si="1"/>
        <v>0</v>
      </c>
      <c r="B127" s="52">
        <f t="shared" si="2"/>
        <v>-932000</v>
      </c>
      <c r="C127" s="51">
        <f>'SS taxation calculator'!$G$7</f>
        <v>0</v>
      </c>
      <c r="D127" s="52">
        <f>'SS taxation calculator'!$C$7+B127+'SS taxation calculator'!$C$8+'SS taxation calculator'!$C$9*0.5-'Line By Line'!$E$12</f>
        <v>-932000</v>
      </c>
      <c r="E127" s="52">
        <f>IF(D127&lt;'Line By Line'!$E$14,0,MIN(D127-'Line By Line'!$E$14,'Line By Line'!$E$16))</f>
        <v>0</v>
      </c>
      <c r="F127" s="52">
        <f t="shared" si="3"/>
        <v>0</v>
      </c>
      <c r="G127" s="51" t="str">
        <f t="shared" si="4"/>
        <v>50% of 1st TH</v>
      </c>
      <c r="H127" s="51">
        <f>IF('Line By Line'!$E$14&lt;D127,D127-'Line By Line'!$E$14-E127,0)</f>
        <v>0</v>
      </c>
      <c r="I127" s="52">
        <f>H127*'SS taxation calculator'!$E$32</f>
        <v>0</v>
      </c>
      <c r="J127" s="52">
        <f t="shared" si="5"/>
        <v>0</v>
      </c>
      <c r="K127" s="204" t="str">
        <f t="shared" si="6"/>
        <v>#DIV/0!</v>
      </c>
      <c r="L127" s="54" t="str">
        <f>CONCATENATE("Adding $",ROUND(B127/1000,1),"K actually added $",ROUND((B127+(J127-'SS taxation calculator'!$G$8))/1000,1),"K")</f>
        <v>Adding $-932K actually added $-932K</v>
      </c>
      <c r="M127" s="61">
        <f>'SS taxation calculator'!$C$7+'SS taxation calculator'!$C$8+'SS taxation calculator'!$C$9+B127</f>
        <v>-932000</v>
      </c>
      <c r="N127" s="55">
        <f>J127+B127+'SS taxation calculator'!$C$7</f>
        <v>-932000</v>
      </c>
      <c r="O127" s="55">
        <f t="shared" si="7"/>
        <v>31500</v>
      </c>
      <c r="P127" s="132">
        <f>VLOOKUP('SS taxation calculator'!$C$12,'SS taxation calculator'!$BC$6:$BF$16,3,FALSE)</f>
        <v>0</v>
      </c>
      <c r="Q127" s="132">
        <f>VLOOKUP('SS taxation calculator'!$C$12,'SS taxation calculator'!$BC$6:$BF$16,4,FALSE)</f>
        <v>0</v>
      </c>
      <c r="R127" s="132">
        <f t="shared" si="8"/>
        <v>0</v>
      </c>
      <c r="S127" s="205">
        <f>VLOOKUP('SS taxation calculator'!$C$12,'SS taxation calculator'!$BC$6:$BF$16,2,FALSE)</f>
        <v>0</v>
      </c>
      <c r="T127" s="132">
        <f t="shared" si="9"/>
        <v>0</v>
      </c>
    </row>
    <row r="128" ht="15.75" customHeight="1">
      <c r="A128" s="55">
        <f t="shared" si="1"/>
        <v>0</v>
      </c>
      <c r="B128" s="52">
        <f t="shared" si="2"/>
        <v>-931000</v>
      </c>
      <c r="C128" s="51">
        <f>'SS taxation calculator'!$G$7</f>
        <v>0</v>
      </c>
      <c r="D128" s="52">
        <f>'SS taxation calculator'!$C$7+B128+'SS taxation calculator'!$C$8+'SS taxation calculator'!$C$9*0.5-'Line By Line'!$E$12</f>
        <v>-931000</v>
      </c>
      <c r="E128" s="52">
        <f>IF(D128&lt;'Line By Line'!$E$14,0,MIN(D128-'Line By Line'!$E$14,'Line By Line'!$E$16))</f>
        <v>0</v>
      </c>
      <c r="F128" s="52">
        <f t="shared" si="3"/>
        <v>0</v>
      </c>
      <c r="G128" s="51" t="str">
        <f t="shared" si="4"/>
        <v>50% of 1st TH</v>
      </c>
      <c r="H128" s="51">
        <f>IF('Line By Line'!$E$14&lt;D128,D128-'Line By Line'!$E$14-E128,0)</f>
        <v>0</v>
      </c>
      <c r="I128" s="52">
        <f>H128*'SS taxation calculator'!$E$32</f>
        <v>0</v>
      </c>
      <c r="J128" s="52">
        <f t="shared" si="5"/>
        <v>0</v>
      </c>
      <c r="K128" s="204" t="str">
        <f t="shared" si="6"/>
        <v>#DIV/0!</v>
      </c>
      <c r="L128" s="54" t="str">
        <f>CONCATENATE("Adding $",ROUND(B128/1000,1),"K actually added $",ROUND((B128+(J128-'SS taxation calculator'!$G$8))/1000,1),"K")</f>
        <v>Adding $-931K actually added $-931K</v>
      </c>
      <c r="M128" s="61">
        <f>'SS taxation calculator'!$C$7+'SS taxation calculator'!$C$8+'SS taxation calculator'!$C$9+B128</f>
        <v>-931000</v>
      </c>
      <c r="N128" s="55">
        <f>J128+B128+'SS taxation calculator'!$C$7</f>
        <v>-931000</v>
      </c>
      <c r="O128" s="55">
        <f t="shared" si="7"/>
        <v>31500</v>
      </c>
      <c r="P128" s="132">
        <f>VLOOKUP('SS taxation calculator'!$C$12,'SS taxation calculator'!$BC$6:$BF$16,3,FALSE)</f>
        <v>0</v>
      </c>
      <c r="Q128" s="132">
        <f>VLOOKUP('SS taxation calculator'!$C$12,'SS taxation calculator'!$BC$6:$BF$16,4,FALSE)</f>
        <v>0</v>
      </c>
      <c r="R128" s="132">
        <f t="shared" si="8"/>
        <v>0</v>
      </c>
      <c r="S128" s="205">
        <f>VLOOKUP('SS taxation calculator'!$C$12,'SS taxation calculator'!$BC$6:$BF$16,2,FALSE)</f>
        <v>0</v>
      </c>
      <c r="T128" s="132">
        <f t="shared" si="9"/>
        <v>0</v>
      </c>
    </row>
    <row r="129" ht="15.75" customHeight="1">
      <c r="A129" s="55">
        <f t="shared" si="1"/>
        <v>0</v>
      </c>
      <c r="B129" s="52">
        <f t="shared" si="2"/>
        <v>-930000</v>
      </c>
      <c r="C129" s="51">
        <f>'SS taxation calculator'!$G$7</f>
        <v>0</v>
      </c>
      <c r="D129" s="52">
        <f>'SS taxation calculator'!$C$7+B129+'SS taxation calculator'!$C$8+'SS taxation calculator'!$C$9*0.5-'Line By Line'!$E$12</f>
        <v>-930000</v>
      </c>
      <c r="E129" s="52">
        <f>IF(D129&lt;'Line By Line'!$E$14,0,MIN(D129-'Line By Line'!$E$14,'Line By Line'!$E$16))</f>
        <v>0</v>
      </c>
      <c r="F129" s="52">
        <f t="shared" si="3"/>
        <v>0</v>
      </c>
      <c r="G129" s="51" t="str">
        <f t="shared" si="4"/>
        <v>50% of 1st TH</v>
      </c>
      <c r="H129" s="51">
        <f>IF('Line By Line'!$E$14&lt;D129,D129-'Line By Line'!$E$14-E129,0)</f>
        <v>0</v>
      </c>
      <c r="I129" s="52">
        <f>H129*'SS taxation calculator'!$E$32</f>
        <v>0</v>
      </c>
      <c r="J129" s="52">
        <f t="shared" si="5"/>
        <v>0</v>
      </c>
      <c r="K129" s="204" t="str">
        <f t="shared" si="6"/>
        <v>#DIV/0!</v>
      </c>
      <c r="L129" s="54" t="str">
        <f>CONCATENATE("Adding $",ROUND(B129/1000,1),"K actually added $",ROUND((B129+(J129-'SS taxation calculator'!$G$8))/1000,1),"K")</f>
        <v>Adding $-930K actually added $-930K</v>
      </c>
      <c r="M129" s="61">
        <f>'SS taxation calculator'!$C$7+'SS taxation calculator'!$C$8+'SS taxation calculator'!$C$9+B129</f>
        <v>-930000</v>
      </c>
      <c r="N129" s="55">
        <f>J129+B129+'SS taxation calculator'!$C$7</f>
        <v>-930000</v>
      </c>
      <c r="O129" s="55">
        <f t="shared" si="7"/>
        <v>31500</v>
      </c>
      <c r="P129" s="132">
        <f>VLOOKUP('SS taxation calculator'!$C$12,'SS taxation calculator'!$BC$6:$BF$16,3,FALSE)</f>
        <v>0</v>
      </c>
      <c r="Q129" s="132">
        <f>VLOOKUP('SS taxation calculator'!$C$12,'SS taxation calculator'!$BC$6:$BF$16,4,FALSE)</f>
        <v>0</v>
      </c>
      <c r="R129" s="132">
        <f t="shared" si="8"/>
        <v>0</v>
      </c>
      <c r="S129" s="205">
        <f>VLOOKUP('SS taxation calculator'!$C$12,'SS taxation calculator'!$BC$6:$BF$16,2,FALSE)</f>
        <v>0</v>
      </c>
      <c r="T129" s="132">
        <f t="shared" si="9"/>
        <v>0</v>
      </c>
    </row>
    <row r="130" ht="15.75" customHeight="1">
      <c r="A130" s="55">
        <f t="shared" si="1"/>
        <v>0</v>
      </c>
      <c r="B130" s="52">
        <f t="shared" si="2"/>
        <v>-929000</v>
      </c>
      <c r="C130" s="51">
        <f>'SS taxation calculator'!$G$7</f>
        <v>0</v>
      </c>
      <c r="D130" s="52">
        <f>'SS taxation calculator'!$C$7+B130+'SS taxation calculator'!$C$8+'SS taxation calculator'!$C$9*0.5-'Line By Line'!$E$12</f>
        <v>-929000</v>
      </c>
      <c r="E130" s="52">
        <f>IF(D130&lt;'Line By Line'!$E$14,0,MIN(D130-'Line By Line'!$E$14,'Line By Line'!$E$16))</f>
        <v>0</v>
      </c>
      <c r="F130" s="52">
        <f t="shared" si="3"/>
        <v>0</v>
      </c>
      <c r="G130" s="51" t="str">
        <f t="shared" si="4"/>
        <v>50% of 1st TH</v>
      </c>
      <c r="H130" s="51">
        <f>IF('Line By Line'!$E$14&lt;D130,D130-'Line By Line'!$E$14-E130,0)</f>
        <v>0</v>
      </c>
      <c r="I130" s="52">
        <f>H130*'SS taxation calculator'!$E$32</f>
        <v>0</v>
      </c>
      <c r="J130" s="52">
        <f t="shared" si="5"/>
        <v>0</v>
      </c>
      <c r="K130" s="204" t="str">
        <f t="shared" si="6"/>
        <v>#DIV/0!</v>
      </c>
      <c r="L130" s="54" t="str">
        <f>CONCATENATE("Adding $",ROUND(B130/1000,1),"K actually added $",ROUND((B130+(J130-'SS taxation calculator'!$G$8))/1000,1),"K")</f>
        <v>Adding $-929K actually added $-929K</v>
      </c>
      <c r="M130" s="61">
        <f>'SS taxation calculator'!$C$7+'SS taxation calculator'!$C$8+'SS taxation calculator'!$C$9+B130</f>
        <v>-929000</v>
      </c>
      <c r="N130" s="55">
        <f>J130+B130+'SS taxation calculator'!$C$7</f>
        <v>-929000</v>
      </c>
      <c r="O130" s="55">
        <f t="shared" si="7"/>
        <v>31500</v>
      </c>
      <c r="P130" s="132">
        <f>VLOOKUP('SS taxation calculator'!$C$12,'SS taxation calculator'!$BC$6:$BF$16,3,FALSE)</f>
        <v>0</v>
      </c>
      <c r="Q130" s="132">
        <f>VLOOKUP('SS taxation calculator'!$C$12,'SS taxation calculator'!$BC$6:$BF$16,4,FALSE)</f>
        <v>0</v>
      </c>
      <c r="R130" s="132">
        <f t="shared" si="8"/>
        <v>0</v>
      </c>
      <c r="S130" s="205">
        <f>VLOOKUP('SS taxation calculator'!$C$12,'SS taxation calculator'!$BC$6:$BF$16,2,FALSE)</f>
        <v>0</v>
      </c>
      <c r="T130" s="132">
        <f t="shared" si="9"/>
        <v>0</v>
      </c>
    </row>
    <row r="131" ht="15.75" customHeight="1">
      <c r="A131" s="55">
        <f t="shared" si="1"/>
        <v>0</v>
      </c>
      <c r="B131" s="52">
        <f t="shared" si="2"/>
        <v>-928000</v>
      </c>
      <c r="C131" s="51">
        <f>'SS taxation calculator'!$G$7</f>
        <v>0</v>
      </c>
      <c r="D131" s="52">
        <f>'SS taxation calculator'!$C$7+B131+'SS taxation calculator'!$C$8+'SS taxation calculator'!$C$9*0.5-'Line By Line'!$E$12</f>
        <v>-928000</v>
      </c>
      <c r="E131" s="52">
        <f>IF(D131&lt;'Line By Line'!$E$14,0,MIN(D131-'Line By Line'!$E$14,'Line By Line'!$E$16))</f>
        <v>0</v>
      </c>
      <c r="F131" s="52">
        <f t="shared" si="3"/>
        <v>0</v>
      </c>
      <c r="G131" s="51" t="str">
        <f t="shared" si="4"/>
        <v>50% of 1st TH</v>
      </c>
      <c r="H131" s="51">
        <f>IF('Line By Line'!$E$14&lt;D131,D131-'Line By Line'!$E$14-E131,0)</f>
        <v>0</v>
      </c>
      <c r="I131" s="52">
        <f>H131*'SS taxation calculator'!$E$32</f>
        <v>0</v>
      </c>
      <c r="J131" s="52">
        <f t="shared" si="5"/>
        <v>0</v>
      </c>
      <c r="K131" s="204" t="str">
        <f t="shared" si="6"/>
        <v>#DIV/0!</v>
      </c>
      <c r="L131" s="54" t="str">
        <f>CONCATENATE("Adding $",ROUND(B131/1000,1),"K actually added $",ROUND((B131+(J131-'SS taxation calculator'!$G$8))/1000,1),"K")</f>
        <v>Adding $-928K actually added $-928K</v>
      </c>
      <c r="M131" s="61">
        <f>'SS taxation calculator'!$C$7+'SS taxation calculator'!$C$8+'SS taxation calculator'!$C$9+B131</f>
        <v>-928000</v>
      </c>
      <c r="N131" s="55">
        <f>J131+B131+'SS taxation calculator'!$C$7</f>
        <v>-928000</v>
      </c>
      <c r="O131" s="55">
        <f t="shared" si="7"/>
        <v>31500</v>
      </c>
      <c r="P131" s="132">
        <f>VLOOKUP('SS taxation calculator'!$C$12,'SS taxation calculator'!$BC$6:$BF$16,3,FALSE)</f>
        <v>0</v>
      </c>
      <c r="Q131" s="132">
        <f>VLOOKUP('SS taxation calculator'!$C$12,'SS taxation calculator'!$BC$6:$BF$16,4,FALSE)</f>
        <v>0</v>
      </c>
      <c r="R131" s="132">
        <f t="shared" si="8"/>
        <v>0</v>
      </c>
      <c r="S131" s="205">
        <f>VLOOKUP('SS taxation calculator'!$C$12,'SS taxation calculator'!$BC$6:$BF$16,2,FALSE)</f>
        <v>0</v>
      </c>
      <c r="T131" s="132">
        <f t="shared" si="9"/>
        <v>0</v>
      </c>
    </row>
    <row r="132" ht="15.75" customHeight="1">
      <c r="A132" s="55">
        <f t="shared" si="1"/>
        <v>0</v>
      </c>
      <c r="B132" s="52">
        <f t="shared" si="2"/>
        <v>-927000</v>
      </c>
      <c r="C132" s="51">
        <f>'SS taxation calculator'!$G$7</f>
        <v>0</v>
      </c>
      <c r="D132" s="52">
        <f>'SS taxation calculator'!$C$7+B132+'SS taxation calculator'!$C$8+'SS taxation calculator'!$C$9*0.5-'Line By Line'!$E$12</f>
        <v>-927000</v>
      </c>
      <c r="E132" s="52">
        <f>IF(D132&lt;'Line By Line'!$E$14,0,MIN(D132-'Line By Line'!$E$14,'Line By Line'!$E$16))</f>
        <v>0</v>
      </c>
      <c r="F132" s="52">
        <f t="shared" si="3"/>
        <v>0</v>
      </c>
      <c r="G132" s="51" t="str">
        <f t="shared" si="4"/>
        <v>50% of 1st TH</v>
      </c>
      <c r="H132" s="51">
        <f>IF('Line By Line'!$E$14&lt;D132,D132-'Line By Line'!$E$14-E132,0)</f>
        <v>0</v>
      </c>
      <c r="I132" s="52">
        <f>H132*'SS taxation calculator'!$E$32</f>
        <v>0</v>
      </c>
      <c r="J132" s="52">
        <f t="shared" si="5"/>
        <v>0</v>
      </c>
      <c r="K132" s="204" t="str">
        <f t="shared" si="6"/>
        <v>#DIV/0!</v>
      </c>
      <c r="L132" s="54" t="str">
        <f>CONCATENATE("Adding $",ROUND(B132/1000,1),"K actually added $",ROUND((B132+(J132-'SS taxation calculator'!$G$8))/1000,1),"K")</f>
        <v>Adding $-927K actually added $-927K</v>
      </c>
      <c r="M132" s="61">
        <f>'SS taxation calculator'!$C$7+'SS taxation calculator'!$C$8+'SS taxation calculator'!$C$9+B132</f>
        <v>-927000</v>
      </c>
      <c r="N132" s="55">
        <f>J132+B132+'SS taxation calculator'!$C$7</f>
        <v>-927000</v>
      </c>
      <c r="O132" s="55">
        <f t="shared" si="7"/>
        <v>31500</v>
      </c>
      <c r="P132" s="132">
        <f>VLOOKUP('SS taxation calculator'!$C$12,'SS taxation calculator'!$BC$6:$BF$16,3,FALSE)</f>
        <v>0</v>
      </c>
      <c r="Q132" s="132">
        <f>VLOOKUP('SS taxation calculator'!$C$12,'SS taxation calculator'!$BC$6:$BF$16,4,FALSE)</f>
        <v>0</v>
      </c>
      <c r="R132" s="132">
        <f t="shared" si="8"/>
        <v>0</v>
      </c>
      <c r="S132" s="205">
        <f>VLOOKUP('SS taxation calculator'!$C$12,'SS taxation calculator'!$BC$6:$BF$16,2,FALSE)</f>
        <v>0</v>
      </c>
      <c r="T132" s="132">
        <f t="shared" si="9"/>
        <v>0</v>
      </c>
    </row>
    <row r="133" ht="15.75" customHeight="1">
      <c r="A133" s="55">
        <f t="shared" si="1"/>
        <v>0</v>
      </c>
      <c r="B133" s="52">
        <f t="shared" si="2"/>
        <v>-926000</v>
      </c>
      <c r="C133" s="51">
        <f>'SS taxation calculator'!$G$7</f>
        <v>0</v>
      </c>
      <c r="D133" s="52">
        <f>'SS taxation calculator'!$C$7+B133+'SS taxation calculator'!$C$8+'SS taxation calculator'!$C$9*0.5-'Line By Line'!$E$12</f>
        <v>-926000</v>
      </c>
      <c r="E133" s="52">
        <f>IF(D133&lt;'Line By Line'!$E$14,0,MIN(D133-'Line By Line'!$E$14,'Line By Line'!$E$16))</f>
        <v>0</v>
      </c>
      <c r="F133" s="52">
        <f t="shared" si="3"/>
        <v>0</v>
      </c>
      <c r="G133" s="51" t="str">
        <f t="shared" si="4"/>
        <v>50% of 1st TH</v>
      </c>
      <c r="H133" s="51">
        <f>IF('Line By Line'!$E$14&lt;D133,D133-'Line By Line'!$E$14-E133,0)</f>
        <v>0</v>
      </c>
      <c r="I133" s="52">
        <f>H133*'SS taxation calculator'!$E$32</f>
        <v>0</v>
      </c>
      <c r="J133" s="52">
        <f t="shared" si="5"/>
        <v>0</v>
      </c>
      <c r="K133" s="204" t="str">
        <f t="shared" si="6"/>
        <v>#DIV/0!</v>
      </c>
      <c r="L133" s="54" t="str">
        <f>CONCATENATE("Adding $",ROUND(B133/1000,1),"K actually added $",ROUND((B133+(J133-'SS taxation calculator'!$G$8))/1000,1),"K")</f>
        <v>Adding $-926K actually added $-926K</v>
      </c>
      <c r="M133" s="61">
        <f>'SS taxation calculator'!$C$7+'SS taxation calculator'!$C$8+'SS taxation calculator'!$C$9+B133</f>
        <v>-926000</v>
      </c>
      <c r="N133" s="55">
        <f>J133+B133+'SS taxation calculator'!$C$7</f>
        <v>-926000</v>
      </c>
      <c r="O133" s="55">
        <f t="shared" si="7"/>
        <v>31500</v>
      </c>
      <c r="P133" s="132">
        <f>VLOOKUP('SS taxation calculator'!$C$12,'SS taxation calculator'!$BC$6:$BF$16,3,FALSE)</f>
        <v>0</v>
      </c>
      <c r="Q133" s="132">
        <f>VLOOKUP('SS taxation calculator'!$C$12,'SS taxation calculator'!$BC$6:$BF$16,4,FALSE)</f>
        <v>0</v>
      </c>
      <c r="R133" s="132">
        <f t="shared" si="8"/>
        <v>0</v>
      </c>
      <c r="S133" s="205">
        <f>VLOOKUP('SS taxation calculator'!$C$12,'SS taxation calculator'!$BC$6:$BF$16,2,FALSE)</f>
        <v>0</v>
      </c>
      <c r="T133" s="132">
        <f t="shared" si="9"/>
        <v>0</v>
      </c>
    </row>
    <row r="134" ht="15.75" customHeight="1">
      <c r="A134" s="55">
        <f t="shared" si="1"/>
        <v>0</v>
      </c>
      <c r="B134" s="52">
        <f t="shared" si="2"/>
        <v>-925000</v>
      </c>
      <c r="C134" s="51">
        <f>'SS taxation calculator'!$G$7</f>
        <v>0</v>
      </c>
      <c r="D134" s="52">
        <f>'SS taxation calculator'!$C$7+B134+'SS taxation calculator'!$C$8+'SS taxation calculator'!$C$9*0.5-'Line By Line'!$E$12</f>
        <v>-925000</v>
      </c>
      <c r="E134" s="52">
        <f>IF(D134&lt;'Line By Line'!$E$14,0,MIN(D134-'Line By Line'!$E$14,'Line By Line'!$E$16))</f>
        <v>0</v>
      </c>
      <c r="F134" s="52">
        <f t="shared" si="3"/>
        <v>0</v>
      </c>
      <c r="G134" s="51" t="str">
        <f t="shared" si="4"/>
        <v>50% of 1st TH</v>
      </c>
      <c r="H134" s="51">
        <f>IF('Line By Line'!$E$14&lt;D134,D134-'Line By Line'!$E$14-E134,0)</f>
        <v>0</v>
      </c>
      <c r="I134" s="52">
        <f>H134*'SS taxation calculator'!$E$32</f>
        <v>0</v>
      </c>
      <c r="J134" s="52">
        <f t="shared" si="5"/>
        <v>0</v>
      </c>
      <c r="K134" s="204" t="str">
        <f t="shared" si="6"/>
        <v>#DIV/0!</v>
      </c>
      <c r="L134" s="54" t="str">
        <f>CONCATENATE("Adding $",ROUND(B134/1000,1),"K actually added $",ROUND((B134+(J134-'SS taxation calculator'!$G$8))/1000,1),"K")</f>
        <v>Adding $-925K actually added $-925K</v>
      </c>
      <c r="M134" s="61">
        <f>'SS taxation calculator'!$C$7+'SS taxation calculator'!$C$8+'SS taxation calculator'!$C$9+B134</f>
        <v>-925000</v>
      </c>
      <c r="N134" s="55">
        <f>J134+B134+'SS taxation calculator'!$C$7</f>
        <v>-925000</v>
      </c>
      <c r="O134" s="55">
        <f t="shared" si="7"/>
        <v>31500</v>
      </c>
      <c r="P134" s="132">
        <f>VLOOKUP('SS taxation calculator'!$C$12,'SS taxation calculator'!$BC$6:$BF$16,3,FALSE)</f>
        <v>0</v>
      </c>
      <c r="Q134" s="132">
        <f>VLOOKUP('SS taxation calculator'!$C$12,'SS taxation calculator'!$BC$6:$BF$16,4,FALSE)</f>
        <v>0</v>
      </c>
      <c r="R134" s="132">
        <f t="shared" si="8"/>
        <v>0</v>
      </c>
      <c r="S134" s="205">
        <f>VLOOKUP('SS taxation calculator'!$C$12,'SS taxation calculator'!$BC$6:$BF$16,2,FALSE)</f>
        <v>0</v>
      </c>
      <c r="T134" s="132">
        <f t="shared" si="9"/>
        <v>0</v>
      </c>
    </row>
    <row r="135" ht="15.75" customHeight="1">
      <c r="A135" s="55">
        <f t="shared" si="1"/>
        <v>0</v>
      </c>
      <c r="B135" s="52">
        <f t="shared" si="2"/>
        <v>-924000</v>
      </c>
      <c r="C135" s="51">
        <f>'SS taxation calculator'!$G$7</f>
        <v>0</v>
      </c>
      <c r="D135" s="52">
        <f>'SS taxation calculator'!$C$7+B135+'SS taxation calculator'!$C$8+'SS taxation calculator'!$C$9*0.5-'Line By Line'!$E$12</f>
        <v>-924000</v>
      </c>
      <c r="E135" s="52">
        <f>IF(D135&lt;'Line By Line'!$E$14,0,MIN(D135-'Line By Line'!$E$14,'Line By Line'!$E$16))</f>
        <v>0</v>
      </c>
      <c r="F135" s="52">
        <f t="shared" si="3"/>
        <v>0</v>
      </c>
      <c r="G135" s="51" t="str">
        <f t="shared" si="4"/>
        <v>50% of 1st TH</v>
      </c>
      <c r="H135" s="51">
        <f>IF('Line By Line'!$E$14&lt;D135,D135-'Line By Line'!$E$14-E135,0)</f>
        <v>0</v>
      </c>
      <c r="I135" s="52">
        <f>H135*'SS taxation calculator'!$E$32</f>
        <v>0</v>
      </c>
      <c r="J135" s="52">
        <f t="shared" si="5"/>
        <v>0</v>
      </c>
      <c r="K135" s="204" t="str">
        <f t="shared" si="6"/>
        <v>#DIV/0!</v>
      </c>
      <c r="L135" s="54" t="str">
        <f>CONCATENATE("Adding $",ROUND(B135/1000,1),"K actually added $",ROUND((B135+(J135-'SS taxation calculator'!$G$8))/1000,1),"K")</f>
        <v>Adding $-924K actually added $-924K</v>
      </c>
      <c r="M135" s="61">
        <f>'SS taxation calculator'!$C$7+'SS taxation calculator'!$C$8+'SS taxation calculator'!$C$9+B135</f>
        <v>-924000</v>
      </c>
      <c r="N135" s="55">
        <f>J135+B135+'SS taxation calculator'!$C$7</f>
        <v>-924000</v>
      </c>
      <c r="O135" s="55">
        <f t="shared" si="7"/>
        <v>31500</v>
      </c>
      <c r="P135" s="132">
        <f>VLOOKUP('SS taxation calculator'!$C$12,'SS taxation calculator'!$BC$6:$BF$16,3,FALSE)</f>
        <v>0</v>
      </c>
      <c r="Q135" s="132">
        <f>VLOOKUP('SS taxation calculator'!$C$12,'SS taxation calculator'!$BC$6:$BF$16,4,FALSE)</f>
        <v>0</v>
      </c>
      <c r="R135" s="132">
        <f t="shared" si="8"/>
        <v>0</v>
      </c>
      <c r="S135" s="205">
        <f>VLOOKUP('SS taxation calculator'!$C$12,'SS taxation calculator'!$BC$6:$BF$16,2,FALSE)</f>
        <v>0</v>
      </c>
      <c r="T135" s="132">
        <f t="shared" si="9"/>
        <v>0</v>
      </c>
    </row>
    <row r="136" ht="15.75" customHeight="1">
      <c r="A136" s="55">
        <f t="shared" si="1"/>
        <v>0</v>
      </c>
      <c r="B136" s="52">
        <f t="shared" si="2"/>
        <v>-923000</v>
      </c>
      <c r="C136" s="51">
        <f>'SS taxation calculator'!$G$7</f>
        <v>0</v>
      </c>
      <c r="D136" s="52">
        <f>'SS taxation calculator'!$C$7+B136+'SS taxation calculator'!$C$8+'SS taxation calculator'!$C$9*0.5-'Line By Line'!$E$12</f>
        <v>-923000</v>
      </c>
      <c r="E136" s="52">
        <f>IF(D136&lt;'Line By Line'!$E$14,0,MIN(D136-'Line By Line'!$E$14,'Line By Line'!$E$16))</f>
        <v>0</v>
      </c>
      <c r="F136" s="52">
        <f t="shared" si="3"/>
        <v>0</v>
      </c>
      <c r="G136" s="51" t="str">
        <f t="shared" si="4"/>
        <v>50% of 1st TH</v>
      </c>
      <c r="H136" s="51">
        <f>IF('Line By Line'!$E$14&lt;D136,D136-'Line By Line'!$E$14-E136,0)</f>
        <v>0</v>
      </c>
      <c r="I136" s="52">
        <f>H136*'SS taxation calculator'!$E$32</f>
        <v>0</v>
      </c>
      <c r="J136" s="52">
        <f t="shared" si="5"/>
        <v>0</v>
      </c>
      <c r="K136" s="204" t="str">
        <f t="shared" si="6"/>
        <v>#DIV/0!</v>
      </c>
      <c r="L136" s="54" t="str">
        <f>CONCATENATE("Adding $",ROUND(B136/1000,1),"K actually added $",ROUND((B136+(J136-'SS taxation calculator'!$G$8))/1000,1),"K")</f>
        <v>Adding $-923K actually added $-923K</v>
      </c>
      <c r="M136" s="61">
        <f>'SS taxation calculator'!$C$7+'SS taxation calculator'!$C$8+'SS taxation calculator'!$C$9+B136</f>
        <v>-923000</v>
      </c>
      <c r="N136" s="55">
        <f>J136+B136+'SS taxation calculator'!$C$7</f>
        <v>-923000</v>
      </c>
      <c r="O136" s="55">
        <f t="shared" si="7"/>
        <v>31500</v>
      </c>
      <c r="P136" s="132">
        <f>VLOOKUP('SS taxation calculator'!$C$12,'SS taxation calculator'!$BC$6:$BF$16,3,FALSE)</f>
        <v>0</v>
      </c>
      <c r="Q136" s="132">
        <f>VLOOKUP('SS taxation calculator'!$C$12,'SS taxation calculator'!$BC$6:$BF$16,4,FALSE)</f>
        <v>0</v>
      </c>
      <c r="R136" s="132">
        <f t="shared" si="8"/>
        <v>0</v>
      </c>
      <c r="S136" s="205">
        <f>VLOOKUP('SS taxation calculator'!$C$12,'SS taxation calculator'!$BC$6:$BF$16,2,FALSE)</f>
        <v>0</v>
      </c>
      <c r="T136" s="132">
        <f t="shared" si="9"/>
        <v>0</v>
      </c>
    </row>
    <row r="137" ht="15.75" customHeight="1">
      <c r="A137" s="55">
        <f t="shared" si="1"/>
        <v>0</v>
      </c>
      <c r="B137" s="52">
        <f t="shared" si="2"/>
        <v>-922000</v>
      </c>
      <c r="C137" s="51">
        <f>'SS taxation calculator'!$G$7</f>
        <v>0</v>
      </c>
      <c r="D137" s="52">
        <f>'SS taxation calculator'!$C$7+B137+'SS taxation calculator'!$C$8+'SS taxation calculator'!$C$9*0.5-'Line By Line'!$E$12</f>
        <v>-922000</v>
      </c>
      <c r="E137" s="52">
        <f>IF(D137&lt;'Line By Line'!$E$14,0,MIN(D137-'Line By Line'!$E$14,'Line By Line'!$E$16))</f>
        <v>0</v>
      </c>
      <c r="F137" s="52">
        <f t="shared" si="3"/>
        <v>0</v>
      </c>
      <c r="G137" s="51" t="str">
        <f t="shared" si="4"/>
        <v>50% of 1st TH</v>
      </c>
      <c r="H137" s="51">
        <f>IF('Line By Line'!$E$14&lt;D137,D137-'Line By Line'!$E$14-E137,0)</f>
        <v>0</v>
      </c>
      <c r="I137" s="52">
        <f>H137*'SS taxation calculator'!$E$32</f>
        <v>0</v>
      </c>
      <c r="J137" s="52">
        <f t="shared" si="5"/>
        <v>0</v>
      </c>
      <c r="K137" s="204" t="str">
        <f t="shared" si="6"/>
        <v>#DIV/0!</v>
      </c>
      <c r="L137" s="54" t="str">
        <f>CONCATENATE("Adding $",ROUND(B137/1000,1),"K actually added $",ROUND((B137+(J137-'SS taxation calculator'!$G$8))/1000,1),"K")</f>
        <v>Adding $-922K actually added $-922K</v>
      </c>
      <c r="M137" s="61">
        <f>'SS taxation calculator'!$C$7+'SS taxation calculator'!$C$8+'SS taxation calculator'!$C$9+B137</f>
        <v>-922000</v>
      </c>
      <c r="N137" s="55">
        <f>J137+B137+'SS taxation calculator'!$C$7</f>
        <v>-922000</v>
      </c>
      <c r="O137" s="55">
        <f t="shared" si="7"/>
        <v>31500</v>
      </c>
      <c r="P137" s="132">
        <f>VLOOKUP('SS taxation calculator'!$C$12,'SS taxation calculator'!$BC$6:$BF$16,3,FALSE)</f>
        <v>0</v>
      </c>
      <c r="Q137" s="132">
        <f>VLOOKUP('SS taxation calculator'!$C$12,'SS taxation calculator'!$BC$6:$BF$16,4,FALSE)</f>
        <v>0</v>
      </c>
      <c r="R137" s="132">
        <f t="shared" si="8"/>
        <v>0</v>
      </c>
      <c r="S137" s="205">
        <f>VLOOKUP('SS taxation calculator'!$C$12,'SS taxation calculator'!$BC$6:$BF$16,2,FALSE)</f>
        <v>0</v>
      </c>
      <c r="T137" s="132">
        <f t="shared" si="9"/>
        <v>0</v>
      </c>
    </row>
    <row r="138" ht="15.75" customHeight="1">
      <c r="A138" s="55">
        <f t="shared" si="1"/>
        <v>0</v>
      </c>
      <c r="B138" s="52">
        <f t="shared" si="2"/>
        <v>-921000</v>
      </c>
      <c r="C138" s="51">
        <f>'SS taxation calculator'!$G$7</f>
        <v>0</v>
      </c>
      <c r="D138" s="52">
        <f>'SS taxation calculator'!$C$7+B138+'SS taxation calculator'!$C$8+'SS taxation calculator'!$C$9*0.5-'Line By Line'!$E$12</f>
        <v>-921000</v>
      </c>
      <c r="E138" s="52">
        <f>IF(D138&lt;'Line By Line'!$E$14,0,MIN(D138-'Line By Line'!$E$14,'Line By Line'!$E$16))</f>
        <v>0</v>
      </c>
      <c r="F138" s="52">
        <f t="shared" si="3"/>
        <v>0</v>
      </c>
      <c r="G138" s="51" t="str">
        <f t="shared" si="4"/>
        <v>50% of 1st TH</v>
      </c>
      <c r="H138" s="51">
        <f>IF('Line By Line'!$E$14&lt;D138,D138-'Line By Line'!$E$14-E138,0)</f>
        <v>0</v>
      </c>
      <c r="I138" s="52">
        <f>H138*'SS taxation calculator'!$E$32</f>
        <v>0</v>
      </c>
      <c r="J138" s="52">
        <f t="shared" si="5"/>
        <v>0</v>
      </c>
      <c r="K138" s="204" t="str">
        <f t="shared" si="6"/>
        <v>#DIV/0!</v>
      </c>
      <c r="L138" s="54" t="str">
        <f>CONCATENATE("Adding $",ROUND(B138/1000,1),"K actually added $",ROUND((B138+(J138-'SS taxation calculator'!$G$8))/1000,1),"K")</f>
        <v>Adding $-921K actually added $-921K</v>
      </c>
      <c r="M138" s="61">
        <f>'SS taxation calculator'!$C$7+'SS taxation calculator'!$C$8+'SS taxation calculator'!$C$9+B138</f>
        <v>-921000</v>
      </c>
      <c r="N138" s="55">
        <f>J138+B138+'SS taxation calculator'!$C$7</f>
        <v>-921000</v>
      </c>
      <c r="O138" s="55">
        <f t="shared" si="7"/>
        <v>31500</v>
      </c>
      <c r="P138" s="132">
        <f>VLOOKUP('SS taxation calculator'!$C$12,'SS taxation calculator'!$BC$6:$BF$16,3,FALSE)</f>
        <v>0</v>
      </c>
      <c r="Q138" s="132">
        <f>VLOOKUP('SS taxation calculator'!$C$12,'SS taxation calculator'!$BC$6:$BF$16,4,FALSE)</f>
        <v>0</v>
      </c>
      <c r="R138" s="132">
        <f t="shared" si="8"/>
        <v>0</v>
      </c>
      <c r="S138" s="205">
        <f>VLOOKUP('SS taxation calculator'!$C$12,'SS taxation calculator'!$BC$6:$BF$16,2,FALSE)</f>
        <v>0</v>
      </c>
      <c r="T138" s="132">
        <f t="shared" si="9"/>
        <v>0</v>
      </c>
    </row>
    <row r="139" ht="15.75" customHeight="1">
      <c r="A139" s="55">
        <f t="shared" si="1"/>
        <v>0</v>
      </c>
      <c r="B139" s="52">
        <f t="shared" si="2"/>
        <v>-920000</v>
      </c>
      <c r="C139" s="51">
        <f>'SS taxation calculator'!$G$7</f>
        <v>0</v>
      </c>
      <c r="D139" s="52">
        <f>'SS taxation calculator'!$C$7+B139+'SS taxation calculator'!$C$8+'SS taxation calculator'!$C$9*0.5-'Line By Line'!$E$12</f>
        <v>-920000</v>
      </c>
      <c r="E139" s="52">
        <f>IF(D139&lt;'Line By Line'!$E$14,0,MIN(D139-'Line By Line'!$E$14,'Line By Line'!$E$16))</f>
        <v>0</v>
      </c>
      <c r="F139" s="52">
        <f t="shared" si="3"/>
        <v>0</v>
      </c>
      <c r="G139" s="51" t="str">
        <f t="shared" si="4"/>
        <v>50% of 1st TH</v>
      </c>
      <c r="H139" s="51">
        <f>IF('Line By Line'!$E$14&lt;D139,D139-'Line By Line'!$E$14-E139,0)</f>
        <v>0</v>
      </c>
      <c r="I139" s="52">
        <f>H139*'SS taxation calculator'!$E$32</f>
        <v>0</v>
      </c>
      <c r="J139" s="52">
        <f t="shared" si="5"/>
        <v>0</v>
      </c>
      <c r="K139" s="204" t="str">
        <f t="shared" si="6"/>
        <v>#DIV/0!</v>
      </c>
      <c r="L139" s="54" t="str">
        <f>CONCATENATE("Adding $",ROUND(B139/1000,1),"K actually added $",ROUND((B139+(J139-'SS taxation calculator'!$G$8))/1000,1),"K")</f>
        <v>Adding $-920K actually added $-920K</v>
      </c>
      <c r="M139" s="61">
        <f>'SS taxation calculator'!$C$7+'SS taxation calculator'!$C$8+'SS taxation calculator'!$C$9+B139</f>
        <v>-920000</v>
      </c>
      <c r="N139" s="55">
        <f>J139+B139+'SS taxation calculator'!$C$7</f>
        <v>-920000</v>
      </c>
      <c r="O139" s="55">
        <f t="shared" si="7"/>
        <v>31500</v>
      </c>
      <c r="P139" s="132">
        <f>VLOOKUP('SS taxation calculator'!$C$12,'SS taxation calculator'!$BC$6:$BF$16,3,FALSE)</f>
        <v>0</v>
      </c>
      <c r="Q139" s="132">
        <f>VLOOKUP('SS taxation calculator'!$C$12,'SS taxation calculator'!$BC$6:$BF$16,4,FALSE)</f>
        <v>0</v>
      </c>
      <c r="R139" s="132">
        <f t="shared" si="8"/>
        <v>0</v>
      </c>
      <c r="S139" s="205">
        <f>VLOOKUP('SS taxation calculator'!$C$12,'SS taxation calculator'!$BC$6:$BF$16,2,FALSE)</f>
        <v>0</v>
      </c>
      <c r="T139" s="132">
        <f t="shared" si="9"/>
        <v>0</v>
      </c>
    </row>
    <row r="140" ht="15.75" customHeight="1">
      <c r="A140" s="55">
        <f t="shared" si="1"/>
        <v>0</v>
      </c>
      <c r="B140" s="52">
        <f t="shared" si="2"/>
        <v>-919000</v>
      </c>
      <c r="C140" s="51">
        <f>'SS taxation calculator'!$G$7</f>
        <v>0</v>
      </c>
      <c r="D140" s="52">
        <f>'SS taxation calculator'!$C$7+B140+'SS taxation calculator'!$C$8+'SS taxation calculator'!$C$9*0.5-'Line By Line'!$E$12</f>
        <v>-919000</v>
      </c>
      <c r="E140" s="52">
        <f>IF(D140&lt;'Line By Line'!$E$14,0,MIN(D140-'Line By Line'!$E$14,'Line By Line'!$E$16))</f>
        <v>0</v>
      </c>
      <c r="F140" s="52">
        <f t="shared" si="3"/>
        <v>0</v>
      </c>
      <c r="G140" s="51" t="str">
        <f t="shared" si="4"/>
        <v>50% of 1st TH</v>
      </c>
      <c r="H140" s="51">
        <f>IF('Line By Line'!$E$14&lt;D140,D140-'Line By Line'!$E$14-E140,0)</f>
        <v>0</v>
      </c>
      <c r="I140" s="52">
        <f>H140*'SS taxation calculator'!$E$32</f>
        <v>0</v>
      </c>
      <c r="J140" s="52">
        <f t="shared" si="5"/>
        <v>0</v>
      </c>
      <c r="K140" s="204" t="str">
        <f t="shared" si="6"/>
        <v>#DIV/0!</v>
      </c>
      <c r="L140" s="54" t="str">
        <f>CONCATENATE("Adding $",ROUND(B140/1000,1),"K actually added $",ROUND((B140+(J140-'SS taxation calculator'!$G$8))/1000,1),"K")</f>
        <v>Adding $-919K actually added $-919K</v>
      </c>
      <c r="M140" s="61">
        <f>'SS taxation calculator'!$C$7+'SS taxation calculator'!$C$8+'SS taxation calculator'!$C$9+B140</f>
        <v>-919000</v>
      </c>
      <c r="N140" s="55">
        <f>J140+B140+'SS taxation calculator'!$C$7</f>
        <v>-919000</v>
      </c>
      <c r="O140" s="55">
        <f t="shared" si="7"/>
        <v>31500</v>
      </c>
      <c r="P140" s="132">
        <f>VLOOKUP('SS taxation calculator'!$C$12,'SS taxation calculator'!$BC$6:$BF$16,3,FALSE)</f>
        <v>0</v>
      </c>
      <c r="Q140" s="132">
        <f>VLOOKUP('SS taxation calculator'!$C$12,'SS taxation calculator'!$BC$6:$BF$16,4,FALSE)</f>
        <v>0</v>
      </c>
      <c r="R140" s="132">
        <f t="shared" si="8"/>
        <v>0</v>
      </c>
      <c r="S140" s="205">
        <f>VLOOKUP('SS taxation calculator'!$C$12,'SS taxation calculator'!$BC$6:$BF$16,2,FALSE)</f>
        <v>0</v>
      </c>
      <c r="T140" s="132">
        <f t="shared" si="9"/>
        <v>0</v>
      </c>
    </row>
    <row r="141" ht="15.75" customHeight="1">
      <c r="A141" s="55">
        <f t="shared" si="1"/>
        <v>0</v>
      </c>
      <c r="B141" s="52">
        <f t="shared" si="2"/>
        <v>-918000</v>
      </c>
      <c r="C141" s="51">
        <f>'SS taxation calculator'!$G$7</f>
        <v>0</v>
      </c>
      <c r="D141" s="52">
        <f>'SS taxation calculator'!$C$7+B141+'SS taxation calculator'!$C$8+'SS taxation calculator'!$C$9*0.5-'Line By Line'!$E$12</f>
        <v>-918000</v>
      </c>
      <c r="E141" s="52">
        <f>IF(D141&lt;'Line By Line'!$E$14,0,MIN(D141-'Line By Line'!$E$14,'Line By Line'!$E$16))</f>
        <v>0</v>
      </c>
      <c r="F141" s="52">
        <f t="shared" si="3"/>
        <v>0</v>
      </c>
      <c r="G141" s="51" t="str">
        <f t="shared" si="4"/>
        <v>50% of 1st TH</v>
      </c>
      <c r="H141" s="51">
        <f>IF('Line By Line'!$E$14&lt;D141,D141-'Line By Line'!$E$14-E141,0)</f>
        <v>0</v>
      </c>
      <c r="I141" s="52">
        <f>H141*'SS taxation calculator'!$E$32</f>
        <v>0</v>
      </c>
      <c r="J141" s="52">
        <f t="shared" si="5"/>
        <v>0</v>
      </c>
      <c r="K141" s="204" t="str">
        <f t="shared" si="6"/>
        <v>#DIV/0!</v>
      </c>
      <c r="L141" s="54" t="str">
        <f>CONCATENATE("Adding $",ROUND(B141/1000,1),"K actually added $",ROUND((B141+(J141-'SS taxation calculator'!$G$8))/1000,1),"K")</f>
        <v>Adding $-918K actually added $-918K</v>
      </c>
      <c r="M141" s="61">
        <f>'SS taxation calculator'!$C$7+'SS taxation calculator'!$C$8+'SS taxation calculator'!$C$9+B141</f>
        <v>-918000</v>
      </c>
      <c r="N141" s="55">
        <f>J141+B141+'SS taxation calculator'!$C$7</f>
        <v>-918000</v>
      </c>
      <c r="O141" s="55">
        <f t="shared" si="7"/>
        <v>31500</v>
      </c>
      <c r="P141" s="132">
        <f>VLOOKUP('SS taxation calculator'!$C$12,'SS taxation calculator'!$BC$6:$BF$16,3,FALSE)</f>
        <v>0</v>
      </c>
      <c r="Q141" s="132">
        <f>VLOOKUP('SS taxation calculator'!$C$12,'SS taxation calculator'!$BC$6:$BF$16,4,FALSE)</f>
        <v>0</v>
      </c>
      <c r="R141" s="132">
        <f t="shared" si="8"/>
        <v>0</v>
      </c>
      <c r="S141" s="205">
        <f>VLOOKUP('SS taxation calculator'!$C$12,'SS taxation calculator'!$BC$6:$BF$16,2,FALSE)</f>
        <v>0</v>
      </c>
      <c r="T141" s="132">
        <f t="shared" si="9"/>
        <v>0</v>
      </c>
    </row>
    <row r="142" ht="15.75" customHeight="1">
      <c r="A142" s="55">
        <f t="shared" si="1"/>
        <v>0</v>
      </c>
      <c r="B142" s="52">
        <f t="shared" si="2"/>
        <v>-917000</v>
      </c>
      <c r="C142" s="51">
        <f>'SS taxation calculator'!$G$7</f>
        <v>0</v>
      </c>
      <c r="D142" s="52">
        <f>'SS taxation calculator'!$C$7+B142+'SS taxation calculator'!$C$8+'SS taxation calculator'!$C$9*0.5-'Line By Line'!$E$12</f>
        <v>-917000</v>
      </c>
      <c r="E142" s="52">
        <f>IF(D142&lt;'Line By Line'!$E$14,0,MIN(D142-'Line By Line'!$E$14,'Line By Line'!$E$16))</f>
        <v>0</v>
      </c>
      <c r="F142" s="52">
        <f t="shared" si="3"/>
        <v>0</v>
      </c>
      <c r="G142" s="51" t="str">
        <f t="shared" si="4"/>
        <v>50% of 1st TH</v>
      </c>
      <c r="H142" s="51">
        <f>IF('Line By Line'!$E$14&lt;D142,D142-'Line By Line'!$E$14-E142,0)</f>
        <v>0</v>
      </c>
      <c r="I142" s="52">
        <f>H142*'SS taxation calculator'!$E$32</f>
        <v>0</v>
      </c>
      <c r="J142" s="52">
        <f t="shared" si="5"/>
        <v>0</v>
      </c>
      <c r="K142" s="204" t="str">
        <f t="shared" si="6"/>
        <v>#DIV/0!</v>
      </c>
      <c r="L142" s="54" t="str">
        <f>CONCATENATE("Adding $",ROUND(B142/1000,1),"K actually added $",ROUND((B142+(J142-'SS taxation calculator'!$G$8))/1000,1),"K")</f>
        <v>Adding $-917K actually added $-917K</v>
      </c>
      <c r="M142" s="61">
        <f>'SS taxation calculator'!$C$7+'SS taxation calculator'!$C$8+'SS taxation calculator'!$C$9+B142</f>
        <v>-917000</v>
      </c>
      <c r="N142" s="55">
        <f>J142+B142+'SS taxation calculator'!$C$7</f>
        <v>-917000</v>
      </c>
      <c r="O142" s="55">
        <f t="shared" si="7"/>
        <v>31500</v>
      </c>
      <c r="P142" s="132">
        <f>VLOOKUP('SS taxation calculator'!$C$12,'SS taxation calculator'!$BC$6:$BF$16,3,FALSE)</f>
        <v>0</v>
      </c>
      <c r="Q142" s="132">
        <f>VLOOKUP('SS taxation calculator'!$C$12,'SS taxation calculator'!$BC$6:$BF$16,4,FALSE)</f>
        <v>0</v>
      </c>
      <c r="R142" s="132">
        <f t="shared" si="8"/>
        <v>0</v>
      </c>
      <c r="S142" s="205">
        <f>VLOOKUP('SS taxation calculator'!$C$12,'SS taxation calculator'!$BC$6:$BF$16,2,FALSE)</f>
        <v>0</v>
      </c>
      <c r="T142" s="132">
        <f t="shared" si="9"/>
        <v>0</v>
      </c>
    </row>
    <row r="143" ht="15.75" customHeight="1">
      <c r="A143" s="55">
        <f t="shared" si="1"/>
        <v>0</v>
      </c>
      <c r="B143" s="52">
        <f t="shared" si="2"/>
        <v>-916000</v>
      </c>
      <c r="C143" s="51">
        <f>'SS taxation calculator'!$G$7</f>
        <v>0</v>
      </c>
      <c r="D143" s="52">
        <f>'SS taxation calculator'!$C$7+B143+'SS taxation calculator'!$C$8+'SS taxation calculator'!$C$9*0.5-'Line By Line'!$E$12</f>
        <v>-916000</v>
      </c>
      <c r="E143" s="52">
        <f>IF(D143&lt;'Line By Line'!$E$14,0,MIN(D143-'Line By Line'!$E$14,'Line By Line'!$E$16))</f>
        <v>0</v>
      </c>
      <c r="F143" s="52">
        <f t="shared" si="3"/>
        <v>0</v>
      </c>
      <c r="G143" s="51" t="str">
        <f t="shared" si="4"/>
        <v>50% of 1st TH</v>
      </c>
      <c r="H143" s="51">
        <f>IF('Line By Line'!$E$14&lt;D143,D143-'Line By Line'!$E$14-E143,0)</f>
        <v>0</v>
      </c>
      <c r="I143" s="52">
        <f>H143*'SS taxation calculator'!$E$32</f>
        <v>0</v>
      </c>
      <c r="J143" s="52">
        <f t="shared" si="5"/>
        <v>0</v>
      </c>
      <c r="K143" s="204" t="str">
        <f t="shared" si="6"/>
        <v>#DIV/0!</v>
      </c>
      <c r="L143" s="54" t="str">
        <f>CONCATENATE("Adding $",ROUND(B143/1000,1),"K actually added $",ROUND((B143+(J143-'SS taxation calculator'!$G$8))/1000,1),"K")</f>
        <v>Adding $-916K actually added $-916K</v>
      </c>
      <c r="M143" s="61">
        <f>'SS taxation calculator'!$C$7+'SS taxation calculator'!$C$8+'SS taxation calculator'!$C$9+B143</f>
        <v>-916000</v>
      </c>
      <c r="N143" s="55">
        <f>J143+B143+'SS taxation calculator'!$C$7</f>
        <v>-916000</v>
      </c>
      <c r="O143" s="55">
        <f t="shared" si="7"/>
        <v>31500</v>
      </c>
      <c r="P143" s="132">
        <f>VLOOKUP('SS taxation calculator'!$C$12,'SS taxation calculator'!$BC$6:$BF$16,3,FALSE)</f>
        <v>0</v>
      </c>
      <c r="Q143" s="132">
        <f>VLOOKUP('SS taxation calculator'!$C$12,'SS taxation calculator'!$BC$6:$BF$16,4,FALSE)</f>
        <v>0</v>
      </c>
      <c r="R143" s="132">
        <f t="shared" si="8"/>
        <v>0</v>
      </c>
      <c r="S143" s="205">
        <f>VLOOKUP('SS taxation calculator'!$C$12,'SS taxation calculator'!$BC$6:$BF$16,2,FALSE)</f>
        <v>0</v>
      </c>
      <c r="T143" s="132">
        <f t="shared" si="9"/>
        <v>0</v>
      </c>
    </row>
    <row r="144" ht="15.75" customHeight="1">
      <c r="A144" s="55">
        <f t="shared" si="1"/>
        <v>0</v>
      </c>
      <c r="B144" s="52">
        <f t="shared" si="2"/>
        <v>-915000</v>
      </c>
      <c r="C144" s="51">
        <f>'SS taxation calculator'!$G$7</f>
        <v>0</v>
      </c>
      <c r="D144" s="52">
        <f>'SS taxation calculator'!$C$7+B144+'SS taxation calculator'!$C$8+'SS taxation calculator'!$C$9*0.5-'Line By Line'!$E$12</f>
        <v>-915000</v>
      </c>
      <c r="E144" s="52">
        <f>IF(D144&lt;'Line By Line'!$E$14,0,MIN(D144-'Line By Line'!$E$14,'Line By Line'!$E$16))</f>
        <v>0</v>
      </c>
      <c r="F144" s="52">
        <f t="shared" si="3"/>
        <v>0</v>
      </c>
      <c r="G144" s="51" t="str">
        <f t="shared" si="4"/>
        <v>50% of 1st TH</v>
      </c>
      <c r="H144" s="51">
        <f>IF('Line By Line'!$E$14&lt;D144,D144-'Line By Line'!$E$14-E144,0)</f>
        <v>0</v>
      </c>
      <c r="I144" s="52">
        <f>H144*'SS taxation calculator'!$E$32</f>
        <v>0</v>
      </c>
      <c r="J144" s="52">
        <f t="shared" si="5"/>
        <v>0</v>
      </c>
      <c r="K144" s="204" t="str">
        <f t="shared" si="6"/>
        <v>#DIV/0!</v>
      </c>
      <c r="L144" s="54" t="str">
        <f>CONCATENATE("Adding $",ROUND(B144/1000,1),"K actually added $",ROUND((B144+(J144-'SS taxation calculator'!$G$8))/1000,1),"K")</f>
        <v>Adding $-915K actually added $-915K</v>
      </c>
      <c r="M144" s="61">
        <f>'SS taxation calculator'!$C$7+'SS taxation calculator'!$C$8+'SS taxation calculator'!$C$9+B144</f>
        <v>-915000</v>
      </c>
      <c r="N144" s="55">
        <f>J144+B144+'SS taxation calculator'!$C$7</f>
        <v>-915000</v>
      </c>
      <c r="O144" s="55">
        <f t="shared" si="7"/>
        <v>31500</v>
      </c>
      <c r="P144" s="132">
        <f>VLOOKUP('SS taxation calculator'!$C$12,'SS taxation calculator'!$BC$6:$BF$16,3,FALSE)</f>
        <v>0</v>
      </c>
      <c r="Q144" s="132">
        <f>VLOOKUP('SS taxation calculator'!$C$12,'SS taxation calculator'!$BC$6:$BF$16,4,FALSE)</f>
        <v>0</v>
      </c>
      <c r="R144" s="132">
        <f t="shared" si="8"/>
        <v>0</v>
      </c>
      <c r="S144" s="205">
        <f>VLOOKUP('SS taxation calculator'!$C$12,'SS taxation calculator'!$BC$6:$BF$16,2,FALSE)</f>
        <v>0</v>
      </c>
      <c r="T144" s="132">
        <f t="shared" si="9"/>
        <v>0</v>
      </c>
    </row>
    <row r="145" ht="15.75" customHeight="1">
      <c r="A145" s="55">
        <f t="shared" si="1"/>
        <v>0</v>
      </c>
      <c r="B145" s="52">
        <f t="shared" si="2"/>
        <v>-914000</v>
      </c>
      <c r="C145" s="51">
        <f>'SS taxation calculator'!$G$7</f>
        <v>0</v>
      </c>
      <c r="D145" s="52">
        <f>'SS taxation calculator'!$C$7+B145+'SS taxation calculator'!$C$8+'SS taxation calculator'!$C$9*0.5-'Line By Line'!$E$12</f>
        <v>-914000</v>
      </c>
      <c r="E145" s="52">
        <f>IF(D145&lt;'Line By Line'!$E$14,0,MIN(D145-'Line By Line'!$E$14,'Line By Line'!$E$16))</f>
        <v>0</v>
      </c>
      <c r="F145" s="52">
        <f t="shared" si="3"/>
        <v>0</v>
      </c>
      <c r="G145" s="51" t="str">
        <f t="shared" si="4"/>
        <v>50% of 1st TH</v>
      </c>
      <c r="H145" s="51">
        <f>IF('Line By Line'!$E$14&lt;D145,D145-'Line By Line'!$E$14-E145,0)</f>
        <v>0</v>
      </c>
      <c r="I145" s="52">
        <f>H145*'SS taxation calculator'!$E$32</f>
        <v>0</v>
      </c>
      <c r="J145" s="52">
        <f t="shared" si="5"/>
        <v>0</v>
      </c>
      <c r="K145" s="204" t="str">
        <f t="shared" si="6"/>
        <v>#DIV/0!</v>
      </c>
      <c r="L145" s="54" t="str">
        <f>CONCATENATE("Adding $",ROUND(B145/1000,1),"K actually added $",ROUND((B145+(J145-'SS taxation calculator'!$G$8))/1000,1),"K")</f>
        <v>Adding $-914K actually added $-914K</v>
      </c>
      <c r="M145" s="61">
        <f>'SS taxation calculator'!$C$7+'SS taxation calculator'!$C$8+'SS taxation calculator'!$C$9+B145</f>
        <v>-914000</v>
      </c>
      <c r="N145" s="55">
        <f>J145+B145+'SS taxation calculator'!$C$7</f>
        <v>-914000</v>
      </c>
      <c r="O145" s="55">
        <f t="shared" si="7"/>
        <v>31500</v>
      </c>
      <c r="P145" s="132">
        <f>VLOOKUP('SS taxation calculator'!$C$12,'SS taxation calculator'!$BC$6:$BF$16,3,FALSE)</f>
        <v>0</v>
      </c>
      <c r="Q145" s="132">
        <f>VLOOKUP('SS taxation calculator'!$C$12,'SS taxation calculator'!$BC$6:$BF$16,4,FALSE)</f>
        <v>0</v>
      </c>
      <c r="R145" s="132">
        <f t="shared" si="8"/>
        <v>0</v>
      </c>
      <c r="S145" s="205">
        <f>VLOOKUP('SS taxation calculator'!$C$12,'SS taxation calculator'!$BC$6:$BF$16,2,FALSE)</f>
        <v>0</v>
      </c>
      <c r="T145" s="132">
        <f t="shared" si="9"/>
        <v>0</v>
      </c>
    </row>
    <row r="146" ht="15.75" customHeight="1">
      <c r="A146" s="55">
        <f t="shared" si="1"/>
        <v>0</v>
      </c>
      <c r="B146" s="52">
        <f t="shared" si="2"/>
        <v>-913000</v>
      </c>
      <c r="C146" s="51">
        <f>'SS taxation calculator'!$G$7</f>
        <v>0</v>
      </c>
      <c r="D146" s="52">
        <f>'SS taxation calculator'!$C$7+B146+'SS taxation calculator'!$C$8+'SS taxation calculator'!$C$9*0.5-'Line By Line'!$E$12</f>
        <v>-913000</v>
      </c>
      <c r="E146" s="52">
        <f>IF(D146&lt;'Line By Line'!$E$14,0,MIN(D146-'Line By Line'!$E$14,'Line By Line'!$E$16))</f>
        <v>0</v>
      </c>
      <c r="F146" s="52">
        <f t="shared" si="3"/>
        <v>0</v>
      </c>
      <c r="G146" s="51" t="str">
        <f t="shared" si="4"/>
        <v>50% of 1st TH</v>
      </c>
      <c r="H146" s="51">
        <f>IF('Line By Line'!$E$14&lt;D146,D146-'Line By Line'!$E$14-E146,0)</f>
        <v>0</v>
      </c>
      <c r="I146" s="52">
        <f>H146*'SS taxation calculator'!$E$32</f>
        <v>0</v>
      </c>
      <c r="J146" s="52">
        <f t="shared" si="5"/>
        <v>0</v>
      </c>
      <c r="K146" s="204" t="str">
        <f t="shared" si="6"/>
        <v>#DIV/0!</v>
      </c>
      <c r="L146" s="54" t="str">
        <f>CONCATENATE("Adding $",ROUND(B146/1000,1),"K actually added $",ROUND((B146+(J146-'SS taxation calculator'!$G$8))/1000,1),"K")</f>
        <v>Adding $-913K actually added $-913K</v>
      </c>
      <c r="M146" s="61">
        <f>'SS taxation calculator'!$C$7+'SS taxation calculator'!$C$8+'SS taxation calculator'!$C$9+B146</f>
        <v>-913000</v>
      </c>
      <c r="N146" s="55">
        <f>J146+B146+'SS taxation calculator'!$C$7</f>
        <v>-913000</v>
      </c>
      <c r="O146" s="55">
        <f t="shared" si="7"/>
        <v>31500</v>
      </c>
      <c r="P146" s="132">
        <f>VLOOKUP('SS taxation calculator'!$C$12,'SS taxation calculator'!$BC$6:$BF$16,3,FALSE)</f>
        <v>0</v>
      </c>
      <c r="Q146" s="132">
        <f>VLOOKUP('SS taxation calculator'!$C$12,'SS taxation calculator'!$BC$6:$BF$16,4,FALSE)</f>
        <v>0</v>
      </c>
      <c r="R146" s="132">
        <f t="shared" si="8"/>
        <v>0</v>
      </c>
      <c r="S146" s="205">
        <f>VLOOKUP('SS taxation calculator'!$C$12,'SS taxation calculator'!$BC$6:$BF$16,2,FALSE)</f>
        <v>0</v>
      </c>
      <c r="T146" s="132">
        <f t="shared" si="9"/>
        <v>0</v>
      </c>
    </row>
    <row r="147" ht="15.75" customHeight="1">
      <c r="A147" s="55">
        <f t="shared" si="1"/>
        <v>0</v>
      </c>
      <c r="B147" s="52">
        <f t="shared" si="2"/>
        <v>-912000</v>
      </c>
      <c r="C147" s="51">
        <f>'SS taxation calculator'!$G$7</f>
        <v>0</v>
      </c>
      <c r="D147" s="52">
        <f>'SS taxation calculator'!$C$7+B147+'SS taxation calculator'!$C$8+'SS taxation calculator'!$C$9*0.5-'Line By Line'!$E$12</f>
        <v>-912000</v>
      </c>
      <c r="E147" s="52">
        <f>IF(D147&lt;'Line By Line'!$E$14,0,MIN(D147-'Line By Line'!$E$14,'Line By Line'!$E$16))</f>
        <v>0</v>
      </c>
      <c r="F147" s="52">
        <f t="shared" si="3"/>
        <v>0</v>
      </c>
      <c r="G147" s="51" t="str">
        <f t="shared" si="4"/>
        <v>50% of 1st TH</v>
      </c>
      <c r="H147" s="51">
        <f>IF('Line By Line'!$E$14&lt;D147,D147-'Line By Line'!$E$14-E147,0)</f>
        <v>0</v>
      </c>
      <c r="I147" s="52">
        <f>H147*'SS taxation calculator'!$E$32</f>
        <v>0</v>
      </c>
      <c r="J147" s="52">
        <f t="shared" si="5"/>
        <v>0</v>
      </c>
      <c r="K147" s="204" t="str">
        <f t="shared" si="6"/>
        <v>#DIV/0!</v>
      </c>
      <c r="L147" s="54" t="str">
        <f>CONCATENATE("Adding $",ROUND(B147/1000,1),"K actually added $",ROUND((B147+(J147-'SS taxation calculator'!$G$8))/1000,1),"K")</f>
        <v>Adding $-912K actually added $-912K</v>
      </c>
      <c r="M147" s="61">
        <f>'SS taxation calculator'!$C$7+'SS taxation calculator'!$C$8+'SS taxation calculator'!$C$9+B147</f>
        <v>-912000</v>
      </c>
      <c r="N147" s="55">
        <f>J147+B147+'SS taxation calculator'!$C$7</f>
        <v>-912000</v>
      </c>
      <c r="O147" s="55">
        <f t="shared" si="7"/>
        <v>31500</v>
      </c>
      <c r="P147" s="132">
        <f>VLOOKUP('SS taxation calculator'!$C$12,'SS taxation calculator'!$BC$6:$BF$16,3,FALSE)</f>
        <v>0</v>
      </c>
      <c r="Q147" s="132">
        <f>VLOOKUP('SS taxation calculator'!$C$12,'SS taxation calculator'!$BC$6:$BF$16,4,FALSE)</f>
        <v>0</v>
      </c>
      <c r="R147" s="132">
        <f t="shared" si="8"/>
        <v>0</v>
      </c>
      <c r="S147" s="205">
        <f>VLOOKUP('SS taxation calculator'!$C$12,'SS taxation calculator'!$BC$6:$BF$16,2,FALSE)</f>
        <v>0</v>
      </c>
      <c r="T147" s="132">
        <f t="shared" si="9"/>
        <v>0</v>
      </c>
    </row>
    <row r="148" ht="15.75" customHeight="1">
      <c r="A148" s="55">
        <f t="shared" si="1"/>
        <v>0</v>
      </c>
      <c r="B148" s="52">
        <f t="shared" si="2"/>
        <v>-911000</v>
      </c>
      <c r="C148" s="51">
        <f>'SS taxation calculator'!$G$7</f>
        <v>0</v>
      </c>
      <c r="D148" s="52">
        <f>'SS taxation calculator'!$C$7+B148+'SS taxation calculator'!$C$8+'SS taxation calculator'!$C$9*0.5-'Line By Line'!$E$12</f>
        <v>-911000</v>
      </c>
      <c r="E148" s="52">
        <f>IF(D148&lt;'Line By Line'!$E$14,0,MIN(D148-'Line By Line'!$E$14,'Line By Line'!$E$16))</f>
        <v>0</v>
      </c>
      <c r="F148" s="52">
        <f t="shared" si="3"/>
        <v>0</v>
      </c>
      <c r="G148" s="51" t="str">
        <f t="shared" si="4"/>
        <v>50% of 1st TH</v>
      </c>
      <c r="H148" s="51">
        <f>IF('Line By Line'!$E$14&lt;D148,D148-'Line By Line'!$E$14-E148,0)</f>
        <v>0</v>
      </c>
      <c r="I148" s="52">
        <f>H148*'SS taxation calculator'!$E$32</f>
        <v>0</v>
      </c>
      <c r="J148" s="52">
        <f t="shared" si="5"/>
        <v>0</v>
      </c>
      <c r="K148" s="204" t="str">
        <f t="shared" si="6"/>
        <v>#DIV/0!</v>
      </c>
      <c r="L148" s="54" t="str">
        <f>CONCATENATE("Adding $",ROUND(B148/1000,1),"K actually added $",ROUND((B148+(J148-'SS taxation calculator'!$G$8))/1000,1),"K")</f>
        <v>Adding $-911K actually added $-911K</v>
      </c>
      <c r="M148" s="61">
        <f>'SS taxation calculator'!$C$7+'SS taxation calculator'!$C$8+'SS taxation calculator'!$C$9+B148</f>
        <v>-911000</v>
      </c>
      <c r="N148" s="55">
        <f>J148+B148+'SS taxation calculator'!$C$7</f>
        <v>-911000</v>
      </c>
      <c r="O148" s="55">
        <f t="shared" si="7"/>
        <v>31500</v>
      </c>
      <c r="P148" s="132">
        <f>VLOOKUP('SS taxation calculator'!$C$12,'SS taxation calculator'!$BC$6:$BF$16,3,FALSE)</f>
        <v>0</v>
      </c>
      <c r="Q148" s="132">
        <f>VLOOKUP('SS taxation calculator'!$C$12,'SS taxation calculator'!$BC$6:$BF$16,4,FALSE)</f>
        <v>0</v>
      </c>
      <c r="R148" s="132">
        <f t="shared" si="8"/>
        <v>0</v>
      </c>
      <c r="S148" s="205">
        <f>VLOOKUP('SS taxation calculator'!$C$12,'SS taxation calculator'!$BC$6:$BF$16,2,FALSE)</f>
        <v>0</v>
      </c>
      <c r="T148" s="132">
        <f t="shared" si="9"/>
        <v>0</v>
      </c>
    </row>
    <row r="149" ht="15.75" customHeight="1">
      <c r="A149" s="55">
        <f t="shared" si="1"/>
        <v>0</v>
      </c>
      <c r="B149" s="52">
        <f t="shared" si="2"/>
        <v>-910000</v>
      </c>
      <c r="C149" s="51">
        <f>'SS taxation calculator'!$G$7</f>
        <v>0</v>
      </c>
      <c r="D149" s="52">
        <f>'SS taxation calculator'!$C$7+B149+'SS taxation calculator'!$C$8+'SS taxation calculator'!$C$9*0.5-'Line By Line'!$E$12</f>
        <v>-910000</v>
      </c>
      <c r="E149" s="52">
        <f>IF(D149&lt;'Line By Line'!$E$14,0,MIN(D149-'Line By Line'!$E$14,'Line By Line'!$E$16))</f>
        <v>0</v>
      </c>
      <c r="F149" s="52">
        <f t="shared" si="3"/>
        <v>0</v>
      </c>
      <c r="G149" s="51" t="str">
        <f t="shared" si="4"/>
        <v>50% of 1st TH</v>
      </c>
      <c r="H149" s="51">
        <f>IF('Line By Line'!$E$14&lt;D149,D149-'Line By Line'!$E$14-E149,0)</f>
        <v>0</v>
      </c>
      <c r="I149" s="52">
        <f>H149*'SS taxation calculator'!$E$32</f>
        <v>0</v>
      </c>
      <c r="J149" s="52">
        <f t="shared" si="5"/>
        <v>0</v>
      </c>
      <c r="K149" s="204" t="str">
        <f t="shared" si="6"/>
        <v>#DIV/0!</v>
      </c>
      <c r="L149" s="54" t="str">
        <f>CONCATENATE("Adding $",ROUND(B149/1000,1),"K actually added $",ROUND((B149+(J149-'SS taxation calculator'!$G$8))/1000,1),"K")</f>
        <v>Adding $-910K actually added $-910K</v>
      </c>
      <c r="M149" s="61">
        <f>'SS taxation calculator'!$C$7+'SS taxation calculator'!$C$8+'SS taxation calculator'!$C$9+B149</f>
        <v>-910000</v>
      </c>
      <c r="N149" s="55">
        <f>J149+B149+'SS taxation calculator'!$C$7</f>
        <v>-910000</v>
      </c>
      <c r="O149" s="55">
        <f t="shared" si="7"/>
        <v>31500</v>
      </c>
      <c r="P149" s="132">
        <f>VLOOKUP('SS taxation calculator'!$C$12,'SS taxation calculator'!$BC$6:$BF$16,3,FALSE)</f>
        <v>0</v>
      </c>
      <c r="Q149" s="132">
        <f>VLOOKUP('SS taxation calculator'!$C$12,'SS taxation calculator'!$BC$6:$BF$16,4,FALSE)</f>
        <v>0</v>
      </c>
      <c r="R149" s="132">
        <f t="shared" si="8"/>
        <v>0</v>
      </c>
      <c r="S149" s="205">
        <f>VLOOKUP('SS taxation calculator'!$C$12,'SS taxation calculator'!$BC$6:$BF$16,2,FALSE)</f>
        <v>0</v>
      </c>
      <c r="T149" s="132">
        <f t="shared" si="9"/>
        <v>0</v>
      </c>
    </row>
    <row r="150" ht="15.75" customHeight="1">
      <c r="A150" s="55">
        <f t="shared" si="1"/>
        <v>0</v>
      </c>
      <c r="B150" s="52">
        <f t="shared" si="2"/>
        <v>-909000</v>
      </c>
      <c r="C150" s="51">
        <f>'SS taxation calculator'!$G$7</f>
        <v>0</v>
      </c>
      <c r="D150" s="52">
        <f>'SS taxation calculator'!$C$7+B150+'SS taxation calculator'!$C$8+'SS taxation calculator'!$C$9*0.5-'Line By Line'!$E$12</f>
        <v>-909000</v>
      </c>
      <c r="E150" s="52">
        <f>IF(D150&lt;'Line By Line'!$E$14,0,MIN(D150-'Line By Line'!$E$14,'Line By Line'!$E$16))</f>
        <v>0</v>
      </c>
      <c r="F150" s="52">
        <f t="shared" si="3"/>
        <v>0</v>
      </c>
      <c r="G150" s="51" t="str">
        <f t="shared" si="4"/>
        <v>50% of 1st TH</v>
      </c>
      <c r="H150" s="51">
        <f>IF('Line By Line'!$E$14&lt;D150,D150-'Line By Line'!$E$14-E150,0)</f>
        <v>0</v>
      </c>
      <c r="I150" s="52">
        <f>H150*'SS taxation calculator'!$E$32</f>
        <v>0</v>
      </c>
      <c r="J150" s="52">
        <f t="shared" si="5"/>
        <v>0</v>
      </c>
      <c r="K150" s="204" t="str">
        <f t="shared" si="6"/>
        <v>#DIV/0!</v>
      </c>
      <c r="L150" s="54" t="str">
        <f>CONCATENATE("Adding $",ROUND(B150/1000,1),"K actually added $",ROUND((B150+(J150-'SS taxation calculator'!$G$8))/1000,1),"K")</f>
        <v>Adding $-909K actually added $-909K</v>
      </c>
      <c r="M150" s="61">
        <f>'SS taxation calculator'!$C$7+'SS taxation calculator'!$C$8+'SS taxation calculator'!$C$9+B150</f>
        <v>-909000</v>
      </c>
      <c r="N150" s="55">
        <f>J150+B150+'SS taxation calculator'!$C$7</f>
        <v>-909000</v>
      </c>
      <c r="O150" s="55">
        <f t="shared" si="7"/>
        <v>31500</v>
      </c>
      <c r="P150" s="132">
        <f>VLOOKUP('SS taxation calculator'!$C$12,'SS taxation calculator'!$BC$6:$BF$16,3,FALSE)</f>
        <v>0</v>
      </c>
      <c r="Q150" s="132">
        <f>VLOOKUP('SS taxation calculator'!$C$12,'SS taxation calculator'!$BC$6:$BF$16,4,FALSE)</f>
        <v>0</v>
      </c>
      <c r="R150" s="132">
        <f t="shared" si="8"/>
        <v>0</v>
      </c>
      <c r="S150" s="205">
        <f>VLOOKUP('SS taxation calculator'!$C$12,'SS taxation calculator'!$BC$6:$BF$16,2,FALSE)</f>
        <v>0</v>
      </c>
      <c r="T150" s="132">
        <f t="shared" si="9"/>
        <v>0</v>
      </c>
    </row>
    <row r="151" ht="15.75" customHeight="1">
      <c r="A151" s="55">
        <f t="shared" si="1"/>
        <v>0</v>
      </c>
      <c r="B151" s="52">
        <f t="shared" si="2"/>
        <v>-908000</v>
      </c>
      <c r="C151" s="51">
        <f>'SS taxation calculator'!$G$7</f>
        <v>0</v>
      </c>
      <c r="D151" s="52">
        <f>'SS taxation calculator'!$C$7+B151+'SS taxation calculator'!$C$8+'SS taxation calculator'!$C$9*0.5-'Line By Line'!$E$12</f>
        <v>-908000</v>
      </c>
      <c r="E151" s="52">
        <f>IF(D151&lt;'Line By Line'!$E$14,0,MIN(D151-'Line By Line'!$E$14,'Line By Line'!$E$16))</f>
        <v>0</v>
      </c>
      <c r="F151" s="52">
        <f t="shared" si="3"/>
        <v>0</v>
      </c>
      <c r="G151" s="51" t="str">
        <f t="shared" si="4"/>
        <v>50% of 1st TH</v>
      </c>
      <c r="H151" s="51">
        <f>IF('Line By Line'!$E$14&lt;D151,D151-'Line By Line'!$E$14-E151,0)</f>
        <v>0</v>
      </c>
      <c r="I151" s="52">
        <f>H151*'SS taxation calculator'!$E$32</f>
        <v>0</v>
      </c>
      <c r="J151" s="52">
        <f t="shared" si="5"/>
        <v>0</v>
      </c>
      <c r="K151" s="204" t="str">
        <f t="shared" si="6"/>
        <v>#DIV/0!</v>
      </c>
      <c r="L151" s="54" t="str">
        <f>CONCATENATE("Adding $",ROUND(B151/1000,1),"K actually added $",ROUND((B151+(J151-'SS taxation calculator'!$G$8))/1000,1),"K")</f>
        <v>Adding $-908K actually added $-908K</v>
      </c>
      <c r="M151" s="61">
        <f>'SS taxation calculator'!$C$7+'SS taxation calculator'!$C$8+'SS taxation calculator'!$C$9+B151</f>
        <v>-908000</v>
      </c>
      <c r="N151" s="55">
        <f>J151+B151+'SS taxation calculator'!$C$7</f>
        <v>-908000</v>
      </c>
      <c r="O151" s="55">
        <f t="shared" si="7"/>
        <v>31500</v>
      </c>
      <c r="P151" s="132">
        <f>VLOOKUP('SS taxation calculator'!$C$12,'SS taxation calculator'!$BC$6:$BF$16,3,FALSE)</f>
        <v>0</v>
      </c>
      <c r="Q151" s="132">
        <f>VLOOKUP('SS taxation calculator'!$C$12,'SS taxation calculator'!$BC$6:$BF$16,4,FALSE)</f>
        <v>0</v>
      </c>
      <c r="R151" s="132">
        <f t="shared" si="8"/>
        <v>0</v>
      </c>
      <c r="S151" s="205">
        <f>VLOOKUP('SS taxation calculator'!$C$12,'SS taxation calculator'!$BC$6:$BF$16,2,FALSE)</f>
        <v>0</v>
      </c>
      <c r="T151" s="132">
        <f t="shared" si="9"/>
        <v>0</v>
      </c>
    </row>
    <row r="152" ht="15.75" customHeight="1">
      <c r="A152" s="55">
        <f t="shared" si="1"/>
        <v>0</v>
      </c>
      <c r="B152" s="52">
        <f t="shared" si="2"/>
        <v>-907000</v>
      </c>
      <c r="C152" s="51">
        <f>'SS taxation calculator'!$G$7</f>
        <v>0</v>
      </c>
      <c r="D152" s="52">
        <f>'SS taxation calculator'!$C$7+B152+'SS taxation calculator'!$C$8+'SS taxation calculator'!$C$9*0.5-'Line By Line'!$E$12</f>
        <v>-907000</v>
      </c>
      <c r="E152" s="52">
        <f>IF(D152&lt;'Line By Line'!$E$14,0,MIN(D152-'Line By Line'!$E$14,'Line By Line'!$E$16))</f>
        <v>0</v>
      </c>
      <c r="F152" s="52">
        <f t="shared" si="3"/>
        <v>0</v>
      </c>
      <c r="G152" s="51" t="str">
        <f t="shared" si="4"/>
        <v>50% of 1st TH</v>
      </c>
      <c r="H152" s="51">
        <f>IF('Line By Line'!$E$14&lt;D152,D152-'Line By Line'!$E$14-E152,0)</f>
        <v>0</v>
      </c>
      <c r="I152" s="52">
        <f>H152*'SS taxation calculator'!$E$32</f>
        <v>0</v>
      </c>
      <c r="J152" s="52">
        <f t="shared" si="5"/>
        <v>0</v>
      </c>
      <c r="K152" s="204" t="str">
        <f t="shared" si="6"/>
        <v>#DIV/0!</v>
      </c>
      <c r="L152" s="54" t="str">
        <f>CONCATENATE("Adding $",ROUND(B152/1000,1),"K actually added $",ROUND((B152+(J152-'SS taxation calculator'!$G$8))/1000,1),"K")</f>
        <v>Adding $-907K actually added $-907K</v>
      </c>
      <c r="M152" s="61">
        <f>'SS taxation calculator'!$C$7+'SS taxation calculator'!$C$8+'SS taxation calculator'!$C$9+B152</f>
        <v>-907000</v>
      </c>
      <c r="N152" s="55">
        <f>J152+B152+'SS taxation calculator'!$C$7</f>
        <v>-907000</v>
      </c>
      <c r="O152" s="55">
        <f t="shared" si="7"/>
        <v>31500</v>
      </c>
      <c r="P152" s="132">
        <f>VLOOKUP('SS taxation calculator'!$C$12,'SS taxation calculator'!$BC$6:$BF$16,3,FALSE)</f>
        <v>0</v>
      </c>
      <c r="Q152" s="132">
        <f>VLOOKUP('SS taxation calculator'!$C$12,'SS taxation calculator'!$BC$6:$BF$16,4,FALSE)</f>
        <v>0</v>
      </c>
      <c r="R152" s="132">
        <f t="shared" si="8"/>
        <v>0</v>
      </c>
      <c r="S152" s="205">
        <f>VLOOKUP('SS taxation calculator'!$C$12,'SS taxation calculator'!$BC$6:$BF$16,2,FALSE)</f>
        <v>0</v>
      </c>
      <c r="T152" s="132">
        <f t="shared" si="9"/>
        <v>0</v>
      </c>
    </row>
    <row r="153" ht="15.75" customHeight="1">
      <c r="A153" s="55">
        <f t="shared" si="1"/>
        <v>0</v>
      </c>
      <c r="B153" s="52">
        <f t="shared" si="2"/>
        <v>-906000</v>
      </c>
      <c r="C153" s="51">
        <f>'SS taxation calculator'!$G$7</f>
        <v>0</v>
      </c>
      <c r="D153" s="52">
        <f>'SS taxation calculator'!$C$7+B153+'SS taxation calculator'!$C$8+'SS taxation calculator'!$C$9*0.5-'Line By Line'!$E$12</f>
        <v>-906000</v>
      </c>
      <c r="E153" s="52">
        <f>IF(D153&lt;'Line By Line'!$E$14,0,MIN(D153-'Line By Line'!$E$14,'Line By Line'!$E$16))</f>
        <v>0</v>
      </c>
      <c r="F153" s="52">
        <f t="shared" si="3"/>
        <v>0</v>
      </c>
      <c r="G153" s="51" t="str">
        <f t="shared" si="4"/>
        <v>50% of 1st TH</v>
      </c>
      <c r="H153" s="51">
        <f>IF('Line By Line'!$E$14&lt;D153,D153-'Line By Line'!$E$14-E153,0)</f>
        <v>0</v>
      </c>
      <c r="I153" s="52">
        <f>H153*'SS taxation calculator'!$E$32</f>
        <v>0</v>
      </c>
      <c r="J153" s="52">
        <f t="shared" si="5"/>
        <v>0</v>
      </c>
      <c r="K153" s="204" t="str">
        <f t="shared" si="6"/>
        <v>#DIV/0!</v>
      </c>
      <c r="L153" s="54" t="str">
        <f>CONCATENATE("Adding $",ROUND(B153/1000,1),"K actually added $",ROUND((B153+(J153-'SS taxation calculator'!$G$8))/1000,1),"K")</f>
        <v>Adding $-906K actually added $-906K</v>
      </c>
      <c r="M153" s="61">
        <f>'SS taxation calculator'!$C$7+'SS taxation calculator'!$C$8+'SS taxation calculator'!$C$9+B153</f>
        <v>-906000</v>
      </c>
      <c r="N153" s="55">
        <f>J153+B153+'SS taxation calculator'!$C$7</f>
        <v>-906000</v>
      </c>
      <c r="O153" s="55">
        <f t="shared" si="7"/>
        <v>31500</v>
      </c>
      <c r="P153" s="132">
        <f>VLOOKUP('SS taxation calculator'!$C$12,'SS taxation calculator'!$BC$6:$BF$16,3,FALSE)</f>
        <v>0</v>
      </c>
      <c r="Q153" s="132">
        <f>VLOOKUP('SS taxation calculator'!$C$12,'SS taxation calculator'!$BC$6:$BF$16,4,FALSE)</f>
        <v>0</v>
      </c>
      <c r="R153" s="132">
        <f t="shared" si="8"/>
        <v>0</v>
      </c>
      <c r="S153" s="205">
        <f>VLOOKUP('SS taxation calculator'!$C$12,'SS taxation calculator'!$BC$6:$BF$16,2,FALSE)</f>
        <v>0</v>
      </c>
      <c r="T153" s="132">
        <f t="shared" si="9"/>
        <v>0</v>
      </c>
    </row>
    <row r="154" ht="15.75" customHeight="1">
      <c r="A154" s="55">
        <f t="shared" si="1"/>
        <v>0</v>
      </c>
      <c r="B154" s="52">
        <f t="shared" si="2"/>
        <v>-905000</v>
      </c>
      <c r="C154" s="51">
        <f>'SS taxation calculator'!$G$7</f>
        <v>0</v>
      </c>
      <c r="D154" s="52">
        <f>'SS taxation calculator'!$C$7+B154+'SS taxation calculator'!$C$8+'SS taxation calculator'!$C$9*0.5-'Line By Line'!$E$12</f>
        <v>-905000</v>
      </c>
      <c r="E154" s="52">
        <f>IF(D154&lt;'Line By Line'!$E$14,0,MIN(D154-'Line By Line'!$E$14,'Line By Line'!$E$16))</f>
        <v>0</v>
      </c>
      <c r="F154" s="52">
        <f t="shared" si="3"/>
        <v>0</v>
      </c>
      <c r="G154" s="51" t="str">
        <f t="shared" si="4"/>
        <v>50% of 1st TH</v>
      </c>
      <c r="H154" s="51">
        <f>IF('Line By Line'!$E$14&lt;D154,D154-'Line By Line'!$E$14-E154,0)</f>
        <v>0</v>
      </c>
      <c r="I154" s="52">
        <f>H154*'SS taxation calculator'!$E$32</f>
        <v>0</v>
      </c>
      <c r="J154" s="52">
        <f t="shared" si="5"/>
        <v>0</v>
      </c>
      <c r="K154" s="204" t="str">
        <f t="shared" si="6"/>
        <v>#DIV/0!</v>
      </c>
      <c r="L154" s="54" t="str">
        <f>CONCATENATE("Adding $",ROUND(B154/1000,1),"K actually added $",ROUND((B154+(J154-'SS taxation calculator'!$G$8))/1000,1),"K")</f>
        <v>Adding $-905K actually added $-905K</v>
      </c>
      <c r="M154" s="61">
        <f>'SS taxation calculator'!$C$7+'SS taxation calculator'!$C$8+'SS taxation calculator'!$C$9+B154</f>
        <v>-905000</v>
      </c>
      <c r="N154" s="55">
        <f>J154+B154+'SS taxation calculator'!$C$7</f>
        <v>-905000</v>
      </c>
      <c r="O154" s="55">
        <f t="shared" si="7"/>
        <v>31500</v>
      </c>
      <c r="P154" s="132">
        <f>VLOOKUP('SS taxation calculator'!$C$12,'SS taxation calculator'!$BC$6:$BF$16,3,FALSE)</f>
        <v>0</v>
      </c>
      <c r="Q154" s="132">
        <f>VLOOKUP('SS taxation calculator'!$C$12,'SS taxation calculator'!$BC$6:$BF$16,4,FALSE)</f>
        <v>0</v>
      </c>
      <c r="R154" s="132">
        <f t="shared" si="8"/>
        <v>0</v>
      </c>
      <c r="S154" s="205">
        <f>VLOOKUP('SS taxation calculator'!$C$12,'SS taxation calculator'!$BC$6:$BF$16,2,FALSE)</f>
        <v>0</v>
      </c>
      <c r="T154" s="132">
        <f t="shared" si="9"/>
        <v>0</v>
      </c>
    </row>
    <row r="155" ht="15.75" customHeight="1">
      <c r="A155" s="55">
        <f t="shared" si="1"/>
        <v>0</v>
      </c>
      <c r="B155" s="52">
        <f t="shared" si="2"/>
        <v>-904000</v>
      </c>
      <c r="C155" s="51">
        <f>'SS taxation calculator'!$G$7</f>
        <v>0</v>
      </c>
      <c r="D155" s="52">
        <f>'SS taxation calculator'!$C$7+B155+'SS taxation calculator'!$C$8+'SS taxation calculator'!$C$9*0.5-'Line By Line'!$E$12</f>
        <v>-904000</v>
      </c>
      <c r="E155" s="52">
        <f>IF(D155&lt;'Line By Line'!$E$14,0,MIN(D155-'Line By Line'!$E$14,'Line By Line'!$E$16))</f>
        <v>0</v>
      </c>
      <c r="F155" s="52">
        <f t="shared" si="3"/>
        <v>0</v>
      </c>
      <c r="G155" s="51" t="str">
        <f t="shared" si="4"/>
        <v>50% of 1st TH</v>
      </c>
      <c r="H155" s="51">
        <f>IF('Line By Line'!$E$14&lt;D155,D155-'Line By Line'!$E$14-E155,0)</f>
        <v>0</v>
      </c>
      <c r="I155" s="52">
        <f>H155*'SS taxation calculator'!$E$32</f>
        <v>0</v>
      </c>
      <c r="J155" s="52">
        <f t="shared" si="5"/>
        <v>0</v>
      </c>
      <c r="K155" s="204" t="str">
        <f t="shared" si="6"/>
        <v>#DIV/0!</v>
      </c>
      <c r="L155" s="54" t="str">
        <f>CONCATENATE("Adding $",ROUND(B155/1000,1),"K actually added $",ROUND((B155+(J155-'SS taxation calculator'!$G$8))/1000,1),"K")</f>
        <v>Adding $-904K actually added $-904K</v>
      </c>
      <c r="M155" s="61">
        <f>'SS taxation calculator'!$C$7+'SS taxation calculator'!$C$8+'SS taxation calculator'!$C$9+B155</f>
        <v>-904000</v>
      </c>
      <c r="N155" s="55">
        <f>J155+B155+'SS taxation calculator'!$C$7</f>
        <v>-904000</v>
      </c>
      <c r="O155" s="55">
        <f t="shared" si="7"/>
        <v>31500</v>
      </c>
      <c r="P155" s="132">
        <f>VLOOKUP('SS taxation calculator'!$C$12,'SS taxation calculator'!$BC$6:$BF$16,3,FALSE)</f>
        <v>0</v>
      </c>
      <c r="Q155" s="132">
        <f>VLOOKUP('SS taxation calculator'!$C$12,'SS taxation calculator'!$BC$6:$BF$16,4,FALSE)</f>
        <v>0</v>
      </c>
      <c r="R155" s="132">
        <f t="shared" si="8"/>
        <v>0</v>
      </c>
      <c r="S155" s="205">
        <f>VLOOKUP('SS taxation calculator'!$C$12,'SS taxation calculator'!$BC$6:$BF$16,2,FALSE)</f>
        <v>0</v>
      </c>
      <c r="T155" s="132">
        <f t="shared" si="9"/>
        <v>0</v>
      </c>
    </row>
    <row r="156" ht="15.75" customHeight="1">
      <c r="A156" s="55">
        <f t="shared" si="1"/>
        <v>0</v>
      </c>
      <c r="B156" s="52">
        <f t="shared" si="2"/>
        <v>-903000</v>
      </c>
      <c r="C156" s="51">
        <f>'SS taxation calculator'!$G$7</f>
        <v>0</v>
      </c>
      <c r="D156" s="52">
        <f>'SS taxation calculator'!$C$7+B156+'SS taxation calculator'!$C$8+'SS taxation calculator'!$C$9*0.5-'Line By Line'!$E$12</f>
        <v>-903000</v>
      </c>
      <c r="E156" s="52">
        <f>IF(D156&lt;'Line By Line'!$E$14,0,MIN(D156-'Line By Line'!$E$14,'Line By Line'!$E$16))</f>
        <v>0</v>
      </c>
      <c r="F156" s="52">
        <f t="shared" si="3"/>
        <v>0</v>
      </c>
      <c r="G156" s="51" t="str">
        <f t="shared" si="4"/>
        <v>50% of 1st TH</v>
      </c>
      <c r="H156" s="51">
        <f>IF('Line By Line'!$E$14&lt;D156,D156-'Line By Line'!$E$14-E156,0)</f>
        <v>0</v>
      </c>
      <c r="I156" s="52">
        <f>H156*'SS taxation calculator'!$E$32</f>
        <v>0</v>
      </c>
      <c r="J156" s="52">
        <f t="shared" si="5"/>
        <v>0</v>
      </c>
      <c r="K156" s="204" t="str">
        <f t="shared" si="6"/>
        <v>#DIV/0!</v>
      </c>
      <c r="L156" s="54" t="str">
        <f>CONCATENATE("Adding $",ROUND(B156/1000,1),"K actually added $",ROUND((B156+(J156-'SS taxation calculator'!$G$8))/1000,1),"K")</f>
        <v>Adding $-903K actually added $-903K</v>
      </c>
      <c r="M156" s="61">
        <f>'SS taxation calculator'!$C$7+'SS taxation calculator'!$C$8+'SS taxation calculator'!$C$9+B156</f>
        <v>-903000</v>
      </c>
      <c r="N156" s="55">
        <f>J156+B156+'SS taxation calculator'!$C$7</f>
        <v>-903000</v>
      </c>
      <c r="O156" s="55">
        <f t="shared" si="7"/>
        <v>31500</v>
      </c>
      <c r="P156" s="132">
        <f>VLOOKUP('SS taxation calculator'!$C$12,'SS taxation calculator'!$BC$6:$BF$16,3,FALSE)</f>
        <v>0</v>
      </c>
      <c r="Q156" s="132">
        <f>VLOOKUP('SS taxation calculator'!$C$12,'SS taxation calculator'!$BC$6:$BF$16,4,FALSE)</f>
        <v>0</v>
      </c>
      <c r="R156" s="132">
        <f t="shared" si="8"/>
        <v>0</v>
      </c>
      <c r="S156" s="205">
        <f>VLOOKUP('SS taxation calculator'!$C$12,'SS taxation calculator'!$BC$6:$BF$16,2,FALSE)</f>
        <v>0</v>
      </c>
      <c r="T156" s="132">
        <f t="shared" si="9"/>
        <v>0</v>
      </c>
    </row>
    <row r="157" ht="15.75" customHeight="1">
      <c r="A157" s="55">
        <f t="shared" si="1"/>
        <v>0</v>
      </c>
      <c r="B157" s="52">
        <f t="shared" si="2"/>
        <v>-902000</v>
      </c>
      <c r="C157" s="51">
        <f>'SS taxation calculator'!$G$7</f>
        <v>0</v>
      </c>
      <c r="D157" s="52">
        <f>'SS taxation calculator'!$C$7+B157+'SS taxation calculator'!$C$8+'SS taxation calculator'!$C$9*0.5-'Line By Line'!$E$12</f>
        <v>-902000</v>
      </c>
      <c r="E157" s="52">
        <f>IF(D157&lt;'Line By Line'!$E$14,0,MIN(D157-'Line By Line'!$E$14,'Line By Line'!$E$16))</f>
        <v>0</v>
      </c>
      <c r="F157" s="52">
        <f t="shared" si="3"/>
        <v>0</v>
      </c>
      <c r="G157" s="51" t="str">
        <f t="shared" si="4"/>
        <v>50% of 1st TH</v>
      </c>
      <c r="H157" s="51">
        <f>IF('Line By Line'!$E$14&lt;D157,D157-'Line By Line'!$E$14-E157,0)</f>
        <v>0</v>
      </c>
      <c r="I157" s="52">
        <f>H157*'SS taxation calculator'!$E$32</f>
        <v>0</v>
      </c>
      <c r="J157" s="52">
        <f t="shared" si="5"/>
        <v>0</v>
      </c>
      <c r="K157" s="204" t="str">
        <f t="shared" si="6"/>
        <v>#DIV/0!</v>
      </c>
      <c r="L157" s="54" t="str">
        <f>CONCATENATE("Adding $",ROUND(B157/1000,1),"K actually added $",ROUND((B157+(J157-'SS taxation calculator'!$G$8))/1000,1),"K")</f>
        <v>Adding $-902K actually added $-902K</v>
      </c>
      <c r="M157" s="61">
        <f>'SS taxation calculator'!$C$7+'SS taxation calculator'!$C$8+'SS taxation calculator'!$C$9+B157</f>
        <v>-902000</v>
      </c>
      <c r="N157" s="55">
        <f>J157+B157+'SS taxation calculator'!$C$7</f>
        <v>-902000</v>
      </c>
      <c r="O157" s="55">
        <f t="shared" si="7"/>
        <v>31500</v>
      </c>
      <c r="P157" s="132">
        <f>VLOOKUP('SS taxation calculator'!$C$12,'SS taxation calculator'!$BC$6:$BF$16,3,FALSE)</f>
        <v>0</v>
      </c>
      <c r="Q157" s="132">
        <f>VLOOKUP('SS taxation calculator'!$C$12,'SS taxation calculator'!$BC$6:$BF$16,4,FALSE)</f>
        <v>0</v>
      </c>
      <c r="R157" s="132">
        <f t="shared" si="8"/>
        <v>0</v>
      </c>
      <c r="S157" s="205">
        <f>VLOOKUP('SS taxation calculator'!$C$12,'SS taxation calculator'!$BC$6:$BF$16,2,FALSE)</f>
        <v>0</v>
      </c>
      <c r="T157" s="132">
        <f t="shared" si="9"/>
        <v>0</v>
      </c>
    </row>
    <row r="158" ht="15.75" customHeight="1">
      <c r="A158" s="55">
        <f t="shared" si="1"/>
        <v>0</v>
      </c>
      <c r="B158" s="52">
        <f t="shared" si="2"/>
        <v>-901000</v>
      </c>
      <c r="C158" s="51">
        <f>'SS taxation calculator'!$G$7</f>
        <v>0</v>
      </c>
      <c r="D158" s="52">
        <f>'SS taxation calculator'!$C$7+B158+'SS taxation calculator'!$C$8+'SS taxation calculator'!$C$9*0.5-'Line By Line'!$E$12</f>
        <v>-901000</v>
      </c>
      <c r="E158" s="52">
        <f>IF(D158&lt;'Line By Line'!$E$14,0,MIN(D158-'Line By Line'!$E$14,'Line By Line'!$E$16))</f>
        <v>0</v>
      </c>
      <c r="F158" s="52">
        <f t="shared" si="3"/>
        <v>0</v>
      </c>
      <c r="G158" s="51" t="str">
        <f t="shared" si="4"/>
        <v>50% of 1st TH</v>
      </c>
      <c r="H158" s="51">
        <f>IF('Line By Line'!$E$14&lt;D158,D158-'Line By Line'!$E$14-E158,0)</f>
        <v>0</v>
      </c>
      <c r="I158" s="52">
        <f>H158*'SS taxation calculator'!$E$32</f>
        <v>0</v>
      </c>
      <c r="J158" s="52">
        <f t="shared" si="5"/>
        <v>0</v>
      </c>
      <c r="K158" s="204" t="str">
        <f t="shared" si="6"/>
        <v>#DIV/0!</v>
      </c>
      <c r="L158" s="54" t="str">
        <f>CONCATENATE("Adding $",ROUND(B158/1000,1),"K actually added $",ROUND((B158+(J158-'SS taxation calculator'!$G$8))/1000,1),"K")</f>
        <v>Adding $-901K actually added $-901K</v>
      </c>
      <c r="M158" s="61">
        <f>'SS taxation calculator'!$C$7+'SS taxation calculator'!$C$8+'SS taxation calculator'!$C$9+B158</f>
        <v>-901000</v>
      </c>
      <c r="N158" s="55">
        <f>J158+B158+'SS taxation calculator'!$C$7</f>
        <v>-901000</v>
      </c>
      <c r="O158" s="55">
        <f t="shared" si="7"/>
        <v>31500</v>
      </c>
      <c r="P158" s="132">
        <f>VLOOKUP('SS taxation calculator'!$C$12,'SS taxation calculator'!$BC$6:$BF$16,3,FALSE)</f>
        <v>0</v>
      </c>
      <c r="Q158" s="132">
        <f>VLOOKUP('SS taxation calculator'!$C$12,'SS taxation calculator'!$BC$6:$BF$16,4,FALSE)</f>
        <v>0</v>
      </c>
      <c r="R158" s="132">
        <f t="shared" si="8"/>
        <v>0</v>
      </c>
      <c r="S158" s="205">
        <f>VLOOKUP('SS taxation calculator'!$C$12,'SS taxation calculator'!$BC$6:$BF$16,2,FALSE)</f>
        <v>0</v>
      </c>
      <c r="T158" s="132">
        <f t="shared" si="9"/>
        <v>0</v>
      </c>
    </row>
    <row r="159" ht="15.75" customHeight="1">
      <c r="A159" s="55">
        <f t="shared" si="1"/>
        <v>0</v>
      </c>
      <c r="B159" s="52">
        <f t="shared" si="2"/>
        <v>-900000</v>
      </c>
      <c r="C159" s="51">
        <f>'SS taxation calculator'!$G$7</f>
        <v>0</v>
      </c>
      <c r="D159" s="52">
        <f>'SS taxation calculator'!$C$7+B159+'SS taxation calculator'!$C$8+'SS taxation calculator'!$C$9*0.5-'Line By Line'!$E$12</f>
        <v>-900000</v>
      </c>
      <c r="E159" s="52">
        <f>IF(D159&lt;'Line By Line'!$E$14,0,MIN(D159-'Line By Line'!$E$14,'Line By Line'!$E$16))</f>
        <v>0</v>
      </c>
      <c r="F159" s="52">
        <f t="shared" si="3"/>
        <v>0</v>
      </c>
      <c r="G159" s="51" t="str">
        <f t="shared" si="4"/>
        <v>50% of 1st TH</v>
      </c>
      <c r="H159" s="51">
        <f>IF('Line By Line'!$E$14&lt;D159,D159-'Line By Line'!$E$14-E159,0)</f>
        <v>0</v>
      </c>
      <c r="I159" s="52">
        <f>H159*'SS taxation calculator'!$E$32</f>
        <v>0</v>
      </c>
      <c r="J159" s="52">
        <f t="shared" si="5"/>
        <v>0</v>
      </c>
      <c r="K159" s="204" t="str">
        <f t="shared" si="6"/>
        <v>#DIV/0!</v>
      </c>
      <c r="L159" s="54" t="str">
        <f>CONCATENATE("Adding $",ROUND(B159/1000,1),"K actually added $",ROUND((B159+(J159-'SS taxation calculator'!$G$8))/1000,1),"K")</f>
        <v>Adding $-900K actually added $-900K</v>
      </c>
      <c r="M159" s="61">
        <f>'SS taxation calculator'!$C$7+'SS taxation calculator'!$C$8+'SS taxation calculator'!$C$9+B159</f>
        <v>-900000</v>
      </c>
      <c r="N159" s="55">
        <f>J159+B159+'SS taxation calculator'!$C$7</f>
        <v>-900000</v>
      </c>
      <c r="O159" s="55">
        <f t="shared" si="7"/>
        <v>31500</v>
      </c>
      <c r="P159" s="132">
        <f>VLOOKUP('SS taxation calculator'!$C$12,'SS taxation calculator'!$BC$6:$BF$16,3,FALSE)</f>
        <v>0</v>
      </c>
      <c r="Q159" s="132">
        <f>VLOOKUP('SS taxation calculator'!$C$12,'SS taxation calculator'!$BC$6:$BF$16,4,FALSE)</f>
        <v>0</v>
      </c>
      <c r="R159" s="132">
        <f t="shared" si="8"/>
        <v>0</v>
      </c>
      <c r="S159" s="205">
        <f>VLOOKUP('SS taxation calculator'!$C$12,'SS taxation calculator'!$BC$6:$BF$16,2,FALSE)</f>
        <v>0</v>
      </c>
      <c r="T159" s="132">
        <f t="shared" si="9"/>
        <v>0</v>
      </c>
    </row>
    <row r="160" ht="15.75" customHeight="1">
      <c r="A160" s="55">
        <f t="shared" si="1"/>
        <v>0</v>
      </c>
      <c r="B160" s="52">
        <f t="shared" si="2"/>
        <v>-899000</v>
      </c>
      <c r="C160" s="51">
        <f>'SS taxation calculator'!$G$7</f>
        <v>0</v>
      </c>
      <c r="D160" s="52">
        <f>'SS taxation calculator'!$C$7+B160+'SS taxation calculator'!$C$8+'SS taxation calculator'!$C$9*0.5-'Line By Line'!$E$12</f>
        <v>-899000</v>
      </c>
      <c r="E160" s="52">
        <f>IF(D160&lt;'Line By Line'!$E$14,0,MIN(D160-'Line By Line'!$E$14,'Line By Line'!$E$16))</f>
        <v>0</v>
      </c>
      <c r="F160" s="52">
        <f t="shared" si="3"/>
        <v>0</v>
      </c>
      <c r="G160" s="51" t="str">
        <f t="shared" si="4"/>
        <v>50% of 1st TH</v>
      </c>
      <c r="H160" s="51">
        <f>IF('Line By Line'!$E$14&lt;D160,D160-'Line By Line'!$E$14-E160,0)</f>
        <v>0</v>
      </c>
      <c r="I160" s="52">
        <f>H160*'SS taxation calculator'!$E$32</f>
        <v>0</v>
      </c>
      <c r="J160" s="52">
        <f t="shared" si="5"/>
        <v>0</v>
      </c>
      <c r="K160" s="204" t="str">
        <f t="shared" si="6"/>
        <v>#DIV/0!</v>
      </c>
      <c r="L160" s="54" t="str">
        <f>CONCATENATE("Adding $",ROUND(B160/1000,1),"K actually added $",ROUND((B160+(J160-'SS taxation calculator'!$G$8))/1000,1),"K")</f>
        <v>Adding $-899K actually added $-899K</v>
      </c>
      <c r="M160" s="61">
        <f>'SS taxation calculator'!$C$7+'SS taxation calculator'!$C$8+'SS taxation calculator'!$C$9+B160</f>
        <v>-899000</v>
      </c>
      <c r="N160" s="55">
        <f>J160+B160+'SS taxation calculator'!$C$7</f>
        <v>-899000</v>
      </c>
      <c r="O160" s="55">
        <f t="shared" si="7"/>
        <v>31500</v>
      </c>
      <c r="P160" s="132">
        <f>VLOOKUP('SS taxation calculator'!$C$12,'SS taxation calculator'!$BC$6:$BF$16,3,FALSE)</f>
        <v>0</v>
      </c>
      <c r="Q160" s="132">
        <f>VLOOKUP('SS taxation calculator'!$C$12,'SS taxation calculator'!$BC$6:$BF$16,4,FALSE)</f>
        <v>0</v>
      </c>
      <c r="R160" s="132">
        <f t="shared" si="8"/>
        <v>0</v>
      </c>
      <c r="S160" s="205">
        <f>VLOOKUP('SS taxation calculator'!$C$12,'SS taxation calculator'!$BC$6:$BF$16,2,FALSE)</f>
        <v>0</v>
      </c>
      <c r="T160" s="132">
        <f t="shared" si="9"/>
        <v>0</v>
      </c>
    </row>
    <row r="161" ht="15.75" customHeight="1">
      <c r="A161" s="55">
        <f t="shared" si="1"/>
        <v>0</v>
      </c>
      <c r="B161" s="52">
        <f t="shared" si="2"/>
        <v>-898000</v>
      </c>
      <c r="C161" s="51">
        <f>'SS taxation calculator'!$G$7</f>
        <v>0</v>
      </c>
      <c r="D161" s="52">
        <f>'SS taxation calculator'!$C$7+B161+'SS taxation calculator'!$C$8+'SS taxation calculator'!$C$9*0.5-'Line By Line'!$E$12</f>
        <v>-898000</v>
      </c>
      <c r="E161" s="52">
        <f>IF(D161&lt;'Line By Line'!$E$14,0,MIN(D161-'Line By Line'!$E$14,'Line By Line'!$E$16))</f>
        <v>0</v>
      </c>
      <c r="F161" s="52">
        <f t="shared" si="3"/>
        <v>0</v>
      </c>
      <c r="G161" s="51" t="str">
        <f t="shared" si="4"/>
        <v>50% of 1st TH</v>
      </c>
      <c r="H161" s="51">
        <f>IF('Line By Line'!$E$14&lt;D161,D161-'Line By Line'!$E$14-E161,0)</f>
        <v>0</v>
      </c>
      <c r="I161" s="52">
        <f>H161*'SS taxation calculator'!$E$32</f>
        <v>0</v>
      </c>
      <c r="J161" s="52">
        <f t="shared" si="5"/>
        <v>0</v>
      </c>
      <c r="K161" s="204" t="str">
        <f t="shared" si="6"/>
        <v>#DIV/0!</v>
      </c>
      <c r="L161" s="54" t="str">
        <f>CONCATENATE("Adding $",ROUND(B161/1000,1),"K actually added $",ROUND((B161+(J161-'SS taxation calculator'!$G$8))/1000,1),"K")</f>
        <v>Adding $-898K actually added $-898K</v>
      </c>
      <c r="M161" s="61">
        <f>'SS taxation calculator'!$C$7+'SS taxation calculator'!$C$8+'SS taxation calculator'!$C$9+B161</f>
        <v>-898000</v>
      </c>
      <c r="N161" s="55">
        <f>J161+B161+'SS taxation calculator'!$C$7</f>
        <v>-898000</v>
      </c>
      <c r="O161" s="55">
        <f t="shared" si="7"/>
        <v>31500</v>
      </c>
      <c r="P161" s="132">
        <f>VLOOKUP('SS taxation calculator'!$C$12,'SS taxation calculator'!$BC$6:$BF$16,3,FALSE)</f>
        <v>0</v>
      </c>
      <c r="Q161" s="132">
        <f>VLOOKUP('SS taxation calculator'!$C$12,'SS taxation calculator'!$BC$6:$BF$16,4,FALSE)</f>
        <v>0</v>
      </c>
      <c r="R161" s="132">
        <f t="shared" si="8"/>
        <v>0</v>
      </c>
      <c r="S161" s="205">
        <f>VLOOKUP('SS taxation calculator'!$C$12,'SS taxation calculator'!$BC$6:$BF$16,2,FALSE)</f>
        <v>0</v>
      </c>
      <c r="T161" s="132">
        <f t="shared" si="9"/>
        <v>0</v>
      </c>
    </row>
    <row r="162" ht="15.75" customHeight="1">
      <c r="A162" s="55">
        <f t="shared" si="1"/>
        <v>0</v>
      </c>
      <c r="B162" s="52">
        <f t="shared" si="2"/>
        <v>-897000</v>
      </c>
      <c r="C162" s="51">
        <f>'SS taxation calculator'!$G$7</f>
        <v>0</v>
      </c>
      <c r="D162" s="52">
        <f>'SS taxation calculator'!$C$7+B162+'SS taxation calculator'!$C$8+'SS taxation calculator'!$C$9*0.5-'Line By Line'!$E$12</f>
        <v>-897000</v>
      </c>
      <c r="E162" s="52">
        <f>IF(D162&lt;'Line By Line'!$E$14,0,MIN(D162-'Line By Line'!$E$14,'Line By Line'!$E$16))</f>
        <v>0</v>
      </c>
      <c r="F162" s="52">
        <f t="shared" si="3"/>
        <v>0</v>
      </c>
      <c r="G162" s="51" t="str">
        <f t="shared" si="4"/>
        <v>50% of 1st TH</v>
      </c>
      <c r="H162" s="51">
        <f>IF('Line By Line'!$E$14&lt;D162,D162-'Line By Line'!$E$14-E162,0)</f>
        <v>0</v>
      </c>
      <c r="I162" s="52">
        <f>H162*'SS taxation calculator'!$E$32</f>
        <v>0</v>
      </c>
      <c r="J162" s="52">
        <f t="shared" si="5"/>
        <v>0</v>
      </c>
      <c r="K162" s="204" t="str">
        <f t="shared" si="6"/>
        <v>#DIV/0!</v>
      </c>
      <c r="L162" s="54" t="str">
        <f>CONCATENATE("Adding $",ROUND(B162/1000,1),"K actually added $",ROUND((B162+(J162-'SS taxation calculator'!$G$8))/1000,1),"K")</f>
        <v>Adding $-897K actually added $-897K</v>
      </c>
      <c r="M162" s="61">
        <f>'SS taxation calculator'!$C$7+'SS taxation calculator'!$C$8+'SS taxation calculator'!$C$9+B162</f>
        <v>-897000</v>
      </c>
      <c r="N162" s="55">
        <f>J162+B162+'SS taxation calculator'!$C$7</f>
        <v>-897000</v>
      </c>
      <c r="O162" s="55">
        <f t="shared" si="7"/>
        <v>31500</v>
      </c>
      <c r="P162" s="132">
        <f>VLOOKUP('SS taxation calculator'!$C$12,'SS taxation calculator'!$BC$6:$BF$16,3,FALSE)</f>
        <v>0</v>
      </c>
      <c r="Q162" s="132">
        <f>VLOOKUP('SS taxation calculator'!$C$12,'SS taxation calculator'!$BC$6:$BF$16,4,FALSE)</f>
        <v>0</v>
      </c>
      <c r="R162" s="132">
        <f t="shared" si="8"/>
        <v>0</v>
      </c>
      <c r="S162" s="205">
        <f>VLOOKUP('SS taxation calculator'!$C$12,'SS taxation calculator'!$BC$6:$BF$16,2,FALSE)</f>
        <v>0</v>
      </c>
      <c r="T162" s="132">
        <f t="shared" si="9"/>
        <v>0</v>
      </c>
    </row>
    <row r="163" ht="15.75" customHeight="1">
      <c r="A163" s="55">
        <f t="shared" si="1"/>
        <v>0</v>
      </c>
      <c r="B163" s="52">
        <f t="shared" si="2"/>
        <v>-896000</v>
      </c>
      <c r="C163" s="51">
        <f>'SS taxation calculator'!$G$7</f>
        <v>0</v>
      </c>
      <c r="D163" s="52">
        <f>'SS taxation calculator'!$C$7+B163+'SS taxation calculator'!$C$8+'SS taxation calculator'!$C$9*0.5-'Line By Line'!$E$12</f>
        <v>-896000</v>
      </c>
      <c r="E163" s="52">
        <f>IF(D163&lt;'Line By Line'!$E$14,0,MIN(D163-'Line By Line'!$E$14,'Line By Line'!$E$16))</f>
        <v>0</v>
      </c>
      <c r="F163" s="52">
        <f t="shared" si="3"/>
        <v>0</v>
      </c>
      <c r="G163" s="51" t="str">
        <f t="shared" si="4"/>
        <v>50% of 1st TH</v>
      </c>
      <c r="H163" s="51">
        <f>IF('Line By Line'!$E$14&lt;D163,D163-'Line By Line'!$E$14-E163,0)</f>
        <v>0</v>
      </c>
      <c r="I163" s="52">
        <f>H163*'SS taxation calculator'!$E$32</f>
        <v>0</v>
      </c>
      <c r="J163" s="52">
        <f t="shared" si="5"/>
        <v>0</v>
      </c>
      <c r="K163" s="204" t="str">
        <f t="shared" si="6"/>
        <v>#DIV/0!</v>
      </c>
      <c r="L163" s="54" t="str">
        <f>CONCATENATE("Adding $",ROUND(B163/1000,1),"K actually added $",ROUND((B163+(J163-'SS taxation calculator'!$G$8))/1000,1),"K")</f>
        <v>Adding $-896K actually added $-896K</v>
      </c>
      <c r="M163" s="61">
        <f>'SS taxation calculator'!$C$7+'SS taxation calculator'!$C$8+'SS taxation calculator'!$C$9+B163</f>
        <v>-896000</v>
      </c>
      <c r="N163" s="55">
        <f>J163+B163+'SS taxation calculator'!$C$7</f>
        <v>-896000</v>
      </c>
      <c r="O163" s="55">
        <f t="shared" si="7"/>
        <v>31500</v>
      </c>
      <c r="P163" s="132">
        <f>VLOOKUP('SS taxation calculator'!$C$12,'SS taxation calculator'!$BC$6:$BF$16,3,FALSE)</f>
        <v>0</v>
      </c>
      <c r="Q163" s="132">
        <f>VLOOKUP('SS taxation calculator'!$C$12,'SS taxation calculator'!$BC$6:$BF$16,4,FALSE)</f>
        <v>0</v>
      </c>
      <c r="R163" s="132">
        <f t="shared" si="8"/>
        <v>0</v>
      </c>
      <c r="S163" s="205">
        <f>VLOOKUP('SS taxation calculator'!$C$12,'SS taxation calculator'!$BC$6:$BF$16,2,FALSE)</f>
        <v>0</v>
      </c>
      <c r="T163" s="132">
        <f t="shared" si="9"/>
        <v>0</v>
      </c>
    </row>
    <row r="164" ht="15.75" customHeight="1">
      <c r="A164" s="55">
        <f t="shared" si="1"/>
        <v>0</v>
      </c>
      <c r="B164" s="52">
        <f t="shared" si="2"/>
        <v>-895000</v>
      </c>
      <c r="C164" s="51">
        <f>'SS taxation calculator'!$G$7</f>
        <v>0</v>
      </c>
      <c r="D164" s="52">
        <f>'SS taxation calculator'!$C$7+B164+'SS taxation calculator'!$C$8+'SS taxation calculator'!$C$9*0.5-'Line By Line'!$E$12</f>
        <v>-895000</v>
      </c>
      <c r="E164" s="52">
        <f>IF(D164&lt;'Line By Line'!$E$14,0,MIN(D164-'Line By Line'!$E$14,'Line By Line'!$E$16))</f>
        <v>0</v>
      </c>
      <c r="F164" s="52">
        <f t="shared" si="3"/>
        <v>0</v>
      </c>
      <c r="G164" s="51" t="str">
        <f t="shared" si="4"/>
        <v>50% of 1st TH</v>
      </c>
      <c r="H164" s="51">
        <f>IF('Line By Line'!$E$14&lt;D164,D164-'Line By Line'!$E$14-E164,0)</f>
        <v>0</v>
      </c>
      <c r="I164" s="52">
        <f>H164*'SS taxation calculator'!$E$32</f>
        <v>0</v>
      </c>
      <c r="J164" s="52">
        <f t="shared" si="5"/>
        <v>0</v>
      </c>
      <c r="K164" s="204" t="str">
        <f t="shared" si="6"/>
        <v>#DIV/0!</v>
      </c>
      <c r="L164" s="54" t="str">
        <f>CONCATENATE("Adding $",ROUND(B164/1000,1),"K actually added $",ROUND((B164+(J164-'SS taxation calculator'!$G$8))/1000,1),"K")</f>
        <v>Adding $-895K actually added $-895K</v>
      </c>
      <c r="M164" s="61">
        <f>'SS taxation calculator'!$C$7+'SS taxation calculator'!$C$8+'SS taxation calculator'!$C$9+B164</f>
        <v>-895000</v>
      </c>
      <c r="N164" s="55">
        <f>J164+B164+'SS taxation calculator'!$C$7</f>
        <v>-895000</v>
      </c>
      <c r="O164" s="55">
        <f t="shared" si="7"/>
        <v>31500</v>
      </c>
      <c r="P164" s="132">
        <f>VLOOKUP('SS taxation calculator'!$C$12,'SS taxation calculator'!$BC$6:$BF$16,3,FALSE)</f>
        <v>0</v>
      </c>
      <c r="Q164" s="132">
        <f>VLOOKUP('SS taxation calculator'!$C$12,'SS taxation calculator'!$BC$6:$BF$16,4,FALSE)</f>
        <v>0</v>
      </c>
      <c r="R164" s="132">
        <f t="shared" si="8"/>
        <v>0</v>
      </c>
      <c r="S164" s="205">
        <f>VLOOKUP('SS taxation calculator'!$C$12,'SS taxation calculator'!$BC$6:$BF$16,2,FALSE)</f>
        <v>0</v>
      </c>
      <c r="T164" s="132">
        <f t="shared" si="9"/>
        <v>0</v>
      </c>
    </row>
    <row r="165" ht="15.75" customHeight="1">
      <c r="A165" s="55">
        <f t="shared" si="1"/>
        <v>0</v>
      </c>
      <c r="B165" s="52">
        <f t="shared" si="2"/>
        <v>-894000</v>
      </c>
      <c r="C165" s="51">
        <f>'SS taxation calculator'!$G$7</f>
        <v>0</v>
      </c>
      <c r="D165" s="52">
        <f>'SS taxation calculator'!$C$7+B165+'SS taxation calculator'!$C$8+'SS taxation calculator'!$C$9*0.5-'Line By Line'!$E$12</f>
        <v>-894000</v>
      </c>
      <c r="E165" s="52">
        <f>IF(D165&lt;'Line By Line'!$E$14,0,MIN(D165-'Line By Line'!$E$14,'Line By Line'!$E$16))</f>
        <v>0</v>
      </c>
      <c r="F165" s="52">
        <f t="shared" si="3"/>
        <v>0</v>
      </c>
      <c r="G165" s="51" t="str">
        <f t="shared" si="4"/>
        <v>50% of 1st TH</v>
      </c>
      <c r="H165" s="51">
        <f>IF('Line By Line'!$E$14&lt;D165,D165-'Line By Line'!$E$14-E165,0)</f>
        <v>0</v>
      </c>
      <c r="I165" s="52">
        <f>H165*'SS taxation calculator'!$E$32</f>
        <v>0</v>
      </c>
      <c r="J165" s="52">
        <f t="shared" si="5"/>
        <v>0</v>
      </c>
      <c r="K165" s="204" t="str">
        <f t="shared" si="6"/>
        <v>#DIV/0!</v>
      </c>
      <c r="L165" s="54" t="str">
        <f>CONCATENATE("Adding $",ROUND(B165/1000,1),"K actually added $",ROUND((B165+(J165-'SS taxation calculator'!$G$8))/1000,1),"K")</f>
        <v>Adding $-894K actually added $-894K</v>
      </c>
      <c r="M165" s="61">
        <f>'SS taxation calculator'!$C$7+'SS taxation calculator'!$C$8+'SS taxation calculator'!$C$9+B165</f>
        <v>-894000</v>
      </c>
      <c r="N165" s="55">
        <f>J165+B165+'SS taxation calculator'!$C$7</f>
        <v>-894000</v>
      </c>
      <c r="O165" s="55">
        <f t="shared" si="7"/>
        <v>31500</v>
      </c>
      <c r="P165" s="132">
        <f>VLOOKUP('SS taxation calculator'!$C$12,'SS taxation calculator'!$BC$6:$BF$16,3,FALSE)</f>
        <v>0</v>
      </c>
      <c r="Q165" s="132">
        <f>VLOOKUP('SS taxation calculator'!$C$12,'SS taxation calculator'!$BC$6:$BF$16,4,FALSE)</f>
        <v>0</v>
      </c>
      <c r="R165" s="132">
        <f t="shared" si="8"/>
        <v>0</v>
      </c>
      <c r="S165" s="205">
        <f>VLOOKUP('SS taxation calculator'!$C$12,'SS taxation calculator'!$BC$6:$BF$16,2,FALSE)</f>
        <v>0</v>
      </c>
      <c r="T165" s="132">
        <f t="shared" si="9"/>
        <v>0</v>
      </c>
    </row>
    <row r="166" ht="15.75" customHeight="1">
      <c r="A166" s="55">
        <f t="shared" si="1"/>
        <v>0</v>
      </c>
      <c r="B166" s="52">
        <f t="shared" si="2"/>
        <v>-893000</v>
      </c>
      <c r="C166" s="51">
        <f>'SS taxation calculator'!$G$7</f>
        <v>0</v>
      </c>
      <c r="D166" s="52">
        <f>'SS taxation calculator'!$C$7+B166+'SS taxation calculator'!$C$8+'SS taxation calculator'!$C$9*0.5-'Line By Line'!$E$12</f>
        <v>-893000</v>
      </c>
      <c r="E166" s="52">
        <f>IF(D166&lt;'Line By Line'!$E$14,0,MIN(D166-'Line By Line'!$E$14,'Line By Line'!$E$16))</f>
        <v>0</v>
      </c>
      <c r="F166" s="52">
        <f t="shared" si="3"/>
        <v>0</v>
      </c>
      <c r="G166" s="51" t="str">
        <f t="shared" si="4"/>
        <v>50% of 1st TH</v>
      </c>
      <c r="H166" s="51">
        <f>IF('Line By Line'!$E$14&lt;D166,D166-'Line By Line'!$E$14-E166,0)</f>
        <v>0</v>
      </c>
      <c r="I166" s="52">
        <f>H166*'SS taxation calculator'!$E$32</f>
        <v>0</v>
      </c>
      <c r="J166" s="52">
        <f t="shared" si="5"/>
        <v>0</v>
      </c>
      <c r="K166" s="204" t="str">
        <f t="shared" si="6"/>
        <v>#DIV/0!</v>
      </c>
      <c r="L166" s="54" t="str">
        <f>CONCATENATE("Adding $",ROUND(B166/1000,1),"K actually added $",ROUND((B166+(J166-'SS taxation calculator'!$G$8))/1000,1),"K")</f>
        <v>Adding $-893K actually added $-893K</v>
      </c>
      <c r="M166" s="61">
        <f>'SS taxation calculator'!$C$7+'SS taxation calculator'!$C$8+'SS taxation calculator'!$C$9+B166</f>
        <v>-893000</v>
      </c>
      <c r="N166" s="55">
        <f>J166+B166+'SS taxation calculator'!$C$7</f>
        <v>-893000</v>
      </c>
      <c r="O166" s="55">
        <f t="shared" si="7"/>
        <v>31500</v>
      </c>
      <c r="P166" s="132">
        <f>VLOOKUP('SS taxation calculator'!$C$12,'SS taxation calculator'!$BC$6:$BF$16,3,FALSE)</f>
        <v>0</v>
      </c>
      <c r="Q166" s="132">
        <f>VLOOKUP('SS taxation calculator'!$C$12,'SS taxation calculator'!$BC$6:$BF$16,4,FALSE)</f>
        <v>0</v>
      </c>
      <c r="R166" s="132">
        <f t="shared" si="8"/>
        <v>0</v>
      </c>
      <c r="S166" s="205">
        <f>VLOOKUP('SS taxation calculator'!$C$12,'SS taxation calculator'!$BC$6:$BF$16,2,FALSE)</f>
        <v>0</v>
      </c>
      <c r="T166" s="132">
        <f t="shared" si="9"/>
        <v>0</v>
      </c>
    </row>
    <row r="167" ht="15.75" customHeight="1">
      <c r="A167" s="55">
        <f t="shared" si="1"/>
        <v>0</v>
      </c>
      <c r="B167" s="52">
        <f t="shared" si="2"/>
        <v>-892000</v>
      </c>
      <c r="C167" s="51">
        <f>'SS taxation calculator'!$G$7</f>
        <v>0</v>
      </c>
      <c r="D167" s="52">
        <f>'SS taxation calculator'!$C$7+B167+'SS taxation calculator'!$C$8+'SS taxation calculator'!$C$9*0.5-'Line By Line'!$E$12</f>
        <v>-892000</v>
      </c>
      <c r="E167" s="52">
        <f>IF(D167&lt;'Line By Line'!$E$14,0,MIN(D167-'Line By Line'!$E$14,'Line By Line'!$E$16))</f>
        <v>0</v>
      </c>
      <c r="F167" s="52">
        <f t="shared" si="3"/>
        <v>0</v>
      </c>
      <c r="G167" s="51" t="str">
        <f t="shared" si="4"/>
        <v>50% of 1st TH</v>
      </c>
      <c r="H167" s="51">
        <f>IF('Line By Line'!$E$14&lt;D167,D167-'Line By Line'!$E$14-E167,0)</f>
        <v>0</v>
      </c>
      <c r="I167" s="52">
        <f>H167*'SS taxation calculator'!$E$32</f>
        <v>0</v>
      </c>
      <c r="J167" s="52">
        <f t="shared" si="5"/>
        <v>0</v>
      </c>
      <c r="K167" s="204" t="str">
        <f t="shared" si="6"/>
        <v>#DIV/0!</v>
      </c>
      <c r="L167" s="54" t="str">
        <f>CONCATENATE("Adding $",ROUND(B167/1000,1),"K actually added $",ROUND((B167+(J167-'SS taxation calculator'!$G$8))/1000,1),"K")</f>
        <v>Adding $-892K actually added $-892K</v>
      </c>
      <c r="M167" s="61">
        <f>'SS taxation calculator'!$C$7+'SS taxation calculator'!$C$8+'SS taxation calculator'!$C$9+B167</f>
        <v>-892000</v>
      </c>
      <c r="N167" s="55">
        <f>J167+B167+'SS taxation calculator'!$C$7</f>
        <v>-892000</v>
      </c>
      <c r="O167" s="55">
        <f t="shared" si="7"/>
        <v>31500</v>
      </c>
      <c r="P167" s="132">
        <f>VLOOKUP('SS taxation calculator'!$C$12,'SS taxation calculator'!$BC$6:$BF$16,3,FALSE)</f>
        <v>0</v>
      </c>
      <c r="Q167" s="132">
        <f>VLOOKUP('SS taxation calculator'!$C$12,'SS taxation calculator'!$BC$6:$BF$16,4,FALSE)</f>
        <v>0</v>
      </c>
      <c r="R167" s="132">
        <f t="shared" si="8"/>
        <v>0</v>
      </c>
      <c r="S167" s="205">
        <f>VLOOKUP('SS taxation calculator'!$C$12,'SS taxation calculator'!$BC$6:$BF$16,2,FALSE)</f>
        <v>0</v>
      </c>
      <c r="T167" s="132">
        <f t="shared" si="9"/>
        <v>0</v>
      </c>
    </row>
    <row r="168" ht="15.75" customHeight="1">
      <c r="A168" s="55">
        <f t="shared" si="1"/>
        <v>0</v>
      </c>
      <c r="B168" s="52">
        <f t="shared" si="2"/>
        <v>-891000</v>
      </c>
      <c r="C168" s="51">
        <f>'SS taxation calculator'!$G$7</f>
        <v>0</v>
      </c>
      <c r="D168" s="52">
        <f>'SS taxation calculator'!$C$7+B168+'SS taxation calculator'!$C$8+'SS taxation calculator'!$C$9*0.5-'Line By Line'!$E$12</f>
        <v>-891000</v>
      </c>
      <c r="E168" s="52">
        <f>IF(D168&lt;'Line By Line'!$E$14,0,MIN(D168-'Line By Line'!$E$14,'Line By Line'!$E$16))</f>
        <v>0</v>
      </c>
      <c r="F168" s="52">
        <f t="shared" si="3"/>
        <v>0</v>
      </c>
      <c r="G168" s="51" t="str">
        <f t="shared" si="4"/>
        <v>50% of 1st TH</v>
      </c>
      <c r="H168" s="51">
        <f>IF('Line By Line'!$E$14&lt;D168,D168-'Line By Line'!$E$14-E168,0)</f>
        <v>0</v>
      </c>
      <c r="I168" s="52">
        <f>H168*'SS taxation calculator'!$E$32</f>
        <v>0</v>
      </c>
      <c r="J168" s="52">
        <f t="shared" si="5"/>
        <v>0</v>
      </c>
      <c r="K168" s="204" t="str">
        <f t="shared" si="6"/>
        <v>#DIV/0!</v>
      </c>
      <c r="L168" s="54" t="str">
        <f>CONCATENATE("Adding $",ROUND(B168/1000,1),"K actually added $",ROUND((B168+(J168-'SS taxation calculator'!$G$8))/1000,1),"K")</f>
        <v>Adding $-891K actually added $-891K</v>
      </c>
      <c r="M168" s="61">
        <f>'SS taxation calculator'!$C$7+'SS taxation calculator'!$C$8+'SS taxation calculator'!$C$9+B168</f>
        <v>-891000</v>
      </c>
      <c r="N168" s="55">
        <f>J168+B168+'SS taxation calculator'!$C$7</f>
        <v>-891000</v>
      </c>
      <c r="O168" s="55">
        <f t="shared" si="7"/>
        <v>31500</v>
      </c>
      <c r="P168" s="132">
        <f>VLOOKUP('SS taxation calculator'!$C$12,'SS taxation calculator'!$BC$6:$BF$16,3,FALSE)</f>
        <v>0</v>
      </c>
      <c r="Q168" s="132">
        <f>VLOOKUP('SS taxation calculator'!$C$12,'SS taxation calculator'!$BC$6:$BF$16,4,FALSE)</f>
        <v>0</v>
      </c>
      <c r="R168" s="132">
        <f t="shared" si="8"/>
        <v>0</v>
      </c>
      <c r="S168" s="205">
        <f>VLOOKUP('SS taxation calculator'!$C$12,'SS taxation calculator'!$BC$6:$BF$16,2,FALSE)</f>
        <v>0</v>
      </c>
      <c r="T168" s="132">
        <f t="shared" si="9"/>
        <v>0</v>
      </c>
    </row>
    <row r="169" ht="15.75" customHeight="1">
      <c r="A169" s="55">
        <f t="shared" si="1"/>
        <v>0</v>
      </c>
      <c r="B169" s="52">
        <f t="shared" si="2"/>
        <v>-890000</v>
      </c>
      <c r="C169" s="51">
        <f>'SS taxation calculator'!$G$7</f>
        <v>0</v>
      </c>
      <c r="D169" s="52">
        <f>'SS taxation calculator'!$C$7+B169+'SS taxation calculator'!$C$8+'SS taxation calculator'!$C$9*0.5-'Line By Line'!$E$12</f>
        <v>-890000</v>
      </c>
      <c r="E169" s="52">
        <f>IF(D169&lt;'Line By Line'!$E$14,0,MIN(D169-'Line By Line'!$E$14,'Line By Line'!$E$16))</f>
        <v>0</v>
      </c>
      <c r="F169" s="52">
        <f t="shared" si="3"/>
        <v>0</v>
      </c>
      <c r="G169" s="51" t="str">
        <f t="shared" si="4"/>
        <v>50% of 1st TH</v>
      </c>
      <c r="H169" s="51">
        <f>IF('Line By Line'!$E$14&lt;D169,D169-'Line By Line'!$E$14-E169,0)</f>
        <v>0</v>
      </c>
      <c r="I169" s="52">
        <f>H169*'SS taxation calculator'!$E$32</f>
        <v>0</v>
      </c>
      <c r="J169" s="52">
        <f t="shared" si="5"/>
        <v>0</v>
      </c>
      <c r="K169" s="204" t="str">
        <f t="shared" si="6"/>
        <v>#DIV/0!</v>
      </c>
      <c r="L169" s="54" t="str">
        <f>CONCATENATE("Adding $",ROUND(B169/1000,1),"K actually added $",ROUND((B169+(J169-'SS taxation calculator'!$G$8))/1000,1),"K")</f>
        <v>Adding $-890K actually added $-890K</v>
      </c>
      <c r="M169" s="61">
        <f>'SS taxation calculator'!$C$7+'SS taxation calculator'!$C$8+'SS taxation calculator'!$C$9+B169</f>
        <v>-890000</v>
      </c>
      <c r="N169" s="55">
        <f>J169+B169+'SS taxation calculator'!$C$7</f>
        <v>-890000</v>
      </c>
      <c r="O169" s="55">
        <f t="shared" si="7"/>
        <v>31500</v>
      </c>
      <c r="P169" s="132">
        <f>VLOOKUP('SS taxation calculator'!$C$12,'SS taxation calculator'!$BC$6:$BF$16,3,FALSE)</f>
        <v>0</v>
      </c>
      <c r="Q169" s="132">
        <f>VLOOKUP('SS taxation calculator'!$C$12,'SS taxation calculator'!$BC$6:$BF$16,4,FALSE)</f>
        <v>0</v>
      </c>
      <c r="R169" s="132">
        <f t="shared" si="8"/>
        <v>0</v>
      </c>
      <c r="S169" s="205">
        <f>VLOOKUP('SS taxation calculator'!$C$12,'SS taxation calculator'!$BC$6:$BF$16,2,FALSE)</f>
        <v>0</v>
      </c>
      <c r="T169" s="132">
        <f t="shared" si="9"/>
        <v>0</v>
      </c>
    </row>
    <row r="170" ht="15.75" customHeight="1">
      <c r="A170" s="55">
        <f t="shared" si="1"/>
        <v>0</v>
      </c>
      <c r="B170" s="52">
        <f t="shared" si="2"/>
        <v>-889000</v>
      </c>
      <c r="C170" s="51">
        <f>'SS taxation calculator'!$G$7</f>
        <v>0</v>
      </c>
      <c r="D170" s="52">
        <f>'SS taxation calculator'!$C$7+B170+'SS taxation calculator'!$C$8+'SS taxation calculator'!$C$9*0.5-'Line By Line'!$E$12</f>
        <v>-889000</v>
      </c>
      <c r="E170" s="52">
        <f>IF(D170&lt;'Line By Line'!$E$14,0,MIN(D170-'Line By Line'!$E$14,'Line By Line'!$E$16))</f>
        <v>0</v>
      </c>
      <c r="F170" s="52">
        <f t="shared" si="3"/>
        <v>0</v>
      </c>
      <c r="G170" s="51" t="str">
        <f t="shared" si="4"/>
        <v>50% of 1st TH</v>
      </c>
      <c r="H170" s="51">
        <f>IF('Line By Line'!$E$14&lt;D170,D170-'Line By Line'!$E$14-E170,0)</f>
        <v>0</v>
      </c>
      <c r="I170" s="52">
        <f>H170*'SS taxation calculator'!$E$32</f>
        <v>0</v>
      </c>
      <c r="J170" s="52">
        <f t="shared" si="5"/>
        <v>0</v>
      </c>
      <c r="K170" s="204" t="str">
        <f t="shared" si="6"/>
        <v>#DIV/0!</v>
      </c>
      <c r="L170" s="54" t="str">
        <f>CONCATENATE("Adding $",ROUND(B170/1000,1),"K actually added $",ROUND((B170+(J170-'SS taxation calculator'!$G$8))/1000,1),"K")</f>
        <v>Adding $-889K actually added $-889K</v>
      </c>
      <c r="M170" s="61">
        <f>'SS taxation calculator'!$C$7+'SS taxation calculator'!$C$8+'SS taxation calculator'!$C$9+B170</f>
        <v>-889000</v>
      </c>
      <c r="N170" s="55">
        <f>J170+B170+'SS taxation calculator'!$C$7</f>
        <v>-889000</v>
      </c>
      <c r="O170" s="55">
        <f t="shared" si="7"/>
        <v>31500</v>
      </c>
      <c r="P170" s="132">
        <f>VLOOKUP('SS taxation calculator'!$C$12,'SS taxation calculator'!$BC$6:$BF$16,3,FALSE)</f>
        <v>0</v>
      </c>
      <c r="Q170" s="132">
        <f>VLOOKUP('SS taxation calculator'!$C$12,'SS taxation calculator'!$BC$6:$BF$16,4,FALSE)</f>
        <v>0</v>
      </c>
      <c r="R170" s="132">
        <f t="shared" si="8"/>
        <v>0</v>
      </c>
      <c r="S170" s="205">
        <f>VLOOKUP('SS taxation calculator'!$C$12,'SS taxation calculator'!$BC$6:$BF$16,2,FALSE)</f>
        <v>0</v>
      </c>
      <c r="T170" s="132">
        <f t="shared" si="9"/>
        <v>0</v>
      </c>
    </row>
    <row r="171" ht="15.75" customHeight="1">
      <c r="A171" s="55">
        <f t="shared" si="1"/>
        <v>0</v>
      </c>
      <c r="B171" s="52">
        <f t="shared" si="2"/>
        <v>-888000</v>
      </c>
      <c r="C171" s="51">
        <f>'SS taxation calculator'!$G$7</f>
        <v>0</v>
      </c>
      <c r="D171" s="52">
        <f>'SS taxation calculator'!$C$7+B171+'SS taxation calculator'!$C$8+'SS taxation calculator'!$C$9*0.5-'Line By Line'!$E$12</f>
        <v>-888000</v>
      </c>
      <c r="E171" s="52">
        <f>IF(D171&lt;'Line By Line'!$E$14,0,MIN(D171-'Line By Line'!$E$14,'Line By Line'!$E$16))</f>
        <v>0</v>
      </c>
      <c r="F171" s="52">
        <f t="shared" si="3"/>
        <v>0</v>
      </c>
      <c r="G171" s="51" t="str">
        <f t="shared" si="4"/>
        <v>50% of 1st TH</v>
      </c>
      <c r="H171" s="51">
        <f>IF('Line By Line'!$E$14&lt;D171,D171-'Line By Line'!$E$14-E171,0)</f>
        <v>0</v>
      </c>
      <c r="I171" s="52">
        <f>H171*'SS taxation calculator'!$E$32</f>
        <v>0</v>
      </c>
      <c r="J171" s="52">
        <f t="shared" si="5"/>
        <v>0</v>
      </c>
      <c r="K171" s="204" t="str">
        <f t="shared" si="6"/>
        <v>#DIV/0!</v>
      </c>
      <c r="L171" s="54" t="str">
        <f>CONCATENATE("Adding $",ROUND(B171/1000,1),"K actually added $",ROUND((B171+(J171-'SS taxation calculator'!$G$8))/1000,1),"K")</f>
        <v>Adding $-888K actually added $-888K</v>
      </c>
      <c r="M171" s="61">
        <f>'SS taxation calculator'!$C$7+'SS taxation calculator'!$C$8+'SS taxation calculator'!$C$9+B171</f>
        <v>-888000</v>
      </c>
      <c r="N171" s="55">
        <f>J171+B171+'SS taxation calculator'!$C$7</f>
        <v>-888000</v>
      </c>
      <c r="O171" s="55">
        <f t="shared" si="7"/>
        <v>31500</v>
      </c>
      <c r="P171" s="132">
        <f>VLOOKUP('SS taxation calculator'!$C$12,'SS taxation calculator'!$BC$6:$BF$16,3,FALSE)</f>
        <v>0</v>
      </c>
      <c r="Q171" s="132">
        <f>VLOOKUP('SS taxation calculator'!$C$12,'SS taxation calculator'!$BC$6:$BF$16,4,FALSE)</f>
        <v>0</v>
      </c>
      <c r="R171" s="132">
        <f t="shared" si="8"/>
        <v>0</v>
      </c>
      <c r="S171" s="205">
        <f>VLOOKUP('SS taxation calculator'!$C$12,'SS taxation calculator'!$BC$6:$BF$16,2,FALSE)</f>
        <v>0</v>
      </c>
      <c r="T171" s="132">
        <f t="shared" si="9"/>
        <v>0</v>
      </c>
    </row>
    <row r="172" ht="15.75" customHeight="1">
      <c r="A172" s="55">
        <f t="shared" si="1"/>
        <v>0</v>
      </c>
      <c r="B172" s="52">
        <f t="shared" si="2"/>
        <v>-887000</v>
      </c>
      <c r="C172" s="51">
        <f>'SS taxation calculator'!$G$7</f>
        <v>0</v>
      </c>
      <c r="D172" s="52">
        <f>'SS taxation calculator'!$C$7+B172+'SS taxation calculator'!$C$8+'SS taxation calculator'!$C$9*0.5-'Line By Line'!$E$12</f>
        <v>-887000</v>
      </c>
      <c r="E172" s="52">
        <f>IF(D172&lt;'Line By Line'!$E$14,0,MIN(D172-'Line By Line'!$E$14,'Line By Line'!$E$16))</f>
        <v>0</v>
      </c>
      <c r="F172" s="52">
        <f t="shared" si="3"/>
        <v>0</v>
      </c>
      <c r="G172" s="51" t="str">
        <f t="shared" si="4"/>
        <v>50% of 1st TH</v>
      </c>
      <c r="H172" s="51">
        <f>IF('Line By Line'!$E$14&lt;D172,D172-'Line By Line'!$E$14-E172,0)</f>
        <v>0</v>
      </c>
      <c r="I172" s="52">
        <f>H172*'SS taxation calculator'!$E$32</f>
        <v>0</v>
      </c>
      <c r="J172" s="52">
        <f t="shared" si="5"/>
        <v>0</v>
      </c>
      <c r="K172" s="204" t="str">
        <f t="shared" si="6"/>
        <v>#DIV/0!</v>
      </c>
      <c r="L172" s="54" t="str">
        <f>CONCATENATE("Adding $",ROUND(B172/1000,1),"K actually added $",ROUND((B172+(J172-'SS taxation calculator'!$G$8))/1000,1),"K")</f>
        <v>Adding $-887K actually added $-887K</v>
      </c>
      <c r="M172" s="61">
        <f>'SS taxation calculator'!$C$7+'SS taxation calculator'!$C$8+'SS taxation calculator'!$C$9+B172</f>
        <v>-887000</v>
      </c>
      <c r="N172" s="55">
        <f>J172+B172+'SS taxation calculator'!$C$7</f>
        <v>-887000</v>
      </c>
      <c r="O172" s="55">
        <f t="shared" si="7"/>
        <v>31500</v>
      </c>
      <c r="P172" s="132">
        <f>VLOOKUP('SS taxation calculator'!$C$12,'SS taxation calculator'!$BC$6:$BF$16,3,FALSE)</f>
        <v>0</v>
      </c>
      <c r="Q172" s="132">
        <f>VLOOKUP('SS taxation calculator'!$C$12,'SS taxation calculator'!$BC$6:$BF$16,4,FALSE)</f>
        <v>0</v>
      </c>
      <c r="R172" s="132">
        <f t="shared" si="8"/>
        <v>0</v>
      </c>
      <c r="S172" s="205">
        <f>VLOOKUP('SS taxation calculator'!$C$12,'SS taxation calculator'!$BC$6:$BF$16,2,FALSE)</f>
        <v>0</v>
      </c>
      <c r="T172" s="132">
        <f t="shared" si="9"/>
        <v>0</v>
      </c>
    </row>
    <row r="173" ht="15.75" customHeight="1">
      <c r="A173" s="55">
        <f t="shared" si="1"/>
        <v>0</v>
      </c>
      <c r="B173" s="52">
        <f t="shared" si="2"/>
        <v>-886000</v>
      </c>
      <c r="C173" s="51">
        <f>'SS taxation calculator'!$G$7</f>
        <v>0</v>
      </c>
      <c r="D173" s="52">
        <f>'SS taxation calculator'!$C$7+B173+'SS taxation calculator'!$C$8+'SS taxation calculator'!$C$9*0.5-'Line By Line'!$E$12</f>
        <v>-886000</v>
      </c>
      <c r="E173" s="52">
        <f>IF(D173&lt;'Line By Line'!$E$14,0,MIN(D173-'Line By Line'!$E$14,'Line By Line'!$E$16))</f>
        <v>0</v>
      </c>
      <c r="F173" s="52">
        <f t="shared" si="3"/>
        <v>0</v>
      </c>
      <c r="G173" s="51" t="str">
        <f t="shared" si="4"/>
        <v>50% of 1st TH</v>
      </c>
      <c r="H173" s="51">
        <f>IF('Line By Line'!$E$14&lt;D173,D173-'Line By Line'!$E$14-E173,0)</f>
        <v>0</v>
      </c>
      <c r="I173" s="52">
        <f>H173*'SS taxation calculator'!$E$32</f>
        <v>0</v>
      </c>
      <c r="J173" s="52">
        <f t="shared" si="5"/>
        <v>0</v>
      </c>
      <c r="K173" s="204" t="str">
        <f t="shared" si="6"/>
        <v>#DIV/0!</v>
      </c>
      <c r="L173" s="54" t="str">
        <f>CONCATENATE("Adding $",ROUND(B173/1000,1),"K actually added $",ROUND((B173+(J173-'SS taxation calculator'!$G$8))/1000,1),"K")</f>
        <v>Adding $-886K actually added $-886K</v>
      </c>
      <c r="M173" s="61">
        <f>'SS taxation calculator'!$C$7+'SS taxation calculator'!$C$8+'SS taxation calculator'!$C$9+B173</f>
        <v>-886000</v>
      </c>
      <c r="N173" s="55">
        <f>J173+B173+'SS taxation calculator'!$C$7</f>
        <v>-886000</v>
      </c>
      <c r="O173" s="55">
        <f t="shared" si="7"/>
        <v>31500</v>
      </c>
      <c r="P173" s="132">
        <f>VLOOKUP('SS taxation calculator'!$C$12,'SS taxation calculator'!$BC$6:$BF$16,3,FALSE)</f>
        <v>0</v>
      </c>
      <c r="Q173" s="132">
        <f>VLOOKUP('SS taxation calculator'!$C$12,'SS taxation calculator'!$BC$6:$BF$16,4,FALSE)</f>
        <v>0</v>
      </c>
      <c r="R173" s="132">
        <f t="shared" si="8"/>
        <v>0</v>
      </c>
      <c r="S173" s="205">
        <f>VLOOKUP('SS taxation calculator'!$C$12,'SS taxation calculator'!$BC$6:$BF$16,2,FALSE)</f>
        <v>0</v>
      </c>
      <c r="T173" s="132">
        <f t="shared" si="9"/>
        <v>0</v>
      </c>
    </row>
    <row r="174" ht="15.75" customHeight="1">
      <c r="A174" s="55">
        <f t="shared" si="1"/>
        <v>0</v>
      </c>
      <c r="B174" s="52">
        <f t="shared" si="2"/>
        <v>-885000</v>
      </c>
      <c r="C174" s="51">
        <f>'SS taxation calculator'!$G$7</f>
        <v>0</v>
      </c>
      <c r="D174" s="52">
        <f>'SS taxation calculator'!$C$7+B174+'SS taxation calculator'!$C$8+'SS taxation calculator'!$C$9*0.5-'Line By Line'!$E$12</f>
        <v>-885000</v>
      </c>
      <c r="E174" s="52">
        <f>IF(D174&lt;'Line By Line'!$E$14,0,MIN(D174-'Line By Line'!$E$14,'Line By Line'!$E$16))</f>
        <v>0</v>
      </c>
      <c r="F174" s="52">
        <f t="shared" si="3"/>
        <v>0</v>
      </c>
      <c r="G174" s="51" t="str">
        <f t="shared" si="4"/>
        <v>50% of 1st TH</v>
      </c>
      <c r="H174" s="51">
        <f>IF('Line By Line'!$E$14&lt;D174,D174-'Line By Line'!$E$14-E174,0)</f>
        <v>0</v>
      </c>
      <c r="I174" s="52">
        <f>H174*'SS taxation calculator'!$E$32</f>
        <v>0</v>
      </c>
      <c r="J174" s="52">
        <f t="shared" si="5"/>
        <v>0</v>
      </c>
      <c r="K174" s="204" t="str">
        <f t="shared" si="6"/>
        <v>#DIV/0!</v>
      </c>
      <c r="L174" s="54" t="str">
        <f>CONCATENATE("Adding $",ROUND(B174/1000,1),"K actually added $",ROUND((B174+(J174-'SS taxation calculator'!$G$8))/1000,1),"K")</f>
        <v>Adding $-885K actually added $-885K</v>
      </c>
      <c r="M174" s="61">
        <f>'SS taxation calculator'!$C$7+'SS taxation calculator'!$C$8+'SS taxation calculator'!$C$9+B174</f>
        <v>-885000</v>
      </c>
      <c r="N174" s="55">
        <f>J174+B174+'SS taxation calculator'!$C$7</f>
        <v>-885000</v>
      </c>
      <c r="O174" s="55">
        <f t="shared" si="7"/>
        <v>31500</v>
      </c>
      <c r="P174" s="132">
        <f>VLOOKUP('SS taxation calculator'!$C$12,'SS taxation calculator'!$BC$6:$BF$16,3,FALSE)</f>
        <v>0</v>
      </c>
      <c r="Q174" s="132">
        <f>VLOOKUP('SS taxation calculator'!$C$12,'SS taxation calculator'!$BC$6:$BF$16,4,FALSE)</f>
        <v>0</v>
      </c>
      <c r="R174" s="132">
        <f t="shared" si="8"/>
        <v>0</v>
      </c>
      <c r="S174" s="205">
        <f>VLOOKUP('SS taxation calculator'!$C$12,'SS taxation calculator'!$BC$6:$BF$16,2,FALSE)</f>
        <v>0</v>
      </c>
      <c r="T174" s="132">
        <f t="shared" si="9"/>
        <v>0</v>
      </c>
    </row>
    <row r="175" ht="15.75" customHeight="1">
      <c r="A175" s="55">
        <f t="shared" si="1"/>
        <v>0</v>
      </c>
      <c r="B175" s="52">
        <f t="shared" si="2"/>
        <v>-884000</v>
      </c>
      <c r="C175" s="51">
        <f>'SS taxation calculator'!$G$7</f>
        <v>0</v>
      </c>
      <c r="D175" s="52">
        <f>'SS taxation calculator'!$C$7+B175+'SS taxation calculator'!$C$8+'SS taxation calculator'!$C$9*0.5-'Line By Line'!$E$12</f>
        <v>-884000</v>
      </c>
      <c r="E175" s="52">
        <f>IF(D175&lt;'Line By Line'!$E$14,0,MIN(D175-'Line By Line'!$E$14,'Line By Line'!$E$16))</f>
        <v>0</v>
      </c>
      <c r="F175" s="52">
        <f t="shared" si="3"/>
        <v>0</v>
      </c>
      <c r="G175" s="51" t="str">
        <f t="shared" si="4"/>
        <v>50% of 1st TH</v>
      </c>
      <c r="H175" s="51">
        <f>IF('Line By Line'!$E$14&lt;D175,D175-'Line By Line'!$E$14-E175,0)</f>
        <v>0</v>
      </c>
      <c r="I175" s="52">
        <f>H175*'SS taxation calculator'!$E$32</f>
        <v>0</v>
      </c>
      <c r="J175" s="52">
        <f t="shared" si="5"/>
        <v>0</v>
      </c>
      <c r="K175" s="204" t="str">
        <f t="shared" si="6"/>
        <v>#DIV/0!</v>
      </c>
      <c r="L175" s="54" t="str">
        <f>CONCATENATE("Adding $",ROUND(B175/1000,1),"K actually added $",ROUND((B175+(J175-'SS taxation calculator'!$G$8))/1000,1),"K")</f>
        <v>Adding $-884K actually added $-884K</v>
      </c>
      <c r="M175" s="61">
        <f>'SS taxation calculator'!$C$7+'SS taxation calculator'!$C$8+'SS taxation calculator'!$C$9+B175</f>
        <v>-884000</v>
      </c>
      <c r="N175" s="55">
        <f>J175+B175+'SS taxation calculator'!$C$7</f>
        <v>-884000</v>
      </c>
      <c r="O175" s="55">
        <f t="shared" si="7"/>
        <v>31500</v>
      </c>
      <c r="P175" s="132">
        <f>VLOOKUP('SS taxation calculator'!$C$12,'SS taxation calculator'!$BC$6:$BF$16,3,FALSE)</f>
        <v>0</v>
      </c>
      <c r="Q175" s="132">
        <f>VLOOKUP('SS taxation calculator'!$C$12,'SS taxation calculator'!$BC$6:$BF$16,4,FALSE)</f>
        <v>0</v>
      </c>
      <c r="R175" s="132">
        <f t="shared" si="8"/>
        <v>0</v>
      </c>
      <c r="S175" s="205">
        <f>VLOOKUP('SS taxation calculator'!$C$12,'SS taxation calculator'!$BC$6:$BF$16,2,FALSE)</f>
        <v>0</v>
      </c>
      <c r="T175" s="132">
        <f t="shared" si="9"/>
        <v>0</v>
      </c>
    </row>
    <row r="176" ht="15.75" customHeight="1">
      <c r="A176" s="55">
        <f t="shared" si="1"/>
        <v>0</v>
      </c>
      <c r="B176" s="52">
        <f t="shared" si="2"/>
        <v>-883000</v>
      </c>
      <c r="C176" s="51">
        <f>'SS taxation calculator'!$G$7</f>
        <v>0</v>
      </c>
      <c r="D176" s="52">
        <f>'SS taxation calculator'!$C$7+B176+'SS taxation calculator'!$C$8+'SS taxation calculator'!$C$9*0.5-'Line By Line'!$E$12</f>
        <v>-883000</v>
      </c>
      <c r="E176" s="52">
        <f>IF(D176&lt;'Line By Line'!$E$14,0,MIN(D176-'Line By Line'!$E$14,'Line By Line'!$E$16))</f>
        <v>0</v>
      </c>
      <c r="F176" s="52">
        <f t="shared" si="3"/>
        <v>0</v>
      </c>
      <c r="G176" s="51" t="str">
        <f t="shared" si="4"/>
        <v>50% of 1st TH</v>
      </c>
      <c r="H176" s="51">
        <f>IF('Line By Line'!$E$14&lt;D176,D176-'Line By Line'!$E$14-E176,0)</f>
        <v>0</v>
      </c>
      <c r="I176" s="52">
        <f>H176*'SS taxation calculator'!$E$32</f>
        <v>0</v>
      </c>
      <c r="J176" s="52">
        <f t="shared" si="5"/>
        <v>0</v>
      </c>
      <c r="K176" s="204" t="str">
        <f t="shared" si="6"/>
        <v>#DIV/0!</v>
      </c>
      <c r="L176" s="54" t="str">
        <f>CONCATENATE("Adding $",ROUND(B176/1000,1),"K actually added $",ROUND((B176+(J176-'SS taxation calculator'!$G$8))/1000,1),"K")</f>
        <v>Adding $-883K actually added $-883K</v>
      </c>
      <c r="M176" s="61">
        <f>'SS taxation calculator'!$C$7+'SS taxation calculator'!$C$8+'SS taxation calculator'!$C$9+B176</f>
        <v>-883000</v>
      </c>
      <c r="N176" s="55">
        <f>J176+B176+'SS taxation calculator'!$C$7</f>
        <v>-883000</v>
      </c>
      <c r="O176" s="55">
        <f t="shared" si="7"/>
        <v>31500</v>
      </c>
      <c r="P176" s="132">
        <f>VLOOKUP('SS taxation calculator'!$C$12,'SS taxation calculator'!$BC$6:$BF$16,3,FALSE)</f>
        <v>0</v>
      </c>
      <c r="Q176" s="132">
        <f>VLOOKUP('SS taxation calculator'!$C$12,'SS taxation calculator'!$BC$6:$BF$16,4,FALSE)</f>
        <v>0</v>
      </c>
      <c r="R176" s="132">
        <f t="shared" si="8"/>
        <v>0</v>
      </c>
      <c r="S176" s="205">
        <f>VLOOKUP('SS taxation calculator'!$C$12,'SS taxation calculator'!$BC$6:$BF$16,2,FALSE)</f>
        <v>0</v>
      </c>
      <c r="T176" s="132">
        <f t="shared" si="9"/>
        <v>0</v>
      </c>
    </row>
    <row r="177" ht="15.75" customHeight="1">
      <c r="A177" s="55">
        <f t="shared" si="1"/>
        <v>0</v>
      </c>
      <c r="B177" s="52">
        <f t="shared" si="2"/>
        <v>-882000</v>
      </c>
      <c r="C177" s="51">
        <f>'SS taxation calculator'!$G$7</f>
        <v>0</v>
      </c>
      <c r="D177" s="52">
        <f>'SS taxation calculator'!$C$7+B177+'SS taxation calculator'!$C$8+'SS taxation calculator'!$C$9*0.5-'Line By Line'!$E$12</f>
        <v>-882000</v>
      </c>
      <c r="E177" s="52">
        <f>IF(D177&lt;'Line By Line'!$E$14,0,MIN(D177-'Line By Line'!$E$14,'Line By Line'!$E$16))</f>
        <v>0</v>
      </c>
      <c r="F177" s="52">
        <f t="shared" si="3"/>
        <v>0</v>
      </c>
      <c r="G177" s="51" t="str">
        <f t="shared" si="4"/>
        <v>50% of 1st TH</v>
      </c>
      <c r="H177" s="51">
        <f>IF('Line By Line'!$E$14&lt;D177,D177-'Line By Line'!$E$14-E177,0)</f>
        <v>0</v>
      </c>
      <c r="I177" s="52">
        <f>H177*'SS taxation calculator'!$E$32</f>
        <v>0</v>
      </c>
      <c r="J177" s="52">
        <f t="shared" si="5"/>
        <v>0</v>
      </c>
      <c r="K177" s="204" t="str">
        <f t="shared" si="6"/>
        <v>#DIV/0!</v>
      </c>
      <c r="L177" s="54" t="str">
        <f>CONCATENATE("Adding $",ROUND(B177/1000,1),"K actually added $",ROUND((B177+(J177-'SS taxation calculator'!$G$8))/1000,1),"K")</f>
        <v>Adding $-882K actually added $-882K</v>
      </c>
      <c r="M177" s="61">
        <f>'SS taxation calculator'!$C$7+'SS taxation calculator'!$C$8+'SS taxation calculator'!$C$9+B177</f>
        <v>-882000</v>
      </c>
      <c r="N177" s="55">
        <f>J177+B177+'SS taxation calculator'!$C$7</f>
        <v>-882000</v>
      </c>
      <c r="O177" s="55">
        <f t="shared" si="7"/>
        <v>31500</v>
      </c>
      <c r="P177" s="132">
        <f>VLOOKUP('SS taxation calculator'!$C$12,'SS taxation calculator'!$BC$6:$BF$16,3,FALSE)</f>
        <v>0</v>
      </c>
      <c r="Q177" s="132">
        <f>VLOOKUP('SS taxation calculator'!$C$12,'SS taxation calculator'!$BC$6:$BF$16,4,FALSE)</f>
        <v>0</v>
      </c>
      <c r="R177" s="132">
        <f t="shared" si="8"/>
        <v>0</v>
      </c>
      <c r="S177" s="205">
        <f>VLOOKUP('SS taxation calculator'!$C$12,'SS taxation calculator'!$BC$6:$BF$16,2,FALSE)</f>
        <v>0</v>
      </c>
      <c r="T177" s="132">
        <f t="shared" si="9"/>
        <v>0</v>
      </c>
    </row>
    <row r="178" ht="15.75" customHeight="1">
      <c r="A178" s="55">
        <f t="shared" si="1"/>
        <v>0</v>
      </c>
      <c r="B178" s="52">
        <f t="shared" si="2"/>
        <v>-881000</v>
      </c>
      <c r="C178" s="51">
        <f>'SS taxation calculator'!$G$7</f>
        <v>0</v>
      </c>
      <c r="D178" s="52">
        <f>'SS taxation calculator'!$C$7+B178+'SS taxation calculator'!$C$8+'SS taxation calculator'!$C$9*0.5-'Line By Line'!$E$12</f>
        <v>-881000</v>
      </c>
      <c r="E178" s="52">
        <f>IF(D178&lt;'Line By Line'!$E$14,0,MIN(D178-'Line By Line'!$E$14,'Line By Line'!$E$16))</f>
        <v>0</v>
      </c>
      <c r="F178" s="52">
        <f t="shared" si="3"/>
        <v>0</v>
      </c>
      <c r="G178" s="51" t="str">
        <f t="shared" si="4"/>
        <v>50% of 1st TH</v>
      </c>
      <c r="H178" s="51">
        <f>IF('Line By Line'!$E$14&lt;D178,D178-'Line By Line'!$E$14-E178,0)</f>
        <v>0</v>
      </c>
      <c r="I178" s="52">
        <f>H178*'SS taxation calculator'!$E$32</f>
        <v>0</v>
      </c>
      <c r="J178" s="52">
        <f t="shared" si="5"/>
        <v>0</v>
      </c>
      <c r="K178" s="204" t="str">
        <f t="shared" si="6"/>
        <v>#DIV/0!</v>
      </c>
      <c r="L178" s="54" t="str">
        <f>CONCATENATE("Adding $",ROUND(B178/1000,1),"K actually added $",ROUND((B178+(J178-'SS taxation calculator'!$G$8))/1000,1),"K")</f>
        <v>Adding $-881K actually added $-881K</v>
      </c>
      <c r="M178" s="61">
        <f>'SS taxation calculator'!$C$7+'SS taxation calculator'!$C$8+'SS taxation calculator'!$C$9+B178</f>
        <v>-881000</v>
      </c>
      <c r="N178" s="55">
        <f>J178+B178+'SS taxation calculator'!$C$7</f>
        <v>-881000</v>
      </c>
      <c r="O178" s="55">
        <f t="shared" si="7"/>
        <v>31500</v>
      </c>
      <c r="P178" s="132">
        <f>VLOOKUP('SS taxation calculator'!$C$12,'SS taxation calculator'!$BC$6:$BF$16,3,FALSE)</f>
        <v>0</v>
      </c>
      <c r="Q178" s="132">
        <f>VLOOKUP('SS taxation calculator'!$C$12,'SS taxation calculator'!$BC$6:$BF$16,4,FALSE)</f>
        <v>0</v>
      </c>
      <c r="R178" s="132">
        <f t="shared" si="8"/>
        <v>0</v>
      </c>
      <c r="S178" s="205">
        <f>VLOOKUP('SS taxation calculator'!$C$12,'SS taxation calculator'!$BC$6:$BF$16,2,FALSE)</f>
        <v>0</v>
      </c>
      <c r="T178" s="132">
        <f t="shared" si="9"/>
        <v>0</v>
      </c>
    </row>
    <row r="179" ht="15.75" customHeight="1">
      <c r="A179" s="55">
        <f t="shared" si="1"/>
        <v>0</v>
      </c>
      <c r="B179" s="52">
        <f t="shared" si="2"/>
        <v>-880000</v>
      </c>
      <c r="C179" s="51">
        <f>'SS taxation calculator'!$G$7</f>
        <v>0</v>
      </c>
      <c r="D179" s="52">
        <f>'SS taxation calculator'!$C$7+B179+'SS taxation calculator'!$C$8+'SS taxation calculator'!$C$9*0.5-'Line By Line'!$E$12</f>
        <v>-880000</v>
      </c>
      <c r="E179" s="52">
        <f>IF(D179&lt;'Line By Line'!$E$14,0,MIN(D179-'Line By Line'!$E$14,'Line By Line'!$E$16))</f>
        <v>0</v>
      </c>
      <c r="F179" s="52">
        <f t="shared" si="3"/>
        <v>0</v>
      </c>
      <c r="G179" s="51" t="str">
        <f t="shared" si="4"/>
        <v>50% of 1st TH</v>
      </c>
      <c r="H179" s="51">
        <f>IF('Line By Line'!$E$14&lt;D179,D179-'Line By Line'!$E$14-E179,0)</f>
        <v>0</v>
      </c>
      <c r="I179" s="52">
        <f>H179*'SS taxation calculator'!$E$32</f>
        <v>0</v>
      </c>
      <c r="J179" s="52">
        <f t="shared" si="5"/>
        <v>0</v>
      </c>
      <c r="K179" s="204" t="str">
        <f t="shared" si="6"/>
        <v>#DIV/0!</v>
      </c>
      <c r="L179" s="54" t="str">
        <f>CONCATENATE("Adding $",ROUND(B179/1000,1),"K actually added $",ROUND((B179+(J179-'SS taxation calculator'!$G$8))/1000,1),"K")</f>
        <v>Adding $-880K actually added $-880K</v>
      </c>
      <c r="M179" s="61">
        <f>'SS taxation calculator'!$C$7+'SS taxation calculator'!$C$8+'SS taxation calculator'!$C$9+B179</f>
        <v>-880000</v>
      </c>
      <c r="N179" s="55">
        <f>J179+B179+'SS taxation calculator'!$C$7</f>
        <v>-880000</v>
      </c>
      <c r="O179" s="55">
        <f t="shared" si="7"/>
        <v>31500</v>
      </c>
      <c r="P179" s="132">
        <f>VLOOKUP('SS taxation calculator'!$C$12,'SS taxation calculator'!$BC$6:$BF$16,3,FALSE)</f>
        <v>0</v>
      </c>
      <c r="Q179" s="132">
        <f>VLOOKUP('SS taxation calculator'!$C$12,'SS taxation calculator'!$BC$6:$BF$16,4,FALSE)</f>
        <v>0</v>
      </c>
      <c r="R179" s="132">
        <f t="shared" si="8"/>
        <v>0</v>
      </c>
      <c r="S179" s="205">
        <f>VLOOKUP('SS taxation calculator'!$C$12,'SS taxation calculator'!$BC$6:$BF$16,2,FALSE)</f>
        <v>0</v>
      </c>
      <c r="T179" s="132">
        <f t="shared" si="9"/>
        <v>0</v>
      </c>
    </row>
    <row r="180" ht="15.75" customHeight="1">
      <c r="A180" s="55">
        <f t="shared" si="1"/>
        <v>0</v>
      </c>
      <c r="B180" s="52">
        <f t="shared" si="2"/>
        <v>-879000</v>
      </c>
      <c r="C180" s="51">
        <f>'SS taxation calculator'!$G$7</f>
        <v>0</v>
      </c>
      <c r="D180" s="52">
        <f>'SS taxation calculator'!$C$7+B180+'SS taxation calculator'!$C$8+'SS taxation calculator'!$C$9*0.5-'Line By Line'!$E$12</f>
        <v>-879000</v>
      </c>
      <c r="E180" s="52">
        <f>IF(D180&lt;'Line By Line'!$E$14,0,MIN(D180-'Line By Line'!$E$14,'Line By Line'!$E$16))</f>
        <v>0</v>
      </c>
      <c r="F180" s="52">
        <f t="shared" si="3"/>
        <v>0</v>
      </c>
      <c r="G180" s="51" t="str">
        <f t="shared" si="4"/>
        <v>50% of 1st TH</v>
      </c>
      <c r="H180" s="51">
        <f>IF('Line By Line'!$E$14&lt;D180,D180-'Line By Line'!$E$14-E180,0)</f>
        <v>0</v>
      </c>
      <c r="I180" s="52">
        <f>H180*'SS taxation calculator'!$E$32</f>
        <v>0</v>
      </c>
      <c r="J180" s="52">
        <f t="shared" si="5"/>
        <v>0</v>
      </c>
      <c r="K180" s="204" t="str">
        <f t="shared" si="6"/>
        <v>#DIV/0!</v>
      </c>
      <c r="L180" s="54" t="str">
        <f>CONCATENATE("Adding $",ROUND(B180/1000,1),"K actually added $",ROUND((B180+(J180-'SS taxation calculator'!$G$8))/1000,1),"K")</f>
        <v>Adding $-879K actually added $-879K</v>
      </c>
      <c r="M180" s="61">
        <f>'SS taxation calculator'!$C$7+'SS taxation calculator'!$C$8+'SS taxation calculator'!$C$9+B180</f>
        <v>-879000</v>
      </c>
      <c r="N180" s="55">
        <f>J180+B180+'SS taxation calculator'!$C$7</f>
        <v>-879000</v>
      </c>
      <c r="O180" s="55">
        <f t="shared" si="7"/>
        <v>31500</v>
      </c>
      <c r="P180" s="132">
        <f>VLOOKUP('SS taxation calculator'!$C$12,'SS taxation calculator'!$BC$6:$BF$16,3,FALSE)</f>
        <v>0</v>
      </c>
      <c r="Q180" s="132">
        <f>VLOOKUP('SS taxation calculator'!$C$12,'SS taxation calculator'!$BC$6:$BF$16,4,FALSE)</f>
        <v>0</v>
      </c>
      <c r="R180" s="132">
        <f t="shared" si="8"/>
        <v>0</v>
      </c>
      <c r="S180" s="205">
        <f>VLOOKUP('SS taxation calculator'!$C$12,'SS taxation calculator'!$BC$6:$BF$16,2,FALSE)</f>
        <v>0</v>
      </c>
      <c r="T180" s="132">
        <f t="shared" si="9"/>
        <v>0</v>
      </c>
    </row>
    <row r="181" ht="15.75" customHeight="1">
      <c r="A181" s="55">
        <f t="shared" si="1"/>
        <v>0</v>
      </c>
      <c r="B181" s="52">
        <f t="shared" si="2"/>
        <v>-878000</v>
      </c>
      <c r="C181" s="51">
        <f>'SS taxation calculator'!$G$7</f>
        <v>0</v>
      </c>
      <c r="D181" s="52">
        <f>'SS taxation calculator'!$C$7+B181+'SS taxation calculator'!$C$8+'SS taxation calculator'!$C$9*0.5-'Line By Line'!$E$12</f>
        <v>-878000</v>
      </c>
      <c r="E181" s="52">
        <f>IF(D181&lt;'Line By Line'!$E$14,0,MIN(D181-'Line By Line'!$E$14,'Line By Line'!$E$16))</f>
        <v>0</v>
      </c>
      <c r="F181" s="52">
        <f t="shared" si="3"/>
        <v>0</v>
      </c>
      <c r="G181" s="51" t="str">
        <f t="shared" si="4"/>
        <v>50% of 1st TH</v>
      </c>
      <c r="H181" s="51">
        <f>IF('Line By Line'!$E$14&lt;D181,D181-'Line By Line'!$E$14-E181,0)</f>
        <v>0</v>
      </c>
      <c r="I181" s="52">
        <f>H181*'SS taxation calculator'!$E$32</f>
        <v>0</v>
      </c>
      <c r="J181" s="52">
        <f t="shared" si="5"/>
        <v>0</v>
      </c>
      <c r="K181" s="204" t="str">
        <f t="shared" si="6"/>
        <v>#DIV/0!</v>
      </c>
      <c r="L181" s="54" t="str">
        <f>CONCATENATE("Adding $",ROUND(B181/1000,1),"K actually added $",ROUND((B181+(J181-'SS taxation calculator'!$G$8))/1000,1),"K")</f>
        <v>Adding $-878K actually added $-878K</v>
      </c>
      <c r="M181" s="61">
        <f>'SS taxation calculator'!$C$7+'SS taxation calculator'!$C$8+'SS taxation calculator'!$C$9+B181</f>
        <v>-878000</v>
      </c>
      <c r="N181" s="55">
        <f>J181+B181+'SS taxation calculator'!$C$7</f>
        <v>-878000</v>
      </c>
      <c r="O181" s="55">
        <f t="shared" si="7"/>
        <v>31500</v>
      </c>
      <c r="P181" s="132">
        <f>VLOOKUP('SS taxation calculator'!$C$12,'SS taxation calculator'!$BC$6:$BF$16,3,FALSE)</f>
        <v>0</v>
      </c>
      <c r="Q181" s="132">
        <f>VLOOKUP('SS taxation calculator'!$C$12,'SS taxation calculator'!$BC$6:$BF$16,4,FALSE)</f>
        <v>0</v>
      </c>
      <c r="R181" s="132">
        <f t="shared" si="8"/>
        <v>0</v>
      </c>
      <c r="S181" s="205">
        <f>VLOOKUP('SS taxation calculator'!$C$12,'SS taxation calculator'!$BC$6:$BF$16,2,FALSE)</f>
        <v>0</v>
      </c>
      <c r="T181" s="132">
        <f t="shared" si="9"/>
        <v>0</v>
      </c>
    </row>
    <row r="182" ht="15.75" customHeight="1">
      <c r="A182" s="55">
        <f t="shared" si="1"/>
        <v>0</v>
      </c>
      <c r="B182" s="52">
        <f t="shared" si="2"/>
        <v>-877000</v>
      </c>
      <c r="C182" s="51">
        <f>'SS taxation calculator'!$G$7</f>
        <v>0</v>
      </c>
      <c r="D182" s="52">
        <f>'SS taxation calculator'!$C$7+B182+'SS taxation calculator'!$C$8+'SS taxation calculator'!$C$9*0.5-'Line By Line'!$E$12</f>
        <v>-877000</v>
      </c>
      <c r="E182" s="52">
        <f>IF(D182&lt;'Line By Line'!$E$14,0,MIN(D182-'Line By Line'!$E$14,'Line By Line'!$E$16))</f>
        <v>0</v>
      </c>
      <c r="F182" s="52">
        <f t="shared" si="3"/>
        <v>0</v>
      </c>
      <c r="G182" s="51" t="str">
        <f t="shared" si="4"/>
        <v>50% of 1st TH</v>
      </c>
      <c r="H182" s="51">
        <f>IF('Line By Line'!$E$14&lt;D182,D182-'Line By Line'!$E$14-E182,0)</f>
        <v>0</v>
      </c>
      <c r="I182" s="52">
        <f>H182*'SS taxation calculator'!$E$32</f>
        <v>0</v>
      </c>
      <c r="J182" s="52">
        <f t="shared" si="5"/>
        <v>0</v>
      </c>
      <c r="K182" s="204" t="str">
        <f t="shared" si="6"/>
        <v>#DIV/0!</v>
      </c>
      <c r="L182" s="54" t="str">
        <f>CONCATENATE("Adding $",ROUND(B182/1000,1),"K actually added $",ROUND((B182+(J182-'SS taxation calculator'!$G$8))/1000,1),"K")</f>
        <v>Adding $-877K actually added $-877K</v>
      </c>
      <c r="M182" s="61">
        <f>'SS taxation calculator'!$C$7+'SS taxation calculator'!$C$8+'SS taxation calculator'!$C$9+B182</f>
        <v>-877000</v>
      </c>
      <c r="N182" s="55">
        <f>J182+B182+'SS taxation calculator'!$C$7</f>
        <v>-877000</v>
      </c>
      <c r="O182" s="55">
        <f t="shared" si="7"/>
        <v>31500</v>
      </c>
      <c r="P182" s="132">
        <f>VLOOKUP('SS taxation calculator'!$C$12,'SS taxation calculator'!$BC$6:$BF$16,3,FALSE)</f>
        <v>0</v>
      </c>
      <c r="Q182" s="132">
        <f>VLOOKUP('SS taxation calculator'!$C$12,'SS taxation calculator'!$BC$6:$BF$16,4,FALSE)</f>
        <v>0</v>
      </c>
      <c r="R182" s="132">
        <f t="shared" si="8"/>
        <v>0</v>
      </c>
      <c r="S182" s="205">
        <f>VLOOKUP('SS taxation calculator'!$C$12,'SS taxation calculator'!$BC$6:$BF$16,2,FALSE)</f>
        <v>0</v>
      </c>
      <c r="T182" s="132">
        <f t="shared" si="9"/>
        <v>0</v>
      </c>
    </row>
    <row r="183" ht="15.75" customHeight="1">
      <c r="A183" s="55">
        <f t="shared" si="1"/>
        <v>0</v>
      </c>
      <c r="B183" s="52">
        <f t="shared" si="2"/>
        <v>-876000</v>
      </c>
      <c r="C183" s="51">
        <f>'SS taxation calculator'!$G$7</f>
        <v>0</v>
      </c>
      <c r="D183" s="52">
        <f>'SS taxation calculator'!$C$7+B183+'SS taxation calculator'!$C$8+'SS taxation calculator'!$C$9*0.5-'Line By Line'!$E$12</f>
        <v>-876000</v>
      </c>
      <c r="E183" s="52">
        <f>IF(D183&lt;'Line By Line'!$E$14,0,MIN(D183-'Line By Line'!$E$14,'Line By Line'!$E$16))</f>
        <v>0</v>
      </c>
      <c r="F183" s="52">
        <f t="shared" si="3"/>
        <v>0</v>
      </c>
      <c r="G183" s="51" t="str">
        <f t="shared" si="4"/>
        <v>50% of 1st TH</v>
      </c>
      <c r="H183" s="51">
        <f>IF('Line By Line'!$E$14&lt;D183,D183-'Line By Line'!$E$14-E183,0)</f>
        <v>0</v>
      </c>
      <c r="I183" s="52">
        <f>H183*'SS taxation calculator'!$E$32</f>
        <v>0</v>
      </c>
      <c r="J183" s="52">
        <f t="shared" si="5"/>
        <v>0</v>
      </c>
      <c r="K183" s="204" t="str">
        <f t="shared" si="6"/>
        <v>#DIV/0!</v>
      </c>
      <c r="L183" s="54" t="str">
        <f>CONCATENATE("Adding $",ROUND(B183/1000,1),"K actually added $",ROUND((B183+(J183-'SS taxation calculator'!$G$8))/1000,1),"K")</f>
        <v>Adding $-876K actually added $-876K</v>
      </c>
      <c r="M183" s="61">
        <f>'SS taxation calculator'!$C$7+'SS taxation calculator'!$C$8+'SS taxation calculator'!$C$9+B183</f>
        <v>-876000</v>
      </c>
      <c r="N183" s="55">
        <f>J183+B183+'SS taxation calculator'!$C$7</f>
        <v>-876000</v>
      </c>
      <c r="O183" s="55">
        <f t="shared" si="7"/>
        <v>31500</v>
      </c>
      <c r="P183" s="132">
        <f>VLOOKUP('SS taxation calculator'!$C$12,'SS taxation calculator'!$BC$6:$BF$16,3,FALSE)</f>
        <v>0</v>
      </c>
      <c r="Q183" s="132">
        <f>VLOOKUP('SS taxation calculator'!$C$12,'SS taxation calculator'!$BC$6:$BF$16,4,FALSE)</f>
        <v>0</v>
      </c>
      <c r="R183" s="132">
        <f t="shared" si="8"/>
        <v>0</v>
      </c>
      <c r="S183" s="205">
        <f>VLOOKUP('SS taxation calculator'!$C$12,'SS taxation calculator'!$BC$6:$BF$16,2,FALSE)</f>
        <v>0</v>
      </c>
      <c r="T183" s="132">
        <f t="shared" si="9"/>
        <v>0</v>
      </c>
    </row>
    <row r="184" ht="15.75" customHeight="1">
      <c r="A184" s="55">
        <f t="shared" si="1"/>
        <v>0</v>
      </c>
      <c r="B184" s="52">
        <f t="shared" si="2"/>
        <v>-875000</v>
      </c>
      <c r="C184" s="51">
        <f>'SS taxation calculator'!$G$7</f>
        <v>0</v>
      </c>
      <c r="D184" s="52">
        <f>'SS taxation calculator'!$C$7+B184+'SS taxation calculator'!$C$8+'SS taxation calculator'!$C$9*0.5-'Line By Line'!$E$12</f>
        <v>-875000</v>
      </c>
      <c r="E184" s="52">
        <f>IF(D184&lt;'Line By Line'!$E$14,0,MIN(D184-'Line By Line'!$E$14,'Line By Line'!$E$16))</f>
        <v>0</v>
      </c>
      <c r="F184" s="52">
        <f t="shared" si="3"/>
        <v>0</v>
      </c>
      <c r="G184" s="51" t="str">
        <f t="shared" si="4"/>
        <v>50% of 1st TH</v>
      </c>
      <c r="H184" s="51">
        <f>IF('Line By Line'!$E$14&lt;D184,D184-'Line By Line'!$E$14-E184,0)</f>
        <v>0</v>
      </c>
      <c r="I184" s="52">
        <f>H184*'SS taxation calculator'!$E$32</f>
        <v>0</v>
      </c>
      <c r="J184" s="52">
        <f t="shared" si="5"/>
        <v>0</v>
      </c>
      <c r="K184" s="204" t="str">
        <f t="shared" si="6"/>
        <v>#DIV/0!</v>
      </c>
      <c r="L184" s="54" t="str">
        <f>CONCATENATE("Adding $",ROUND(B184/1000,1),"K actually added $",ROUND((B184+(J184-'SS taxation calculator'!$G$8))/1000,1),"K")</f>
        <v>Adding $-875K actually added $-875K</v>
      </c>
      <c r="M184" s="61">
        <f>'SS taxation calculator'!$C$7+'SS taxation calculator'!$C$8+'SS taxation calculator'!$C$9+B184</f>
        <v>-875000</v>
      </c>
      <c r="N184" s="55">
        <f>J184+B184+'SS taxation calculator'!$C$7</f>
        <v>-875000</v>
      </c>
      <c r="O184" s="55">
        <f t="shared" si="7"/>
        <v>31500</v>
      </c>
      <c r="P184" s="132">
        <f>VLOOKUP('SS taxation calculator'!$C$12,'SS taxation calculator'!$BC$6:$BF$16,3,FALSE)</f>
        <v>0</v>
      </c>
      <c r="Q184" s="132">
        <f>VLOOKUP('SS taxation calculator'!$C$12,'SS taxation calculator'!$BC$6:$BF$16,4,FALSE)</f>
        <v>0</v>
      </c>
      <c r="R184" s="132">
        <f t="shared" si="8"/>
        <v>0</v>
      </c>
      <c r="S184" s="205">
        <f>VLOOKUP('SS taxation calculator'!$C$12,'SS taxation calculator'!$BC$6:$BF$16,2,FALSE)</f>
        <v>0</v>
      </c>
      <c r="T184" s="132">
        <f t="shared" si="9"/>
        <v>0</v>
      </c>
    </row>
    <row r="185" ht="15.75" customHeight="1">
      <c r="A185" s="55">
        <f t="shared" si="1"/>
        <v>0</v>
      </c>
      <c r="B185" s="52">
        <f t="shared" si="2"/>
        <v>-874000</v>
      </c>
      <c r="C185" s="51">
        <f>'SS taxation calculator'!$G$7</f>
        <v>0</v>
      </c>
      <c r="D185" s="52">
        <f>'SS taxation calculator'!$C$7+B185+'SS taxation calculator'!$C$8+'SS taxation calculator'!$C$9*0.5-'Line By Line'!$E$12</f>
        <v>-874000</v>
      </c>
      <c r="E185" s="52">
        <f>IF(D185&lt;'Line By Line'!$E$14,0,MIN(D185-'Line By Line'!$E$14,'Line By Line'!$E$16))</f>
        <v>0</v>
      </c>
      <c r="F185" s="52">
        <f t="shared" si="3"/>
        <v>0</v>
      </c>
      <c r="G185" s="51" t="str">
        <f t="shared" si="4"/>
        <v>50% of 1st TH</v>
      </c>
      <c r="H185" s="51">
        <f>IF('Line By Line'!$E$14&lt;D185,D185-'Line By Line'!$E$14-E185,0)</f>
        <v>0</v>
      </c>
      <c r="I185" s="52">
        <f>H185*'SS taxation calculator'!$E$32</f>
        <v>0</v>
      </c>
      <c r="J185" s="52">
        <f t="shared" si="5"/>
        <v>0</v>
      </c>
      <c r="K185" s="204" t="str">
        <f t="shared" si="6"/>
        <v>#DIV/0!</v>
      </c>
      <c r="L185" s="54" t="str">
        <f>CONCATENATE("Adding $",ROUND(B185/1000,1),"K actually added $",ROUND((B185+(J185-'SS taxation calculator'!$G$8))/1000,1),"K")</f>
        <v>Adding $-874K actually added $-874K</v>
      </c>
      <c r="M185" s="61">
        <f>'SS taxation calculator'!$C$7+'SS taxation calculator'!$C$8+'SS taxation calculator'!$C$9+B185</f>
        <v>-874000</v>
      </c>
      <c r="N185" s="55">
        <f>J185+B185+'SS taxation calculator'!$C$7</f>
        <v>-874000</v>
      </c>
      <c r="O185" s="55">
        <f t="shared" si="7"/>
        <v>31500</v>
      </c>
      <c r="P185" s="132">
        <f>VLOOKUP('SS taxation calculator'!$C$12,'SS taxation calculator'!$BC$6:$BF$16,3,FALSE)</f>
        <v>0</v>
      </c>
      <c r="Q185" s="132">
        <f>VLOOKUP('SS taxation calculator'!$C$12,'SS taxation calculator'!$BC$6:$BF$16,4,FALSE)</f>
        <v>0</v>
      </c>
      <c r="R185" s="132">
        <f t="shared" si="8"/>
        <v>0</v>
      </c>
      <c r="S185" s="205">
        <f>VLOOKUP('SS taxation calculator'!$C$12,'SS taxation calculator'!$BC$6:$BF$16,2,FALSE)</f>
        <v>0</v>
      </c>
      <c r="T185" s="132">
        <f t="shared" si="9"/>
        <v>0</v>
      </c>
    </row>
    <row r="186" ht="15.75" customHeight="1">
      <c r="A186" s="55">
        <f t="shared" si="1"/>
        <v>0</v>
      </c>
      <c r="B186" s="52">
        <f t="shared" si="2"/>
        <v>-873000</v>
      </c>
      <c r="C186" s="51">
        <f>'SS taxation calculator'!$G$7</f>
        <v>0</v>
      </c>
      <c r="D186" s="52">
        <f>'SS taxation calculator'!$C$7+B186+'SS taxation calculator'!$C$8+'SS taxation calculator'!$C$9*0.5-'Line By Line'!$E$12</f>
        <v>-873000</v>
      </c>
      <c r="E186" s="52">
        <f>IF(D186&lt;'Line By Line'!$E$14,0,MIN(D186-'Line By Line'!$E$14,'Line By Line'!$E$16))</f>
        <v>0</v>
      </c>
      <c r="F186" s="52">
        <f t="shared" si="3"/>
        <v>0</v>
      </c>
      <c r="G186" s="51" t="str">
        <f t="shared" si="4"/>
        <v>50% of 1st TH</v>
      </c>
      <c r="H186" s="51">
        <f>IF('Line By Line'!$E$14&lt;D186,D186-'Line By Line'!$E$14-E186,0)</f>
        <v>0</v>
      </c>
      <c r="I186" s="52">
        <f>H186*'SS taxation calculator'!$E$32</f>
        <v>0</v>
      </c>
      <c r="J186" s="52">
        <f t="shared" si="5"/>
        <v>0</v>
      </c>
      <c r="K186" s="204" t="str">
        <f t="shared" si="6"/>
        <v>#DIV/0!</v>
      </c>
      <c r="L186" s="54" t="str">
        <f>CONCATENATE("Adding $",ROUND(B186/1000,1),"K actually added $",ROUND((B186+(J186-'SS taxation calculator'!$G$8))/1000,1),"K")</f>
        <v>Adding $-873K actually added $-873K</v>
      </c>
      <c r="M186" s="61">
        <f>'SS taxation calculator'!$C$7+'SS taxation calculator'!$C$8+'SS taxation calculator'!$C$9+B186</f>
        <v>-873000</v>
      </c>
      <c r="N186" s="55">
        <f>J186+B186+'SS taxation calculator'!$C$7</f>
        <v>-873000</v>
      </c>
      <c r="O186" s="55">
        <f t="shared" si="7"/>
        <v>31500</v>
      </c>
      <c r="P186" s="132">
        <f>VLOOKUP('SS taxation calculator'!$C$12,'SS taxation calculator'!$BC$6:$BF$16,3,FALSE)</f>
        <v>0</v>
      </c>
      <c r="Q186" s="132">
        <f>VLOOKUP('SS taxation calculator'!$C$12,'SS taxation calculator'!$BC$6:$BF$16,4,FALSE)</f>
        <v>0</v>
      </c>
      <c r="R186" s="132">
        <f t="shared" si="8"/>
        <v>0</v>
      </c>
      <c r="S186" s="205">
        <f>VLOOKUP('SS taxation calculator'!$C$12,'SS taxation calculator'!$BC$6:$BF$16,2,FALSE)</f>
        <v>0</v>
      </c>
      <c r="T186" s="132">
        <f t="shared" si="9"/>
        <v>0</v>
      </c>
    </row>
    <row r="187" ht="15.75" customHeight="1">
      <c r="A187" s="55">
        <f t="shared" si="1"/>
        <v>0</v>
      </c>
      <c r="B187" s="52">
        <f t="shared" si="2"/>
        <v>-872000</v>
      </c>
      <c r="C187" s="51">
        <f>'SS taxation calculator'!$G$7</f>
        <v>0</v>
      </c>
      <c r="D187" s="52">
        <f>'SS taxation calculator'!$C$7+B187+'SS taxation calculator'!$C$8+'SS taxation calculator'!$C$9*0.5-'Line By Line'!$E$12</f>
        <v>-872000</v>
      </c>
      <c r="E187" s="52">
        <f>IF(D187&lt;'Line By Line'!$E$14,0,MIN(D187-'Line By Line'!$E$14,'Line By Line'!$E$16))</f>
        <v>0</v>
      </c>
      <c r="F187" s="52">
        <f t="shared" si="3"/>
        <v>0</v>
      </c>
      <c r="G187" s="51" t="str">
        <f t="shared" si="4"/>
        <v>50% of 1st TH</v>
      </c>
      <c r="H187" s="51">
        <f>IF('Line By Line'!$E$14&lt;D187,D187-'Line By Line'!$E$14-E187,0)</f>
        <v>0</v>
      </c>
      <c r="I187" s="52">
        <f>H187*'SS taxation calculator'!$E$32</f>
        <v>0</v>
      </c>
      <c r="J187" s="52">
        <f t="shared" si="5"/>
        <v>0</v>
      </c>
      <c r="K187" s="204" t="str">
        <f t="shared" si="6"/>
        <v>#DIV/0!</v>
      </c>
      <c r="L187" s="54" t="str">
        <f>CONCATENATE("Adding $",ROUND(B187/1000,1),"K actually added $",ROUND((B187+(J187-'SS taxation calculator'!$G$8))/1000,1),"K")</f>
        <v>Adding $-872K actually added $-872K</v>
      </c>
      <c r="M187" s="61">
        <f>'SS taxation calculator'!$C$7+'SS taxation calculator'!$C$8+'SS taxation calculator'!$C$9+B187</f>
        <v>-872000</v>
      </c>
      <c r="N187" s="55">
        <f>J187+B187+'SS taxation calculator'!$C$7</f>
        <v>-872000</v>
      </c>
      <c r="O187" s="55">
        <f t="shared" si="7"/>
        <v>31500</v>
      </c>
      <c r="P187" s="132">
        <f>VLOOKUP('SS taxation calculator'!$C$12,'SS taxation calculator'!$BC$6:$BF$16,3,FALSE)</f>
        <v>0</v>
      </c>
      <c r="Q187" s="132">
        <f>VLOOKUP('SS taxation calculator'!$C$12,'SS taxation calculator'!$BC$6:$BF$16,4,FALSE)</f>
        <v>0</v>
      </c>
      <c r="R187" s="132">
        <f t="shared" si="8"/>
        <v>0</v>
      </c>
      <c r="S187" s="205">
        <f>VLOOKUP('SS taxation calculator'!$C$12,'SS taxation calculator'!$BC$6:$BF$16,2,FALSE)</f>
        <v>0</v>
      </c>
      <c r="T187" s="132">
        <f t="shared" si="9"/>
        <v>0</v>
      </c>
    </row>
    <row r="188" ht="15.75" customHeight="1">
      <c r="A188" s="55">
        <f t="shared" si="1"/>
        <v>0</v>
      </c>
      <c r="B188" s="52">
        <f t="shared" si="2"/>
        <v>-871000</v>
      </c>
      <c r="C188" s="51">
        <f>'SS taxation calculator'!$G$7</f>
        <v>0</v>
      </c>
      <c r="D188" s="52">
        <f>'SS taxation calculator'!$C$7+B188+'SS taxation calculator'!$C$8+'SS taxation calculator'!$C$9*0.5-'Line By Line'!$E$12</f>
        <v>-871000</v>
      </c>
      <c r="E188" s="52">
        <f>IF(D188&lt;'Line By Line'!$E$14,0,MIN(D188-'Line By Line'!$E$14,'Line By Line'!$E$16))</f>
        <v>0</v>
      </c>
      <c r="F188" s="52">
        <f t="shared" si="3"/>
        <v>0</v>
      </c>
      <c r="G188" s="51" t="str">
        <f t="shared" si="4"/>
        <v>50% of 1st TH</v>
      </c>
      <c r="H188" s="51">
        <f>IF('Line By Line'!$E$14&lt;D188,D188-'Line By Line'!$E$14-E188,0)</f>
        <v>0</v>
      </c>
      <c r="I188" s="52">
        <f>H188*'SS taxation calculator'!$E$32</f>
        <v>0</v>
      </c>
      <c r="J188" s="52">
        <f t="shared" si="5"/>
        <v>0</v>
      </c>
      <c r="K188" s="204" t="str">
        <f t="shared" si="6"/>
        <v>#DIV/0!</v>
      </c>
      <c r="L188" s="54" t="str">
        <f>CONCATENATE("Adding $",ROUND(B188/1000,1),"K actually added $",ROUND((B188+(J188-'SS taxation calculator'!$G$8))/1000,1),"K")</f>
        <v>Adding $-871K actually added $-871K</v>
      </c>
      <c r="M188" s="61">
        <f>'SS taxation calculator'!$C$7+'SS taxation calculator'!$C$8+'SS taxation calculator'!$C$9+B188</f>
        <v>-871000</v>
      </c>
      <c r="N188" s="55">
        <f>J188+B188+'SS taxation calculator'!$C$7</f>
        <v>-871000</v>
      </c>
      <c r="O188" s="55">
        <f t="shared" si="7"/>
        <v>31500</v>
      </c>
      <c r="P188" s="132">
        <f>VLOOKUP('SS taxation calculator'!$C$12,'SS taxation calculator'!$BC$6:$BF$16,3,FALSE)</f>
        <v>0</v>
      </c>
      <c r="Q188" s="132">
        <f>VLOOKUP('SS taxation calculator'!$C$12,'SS taxation calculator'!$BC$6:$BF$16,4,FALSE)</f>
        <v>0</v>
      </c>
      <c r="R188" s="132">
        <f t="shared" si="8"/>
        <v>0</v>
      </c>
      <c r="S188" s="205">
        <f>VLOOKUP('SS taxation calculator'!$C$12,'SS taxation calculator'!$BC$6:$BF$16,2,FALSE)</f>
        <v>0</v>
      </c>
      <c r="T188" s="132">
        <f t="shared" si="9"/>
        <v>0</v>
      </c>
    </row>
    <row r="189" ht="15.75" customHeight="1">
      <c r="A189" s="55">
        <f t="shared" si="1"/>
        <v>0</v>
      </c>
      <c r="B189" s="52">
        <f t="shared" si="2"/>
        <v>-870000</v>
      </c>
      <c r="C189" s="51">
        <f>'SS taxation calculator'!$G$7</f>
        <v>0</v>
      </c>
      <c r="D189" s="52">
        <f>'SS taxation calculator'!$C$7+B189+'SS taxation calculator'!$C$8+'SS taxation calculator'!$C$9*0.5-'Line By Line'!$E$12</f>
        <v>-870000</v>
      </c>
      <c r="E189" s="52">
        <f>IF(D189&lt;'Line By Line'!$E$14,0,MIN(D189-'Line By Line'!$E$14,'Line By Line'!$E$16))</f>
        <v>0</v>
      </c>
      <c r="F189" s="52">
        <f t="shared" si="3"/>
        <v>0</v>
      </c>
      <c r="G189" s="51" t="str">
        <f t="shared" si="4"/>
        <v>50% of 1st TH</v>
      </c>
      <c r="H189" s="51">
        <f>IF('Line By Line'!$E$14&lt;D189,D189-'Line By Line'!$E$14-E189,0)</f>
        <v>0</v>
      </c>
      <c r="I189" s="52">
        <f>H189*'SS taxation calculator'!$E$32</f>
        <v>0</v>
      </c>
      <c r="J189" s="52">
        <f t="shared" si="5"/>
        <v>0</v>
      </c>
      <c r="K189" s="204" t="str">
        <f t="shared" si="6"/>
        <v>#DIV/0!</v>
      </c>
      <c r="L189" s="54" t="str">
        <f>CONCATENATE("Adding $",ROUND(B189/1000,1),"K actually added $",ROUND((B189+(J189-'SS taxation calculator'!$G$8))/1000,1),"K")</f>
        <v>Adding $-870K actually added $-870K</v>
      </c>
      <c r="M189" s="61">
        <f>'SS taxation calculator'!$C$7+'SS taxation calculator'!$C$8+'SS taxation calculator'!$C$9+B189</f>
        <v>-870000</v>
      </c>
      <c r="N189" s="55">
        <f>J189+B189+'SS taxation calculator'!$C$7</f>
        <v>-870000</v>
      </c>
      <c r="O189" s="55">
        <f t="shared" si="7"/>
        <v>31500</v>
      </c>
      <c r="P189" s="132">
        <f>VLOOKUP('SS taxation calculator'!$C$12,'SS taxation calculator'!$BC$6:$BF$16,3,FALSE)</f>
        <v>0</v>
      </c>
      <c r="Q189" s="132">
        <f>VLOOKUP('SS taxation calculator'!$C$12,'SS taxation calculator'!$BC$6:$BF$16,4,FALSE)</f>
        <v>0</v>
      </c>
      <c r="R189" s="132">
        <f t="shared" si="8"/>
        <v>0</v>
      </c>
      <c r="S189" s="205">
        <f>VLOOKUP('SS taxation calculator'!$C$12,'SS taxation calculator'!$BC$6:$BF$16,2,FALSE)</f>
        <v>0</v>
      </c>
      <c r="T189" s="132">
        <f t="shared" si="9"/>
        <v>0</v>
      </c>
    </row>
    <row r="190" ht="15.75" customHeight="1">
      <c r="A190" s="55">
        <f t="shared" si="1"/>
        <v>0</v>
      </c>
      <c r="B190" s="52">
        <f t="shared" si="2"/>
        <v>-869000</v>
      </c>
      <c r="C190" s="51">
        <f>'SS taxation calculator'!$G$7</f>
        <v>0</v>
      </c>
      <c r="D190" s="52">
        <f>'SS taxation calculator'!$C$7+B190+'SS taxation calculator'!$C$8+'SS taxation calculator'!$C$9*0.5-'Line By Line'!$E$12</f>
        <v>-869000</v>
      </c>
      <c r="E190" s="52">
        <f>IF(D190&lt;'Line By Line'!$E$14,0,MIN(D190-'Line By Line'!$E$14,'Line By Line'!$E$16))</f>
        <v>0</v>
      </c>
      <c r="F190" s="52">
        <f t="shared" si="3"/>
        <v>0</v>
      </c>
      <c r="G190" s="51" t="str">
        <f t="shared" si="4"/>
        <v>50% of 1st TH</v>
      </c>
      <c r="H190" s="51">
        <f>IF('Line By Line'!$E$14&lt;D190,D190-'Line By Line'!$E$14-E190,0)</f>
        <v>0</v>
      </c>
      <c r="I190" s="52">
        <f>H190*'SS taxation calculator'!$E$32</f>
        <v>0</v>
      </c>
      <c r="J190" s="52">
        <f t="shared" si="5"/>
        <v>0</v>
      </c>
      <c r="K190" s="204" t="str">
        <f t="shared" si="6"/>
        <v>#DIV/0!</v>
      </c>
      <c r="L190" s="54" t="str">
        <f>CONCATENATE("Adding $",ROUND(B190/1000,1),"K actually added $",ROUND((B190+(J190-'SS taxation calculator'!$G$8))/1000,1),"K")</f>
        <v>Adding $-869K actually added $-869K</v>
      </c>
      <c r="M190" s="61">
        <f>'SS taxation calculator'!$C$7+'SS taxation calculator'!$C$8+'SS taxation calculator'!$C$9+B190</f>
        <v>-869000</v>
      </c>
      <c r="N190" s="55">
        <f>J190+B190+'SS taxation calculator'!$C$7</f>
        <v>-869000</v>
      </c>
      <c r="O190" s="55">
        <f t="shared" si="7"/>
        <v>31500</v>
      </c>
      <c r="P190" s="132">
        <f>VLOOKUP('SS taxation calculator'!$C$12,'SS taxation calculator'!$BC$6:$BF$16,3,FALSE)</f>
        <v>0</v>
      </c>
      <c r="Q190" s="132">
        <f>VLOOKUP('SS taxation calculator'!$C$12,'SS taxation calculator'!$BC$6:$BF$16,4,FALSE)</f>
        <v>0</v>
      </c>
      <c r="R190" s="132">
        <f t="shared" si="8"/>
        <v>0</v>
      </c>
      <c r="S190" s="205">
        <f>VLOOKUP('SS taxation calculator'!$C$12,'SS taxation calculator'!$BC$6:$BF$16,2,FALSE)</f>
        <v>0</v>
      </c>
      <c r="T190" s="132">
        <f t="shared" si="9"/>
        <v>0</v>
      </c>
    </row>
    <row r="191" ht="15.75" customHeight="1">
      <c r="A191" s="55">
        <f t="shared" si="1"/>
        <v>0</v>
      </c>
      <c r="B191" s="52">
        <f t="shared" si="2"/>
        <v>-868000</v>
      </c>
      <c r="C191" s="51">
        <f>'SS taxation calculator'!$G$7</f>
        <v>0</v>
      </c>
      <c r="D191" s="52">
        <f>'SS taxation calculator'!$C$7+B191+'SS taxation calculator'!$C$8+'SS taxation calculator'!$C$9*0.5-'Line By Line'!$E$12</f>
        <v>-868000</v>
      </c>
      <c r="E191" s="52">
        <f>IF(D191&lt;'Line By Line'!$E$14,0,MIN(D191-'Line By Line'!$E$14,'Line By Line'!$E$16))</f>
        <v>0</v>
      </c>
      <c r="F191" s="52">
        <f t="shared" si="3"/>
        <v>0</v>
      </c>
      <c r="G191" s="51" t="str">
        <f t="shared" si="4"/>
        <v>50% of 1st TH</v>
      </c>
      <c r="H191" s="51">
        <f>IF('Line By Line'!$E$14&lt;D191,D191-'Line By Line'!$E$14-E191,0)</f>
        <v>0</v>
      </c>
      <c r="I191" s="52">
        <f>H191*'SS taxation calculator'!$E$32</f>
        <v>0</v>
      </c>
      <c r="J191" s="52">
        <f t="shared" si="5"/>
        <v>0</v>
      </c>
      <c r="K191" s="204" t="str">
        <f t="shared" si="6"/>
        <v>#DIV/0!</v>
      </c>
      <c r="L191" s="54" t="str">
        <f>CONCATENATE("Adding $",ROUND(B191/1000,1),"K actually added $",ROUND((B191+(J191-'SS taxation calculator'!$G$8))/1000,1),"K")</f>
        <v>Adding $-868K actually added $-868K</v>
      </c>
      <c r="M191" s="61">
        <f>'SS taxation calculator'!$C$7+'SS taxation calculator'!$C$8+'SS taxation calculator'!$C$9+B191</f>
        <v>-868000</v>
      </c>
      <c r="N191" s="55">
        <f>J191+B191+'SS taxation calculator'!$C$7</f>
        <v>-868000</v>
      </c>
      <c r="O191" s="55">
        <f t="shared" si="7"/>
        <v>31500</v>
      </c>
      <c r="P191" s="132">
        <f>VLOOKUP('SS taxation calculator'!$C$12,'SS taxation calculator'!$BC$6:$BF$16,3,FALSE)</f>
        <v>0</v>
      </c>
      <c r="Q191" s="132">
        <f>VLOOKUP('SS taxation calculator'!$C$12,'SS taxation calculator'!$BC$6:$BF$16,4,FALSE)</f>
        <v>0</v>
      </c>
      <c r="R191" s="132">
        <f t="shared" si="8"/>
        <v>0</v>
      </c>
      <c r="S191" s="205">
        <f>VLOOKUP('SS taxation calculator'!$C$12,'SS taxation calculator'!$BC$6:$BF$16,2,FALSE)</f>
        <v>0</v>
      </c>
      <c r="T191" s="132">
        <f t="shared" si="9"/>
        <v>0</v>
      </c>
    </row>
    <row r="192" ht="15.75" customHeight="1">
      <c r="A192" s="55">
        <f t="shared" si="1"/>
        <v>0</v>
      </c>
      <c r="B192" s="52">
        <f t="shared" si="2"/>
        <v>-867000</v>
      </c>
      <c r="C192" s="51">
        <f>'SS taxation calculator'!$G$7</f>
        <v>0</v>
      </c>
      <c r="D192" s="52">
        <f>'SS taxation calculator'!$C$7+B192+'SS taxation calculator'!$C$8+'SS taxation calculator'!$C$9*0.5-'Line By Line'!$E$12</f>
        <v>-867000</v>
      </c>
      <c r="E192" s="52">
        <f>IF(D192&lt;'Line By Line'!$E$14,0,MIN(D192-'Line By Line'!$E$14,'Line By Line'!$E$16))</f>
        <v>0</v>
      </c>
      <c r="F192" s="52">
        <f t="shared" si="3"/>
        <v>0</v>
      </c>
      <c r="G192" s="51" t="str">
        <f t="shared" si="4"/>
        <v>50% of 1st TH</v>
      </c>
      <c r="H192" s="51">
        <f>IF('Line By Line'!$E$14&lt;D192,D192-'Line By Line'!$E$14-E192,0)</f>
        <v>0</v>
      </c>
      <c r="I192" s="52">
        <f>H192*'SS taxation calculator'!$E$32</f>
        <v>0</v>
      </c>
      <c r="J192" s="52">
        <f t="shared" si="5"/>
        <v>0</v>
      </c>
      <c r="K192" s="204" t="str">
        <f t="shared" si="6"/>
        <v>#DIV/0!</v>
      </c>
      <c r="L192" s="54" t="str">
        <f>CONCATENATE("Adding $",ROUND(B192/1000,1),"K actually added $",ROUND((B192+(J192-'SS taxation calculator'!$G$8))/1000,1),"K")</f>
        <v>Adding $-867K actually added $-867K</v>
      </c>
      <c r="M192" s="61">
        <f>'SS taxation calculator'!$C$7+'SS taxation calculator'!$C$8+'SS taxation calculator'!$C$9+B192</f>
        <v>-867000</v>
      </c>
      <c r="N192" s="55">
        <f>J192+B192+'SS taxation calculator'!$C$7</f>
        <v>-867000</v>
      </c>
      <c r="O192" s="55">
        <f t="shared" si="7"/>
        <v>31500</v>
      </c>
      <c r="P192" s="132">
        <f>VLOOKUP('SS taxation calculator'!$C$12,'SS taxation calculator'!$BC$6:$BF$16,3,FALSE)</f>
        <v>0</v>
      </c>
      <c r="Q192" s="132">
        <f>VLOOKUP('SS taxation calculator'!$C$12,'SS taxation calculator'!$BC$6:$BF$16,4,FALSE)</f>
        <v>0</v>
      </c>
      <c r="R192" s="132">
        <f t="shared" si="8"/>
        <v>0</v>
      </c>
      <c r="S192" s="205">
        <f>VLOOKUP('SS taxation calculator'!$C$12,'SS taxation calculator'!$BC$6:$BF$16,2,FALSE)</f>
        <v>0</v>
      </c>
      <c r="T192" s="132">
        <f t="shared" si="9"/>
        <v>0</v>
      </c>
    </row>
    <row r="193" ht="15.75" customHeight="1">
      <c r="A193" s="55">
        <f t="shared" si="1"/>
        <v>0</v>
      </c>
      <c r="B193" s="52">
        <f t="shared" si="2"/>
        <v>-866000</v>
      </c>
      <c r="C193" s="51">
        <f>'SS taxation calculator'!$G$7</f>
        <v>0</v>
      </c>
      <c r="D193" s="52">
        <f>'SS taxation calculator'!$C$7+B193+'SS taxation calculator'!$C$8+'SS taxation calculator'!$C$9*0.5-'Line By Line'!$E$12</f>
        <v>-866000</v>
      </c>
      <c r="E193" s="52">
        <f>IF(D193&lt;'Line By Line'!$E$14,0,MIN(D193-'Line By Line'!$E$14,'Line By Line'!$E$16))</f>
        <v>0</v>
      </c>
      <c r="F193" s="52">
        <f t="shared" si="3"/>
        <v>0</v>
      </c>
      <c r="G193" s="51" t="str">
        <f t="shared" si="4"/>
        <v>50% of 1st TH</v>
      </c>
      <c r="H193" s="51">
        <f>IF('Line By Line'!$E$14&lt;D193,D193-'Line By Line'!$E$14-E193,0)</f>
        <v>0</v>
      </c>
      <c r="I193" s="52">
        <f>H193*'SS taxation calculator'!$E$32</f>
        <v>0</v>
      </c>
      <c r="J193" s="52">
        <f t="shared" si="5"/>
        <v>0</v>
      </c>
      <c r="K193" s="204" t="str">
        <f t="shared" si="6"/>
        <v>#DIV/0!</v>
      </c>
      <c r="L193" s="54" t="str">
        <f>CONCATENATE("Adding $",ROUND(B193/1000,1),"K actually added $",ROUND((B193+(J193-'SS taxation calculator'!$G$8))/1000,1),"K")</f>
        <v>Adding $-866K actually added $-866K</v>
      </c>
      <c r="M193" s="61">
        <f>'SS taxation calculator'!$C$7+'SS taxation calculator'!$C$8+'SS taxation calculator'!$C$9+B193</f>
        <v>-866000</v>
      </c>
      <c r="N193" s="55">
        <f>J193+B193+'SS taxation calculator'!$C$7</f>
        <v>-866000</v>
      </c>
      <c r="O193" s="55">
        <f t="shared" si="7"/>
        <v>31500</v>
      </c>
      <c r="P193" s="132">
        <f>VLOOKUP('SS taxation calculator'!$C$12,'SS taxation calculator'!$BC$6:$BF$16,3,FALSE)</f>
        <v>0</v>
      </c>
      <c r="Q193" s="132">
        <f>VLOOKUP('SS taxation calculator'!$C$12,'SS taxation calculator'!$BC$6:$BF$16,4,FALSE)</f>
        <v>0</v>
      </c>
      <c r="R193" s="132">
        <f t="shared" si="8"/>
        <v>0</v>
      </c>
      <c r="S193" s="205">
        <f>VLOOKUP('SS taxation calculator'!$C$12,'SS taxation calculator'!$BC$6:$BF$16,2,FALSE)</f>
        <v>0</v>
      </c>
      <c r="T193" s="132">
        <f t="shared" si="9"/>
        <v>0</v>
      </c>
    </row>
    <row r="194" ht="15.75" customHeight="1">
      <c r="A194" s="55">
        <f t="shared" si="1"/>
        <v>0</v>
      </c>
      <c r="B194" s="52">
        <f t="shared" si="2"/>
        <v>-865000</v>
      </c>
      <c r="C194" s="51">
        <f>'SS taxation calculator'!$G$7</f>
        <v>0</v>
      </c>
      <c r="D194" s="52">
        <f>'SS taxation calculator'!$C$7+B194+'SS taxation calculator'!$C$8+'SS taxation calculator'!$C$9*0.5-'Line By Line'!$E$12</f>
        <v>-865000</v>
      </c>
      <c r="E194" s="52">
        <f>IF(D194&lt;'Line By Line'!$E$14,0,MIN(D194-'Line By Line'!$E$14,'Line By Line'!$E$16))</f>
        <v>0</v>
      </c>
      <c r="F194" s="52">
        <f t="shared" si="3"/>
        <v>0</v>
      </c>
      <c r="G194" s="51" t="str">
        <f t="shared" si="4"/>
        <v>50% of 1st TH</v>
      </c>
      <c r="H194" s="51">
        <f>IF('Line By Line'!$E$14&lt;D194,D194-'Line By Line'!$E$14-E194,0)</f>
        <v>0</v>
      </c>
      <c r="I194" s="52">
        <f>H194*'SS taxation calculator'!$E$32</f>
        <v>0</v>
      </c>
      <c r="J194" s="52">
        <f t="shared" si="5"/>
        <v>0</v>
      </c>
      <c r="K194" s="204" t="str">
        <f t="shared" si="6"/>
        <v>#DIV/0!</v>
      </c>
      <c r="L194" s="54" t="str">
        <f>CONCATENATE("Adding $",ROUND(B194/1000,1),"K actually added $",ROUND((B194+(J194-'SS taxation calculator'!$G$8))/1000,1),"K")</f>
        <v>Adding $-865K actually added $-865K</v>
      </c>
      <c r="M194" s="61">
        <f>'SS taxation calculator'!$C$7+'SS taxation calculator'!$C$8+'SS taxation calculator'!$C$9+B194</f>
        <v>-865000</v>
      </c>
      <c r="N194" s="55">
        <f>J194+B194+'SS taxation calculator'!$C$7</f>
        <v>-865000</v>
      </c>
      <c r="O194" s="55">
        <f t="shared" si="7"/>
        <v>31500</v>
      </c>
      <c r="P194" s="132">
        <f>VLOOKUP('SS taxation calculator'!$C$12,'SS taxation calculator'!$BC$6:$BF$16,3,FALSE)</f>
        <v>0</v>
      </c>
      <c r="Q194" s="132">
        <f>VLOOKUP('SS taxation calculator'!$C$12,'SS taxation calculator'!$BC$6:$BF$16,4,FALSE)</f>
        <v>0</v>
      </c>
      <c r="R194" s="132">
        <f t="shared" si="8"/>
        <v>0</v>
      </c>
      <c r="S194" s="205">
        <f>VLOOKUP('SS taxation calculator'!$C$12,'SS taxation calculator'!$BC$6:$BF$16,2,FALSE)</f>
        <v>0</v>
      </c>
      <c r="T194" s="132">
        <f t="shared" si="9"/>
        <v>0</v>
      </c>
    </row>
    <row r="195" ht="15.75" customHeight="1">
      <c r="A195" s="55">
        <f t="shared" si="1"/>
        <v>0</v>
      </c>
      <c r="B195" s="52">
        <f t="shared" si="2"/>
        <v>-864000</v>
      </c>
      <c r="C195" s="51">
        <f>'SS taxation calculator'!$G$7</f>
        <v>0</v>
      </c>
      <c r="D195" s="52">
        <f>'SS taxation calculator'!$C$7+B195+'SS taxation calculator'!$C$8+'SS taxation calculator'!$C$9*0.5-'Line By Line'!$E$12</f>
        <v>-864000</v>
      </c>
      <c r="E195" s="52">
        <f>IF(D195&lt;'Line By Line'!$E$14,0,MIN(D195-'Line By Line'!$E$14,'Line By Line'!$E$16))</f>
        <v>0</v>
      </c>
      <c r="F195" s="52">
        <f t="shared" si="3"/>
        <v>0</v>
      </c>
      <c r="G195" s="51" t="str">
        <f t="shared" si="4"/>
        <v>50% of 1st TH</v>
      </c>
      <c r="H195" s="51">
        <f>IF('Line By Line'!$E$14&lt;D195,D195-'Line By Line'!$E$14-E195,0)</f>
        <v>0</v>
      </c>
      <c r="I195" s="52">
        <f>H195*'SS taxation calculator'!$E$32</f>
        <v>0</v>
      </c>
      <c r="J195" s="52">
        <f t="shared" si="5"/>
        <v>0</v>
      </c>
      <c r="K195" s="204" t="str">
        <f t="shared" si="6"/>
        <v>#DIV/0!</v>
      </c>
      <c r="L195" s="54" t="str">
        <f>CONCATENATE("Adding $",ROUND(B195/1000,1),"K actually added $",ROUND((B195+(J195-'SS taxation calculator'!$G$8))/1000,1),"K")</f>
        <v>Adding $-864K actually added $-864K</v>
      </c>
      <c r="M195" s="61">
        <f>'SS taxation calculator'!$C$7+'SS taxation calculator'!$C$8+'SS taxation calculator'!$C$9+B195</f>
        <v>-864000</v>
      </c>
      <c r="N195" s="55">
        <f>J195+B195+'SS taxation calculator'!$C$7</f>
        <v>-864000</v>
      </c>
      <c r="O195" s="55">
        <f t="shared" si="7"/>
        <v>31500</v>
      </c>
      <c r="P195" s="132">
        <f>VLOOKUP('SS taxation calculator'!$C$12,'SS taxation calculator'!$BC$6:$BF$16,3,FALSE)</f>
        <v>0</v>
      </c>
      <c r="Q195" s="132">
        <f>VLOOKUP('SS taxation calculator'!$C$12,'SS taxation calculator'!$BC$6:$BF$16,4,FALSE)</f>
        <v>0</v>
      </c>
      <c r="R195" s="132">
        <f t="shared" si="8"/>
        <v>0</v>
      </c>
      <c r="S195" s="205">
        <f>VLOOKUP('SS taxation calculator'!$C$12,'SS taxation calculator'!$BC$6:$BF$16,2,FALSE)</f>
        <v>0</v>
      </c>
      <c r="T195" s="132">
        <f t="shared" si="9"/>
        <v>0</v>
      </c>
    </row>
    <row r="196" ht="15.75" customHeight="1">
      <c r="A196" s="55">
        <f t="shared" si="1"/>
        <v>0</v>
      </c>
      <c r="B196" s="52">
        <f t="shared" si="2"/>
        <v>-863000</v>
      </c>
      <c r="C196" s="51">
        <f>'SS taxation calculator'!$G$7</f>
        <v>0</v>
      </c>
      <c r="D196" s="52">
        <f>'SS taxation calculator'!$C$7+B196+'SS taxation calculator'!$C$8+'SS taxation calculator'!$C$9*0.5-'Line By Line'!$E$12</f>
        <v>-863000</v>
      </c>
      <c r="E196" s="52">
        <f>IF(D196&lt;'Line By Line'!$E$14,0,MIN(D196-'Line By Line'!$E$14,'Line By Line'!$E$16))</f>
        <v>0</v>
      </c>
      <c r="F196" s="52">
        <f t="shared" si="3"/>
        <v>0</v>
      </c>
      <c r="G196" s="51" t="str">
        <f t="shared" si="4"/>
        <v>50% of 1st TH</v>
      </c>
      <c r="H196" s="51">
        <f>IF('Line By Line'!$E$14&lt;D196,D196-'Line By Line'!$E$14-E196,0)</f>
        <v>0</v>
      </c>
      <c r="I196" s="52">
        <f>H196*'SS taxation calculator'!$E$32</f>
        <v>0</v>
      </c>
      <c r="J196" s="52">
        <f t="shared" si="5"/>
        <v>0</v>
      </c>
      <c r="K196" s="204" t="str">
        <f t="shared" si="6"/>
        <v>#DIV/0!</v>
      </c>
      <c r="L196" s="54" t="str">
        <f>CONCATENATE("Adding $",ROUND(B196/1000,1),"K actually added $",ROUND((B196+(J196-'SS taxation calculator'!$G$8))/1000,1),"K")</f>
        <v>Adding $-863K actually added $-863K</v>
      </c>
      <c r="M196" s="61">
        <f>'SS taxation calculator'!$C$7+'SS taxation calculator'!$C$8+'SS taxation calculator'!$C$9+B196</f>
        <v>-863000</v>
      </c>
      <c r="N196" s="55">
        <f>J196+B196+'SS taxation calculator'!$C$7</f>
        <v>-863000</v>
      </c>
      <c r="O196" s="55">
        <f t="shared" si="7"/>
        <v>31500</v>
      </c>
      <c r="P196" s="132">
        <f>VLOOKUP('SS taxation calculator'!$C$12,'SS taxation calculator'!$BC$6:$BF$16,3,FALSE)</f>
        <v>0</v>
      </c>
      <c r="Q196" s="132">
        <f>VLOOKUP('SS taxation calculator'!$C$12,'SS taxation calculator'!$BC$6:$BF$16,4,FALSE)</f>
        <v>0</v>
      </c>
      <c r="R196" s="132">
        <f t="shared" si="8"/>
        <v>0</v>
      </c>
      <c r="S196" s="205">
        <f>VLOOKUP('SS taxation calculator'!$C$12,'SS taxation calculator'!$BC$6:$BF$16,2,FALSE)</f>
        <v>0</v>
      </c>
      <c r="T196" s="132">
        <f t="shared" si="9"/>
        <v>0</v>
      </c>
    </row>
    <row r="197" ht="15.75" customHeight="1">
      <c r="A197" s="55">
        <f t="shared" si="1"/>
        <v>0</v>
      </c>
      <c r="B197" s="52">
        <f t="shared" si="2"/>
        <v>-862000</v>
      </c>
      <c r="C197" s="51">
        <f>'SS taxation calculator'!$G$7</f>
        <v>0</v>
      </c>
      <c r="D197" s="52">
        <f>'SS taxation calculator'!$C$7+B197+'SS taxation calculator'!$C$8+'SS taxation calculator'!$C$9*0.5-'Line By Line'!$E$12</f>
        <v>-862000</v>
      </c>
      <c r="E197" s="52">
        <f>IF(D197&lt;'Line By Line'!$E$14,0,MIN(D197-'Line By Line'!$E$14,'Line By Line'!$E$16))</f>
        <v>0</v>
      </c>
      <c r="F197" s="52">
        <f t="shared" si="3"/>
        <v>0</v>
      </c>
      <c r="G197" s="51" t="str">
        <f t="shared" si="4"/>
        <v>50% of 1st TH</v>
      </c>
      <c r="H197" s="51">
        <f>IF('Line By Line'!$E$14&lt;D197,D197-'Line By Line'!$E$14-E197,0)</f>
        <v>0</v>
      </c>
      <c r="I197" s="52">
        <f>H197*'SS taxation calculator'!$E$32</f>
        <v>0</v>
      </c>
      <c r="J197" s="52">
        <f t="shared" si="5"/>
        <v>0</v>
      </c>
      <c r="K197" s="204" t="str">
        <f t="shared" si="6"/>
        <v>#DIV/0!</v>
      </c>
      <c r="L197" s="54" t="str">
        <f>CONCATENATE("Adding $",ROUND(B197/1000,1),"K actually added $",ROUND((B197+(J197-'SS taxation calculator'!$G$8))/1000,1),"K")</f>
        <v>Adding $-862K actually added $-862K</v>
      </c>
      <c r="M197" s="61">
        <f>'SS taxation calculator'!$C$7+'SS taxation calculator'!$C$8+'SS taxation calculator'!$C$9+B197</f>
        <v>-862000</v>
      </c>
      <c r="N197" s="55">
        <f>J197+B197+'SS taxation calculator'!$C$7</f>
        <v>-862000</v>
      </c>
      <c r="O197" s="55">
        <f t="shared" si="7"/>
        <v>31500</v>
      </c>
      <c r="P197" s="132">
        <f>VLOOKUP('SS taxation calculator'!$C$12,'SS taxation calculator'!$BC$6:$BF$16,3,FALSE)</f>
        <v>0</v>
      </c>
      <c r="Q197" s="132">
        <f>VLOOKUP('SS taxation calculator'!$C$12,'SS taxation calculator'!$BC$6:$BF$16,4,FALSE)</f>
        <v>0</v>
      </c>
      <c r="R197" s="132">
        <f t="shared" si="8"/>
        <v>0</v>
      </c>
      <c r="S197" s="205">
        <f>VLOOKUP('SS taxation calculator'!$C$12,'SS taxation calculator'!$BC$6:$BF$16,2,FALSE)</f>
        <v>0</v>
      </c>
      <c r="T197" s="132">
        <f t="shared" si="9"/>
        <v>0</v>
      </c>
    </row>
    <row r="198" ht="15.75" customHeight="1">
      <c r="A198" s="55">
        <f t="shared" si="1"/>
        <v>0</v>
      </c>
      <c r="B198" s="52">
        <f t="shared" si="2"/>
        <v>-861000</v>
      </c>
      <c r="C198" s="51">
        <f>'SS taxation calculator'!$G$7</f>
        <v>0</v>
      </c>
      <c r="D198" s="52">
        <f>'SS taxation calculator'!$C$7+B198+'SS taxation calculator'!$C$8+'SS taxation calculator'!$C$9*0.5-'Line By Line'!$E$12</f>
        <v>-861000</v>
      </c>
      <c r="E198" s="52">
        <f>IF(D198&lt;'Line By Line'!$E$14,0,MIN(D198-'Line By Line'!$E$14,'Line By Line'!$E$16))</f>
        <v>0</v>
      </c>
      <c r="F198" s="52">
        <f t="shared" si="3"/>
        <v>0</v>
      </c>
      <c r="G198" s="51" t="str">
        <f t="shared" si="4"/>
        <v>50% of 1st TH</v>
      </c>
      <c r="H198" s="51">
        <f>IF('Line By Line'!$E$14&lt;D198,D198-'Line By Line'!$E$14-E198,0)</f>
        <v>0</v>
      </c>
      <c r="I198" s="52">
        <f>H198*'SS taxation calculator'!$E$32</f>
        <v>0</v>
      </c>
      <c r="J198" s="52">
        <f t="shared" si="5"/>
        <v>0</v>
      </c>
      <c r="K198" s="204" t="str">
        <f t="shared" si="6"/>
        <v>#DIV/0!</v>
      </c>
      <c r="L198" s="54" t="str">
        <f>CONCATENATE("Adding $",ROUND(B198/1000,1),"K actually added $",ROUND((B198+(J198-'SS taxation calculator'!$G$8))/1000,1),"K")</f>
        <v>Adding $-861K actually added $-861K</v>
      </c>
      <c r="M198" s="61">
        <f>'SS taxation calculator'!$C$7+'SS taxation calculator'!$C$8+'SS taxation calculator'!$C$9+B198</f>
        <v>-861000</v>
      </c>
      <c r="N198" s="55">
        <f>J198+B198+'SS taxation calculator'!$C$7</f>
        <v>-861000</v>
      </c>
      <c r="O198" s="55">
        <f t="shared" si="7"/>
        <v>31500</v>
      </c>
      <c r="P198" s="132">
        <f>VLOOKUP('SS taxation calculator'!$C$12,'SS taxation calculator'!$BC$6:$BF$16,3,FALSE)</f>
        <v>0</v>
      </c>
      <c r="Q198" s="132">
        <f>VLOOKUP('SS taxation calculator'!$C$12,'SS taxation calculator'!$BC$6:$BF$16,4,FALSE)</f>
        <v>0</v>
      </c>
      <c r="R198" s="132">
        <f t="shared" si="8"/>
        <v>0</v>
      </c>
      <c r="S198" s="205">
        <f>VLOOKUP('SS taxation calculator'!$C$12,'SS taxation calculator'!$BC$6:$BF$16,2,FALSE)</f>
        <v>0</v>
      </c>
      <c r="T198" s="132">
        <f t="shared" si="9"/>
        <v>0</v>
      </c>
    </row>
    <row r="199" ht="15.75" customHeight="1">
      <c r="A199" s="55">
        <f t="shared" si="1"/>
        <v>0</v>
      </c>
      <c r="B199" s="52">
        <f t="shared" si="2"/>
        <v>-860000</v>
      </c>
      <c r="C199" s="51">
        <f>'SS taxation calculator'!$G$7</f>
        <v>0</v>
      </c>
      <c r="D199" s="52">
        <f>'SS taxation calculator'!$C$7+B199+'SS taxation calculator'!$C$8+'SS taxation calculator'!$C$9*0.5-'Line By Line'!$E$12</f>
        <v>-860000</v>
      </c>
      <c r="E199" s="52">
        <f>IF(D199&lt;'Line By Line'!$E$14,0,MIN(D199-'Line By Line'!$E$14,'Line By Line'!$E$16))</f>
        <v>0</v>
      </c>
      <c r="F199" s="52">
        <f t="shared" si="3"/>
        <v>0</v>
      </c>
      <c r="G199" s="51" t="str">
        <f t="shared" si="4"/>
        <v>50% of 1st TH</v>
      </c>
      <c r="H199" s="51">
        <f>IF('Line By Line'!$E$14&lt;D199,D199-'Line By Line'!$E$14-E199,0)</f>
        <v>0</v>
      </c>
      <c r="I199" s="52">
        <f>H199*'SS taxation calculator'!$E$32</f>
        <v>0</v>
      </c>
      <c r="J199" s="52">
        <f t="shared" si="5"/>
        <v>0</v>
      </c>
      <c r="K199" s="204" t="str">
        <f t="shared" si="6"/>
        <v>#DIV/0!</v>
      </c>
      <c r="L199" s="54" t="str">
        <f>CONCATENATE("Adding $",ROUND(B199/1000,1),"K actually added $",ROUND((B199+(J199-'SS taxation calculator'!$G$8))/1000,1),"K")</f>
        <v>Adding $-860K actually added $-860K</v>
      </c>
      <c r="M199" s="61">
        <f>'SS taxation calculator'!$C$7+'SS taxation calculator'!$C$8+'SS taxation calculator'!$C$9+B199</f>
        <v>-860000</v>
      </c>
      <c r="N199" s="55">
        <f>J199+B199+'SS taxation calculator'!$C$7</f>
        <v>-860000</v>
      </c>
      <c r="O199" s="55">
        <f t="shared" si="7"/>
        <v>31500</v>
      </c>
      <c r="P199" s="132">
        <f>VLOOKUP('SS taxation calculator'!$C$12,'SS taxation calculator'!$BC$6:$BF$16,3,FALSE)</f>
        <v>0</v>
      </c>
      <c r="Q199" s="132">
        <f>VLOOKUP('SS taxation calculator'!$C$12,'SS taxation calculator'!$BC$6:$BF$16,4,FALSE)</f>
        <v>0</v>
      </c>
      <c r="R199" s="132">
        <f t="shared" si="8"/>
        <v>0</v>
      </c>
      <c r="S199" s="205">
        <f>VLOOKUP('SS taxation calculator'!$C$12,'SS taxation calculator'!$BC$6:$BF$16,2,FALSE)</f>
        <v>0</v>
      </c>
      <c r="T199" s="132">
        <f t="shared" si="9"/>
        <v>0</v>
      </c>
    </row>
    <row r="200" ht="15.75" customHeight="1">
      <c r="A200" s="55">
        <f t="shared" si="1"/>
        <v>0</v>
      </c>
      <c r="B200" s="52">
        <f t="shared" si="2"/>
        <v>-859000</v>
      </c>
      <c r="C200" s="51">
        <f>'SS taxation calculator'!$G$7</f>
        <v>0</v>
      </c>
      <c r="D200" s="52">
        <f>'SS taxation calculator'!$C$7+B200+'SS taxation calculator'!$C$8+'SS taxation calculator'!$C$9*0.5-'Line By Line'!$E$12</f>
        <v>-859000</v>
      </c>
      <c r="E200" s="52">
        <f>IF(D200&lt;'Line By Line'!$E$14,0,MIN(D200-'Line By Line'!$E$14,'Line By Line'!$E$16))</f>
        <v>0</v>
      </c>
      <c r="F200" s="52">
        <f t="shared" si="3"/>
        <v>0</v>
      </c>
      <c r="G200" s="51" t="str">
        <f t="shared" si="4"/>
        <v>50% of 1st TH</v>
      </c>
      <c r="H200" s="51">
        <f>IF('Line By Line'!$E$14&lt;D200,D200-'Line By Line'!$E$14-E200,0)</f>
        <v>0</v>
      </c>
      <c r="I200" s="52">
        <f>H200*'SS taxation calculator'!$E$32</f>
        <v>0</v>
      </c>
      <c r="J200" s="52">
        <f t="shared" si="5"/>
        <v>0</v>
      </c>
      <c r="K200" s="204" t="str">
        <f t="shared" si="6"/>
        <v>#DIV/0!</v>
      </c>
      <c r="L200" s="54" t="str">
        <f>CONCATENATE("Adding $",ROUND(B200/1000,1),"K actually added $",ROUND((B200+(J200-'SS taxation calculator'!$G$8))/1000,1),"K")</f>
        <v>Adding $-859K actually added $-859K</v>
      </c>
      <c r="M200" s="61">
        <f>'SS taxation calculator'!$C$7+'SS taxation calculator'!$C$8+'SS taxation calculator'!$C$9+B200</f>
        <v>-859000</v>
      </c>
      <c r="N200" s="55">
        <f>J200+B200+'SS taxation calculator'!$C$7</f>
        <v>-859000</v>
      </c>
      <c r="O200" s="55">
        <f t="shared" si="7"/>
        <v>31500</v>
      </c>
      <c r="P200" s="132">
        <f>VLOOKUP('SS taxation calculator'!$C$12,'SS taxation calculator'!$BC$6:$BF$16,3,FALSE)</f>
        <v>0</v>
      </c>
      <c r="Q200" s="132">
        <f>VLOOKUP('SS taxation calculator'!$C$12,'SS taxation calculator'!$BC$6:$BF$16,4,FALSE)</f>
        <v>0</v>
      </c>
      <c r="R200" s="132">
        <f t="shared" si="8"/>
        <v>0</v>
      </c>
      <c r="S200" s="205">
        <f>VLOOKUP('SS taxation calculator'!$C$12,'SS taxation calculator'!$BC$6:$BF$16,2,FALSE)</f>
        <v>0</v>
      </c>
      <c r="T200" s="132">
        <f t="shared" si="9"/>
        <v>0</v>
      </c>
    </row>
    <row r="201" ht="15.75" customHeight="1">
      <c r="A201" s="55">
        <f t="shared" si="1"/>
        <v>0</v>
      </c>
      <c r="B201" s="52">
        <f t="shared" si="2"/>
        <v>-858000</v>
      </c>
      <c r="C201" s="51">
        <f>'SS taxation calculator'!$G$7</f>
        <v>0</v>
      </c>
      <c r="D201" s="52">
        <f>'SS taxation calculator'!$C$7+B201+'SS taxation calculator'!$C$8+'SS taxation calculator'!$C$9*0.5-'Line By Line'!$E$12</f>
        <v>-858000</v>
      </c>
      <c r="E201" s="52">
        <f>IF(D201&lt;'Line By Line'!$E$14,0,MIN(D201-'Line By Line'!$E$14,'Line By Line'!$E$16))</f>
        <v>0</v>
      </c>
      <c r="F201" s="52">
        <f t="shared" si="3"/>
        <v>0</v>
      </c>
      <c r="G201" s="51" t="str">
        <f t="shared" si="4"/>
        <v>50% of 1st TH</v>
      </c>
      <c r="H201" s="51">
        <f>IF('Line By Line'!$E$14&lt;D201,D201-'Line By Line'!$E$14-E201,0)</f>
        <v>0</v>
      </c>
      <c r="I201" s="52">
        <f>H201*'SS taxation calculator'!$E$32</f>
        <v>0</v>
      </c>
      <c r="J201" s="52">
        <f t="shared" si="5"/>
        <v>0</v>
      </c>
      <c r="K201" s="204" t="str">
        <f t="shared" si="6"/>
        <v>#DIV/0!</v>
      </c>
      <c r="L201" s="54" t="str">
        <f>CONCATENATE("Adding $",ROUND(B201/1000,1),"K actually added $",ROUND((B201+(J201-'SS taxation calculator'!$G$8))/1000,1),"K")</f>
        <v>Adding $-858K actually added $-858K</v>
      </c>
      <c r="M201" s="61">
        <f>'SS taxation calculator'!$C$7+'SS taxation calculator'!$C$8+'SS taxation calculator'!$C$9+B201</f>
        <v>-858000</v>
      </c>
      <c r="N201" s="55">
        <f>J201+B201+'SS taxation calculator'!$C$7</f>
        <v>-858000</v>
      </c>
      <c r="O201" s="55">
        <f t="shared" si="7"/>
        <v>31500</v>
      </c>
      <c r="P201" s="132">
        <f>VLOOKUP('SS taxation calculator'!$C$12,'SS taxation calculator'!$BC$6:$BF$16,3,FALSE)</f>
        <v>0</v>
      </c>
      <c r="Q201" s="132">
        <f>VLOOKUP('SS taxation calculator'!$C$12,'SS taxation calculator'!$BC$6:$BF$16,4,FALSE)</f>
        <v>0</v>
      </c>
      <c r="R201" s="132">
        <f t="shared" si="8"/>
        <v>0</v>
      </c>
      <c r="S201" s="205">
        <f>VLOOKUP('SS taxation calculator'!$C$12,'SS taxation calculator'!$BC$6:$BF$16,2,FALSE)</f>
        <v>0</v>
      </c>
      <c r="T201" s="132">
        <f t="shared" si="9"/>
        <v>0</v>
      </c>
    </row>
    <row r="202" ht="15.75" customHeight="1">
      <c r="A202" s="55">
        <f t="shared" si="1"/>
        <v>0</v>
      </c>
      <c r="B202" s="52">
        <f t="shared" si="2"/>
        <v>-857000</v>
      </c>
      <c r="C202" s="51">
        <f>'SS taxation calculator'!$G$7</f>
        <v>0</v>
      </c>
      <c r="D202" s="52">
        <f>'SS taxation calculator'!$C$7+B202+'SS taxation calculator'!$C$8+'SS taxation calculator'!$C$9*0.5-'Line By Line'!$E$12</f>
        <v>-857000</v>
      </c>
      <c r="E202" s="52">
        <f>IF(D202&lt;'Line By Line'!$E$14,0,MIN(D202-'Line By Line'!$E$14,'Line By Line'!$E$16))</f>
        <v>0</v>
      </c>
      <c r="F202" s="52">
        <f t="shared" si="3"/>
        <v>0</v>
      </c>
      <c r="G202" s="51" t="str">
        <f t="shared" si="4"/>
        <v>50% of 1st TH</v>
      </c>
      <c r="H202" s="51">
        <f>IF('Line By Line'!$E$14&lt;D202,D202-'Line By Line'!$E$14-E202,0)</f>
        <v>0</v>
      </c>
      <c r="I202" s="52">
        <f>H202*'SS taxation calculator'!$E$32</f>
        <v>0</v>
      </c>
      <c r="J202" s="52">
        <f t="shared" si="5"/>
        <v>0</v>
      </c>
      <c r="K202" s="204" t="str">
        <f t="shared" si="6"/>
        <v>#DIV/0!</v>
      </c>
      <c r="L202" s="54" t="str">
        <f>CONCATENATE("Adding $",ROUND(B202/1000,1),"K actually added $",ROUND((B202+(J202-'SS taxation calculator'!$G$8))/1000,1),"K")</f>
        <v>Adding $-857K actually added $-857K</v>
      </c>
      <c r="M202" s="61">
        <f>'SS taxation calculator'!$C$7+'SS taxation calculator'!$C$8+'SS taxation calculator'!$C$9+B202</f>
        <v>-857000</v>
      </c>
      <c r="N202" s="55">
        <f>J202+B202+'SS taxation calculator'!$C$7</f>
        <v>-857000</v>
      </c>
      <c r="O202" s="55">
        <f t="shared" si="7"/>
        <v>31500</v>
      </c>
      <c r="P202" s="132">
        <f>VLOOKUP('SS taxation calculator'!$C$12,'SS taxation calculator'!$BC$6:$BF$16,3,FALSE)</f>
        <v>0</v>
      </c>
      <c r="Q202" s="132">
        <f>VLOOKUP('SS taxation calculator'!$C$12,'SS taxation calculator'!$BC$6:$BF$16,4,FALSE)</f>
        <v>0</v>
      </c>
      <c r="R202" s="132">
        <f t="shared" si="8"/>
        <v>0</v>
      </c>
      <c r="S202" s="205">
        <f>VLOOKUP('SS taxation calculator'!$C$12,'SS taxation calculator'!$BC$6:$BF$16,2,FALSE)</f>
        <v>0</v>
      </c>
      <c r="T202" s="132">
        <f t="shared" si="9"/>
        <v>0</v>
      </c>
    </row>
    <row r="203" ht="15.75" customHeight="1">
      <c r="A203" s="55">
        <f t="shared" si="1"/>
        <v>0</v>
      </c>
      <c r="B203" s="52">
        <f t="shared" si="2"/>
        <v>-856000</v>
      </c>
      <c r="C203" s="51">
        <f>'SS taxation calculator'!$G$7</f>
        <v>0</v>
      </c>
      <c r="D203" s="52">
        <f>'SS taxation calculator'!$C$7+B203+'SS taxation calculator'!$C$8+'SS taxation calculator'!$C$9*0.5-'Line By Line'!$E$12</f>
        <v>-856000</v>
      </c>
      <c r="E203" s="52">
        <f>IF(D203&lt;'Line By Line'!$E$14,0,MIN(D203-'Line By Line'!$E$14,'Line By Line'!$E$16))</f>
        <v>0</v>
      </c>
      <c r="F203" s="52">
        <f t="shared" si="3"/>
        <v>0</v>
      </c>
      <c r="G203" s="51" t="str">
        <f t="shared" si="4"/>
        <v>50% of 1st TH</v>
      </c>
      <c r="H203" s="51">
        <f>IF('Line By Line'!$E$14&lt;D203,D203-'Line By Line'!$E$14-E203,0)</f>
        <v>0</v>
      </c>
      <c r="I203" s="52">
        <f>H203*'SS taxation calculator'!$E$32</f>
        <v>0</v>
      </c>
      <c r="J203" s="52">
        <f t="shared" si="5"/>
        <v>0</v>
      </c>
      <c r="K203" s="204" t="str">
        <f t="shared" si="6"/>
        <v>#DIV/0!</v>
      </c>
      <c r="L203" s="54" t="str">
        <f>CONCATENATE("Adding $",ROUND(B203/1000,1),"K actually added $",ROUND((B203+(J203-'SS taxation calculator'!$G$8))/1000,1),"K")</f>
        <v>Adding $-856K actually added $-856K</v>
      </c>
      <c r="M203" s="61">
        <f>'SS taxation calculator'!$C$7+'SS taxation calculator'!$C$8+'SS taxation calculator'!$C$9+B203</f>
        <v>-856000</v>
      </c>
      <c r="N203" s="55">
        <f>J203+B203+'SS taxation calculator'!$C$7</f>
        <v>-856000</v>
      </c>
      <c r="O203" s="55">
        <f t="shared" si="7"/>
        <v>31500</v>
      </c>
      <c r="P203" s="132">
        <f>VLOOKUP('SS taxation calculator'!$C$12,'SS taxation calculator'!$BC$6:$BF$16,3,FALSE)</f>
        <v>0</v>
      </c>
      <c r="Q203" s="132">
        <f>VLOOKUP('SS taxation calculator'!$C$12,'SS taxation calculator'!$BC$6:$BF$16,4,FALSE)</f>
        <v>0</v>
      </c>
      <c r="R203" s="132">
        <f t="shared" si="8"/>
        <v>0</v>
      </c>
      <c r="S203" s="205">
        <f>VLOOKUP('SS taxation calculator'!$C$12,'SS taxation calculator'!$BC$6:$BF$16,2,FALSE)</f>
        <v>0</v>
      </c>
      <c r="T203" s="132">
        <f t="shared" si="9"/>
        <v>0</v>
      </c>
    </row>
    <row r="204" ht="15.75" customHeight="1">
      <c r="A204" s="55">
        <f t="shared" si="1"/>
        <v>0</v>
      </c>
      <c r="B204" s="52">
        <f t="shared" si="2"/>
        <v>-855000</v>
      </c>
      <c r="C204" s="51">
        <f>'SS taxation calculator'!$G$7</f>
        <v>0</v>
      </c>
      <c r="D204" s="52">
        <f>'SS taxation calculator'!$C$7+B204+'SS taxation calculator'!$C$8+'SS taxation calculator'!$C$9*0.5-'Line By Line'!$E$12</f>
        <v>-855000</v>
      </c>
      <c r="E204" s="52">
        <f>IF(D204&lt;'Line By Line'!$E$14,0,MIN(D204-'Line By Line'!$E$14,'Line By Line'!$E$16))</f>
        <v>0</v>
      </c>
      <c r="F204" s="52">
        <f t="shared" si="3"/>
        <v>0</v>
      </c>
      <c r="G204" s="51" t="str">
        <f t="shared" si="4"/>
        <v>50% of 1st TH</v>
      </c>
      <c r="H204" s="51">
        <f>IF('Line By Line'!$E$14&lt;D204,D204-'Line By Line'!$E$14-E204,0)</f>
        <v>0</v>
      </c>
      <c r="I204" s="52">
        <f>H204*'SS taxation calculator'!$E$32</f>
        <v>0</v>
      </c>
      <c r="J204" s="52">
        <f t="shared" si="5"/>
        <v>0</v>
      </c>
      <c r="K204" s="204" t="str">
        <f t="shared" si="6"/>
        <v>#DIV/0!</v>
      </c>
      <c r="L204" s="54" t="str">
        <f>CONCATENATE("Adding $",ROUND(B204/1000,1),"K actually added $",ROUND((B204+(J204-'SS taxation calculator'!$G$8))/1000,1),"K")</f>
        <v>Adding $-855K actually added $-855K</v>
      </c>
      <c r="M204" s="61">
        <f>'SS taxation calculator'!$C$7+'SS taxation calculator'!$C$8+'SS taxation calculator'!$C$9+B204</f>
        <v>-855000</v>
      </c>
      <c r="N204" s="55">
        <f>J204+B204+'SS taxation calculator'!$C$7</f>
        <v>-855000</v>
      </c>
      <c r="O204" s="55">
        <f t="shared" si="7"/>
        <v>31500</v>
      </c>
      <c r="P204" s="132">
        <f>VLOOKUP('SS taxation calculator'!$C$12,'SS taxation calculator'!$BC$6:$BF$16,3,FALSE)</f>
        <v>0</v>
      </c>
      <c r="Q204" s="132">
        <f>VLOOKUP('SS taxation calculator'!$C$12,'SS taxation calculator'!$BC$6:$BF$16,4,FALSE)</f>
        <v>0</v>
      </c>
      <c r="R204" s="132">
        <f t="shared" si="8"/>
        <v>0</v>
      </c>
      <c r="S204" s="205">
        <f>VLOOKUP('SS taxation calculator'!$C$12,'SS taxation calculator'!$BC$6:$BF$16,2,FALSE)</f>
        <v>0</v>
      </c>
      <c r="T204" s="132">
        <f t="shared" si="9"/>
        <v>0</v>
      </c>
    </row>
    <row r="205" ht="15.75" customHeight="1">
      <c r="A205" s="55">
        <f t="shared" si="1"/>
        <v>0</v>
      </c>
      <c r="B205" s="52">
        <f t="shared" si="2"/>
        <v>-854000</v>
      </c>
      <c r="C205" s="51">
        <f>'SS taxation calculator'!$G$7</f>
        <v>0</v>
      </c>
      <c r="D205" s="52">
        <f>'SS taxation calculator'!$C$7+B205+'SS taxation calculator'!$C$8+'SS taxation calculator'!$C$9*0.5-'Line By Line'!$E$12</f>
        <v>-854000</v>
      </c>
      <c r="E205" s="52">
        <f>IF(D205&lt;'Line By Line'!$E$14,0,MIN(D205-'Line By Line'!$E$14,'Line By Line'!$E$16))</f>
        <v>0</v>
      </c>
      <c r="F205" s="52">
        <f t="shared" si="3"/>
        <v>0</v>
      </c>
      <c r="G205" s="51" t="str">
        <f t="shared" si="4"/>
        <v>50% of 1st TH</v>
      </c>
      <c r="H205" s="51">
        <f>IF('Line By Line'!$E$14&lt;D205,D205-'Line By Line'!$E$14-E205,0)</f>
        <v>0</v>
      </c>
      <c r="I205" s="52">
        <f>H205*'SS taxation calculator'!$E$32</f>
        <v>0</v>
      </c>
      <c r="J205" s="52">
        <f t="shared" si="5"/>
        <v>0</v>
      </c>
      <c r="K205" s="204" t="str">
        <f t="shared" si="6"/>
        <v>#DIV/0!</v>
      </c>
      <c r="L205" s="54" t="str">
        <f>CONCATENATE("Adding $",ROUND(B205/1000,1),"K actually added $",ROUND((B205+(J205-'SS taxation calculator'!$G$8))/1000,1),"K")</f>
        <v>Adding $-854K actually added $-854K</v>
      </c>
      <c r="M205" s="61">
        <f>'SS taxation calculator'!$C$7+'SS taxation calculator'!$C$8+'SS taxation calculator'!$C$9+B205</f>
        <v>-854000</v>
      </c>
      <c r="N205" s="55">
        <f>J205+B205+'SS taxation calculator'!$C$7</f>
        <v>-854000</v>
      </c>
      <c r="O205" s="55">
        <f t="shared" si="7"/>
        <v>31500</v>
      </c>
      <c r="P205" s="132">
        <f>VLOOKUP('SS taxation calculator'!$C$12,'SS taxation calculator'!$BC$6:$BF$16,3,FALSE)</f>
        <v>0</v>
      </c>
      <c r="Q205" s="132">
        <f>VLOOKUP('SS taxation calculator'!$C$12,'SS taxation calculator'!$BC$6:$BF$16,4,FALSE)</f>
        <v>0</v>
      </c>
      <c r="R205" s="132">
        <f t="shared" si="8"/>
        <v>0</v>
      </c>
      <c r="S205" s="205">
        <f>VLOOKUP('SS taxation calculator'!$C$12,'SS taxation calculator'!$BC$6:$BF$16,2,FALSE)</f>
        <v>0</v>
      </c>
      <c r="T205" s="132">
        <f t="shared" si="9"/>
        <v>0</v>
      </c>
    </row>
    <row r="206" ht="15.75" customHeight="1">
      <c r="A206" s="55">
        <f t="shared" si="1"/>
        <v>0</v>
      </c>
      <c r="B206" s="52">
        <f t="shared" si="2"/>
        <v>-853000</v>
      </c>
      <c r="C206" s="51">
        <f>'SS taxation calculator'!$G$7</f>
        <v>0</v>
      </c>
      <c r="D206" s="52">
        <f>'SS taxation calculator'!$C$7+B206+'SS taxation calculator'!$C$8+'SS taxation calculator'!$C$9*0.5-'Line By Line'!$E$12</f>
        <v>-853000</v>
      </c>
      <c r="E206" s="52">
        <f>IF(D206&lt;'Line By Line'!$E$14,0,MIN(D206-'Line By Line'!$E$14,'Line By Line'!$E$16))</f>
        <v>0</v>
      </c>
      <c r="F206" s="52">
        <f t="shared" si="3"/>
        <v>0</v>
      </c>
      <c r="G206" s="51" t="str">
        <f t="shared" si="4"/>
        <v>50% of 1st TH</v>
      </c>
      <c r="H206" s="51">
        <f>IF('Line By Line'!$E$14&lt;D206,D206-'Line By Line'!$E$14-E206,0)</f>
        <v>0</v>
      </c>
      <c r="I206" s="52">
        <f>H206*'SS taxation calculator'!$E$32</f>
        <v>0</v>
      </c>
      <c r="J206" s="52">
        <f t="shared" si="5"/>
        <v>0</v>
      </c>
      <c r="K206" s="204" t="str">
        <f t="shared" si="6"/>
        <v>#DIV/0!</v>
      </c>
      <c r="L206" s="54" t="str">
        <f>CONCATENATE("Adding $",ROUND(B206/1000,1),"K actually added $",ROUND((B206+(J206-'SS taxation calculator'!$G$8))/1000,1),"K")</f>
        <v>Adding $-853K actually added $-853K</v>
      </c>
      <c r="M206" s="61">
        <f>'SS taxation calculator'!$C$7+'SS taxation calculator'!$C$8+'SS taxation calculator'!$C$9+B206</f>
        <v>-853000</v>
      </c>
      <c r="N206" s="55">
        <f>J206+B206+'SS taxation calculator'!$C$7</f>
        <v>-853000</v>
      </c>
      <c r="O206" s="55">
        <f t="shared" si="7"/>
        <v>31500</v>
      </c>
      <c r="P206" s="132">
        <f>VLOOKUP('SS taxation calculator'!$C$12,'SS taxation calculator'!$BC$6:$BF$16,3,FALSE)</f>
        <v>0</v>
      </c>
      <c r="Q206" s="132">
        <f>VLOOKUP('SS taxation calculator'!$C$12,'SS taxation calculator'!$BC$6:$BF$16,4,FALSE)</f>
        <v>0</v>
      </c>
      <c r="R206" s="132">
        <f t="shared" si="8"/>
        <v>0</v>
      </c>
      <c r="S206" s="205">
        <f>VLOOKUP('SS taxation calculator'!$C$12,'SS taxation calculator'!$BC$6:$BF$16,2,FALSE)</f>
        <v>0</v>
      </c>
      <c r="T206" s="132">
        <f t="shared" si="9"/>
        <v>0</v>
      </c>
    </row>
    <row r="207" ht="15.75" customHeight="1">
      <c r="A207" s="55">
        <f t="shared" si="1"/>
        <v>0</v>
      </c>
      <c r="B207" s="52">
        <f t="shared" si="2"/>
        <v>-852000</v>
      </c>
      <c r="C207" s="51">
        <f>'SS taxation calculator'!$G$7</f>
        <v>0</v>
      </c>
      <c r="D207" s="52">
        <f>'SS taxation calculator'!$C$7+B207+'SS taxation calculator'!$C$8+'SS taxation calculator'!$C$9*0.5-'Line By Line'!$E$12</f>
        <v>-852000</v>
      </c>
      <c r="E207" s="52">
        <f>IF(D207&lt;'Line By Line'!$E$14,0,MIN(D207-'Line By Line'!$E$14,'Line By Line'!$E$16))</f>
        <v>0</v>
      </c>
      <c r="F207" s="52">
        <f t="shared" si="3"/>
        <v>0</v>
      </c>
      <c r="G207" s="51" t="str">
        <f t="shared" si="4"/>
        <v>50% of 1st TH</v>
      </c>
      <c r="H207" s="51">
        <f>IF('Line By Line'!$E$14&lt;D207,D207-'Line By Line'!$E$14-E207,0)</f>
        <v>0</v>
      </c>
      <c r="I207" s="52">
        <f>H207*'SS taxation calculator'!$E$32</f>
        <v>0</v>
      </c>
      <c r="J207" s="52">
        <f t="shared" si="5"/>
        <v>0</v>
      </c>
      <c r="K207" s="204" t="str">
        <f t="shared" si="6"/>
        <v>#DIV/0!</v>
      </c>
      <c r="L207" s="54" t="str">
        <f>CONCATENATE("Adding $",ROUND(B207/1000,1),"K actually added $",ROUND((B207+(J207-'SS taxation calculator'!$G$8))/1000,1),"K")</f>
        <v>Adding $-852K actually added $-852K</v>
      </c>
      <c r="M207" s="61">
        <f>'SS taxation calculator'!$C$7+'SS taxation calculator'!$C$8+'SS taxation calculator'!$C$9+B207</f>
        <v>-852000</v>
      </c>
      <c r="N207" s="55">
        <f>J207+B207+'SS taxation calculator'!$C$7</f>
        <v>-852000</v>
      </c>
      <c r="O207" s="55">
        <f t="shared" si="7"/>
        <v>31500</v>
      </c>
      <c r="P207" s="132">
        <f>VLOOKUP('SS taxation calculator'!$C$12,'SS taxation calculator'!$BC$6:$BF$16,3,FALSE)</f>
        <v>0</v>
      </c>
      <c r="Q207" s="132">
        <f>VLOOKUP('SS taxation calculator'!$C$12,'SS taxation calculator'!$BC$6:$BF$16,4,FALSE)</f>
        <v>0</v>
      </c>
      <c r="R207" s="132">
        <f t="shared" si="8"/>
        <v>0</v>
      </c>
      <c r="S207" s="205">
        <f>VLOOKUP('SS taxation calculator'!$C$12,'SS taxation calculator'!$BC$6:$BF$16,2,FALSE)</f>
        <v>0</v>
      </c>
      <c r="T207" s="132">
        <f t="shared" si="9"/>
        <v>0</v>
      </c>
    </row>
    <row r="208" ht="15.75" customHeight="1">
      <c r="A208" s="55">
        <f t="shared" si="1"/>
        <v>0</v>
      </c>
      <c r="B208" s="52">
        <f t="shared" si="2"/>
        <v>-851000</v>
      </c>
      <c r="C208" s="51">
        <f>'SS taxation calculator'!$G$7</f>
        <v>0</v>
      </c>
      <c r="D208" s="52">
        <f>'SS taxation calculator'!$C$7+B208+'SS taxation calculator'!$C$8+'SS taxation calculator'!$C$9*0.5-'Line By Line'!$E$12</f>
        <v>-851000</v>
      </c>
      <c r="E208" s="52">
        <f>IF(D208&lt;'Line By Line'!$E$14,0,MIN(D208-'Line By Line'!$E$14,'Line By Line'!$E$16))</f>
        <v>0</v>
      </c>
      <c r="F208" s="52">
        <f t="shared" si="3"/>
        <v>0</v>
      </c>
      <c r="G208" s="51" t="str">
        <f t="shared" si="4"/>
        <v>50% of 1st TH</v>
      </c>
      <c r="H208" s="51">
        <f>IF('Line By Line'!$E$14&lt;D208,D208-'Line By Line'!$E$14-E208,0)</f>
        <v>0</v>
      </c>
      <c r="I208" s="52">
        <f>H208*'SS taxation calculator'!$E$32</f>
        <v>0</v>
      </c>
      <c r="J208" s="52">
        <f t="shared" si="5"/>
        <v>0</v>
      </c>
      <c r="K208" s="204" t="str">
        <f t="shared" si="6"/>
        <v>#DIV/0!</v>
      </c>
      <c r="L208" s="54" t="str">
        <f>CONCATENATE("Adding $",ROUND(B208/1000,1),"K actually added $",ROUND((B208+(J208-'SS taxation calculator'!$G$8))/1000,1),"K")</f>
        <v>Adding $-851K actually added $-851K</v>
      </c>
      <c r="M208" s="61">
        <f>'SS taxation calculator'!$C$7+'SS taxation calculator'!$C$8+'SS taxation calculator'!$C$9+B208</f>
        <v>-851000</v>
      </c>
      <c r="N208" s="55">
        <f>J208+B208+'SS taxation calculator'!$C$7</f>
        <v>-851000</v>
      </c>
      <c r="O208" s="55">
        <f t="shared" si="7"/>
        <v>31500</v>
      </c>
      <c r="P208" s="132">
        <f>VLOOKUP('SS taxation calculator'!$C$12,'SS taxation calculator'!$BC$6:$BF$16,3,FALSE)</f>
        <v>0</v>
      </c>
      <c r="Q208" s="132">
        <f>VLOOKUP('SS taxation calculator'!$C$12,'SS taxation calculator'!$BC$6:$BF$16,4,FALSE)</f>
        <v>0</v>
      </c>
      <c r="R208" s="132">
        <f t="shared" si="8"/>
        <v>0</v>
      </c>
      <c r="S208" s="205">
        <f>VLOOKUP('SS taxation calculator'!$C$12,'SS taxation calculator'!$BC$6:$BF$16,2,FALSE)</f>
        <v>0</v>
      </c>
      <c r="T208" s="132">
        <f t="shared" si="9"/>
        <v>0</v>
      </c>
    </row>
    <row r="209" ht="15.75" customHeight="1">
      <c r="A209" s="55">
        <f t="shared" si="1"/>
        <v>0</v>
      </c>
      <c r="B209" s="52">
        <f t="shared" si="2"/>
        <v>-850000</v>
      </c>
      <c r="C209" s="51">
        <f>'SS taxation calculator'!$G$7</f>
        <v>0</v>
      </c>
      <c r="D209" s="52">
        <f>'SS taxation calculator'!$C$7+B209+'SS taxation calculator'!$C$8+'SS taxation calculator'!$C$9*0.5-'Line By Line'!$E$12</f>
        <v>-850000</v>
      </c>
      <c r="E209" s="52">
        <f>IF(D209&lt;'Line By Line'!$E$14,0,MIN(D209-'Line By Line'!$E$14,'Line By Line'!$E$16))</f>
        <v>0</v>
      </c>
      <c r="F209" s="52">
        <f t="shared" si="3"/>
        <v>0</v>
      </c>
      <c r="G209" s="51" t="str">
        <f t="shared" si="4"/>
        <v>50% of 1st TH</v>
      </c>
      <c r="H209" s="51">
        <f>IF('Line By Line'!$E$14&lt;D209,D209-'Line By Line'!$E$14-E209,0)</f>
        <v>0</v>
      </c>
      <c r="I209" s="52">
        <f>H209*'SS taxation calculator'!$E$32</f>
        <v>0</v>
      </c>
      <c r="J209" s="52">
        <f t="shared" si="5"/>
        <v>0</v>
      </c>
      <c r="K209" s="204" t="str">
        <f t="shared" si="6"/>
        <v>#DIV/0!</v>
      </c>
      <c r="L209" s="54" t="str">
        <f>CONCATENATE("Adding $",ROUND(B209/1000,1),"K actually added $",ROUND((B209+(J209-'SS taxation calculator'!$G$8))/1000,1),"K")</f>
        <v>Adding $-850K actually added $-850K</v>
      </c>
      <c r="M209" s="61">
        <f>'SS taxation calculator'!$C$7+'SS taxation calculator'!$C$8+'SS taxation calculator'!$C$9+B209</f>
        <v>-850000</v>
      </c>
      <c r="N209" s="55">
        <f>J209+B209+'SS taxation calculator'!$C$7</f>
        <v>-850000</v>
      </c>
      <c r="O209" s="55">
        <f t="shared" si="7"/>
        <v>31500</v>
      </c>
      <c r="P209" s="132">
        <f>VLOOKUP('SS taxation calculator'!$C$12,'SS taxation calculator'!$BC$6:$BF$16,3,FALSE)</f>
        <v>0</v>
      </c>
      <c r="Q209" s="132">
        <f>VLOOKUP('SS taxation calculator'!$C$12,'SS taxation calculator'!$BC$6:$BF$16,4,FALSE)</f>
        <v>0</v>
      </c>
      <c r="R209" s="132">
        <f t="shared" si="8"/>
        <v>0</v>
      </c>
      <c r="S209" s="205">
        <f>VLOOKUP('SS taxation calculator'!$C$12,'SS taxation calculator'!$BC$6:$BF$16,2,FALSE)</f>
        <v>0</v>
      </c>
      <c r="T209" s="132">
        <f t="shared" si="9"/>
        <v>0</v>
      </c>
    </row>
    <row r="210" ht="15.75" customHeight="1">
      <c r="A210" s="55">
        <f t="shared" si="1"/>
        <v>0</v>
      </c>
      <c r="B210" s="52">
        <f t="shared" si="2"/>
        <v>-849000</v>
      </c>
      <c r="C210" s="51">
        <f>'SS taxation calculator'!$G$7</f>
        <v>0</v>
      </c>
      <c r="D210" s="52">
        <f>'SS taxation calculator'!$C$7+B210+'SS taxation calculator'!$C$8+'SS taxation calculator'!$C$9*0.5-'Line By Line'!$E$12</f>
        <v>-849000</v>
      </c>
      <c r="E210" s="52">
        <f>IF(D210&lt;'Line By Line'!$E$14,0,MIN(D210-'Line By Line'!$E$14,'Line By Line'!$E$16))</f>
        <v>0</v>
      </c>
      <c r="F210" s="52">
        <f t="shared" si="3"/>
        <v>0</v>
      </c>
      <c r="G210" s="51" t="str">
        <f t="shared" si="4"/>
        <v>50% of 1st TH</v>
      </c>
      <c r="H210" s="51">
        <f>IF('Line By Line'!$E$14&lt;D210,D210-'Line By Line'!$E$14-E210,0)</f>
        <v>0</v>
      </c>
      <c r="I210" s="52">
        <f>H210*'SS taxation calculator'!$E$32</f>
        <v>0</v>
      </c>
      <c r="J210" s="52">
        <f t="shared" si="5"/>
        <v>0</v>
      </c>
      <c r="K210" s="204" t="str">
        <f t="shared" si="6"/>
        <v>#DIV/0!</v>
      </c>
      <c r="L210" s="54" t="str">
        <f>CONCATENATE("Adding $",ROUND(B210/1000,1),"K actually added $",ROUND((B210+(J210-'SS taxation calculator'!$G$8))/1000,1),"K")</f>
        <v>Adding $-849K actually added $-849K</v>
      </c>
      <c r="M210" s="61">
        <f>'SS taxation calculator'!$C$7+'SS taxation calculator'!$C$8+'SS taxation calculator'!$C$9+B210</f>
        <v>-849000</v>
      </c>
      <c r="N210" s="55">
        <f>J210+B210+'SS taxation calculator'!$C$7</f>
        <v>-849000</v>
      </c>
      <c r="O210" s="55">
        <f t="shared" si="7"/>
        <v>31500</v>
      </c>
      <c r="P210" s="132">
        <f>VLOOKUP('SS taxation calculator'!$C$12,'SS taxation calculator'!$BC$6:$BF$16,3,FALSE)</f>
        <v>0</v>
      </c>
      <c r="Q210" s="132">
        <f>VLOOKUP('SS taxation calculator'!$C$12,'SS taxation calculator'!$BC$6:$BF$16,4,FALSE)</f>
        <v>0</v>
      </c>
      <c r="R210" s="132">
        <f t="shared" si="8"/>
        <v>0</v>
      </c>
      <c r="S210" s="205">
        <f>VLOOKUP('SS taxation calculator'!$C$12,'SS taxation calculator'!$BC$6:$BF$16,2,FALSE)</f>
        <v>0</v>
      </c>
      <c r="T210" s="132">
        <f t="shared" si="9"/>
        <v>0</v>
      </c>
    </row>
    <row r="211" ht="15.75" customHeight="1">
      <c r="A211" s="55">
        <f t="shared" si="1"/>
        <v>0</v>
      </c>
      <c r="B211" s="52">
        <f t="shared" si="2"/>
        <v>-848000</v>
      </c>
      <c r="C211" s="51">
        <f>'SS taxation calculator'!$G$7</f>
        <v>0</v>
      </c>
      <c r="D211" s="52">
        <f>'SS taxation calculator'!$C$7+B211+'SS taxation calculator'!$C$8+'SS taxation calculator'!$C$9*0.5-'Line By Line'!$E$12</f>
        <v>-848000</v>
      </c>
      <c r="E211" s="52">
        <f>IF(D211&lt;'Line By Line'!$E$14,0,MIN(D211-'Line By Line'!$E$14,'Line By Line'!$E$16))</f>
        <v>0</v>
      </c>
      <c r="F211" s="52">
        <f t="shared" si="3"/>
        <v>0</v>
      </c>
      <c r="G211" s="51" t="str">
        <f t="shared" si="4"/>
        <v>50% of 1st TH</v>
      </c>
      <c r="H211" s="51">
        <f>IF('Line By Line'!$E$14&lt;D211,D211-'Line By Line'!$E$14-E211,0)</f>
        <v>0</v>
      </c>
      <c r="I211" s="52">
        <f>H211*'SS taxation calculator'!$E$32</f>
        <v>0</v>
      </c>
      <c r="J211" s="52">
        <f t="shared" si="5"/>
        <v>0</v>
      </c>
      <c r="K211" s="204" t="str">
        <f t="shared" si="6"/>
        <v>#DIV/0!</v>
      </c>
      <c r="L211" s="54" t="str">
        <f>CONCATENATE("Adding $",ROUND(B211/1000,1),"K actually added $",ROUND((B211+(J211-'SS taxation calculator'!$G$8))/1000,1),"K")</f>
        <v>Adding $-848K actually added $-848K</v>
      </c>
      <c r="M211" s="61">
        <f>'SS taxation calculator'!$C$7+'SS taxation calculator'!$C$8+'SS taxation calculator'!$C$9+B211</f>
        <v>-848000</v>
      </c>
      <c r="N211" s="55">
        <f>J211+B211+'SS taxation calculator'!$C$7</f>
        <v>-848000</v>
      </c>
      <c r="O211" s="55">
        <f t="shared" si="7"/>
        <v>31500</v>
      </c>
      <c r="P211" s="132">
        <f>VLOOKUP('SS taxation calculator'!$C$12,'SS taxation calculator'!$BC$6:$BF$16,3,FALSE)</f>
        <v>0</v>
      </c>
      <c r="Q211" s="132">
        <f>VLOOKUP('SS taxation calculator'!$C$12,'SS taxation calculator'!$BC$6:$BF$16,4,FALSE)</f>
        <v>0</v>
      </c>
      <c r="R211" s="132">
        <f t="shared" si="8"/>
        <v>0</v>
      </c>
      <c r="S211" s="205">
        <f>VLOOKUP('SS taxation calculator'!$C$12,'SS taxation calculator'!$BC$6:$BF$16,2,FALSE)</f>
        <v>0</v>
      </c>
      <c r="T211" s="132">
        <f t="shared" si="9"/>
        <v>0</v>
      </c>
    </row>
    <row r="212" ht="15.75" customHeight="1">
      <c r="A212" s="55">
        <f t="shared" si="1"/>
        <v>0</v>
      </c>
      <c r="B212" s="52">
        <f t="shared" si="2"/>
        <v>-847000</v>
      </c>
      <c r="C212" s="51">
        <f>'SS taxation calculator'!$G$7</f>
        <v>0</v>
      </c>
      <c r="D212" s="52">
        <f>'SS taxation calculator'!$C$7+B212+'SS taxation calculator'!$C$8+'SS taxation calculator'!$C$9*0.5-'Line By Line'!$E$12</f>
        <v>-847000</v>
      </c>
      <c r="E212" s="52">
        <f>IF(D212&lt;'Line By Line'!$E$14,0,MIN(D212-'Line By Line'!$E$14,'Line By Line'!$E$16))</f>
        <v>0</v>
      </c>
      <c r="F212" s="52">
        <f t="shared" si="3"/>
        <v>0</v>
      </c>
      <c r="G212" s="51" t="str">
        <f t="shared" si="4"/>
        <v>50% of 1st TH</v>
      </c>
      <c r="H212" s="51">
        <f>IF('Line By Line'!$E$14&lt;D212,D212-'Line By Line'!$E$14-E212,0)</f>
        <v>0</v>
      </c>
      <c r="I212" s="52">
        <f>H212*'SS taxation calculator'!$E$32</f>
        <v>0</v>
      </c>
      <c r="J212" s="52">
        <f t="shared" si="5"/>
        <v>0</v>
      </c>
      <c r="K212" s="204" t="str">
        <f t="shared" si="6"/>
        <v>#DIV/0!</v>
      </c>
      <c r="L212" s="54" t="str">
        <f>CONCATENATE("Adding $",ROUND(B212/1000,1),"K actually added $",ROUND((B212+(J212-'SS taxation calculator'!$G$8))/1000,1),"K")</f>
        <v>Adding $-847K actually added $-847K</v>
      </c>
      <c r="M212" s="61">
        <f>'SS taxation calculator'!$C$7+'SS taxation calculator'!$C$8+'SS taxation calculator'!$C$9+B212</f>
        <v>-847000</v>
      </c>
      <c r="N212" s="55">
        <f>J212+B212+'SS taxation calculator'!$C$7</f>
        <v>-847000</v>
      </c>
      <c r="O212" s="55">
        <f t="shared" si="7"/>
        <v>31500</v>
      </c>
      <c r="P212" s="132">
        <f>VLOOKUP('SS taxation calculator'!$C$12,'SS taxation calculator'!$BC$6:$BF$16,3,FALSE)</f>
        <v>0</v>
      </c>
      <c r="Q212" s="132">
        <f>VLOOKUP('SS taxation calculator'!$C$12,'SS taxation calculator'!$BC$6:$BF$16,4,FALSE)</f>
        <v>0</v>
      </c>
      <c r="R212" s="132">
        <f t="shared" si="8"/>
        <v>0</v>
      </c>
      <c r="S212" s="205">
        <f>VLOOKUP('SS taxation calculator'!$C$12,'SS taxation calculator'!$BC$6:$BF$16,2,FALSE)</f>
        <v>0</v>
      </c>
      <c r="T212" s="132">
        <f t="shared" si="9"/>
        <v>0</v>
      </c>
    </row>
    <row r="213" ht="15.75" customHeight="1">
      <c r="A213" s="55">
        <f t="shared" si="1"/>
        <v>0</v>
      </c>
      <c r="B213" s="52">
        <f t="shared" si="2"/>
        <v>-846000</v>
      </c>
      <c r="C213" s="51">
        <f>'SS taxation calculator'!$G$7</f>
        <v>0</v>
      </c>
      <c r="D213" s="52">
        <f>'SS taxation calculator'!$C$7+B213+'SS taxation calculator'!$C$8+'SS taxation calculator'!$C$9*0.5-'Line By Line'!$E$12</f>
        <v>-846000</v>
      </c>
      <c r="E213" s="52">
        <f>IF(D213&lt;'Line By Line'!$E$14,0,MIN(D213-'Line By Line'!$E$14,'Line By Line'!$E$16))</f>
        <v>0</v>
      </c>
      <c r="F213" s="52">
        <f t="shared" si="3"/>
        <v>0</v>
      </c>
      <c r="G213" s="51" t="str">
        <f t="shared" si="4"/>
        <v>50% of 1st TH</v>
      </c>
      <c r="H213" s="51">
        <f>IF('Line By Line'!$E$14&lt;D213,D213-'Line By Line'!$E$14-E213,0)</f>
        <v>0</v>
      </c>
      <c r="I213" s="52">
        <f>H213*'SS taxation calculator'!$E$32</f>
        <v>0</v>
      </c>
      <c r="J213" s="52">
        <f t="shared" si="5"/>
        <v>0</v>
      </c>
      <c r="K213" s="204" t="str">
        <f t="shared" si="6"/>
        <v>#DIV/0!</v>
      </c>
      <c r="L213" s="54" t="str">
        <f>CONCATENATE("Adding $",ROUND(B213/1000,1),"K actually added $",ROUND((B213+(J213-'SS taxation calculator'!$G$8))/1000,1),"K")</f>
        <v>Adding $-846K actually added $-846K</v>
      </c>
      <c r="M213" s="61">
        <f>'SS taxation calculator'!$C$7+'SS taxation calculator'!$C$8+'SS taxation calculator'!$C$9+B213</f>
        <v>-846000</v>
      </c>
      <c r="N213" s="55">
        <f>J213+B213+'SS taxation calculator'!$C$7</f>
        <v>-846000</v>
      </c>
      <c r="O213" s="55">
        <f t="shared" si="7"/>
        <v>31500</v>
      </c>
      <c r="P213" s="132">
        <f>VLOOKUP('SS taxation calculator'!$C$12,'SS taxation calculator'!$BC$6:$BF$16,3,FALSE)</f>
        <v>0</v>
      </c>
      <c r="Q213" s="132">
        <f>VLOOKUP('SS taxation calculator'!$C$12,'SS taxation calculator'!$BC$6:$BF$16,4,FALSE)</f>
        <v>0</v>
      </c>
      <c r="R213" s="132">
        <f t="shared" si="8"/>
        <v>0</v>
      </c>
      <c r="S213" s="205">
        <f>VLOOKUP('SS taxation calculator'!$C$12,'SS taxation calculator'!$BC$6:$BF$16,2,FALSE)</f>
        <v>0</v>
      </c>
      <c r="T213" s="132">
        <f t="shared" si="9"/>
        <v>0</v>
      </c>
    </row>
    <row r="214" ht="15.75" customHeight="1">
      <c r="A214" s="55">
        <f t="shared" si="1"/>
        <v>0</v>
      </c>
      <c r="B214" s="52">
        <f t="shared" si="2"/>
        <v>-845000</v>
      </c>
      <c r="C214" s="51">
        <f>'SS taxation calculator'!$G$7</f>
        <v>0</v>
      </c>
      <c r="D214" s="52">
        <f>'SS taxation calculator'!$C$7+B214+'SS taxation calculator'!$C$8+'SS taxation calculator'!$C$9*0.5-'Line By Line'!$E$12</f>
        <v>-845000</v>
      </c>
      <c r="E214" s="52">
        <f>IF(D214&lt;'Line By Line'!$E$14,0,MIN(D214-'Line By Line'!$E$14,'Line By Line'!$E$16))</f>
        <v>0</v>
      </c>
      <c r="F214" s="52">
        <f t="shared" si="3"/>
        <v>0</v>
      </c>
      <c r="G214" s="51" t="str">
        <f t="shared" si="4"/>
        <v>50% of 1st TH</v>
      </c>
      <c r="H214" s="51">
        <f>IF('Line By Line'!$E$14&lt;D214,D214-'Line By Line'!$E$14-E214,0)</f>
        <v>0</v>
      </c>
      <c r="I214" s="52">
        <f>H214*'SS taxation calculator'!$E$32</f>
        <v>0</v>
      </c>
      <c r="J214" s="52">
        <f t="shared" si="5"/>
        <v>0</v>
      </c>
      <c r="K214" s="204" t="str">
        <f t="shared" si="6"/>
        <v>#DIV/0!</v>
      </c>
      <c r="L214" s="54" t="str">
        <f>CONCATENATE("Adding $",ROUND(B214/1000,1),"K actually added $",ROUND((B214+(J214-'SS taxation calculator'!$G$8))/1000,1),"K")</f>
        <v>Adding $-845K actually added $-845K</v>
      </c>
      <c r="M214" s="61">
        <f>'SS taxation calculator'!$C$7+'SS taxation calculator'!$C$8+'SS taxation calculator'!$C$9+B214</f>
        <v>-845000</v>
      </c>
      <c r="N214" s="55">
        <f>J214+B214+'SS taxation calculator'!$C$7</f>
        <v>-845000</v>
      </c>
      <c r="O214" s="55">
        <f t="shared" si="7"/>
        <v>31500</v>
      </c>
      <c r="P214" s="132">
        <f>VLOOKUP('SS taxation calculator'!$C$12,'SS taxation calculator'!$BC$6:$BF$16,3,FALSE)</f>
        <v>0</v>
      </c>
      <c r="Q214" s="132">
        <f>VLOOKUP('SS taxation calculator'!$C$12,'SS taxation calculator'!$BC$6:$BF$16,4,FALSE)</f>
        <v>0</v>
      </c>
      <c r="R214" s="132">
        <f t="shared" si="8"/>
        <v>0</v>
      </c>
      <c r="S214" s="205">
        <f>VLOOKUP('SS taxation calculator'!$C$12,'SS taxation calculator'!$BC$6:$BF$16,2,FALSE)</f>
        <v>0</v>
      </c>
      <c r="T214" s="132">
        <f t="shared" si="9"/>
        <v>0</v>
      </c>
    </row>
    <row r="215" ht="15.75" customHeight="1">
      <c r="A215" s="55">
        <f t="shared" si="1"/>
        <v>0</v>
      </c>
      <c r="B215" s="52">
        <f t="shared" si="2"/>
        <v>-844000</v>
      </c>
      <c r="C215" s="51">
        <f>'SS taxation calculator'!$G$7</f>
        <v>0</v>
      </c>
      <c r="D215" s="52">
        <f>'SS taxation calculator'!$C$7+B215+'SS taxation calculator'!$C$8+'SS taxation calculator'!$C$9*0.5-'Line By Line'!$E$12</f>
        <v>-844000</v>
      </c>
      <c r="E215" s="52">
        <f>IF(D215&lt;'Line By Line'!$E$14,0,MIN(D215-'Line By Line'!$E$14,'Line By Line'!$E$16))</f>
        <v>0</v>
      </c>
      <c r="F215" s="52">
        <f t="shared" si="3"/>
        <v>0</v>
      </c>
      <c r="G215" s="51" t="str">
        <f t="shared" si="4"/>
        <v>50% of 1st TH</v>
      </c>
      <c r="H215" s="51">
        <f>IF('Line By Line'!$E$14&lt;D215,D215-'Line By Line'!$E$14-E215,0)</f>
        <v>0</v>
      </c>
      <c r="I215" s="52">
        <f>H215*'SS taxation calculator'!$E$32</f>
        <v>0</v>
      </c>
      <c r="J215" s="52">
        <f t="shared" si="5"/>
        <v>0</v>
      </c>
      <c r="K215" s="204" t="str">
        <f t="shared" si="6"/>
        <v>#DIV/0!</v>
      </c>
      <c r="L215" s="54" t="str">
        <f>CONCATENATE("Adding $",ROUND(B215/1000,1),"K actually added $",ROUND((B215+(J215-'SS taxation calculator'!$G$8))/1000,1),"K")</f>
        <v>Adding $-844K actually added $-844K</v>
      </c>
      <c r="M215" s="61">
        <f>'SS taxation calculator'!$C$7+'SS taxation calculator'!$C$8+'SS taxation calculator'!$C$9+B215</f>
        <v>-844000</v>
      </c>
      <c r="N215" s="55">
        <f>J215+B215+'SS taxation calculator'!$C$7</f>
        <v>-844000</v>
      </c>
      <c r="O215" s="55">
        <f t="shared" si="7"/>
        <v>31500</v>
      </c>
      <c r="P215" s="132">
        <f>VLOOKUP('SS taxation calculator'!$C$12,'SS taxation calculator'!$BC$6:$BF$16,3,FALSE)</f>
        <v>0</v>
      </c>
      <c r="Q215" s="132">
        <f>VLOOKUP('SS taxation calculator'!$C$12,'SS taxation calculator'!$BC$6:$BF$16,4,FALSE)</f>
        <v>0</v>
      </c>
      <c r="R215" s="132">
        <f t="shared" si="8"/>
        <v>0</v>
      </c>
      <c r="S215" s="205">
        <f>VLOOKUP('SS taxation calculator'!$C$12,'SS taxation calculator'!$BC$6:$BF$16,2,FALSE)</f>
        <v>0</v>
      </c>
      <c r="T215" s="132">
        <f t="shared" si="9"/>
        <v>0</v>
      </c>
    </row>
    <row r="216" ht="15.75" customHeight="1">
      <c r="A216" s="55">
        <f t="shared" si="1"/>
        <v>0</v>
      </c>
      <c r="B216" s="52">
        <f t="shared" si="2"/>
        <v>-843000</v>
      </c>
      <c r="C216" s="51">
        <f>'SS taxation calculator'!$G$7</f>
        <v>0</v>
      </c>
      <c r="D216" s="52">
        <f>'SS taxation calculator'!$C$7+B216+'SS taxation calculator'!$C$8+'SS taxation calculator'!$C$9*0.5-'Line By Line'!$E$12</f>
        <v>-843000</v>
      </c>
      <c r="E216" s="52">
        <f>IF(D216&lt;'Line By Line'!$E$14,0,MIN(D216-'Line By Line'!$E$14,'Line By Line'!$E$16))</f>
        <v>0</v>
      </c>
      <c r="F216" s="52">
        <f t="shared" si="3"/>
        <v>0</v>
      </c>
      <c r="G216" s="51" t="str">
        <f t="shared" si="4"/>
        <v>50% of 1st TH</v>
      </c>
      <c r="H216" s="51">
        <f>IF('Line By Line'!$E$14&lt;D216,D216-'Line By Line'!$E$14-E216,0)</f>
        <v>0</v>
      </c>
      <c r="I216" s="52">
        <f>H216*'SS taxation calculator'!$E$32</f>
        <v>0</v>
      </c>
      <c r="J216" s="52">
        <f t="shared" si="5"/>
        <v>0</v>
      </c>
      <c r="K216" s="204" t="str">
        <f t="shared" si="6"/>
        <v>#DIV/0!</v>
      </c>
      <c r="L216" s="54" t="str">
        <f>CONCATENATE("Adding $",ROUND(B216/1000,1),"K actually added $",ROUND((B216+(J216-'SS taxation calculator'!$G$8))/1000,1),"K")</f>
        <v>Adding $-843K actually added $-843K</v>
      </c>
      <c r="M216" s="61">
        <f>'SS taxation calculator'!$C$7+'SS taxation calculator'!$C$8+'SS taxation calculator'!$C$9+B216</f>
        <v>-843000</v>
      </c>
      <c r="N216" s="55">
        <f>J216+B216+'SS taxation calculator'!$C$7</f>
        <v>-843000</v>
      </c>
      <c r="O216" s="55">
        <f t="shared" si="7"/>
        <v>31500</v>
      </c>
      <c r="P216" s="132">
        <f>VLOOKUP('SS taxation calculator'!$C$12,'SS taxation calculator'!$BC$6:$BF$16,3,FALSE)</f>
        <v>0</v>
      </c>
      <c r="Q216" s="132">
        <f>VLOOKUP('SS taxation calculator'!$C$12,'SS taxation calculator'!$BC$6:$BF$16,4,FALSE)</f>
        <v>0</v>
      </c>
      <c r="R216" s="132">
        <f t="shared" si="8"/>
        <v>0</v>
      </c>
      <c r="S216" s="205">
        <f>VLOOKUP('SS taxation calculator'!$C$12,'SS taxation calculator'!$BC$6:$BF$16,2,FALSE)</f>
        <v>0</v>
      </c>
      <c r="T216" s="132">
        <f t="shared" si="9"/>
        <v>0</v>
      </c>
    </row>
    <row r="217" ht="15.75" customHeight="1">
      <c r="A217" s="55">
        <f t="shared" si="1"/>
        <v>0</v>
      </c>
      <c r="B217" s="52">
        <f t="shared" si="2"/>
        <v>-842000</v>
      </c>
      <c r="C217" s="51">
        <f>'SS taxation calculator'!$G$7</f>
        <v>0</v>
      </c>
      <c r="D217" s="52">
        <f>'SS taxation calculator'!$C$7+B217+'SS taxation calculator'!$C$8+'SS taxation calculator'!$C$9*0.5-'Line By Line'!$E$12</f>
        <v>-842000</v>
      </c>
      <c r="E217" s="52">
        <f>IF(D217&lt;'Line By Line'!$E$14,0,MIN(D217-'Line By Line'!$E$14,'Line By Line'!$E$16))</f>
        <v>0</v>
      </c>
      <c r="F217" s="52">
        <f t="shared" si="3"/>
        <v>0</v>
      </c>
      <c r="G217" s="51" t="str">
        <f t="shared" si="4"/>
        <v>50% of 1st TH</v>
      </c>
      <c r="H217" s="51">
        <f>IF('Line By Line'!$E$14&lt;D217,D217-'Line By Line'!$E$14-E217,0)</f>
        <v>0</v>
      </c>
      <c r="I217" s="52">
        <f>H217*'SS taxation calculator'!$E$32</f>
        <v>0</v>
      </c>
      <c r="J217" s="52">
        <f t="shared" si="5"/>
        <v>0</v>
      </c>
      <c r="K217" s="204" t="str">
        <f t="shared" si="6"/>
        <v>#DIV/0!</v>
      </c>
      <c r="L217" s="54" t="str">
        <f>CONCATENATE("Adding $",ROUND(B217/1000,1),"K actually added $",ROUND((B217+(J217-'SS taxation calculator'!$G$8))/1000,1),"K")</f>
        <v>Adding $-842K actually added $-842K</v>
      </c>
      <c r="M217" s="61">
        <f>'SS taxation calculator'!$C$7+'SS taxation calculator'!$C$8+'SS taxation calculator'!$C$9+B217</f>
        <v>-842000</v>
      </c>
      <c r="N217" s="55">
        <f>J217+B217+'SS taxation calculator'!$C$7</f>
        <v>-842000</v>
      </c>
      <c r="O217" s="55">
        <f t="shared" si="7"/>
        <v>31500</v>
      </c>
      <c r="P217" s="132">
        <f>VLOOKUP('SS taxation calculator'!$C$12,'SS taxation calculator'!$BC$6:$BF$16,3,FALSE)</f>
        <v>0</v>
      </c>
      <c r="Q217" s="132">
        <f>VLOOKUP('SS taxation calculator'!$C$12,'SS taxation calculator'!$BC$6:$BF$16,4,FALSE)</f>
        <v>0</v>
      </c>
      <c r="R217" s="132">
        <f t="shared" si="8"/>
        <v>0</v>
      </c>
      <c r="S217" s="205">
        <f>VLOOKUP('SS taxation calculator'!$C$12,'SS taxation calculator'!$BC$6:$BF$16,2,FALSE)</f>
        <v>0</v>
      </c>
      <c r="T217" s="132">
        <f t="shared" si="9"/>
        <v>0</v>
      </c>
    </row>
    <row r="218" ht="15.75" customHeight="1">
      <c r="A218" s="55">
        <f t="shared" si="1"/>
        <v>0</v>
      </c>
      <c r="B218" s="52">
        <f t="shared" si="2"/>
        <v>-841000</v>
      </c>
      <c r="C218" s="51">
        <f>'SS taxation calculator'!$G$7</f>
        <v>0</v>
      </c>
      <c r="D218" s="52">
        <f>'SS taxation calculator'!$C$7+B218+'SS taxation calculator'!$C$8+'SS taxation calculator'!$C$9*0.5-'Line By Line'!$E$12</f>
        <v>-841000</v>
      </c>
      <c r="E218" s="52">
        <f>IF(D218&lt;'Line By Line'!$E$14,0,MIN(D218-'Line By Line'!$E$14,'Line By Line'!$E$16))</f>
        <v>0</v>
      </c>
      <c r="F218" s="52">
        <f t="shared" si="3"/>
        <v>0</v>
      </c>
      <c r="G218" s="51" t="str">
        <f t="shared" si="4"/>
        <v>50% of 1st TH</v>
      </c>
      <c r="H218" s="51">
        <f>IF('Line By Line'!$E$14&lt;D218,D218-'Line By Line'!$E$14-E218,0)</f>
        <v>0</v>
      </c>
      <c r="I218" s="52">
        <f>H218*'SS taxation calculator'!$E$32</f>
        <v>0</v>
      </c>
      <c r="J218" s="52">
        <f t="shared" si="5"/>
        <v>0</v>
      </c>
      <c r="K218" s="204" t="str">
        <f t="shared" si="6"/>
        <v>#DIV/0!</v>
      </c>
      <c r="L218" s="54" t="str">
        <f>CONCATENATE("Adding $",ROUND(B218/1000,1),"K actually added $",ROUND((B218+(J218-'SS taxation calculator'!$G$8))/1000,1),"K")</f>
        <v>Adding $-841K actually added $-841K</v>
      </c>
      <c r="M218" s="61">
        <f>'SS taxation calculator'!$C$7+'SS taxation calculator'!$C$8+'SS taxation calculator'!$C$9+B218</f>
        <v>-841000</v>
      </c>
      <c r="N218" s="55">
        <f>J218+B218+'SS taxation calculator'!$C$7</f>
        <v>-841000</v>
      </c>
      <c r="O218" s="55">
        <f t="shared" si="7"/>
        <v>31500</v>
      </c>
      <c r="P218" s="132">
        <f>VLOOKUP('SS taxation calculator'!$C$12,'SS taxation calculator'!$BC$6:$BF$16,3,FALSE)</f>
        <v>0</v>
      </c>
      <c r="Q218" s="132">
        <f>VLOOKUP('SS taxation calculator'!$C$12,'SS taxation calculator'!$BC$6:$BF$16,4,FALSE)</f>
        <v>0</v>
      </c>
      <c r="R218" s="132">
        <f t="shared" si="8"/>
        <v>0</v>
      </c>
      <c r="S218" s="205">
        <f>VLOOKUP('SS taxation calculator'!$C$12,'SS taxation calculator'!$BC$6:$BF$16,2,FALSE)</f>
        <v>0</v>
      </c>
      <c r="T218" s="132">
        <f t="shared" si="9"/>
        <v>0</v>
      </c>
    </row>
    <row r="219" ht="15.75" customHeight="1">
      <c r="A219" s="55">
        <f t="shared" si="1"/>
        <v>0</v>
      </c>
      <c r="B219" s="52">
        <f t="shared" si="2"/>
        <v>-840000</v>
      </c>
      <c r="C219" s="51">
        <f>'SS taxation calculator'!$G$7</f>
        <v>0</v>
      </c>
      <c r="D219" s="52">
        <f>'SS taxation calculator'!$C$7+B219+'SS taxation calculator'!$C$8+'SS taxation calculator'!$C$9*0.5-'Line By Line'!$E$12</f>
        <v>-840000</v>
      </c>
      <c r="E219" s="52">
        <f>IF(D219&lt;'Line By Line'!$E$14,0,MIN(D219-'Line By Line'!$E$14,'Line By Line'!$E$16))</f>
        <v>0</v>
      </c>
      <c r="F219" s="52">
        <f t="shared" si="3"/>
        <v>0</v>
      </c>
      <c r="G219" s="51" t="str">
        <f t="shared" si="4"/>
        <v>50% of 1st TH</v>
      </c>
      <c r="H219" s="51">
        <f>IF('Line By Line'!$E$14&lt;D219,D219-'Line By Line'!$E$14-E219,0)</f>
        <v>0</v>
      </c>
      <c r="I219" s="52">
        <f>H219*'SS taxation calculator'!$E$32</f>
        <v>0</v>
      </c>
      <c r="J219" s="52">
        <f t="shared" si="5"/>
        <v>0</v>
      </c>
      <c r="K219" s="204" t="str">
        <f t="shared" si="6"/>
        <v>#DIV/0!</v>
      </c>
      <c r="L219" s="54" t="str">
        <f>CONCATENATE("Adding $",ROUND(B219/1000,1),"K actually added $",ROUND((B219+(J219-'SS taxation calculator'!$G$8))/1000,1),"K")</f>
        <v>Adding $-840K actually added $-840K</v>
      </c>
      <c r="M219" s="61">
        <f>'SS taxation calculator'!$C$7+'SS taxation calculator'!$C$8+'SS taxation calculator'!$C$9+B219</f>
        <v>-840000</v>
      </c>
      <c r="N219" s="55">
        <f>J219+B219+'SS taxation calculator'!$C$7</f>
        <v>-840000</v>
      </c>
      <c r="O219" s="55">
        <f t="shared" si="7"/>
        <v>31500</v>
      </c>
      <c r="P219" s="132">
        <f>VLOOKUP('SS taxation calculator'!$C$12,'SS taxation calculator'!$BC$6:$BF$16,3,FALSE)</f>
        <v>0</v>
      </c>
      <c r="Q219" s="132">
        <f>VLOOKUP('SS taxation calculator'!$C$12,'SS taxation calculator'!$BC$6:$BF$16,4,FALSE)</f>
        <v>0</v>
      </c>
      <c r="R219" s="132">
        <f t="shared" si="8"/>
        <v>0</v>
      </c>
      <c r="S219" s="205">
        <f>VLOOKUP('SS taxation calculator'!$C$12,'SS taxation calculator'!$BC$6:$BF$16,2,FALSE)</f>
        <v>0</v>
      </c>
      <c r="T219" s="132">
        <f t="shared" si="9"/>
        <v>0</v>
      </c>
    </row>
    <row r="220" ht="15.75" customHeight="1">
      <c r="A220" s="55">
        <f t="shared" si="1"/>
        <v>0</v>
      </c>
      <c r="B220" s="52">
        <f t="shared" si="2"/>
        <v>-839000</v>
      </c>
      <c r="C220" s="51">
        <f>'SS taxation calculator'!$G$7</f>
        <v>0</v>
      </c>
      <c r="D220" s="52">
        <f>'SS taxation calculator'!$C$7+B220+'SS taxation calculator'!$C$8+'SS taxation calculator'!$C$9*0.5-'Line By Line'!$E$12</f>
        <v>-839000</v>
      </c>
      <c r="E220" s="52">
        <f>IF(D220&lt;'Line By Line'!$E$14,0,MIN(D220-'Line By Line'!$E$14,'Line By Line'!$E$16))</f>
        <v>0</v>
      </c>
      <c r="F220" s="52">
        <f t="shared" si="3"/>
        <v>0</v>
      </c>
      <c r="G220" s="51" t="str">
        <f t="shared" si="4"/>
        <v>50% of 1st TH</v>
      </c>
      <c r="H220" s="51">
        <f>IF('Line By Line'!$E$14&lt;D220,D220-'Line By Line'!$E$14-E220,0)</f>
        <v>0</v>
      </c>
      <c r="I220" s="52">
        <f>H220*'SS taxation calculator'!$E$32</f>
        <v>0</v>
      </c>
      <c r="J220" s="52">
        <f t="shared" si="5"/>
        <v>0</v>
      </c>
      <c r="K220" s="204" t="str">
        <f t="shared" si="6"/>
        <v>#DIV/0!</v>
      </c>
      <c r="L220" s="54" t="str">
        <f>CONCATENATE("Adding $",ROUND(B220/1000,1),"K actually added $",ROUND((B220+(J220-'SS taxation calculator'!$G$8))/1000,1),"K")</f>
        <v>Adding $-839K actually added $-839K</v>
      </c>
      <c r="M220" s="61">
        <f>'SS taxation calculator'!$C$7+'SS taxation calculator'!$C$8+'SS taxation calculator'!$C$9+B220</f>
        <v>-839000</v>
      </c>
      <c r="N220" s="55">
        <f>J220+B220+'SS taxation calculator'!$C$7</f>
        <v>-839000</v>
      </c>
      <c r="O220" s="55">
        <f t="shared" si="7"/>
        <v>31500</v>
      </c>
      <c r="P220" s="132">
        <f>VLOOKUP('SS taxation calculator'!$C$12,'SS taxation calculator'!$BC$6:$BF$16,3,FALSE)</f>
        <v>0</v>
      </c>
      <c r="Q220" s="132">
        <f>VLOOKUP('SS taxation calculator'!$C$12,'SS taxation calculator'!$BC$6:$BF$16,4,FALSE)</f>
        <v>0</v>
      </c>
      <c r="R220" s="132">
        <f t="shared" si="8"/>
        <v>0</v>
      </c>
      <c r="S220" s="205">
        <f>VLOOKUP('SS taxation calculator'!$C$12,'SS taxation calculator'!$BC$6:$BF$16,2,FALSE)</f>
        <v>0</v>
      </c>
      <c r="T220" s="132">
        <f t="shared" si="9"/>
        <v>0</v>
      </c>
    </row>
    <row r="221" ht="15.75" customHeight="1">
      <c r="A221" s="55">
        <f t="shared" si="1"/>
        <v>0</v>
      </c>
      <c r="B221" s="52">
        <f t="shared" si="2"/>
        <v>-838000</v>
      </c>
      <c r="C221" s="51">
        <f>'SS taxation calculator'!$G$7</f>
        <v>0</v>
      </c>
      <c r="D221" s="52">
        <f>'SS taxation calculator'!$C$7+B221+'SS taxation calculator'!$C$8+'SS taxation calculator'!$C$9*0.5-'Line By Line'!$E$12</f>
        <v>-838000</v>
      </c>
      <c r="E221" s="52">
        <f>IF(D221&lt;'Line By Line'!$E$14,0,MIN(D221-'Line By Line'!$E$14,'Line By Line'!$E$16))</f>
        <v>0</v>
      </c>
      <c r="F221" s="52">
        <f t="shared" si="3"/>
        <v>0</v>
      </c>
      <c r="G221" s="51" t="str">
        <f t="shared" si="4"/>
        <v>50% of 1st TH</v>
      </c>
      <c r="H221" s="51">
        <f>IF('Line By Line'!$E$14&lt;D221,D221-'Line By Line'!$E$14-E221,0)</f>
        <v>0</v>
      </c>
      <c r="I221" s="52">
        <f>H221*'SS taxation calculator'!$E$32</f>
        <v>0</v>
      </c>
      <c r="J221" s="52">
        <f t="shared" si="5"/>
        <v>0</v>
      </c>
      <c r="K221" s="204" t="str">
        <f t="shared" si="6"/>
        <v>#DIV/0!</v>
      </c>
      <c r="L221" s="54" t="str">
        <f>CONCATENATE("Adding $",ROUND(B221/1000,1),"K actually added $",ROUND((B221+(J221-'SS taxation calculator'!$G$8))/1000,1),"K")</f>
        <v>Adding $-838K actually added $-838K</v>
      </c>
      <c r="M221" s="61">
        <f>'SS taxation calculator'!$C$7+'SS taxation calculator'!$C$8+'SS taxation calculator'!$C$9+B221</f>
        <v>-838000</v>
      </c>
      <c r="N221" s="55">
        <f>J221+B221+'SS taxation calculator'!$C$7</f>
        <v>-838000</v>
      </c>
      <c r="O221" s="55">
        <f t="shared" si="7"/>
        <v>31500</v>
      </c>
      <c r="P221" s="132">
        <f>VLOOKUP('SS taxation calculator'!$C$12,'SS taxation calculator'!$BC$6:$BF$16,3,FALSE)</f>
        <v>0</v>
      </c>
      <c r="Q221" s="132">
        <f>VLOOKUP('SS taxation calculator'!$C$12,'SS taxation calculator'!$BC$6:$BF$16,4,FALSE)</f>
        <v>0</v>
      </c>
      <c r="R221" s="132">
        <f t="shared" si="8"/>
        <v>0</v>
      </c>
      <c r="S221" s="205">
        <f>VLOOKUP('SS taxation calculator'!$C$12,'SS taxation calculator'!$BC$6:$BF$16,2,FALSE)</f>
        <v>0</v>
      </c>
      <c r="T221" s="132">
        <f t="shared" si="9"/>
        <v>0</v>
      </c>
    </row>
    <row r="222" ht="15.75" customHeight="1">
      <c r="A222" s="55">
        <f t="shared" si="1"/>
        <v>0</v>
      </c>
      <c r="B222" s="52">
        <f t="shared" si="2"/>
        <v>-837000</v>
      </c>
      <c r="C222" s="51">
        <f>'SS taxation calculator'!$G$7</f>
        <v>0</v>
      </c>
      <c r="D222" s="52">
        <f>'SS taxation calculator'!$C$7+B222+'SS taxation calculator'!$C$8+'SS taxation calculator'!$C$9*0.5-'Line By Line'!$E$12</f>
        <v>-837000</v>
      </c>
      <c r="E222" s="52">
        <f>IF(D222&lt;'Line By Line'!$E$14,0,MIN(D222-'Line By Line'!$E$14,'Line By Line'!$E$16))</f>
        <v>0</v>
      </c>
      <c r="F222" s="52">
        <f t="shared" si="3"/>
        <v>0</v>
      </c>
      <c r="G222" s="51" t="str">
        <f t="shared" si="4"/>
        <v>50% of 1st TH</v>
      </c>
      <c r="H222" s="51">
        <f>IF('Line By Line'!$E$14&lt;D222,D222-'Line By Line'!$E$14-E222,0)</f>
        <v>0</v>
      </c>
      <c r="I222" s="52">
        <f>H222*'SS taxation calculator'!$E$32</f>
        <v>0</v>
      </c>
      <c r="J222" s="52">
        <f t="shared" si="5"/>
        <v>0</v>
      </c>
      <c r="K222" s="204" t="str">
        <f t="shared" si="6"/>
        <v>#DIV/0!</v>
      </c>
      <c r="L222" s="54" t="str">
        <f>CONCATENATE("Adding $",ROUND(B222/1000,1),"K actually added $",ROUND((B222+(J222-'SS taxation calculator'!$G$8))/1000,1),"K")</f>
        <v>Adding $-837K actually added $-837K</v>
      </c>
      <c r="M222" s="61">
        <f>'SS taxation calculator'!$C$7+'SS taxation calculator'!$C$8+'SS taxation calculator'!$C$9+B222</f>
        <v>-837000</v>
      </c>
      <c r="N222" s="55">
        <f>J222+B222+'SS taxation calculator'!$C$7</f>
        <v>-837000</v>
      </c>
      <c r="O222" s="55">
        <f t="shared" si="7"/>
        <v>31500</v>
      </c>
      <c r="P222" s="132">
        <f>VLOOKUP('SS taxation calculator'!$C$12,'SS taxation calculator'!$BC$6:$BF$16,3,FALSE)</f>
        <v>0</v>
      </c>
      <c r="Q222" s="132">
        <f>VLOOKUP('SS taxation calculator'!$C$12,'SS taxation calculator'!$BC$6:$BF$16,4,FALSE)</f>
        <v>0</v>
      </c>
      <c r="R222" s="132">
        <f t="shared" si="8"/>
        <v>0</v>
      </c>
      <c r="S222" s="205">
        <f>VLOOKUP('SS taxation calculator'!$C$12,'SS taxation calculator'!$BC$6:$BF$16,2,FALSE)</f>
        <v>0</v>
      </c>
      <c r="T222" s="132">
        <f t="shared" si="9"/>
        <v>0</v>
      </c>
    </row>
    <row r="223" ht="15.75" customHeight="1">
      <c r="A223" s="55">
        <f t="shared" si="1"/>
        <v>0</v>
      </c>
      <c r="B223" s="52">
        <f t="shared" si="2"/>
        <v>-836000</v>
      </c>
      <c r="C223" s="51">
        <f>'SS taxation calculator'!$G$7</f>
        <v>0</v>
      </c>
      <c r="D223" s="52">
        <f>'SS taxation calculator'!$C$7+B223+'SS taxation calculator'!$C$8+'SS taxation calculator'!$C$9*0.5-'Line By Line'!$E$12</f>
        <v>-836000</v>
      </c>
      <c r="E223" s="52">
        <f>IF(D223&lt;'Line By Line'!$E$14,0,MIN(D223-'Line By Line'!$E$14,'Line By Line'!$E$16))</f>
        <v>0</v>
      </c>
      <c r="F223" s="52">
        <f t="shared" si="3"/>
        <v>0</v>
      </c>
      <c r="G223" s="51" t="str">
        <f t="shared" si="4"/>
        <v>50% of 1st TH</v>
      </c>
      <c r="H223" s="51">
        <f>IF('Line By Line'!$E$14&lt;D223,D223-'Line By Line'!$E$14-E223,0)</f>
        <v>0</v>
      </c>
      <c r="I223" s="52">
        <f>H223*'SS taxation calculator'!$E$32</f>
        <v>0</v>
      </c>
      <c r="J223" s="52">
        <f t="shared" si="5"/>
        <v>0</v>
      </c>
      <c r="K223" s="204" t="str">
        <f t="shared" si="6"/>
        <v>#DIV/0!</v>
      </c>
      <c r="L223" s="54" t="str">
        <f>CONCATENATE("Adding $",ROUND(B223/1000,1),"K actually added $",ROUND((B223+(J223-'SS taxation calculator'!$G$8))/1000,1),"K")</f>
        <v>Adding $-836K actually added $-836K</v>
      </c>
      <c r="M223" s="61">
        <f>'SS taxation calculator'!$C$7+'SS taxation calculator'!$C$8+'SS taxation calculator'!$C$9+B223</f>
        <v>-836000</v>
      </c>
      <c r="N223" s="55">
        <f>J223+B223+'SS taxation calculator'!$C$7</f>
        <v>-836000</v>
      </c>
      <c r="O223" s="55">
        <f t="shared" si="7"/>
        <v>31500</v>
      </c>
      <c r="P223" s="132">
        <f>VLOOKUP('SS taxation calculator'!$C$12,'SS taxation calculator'!$BC$6:$BF$16,3,FALSE)</f>
        <v>0</v>
      </c>
      <c r="Q223" s="132">
        <f>VLOOKUP('SS taxation calculator'!$C$12,'SS taxation calculator'!$BC$6:$BF$16,4,FALSE)</f>
        <v>0</v>
      </c>
      <c r="R223" s="132">
        <f t="shared" si="8"/>
        <v>0</v>
      </c>
      <c r="S223" s="205">
        <f>VLOOKUP('SS taxation calculator'!$C$12,'SS taxation calculator'!$BC$6:$BF$16,2,FALSE)</f>
        <v>0</v>
      </c>
      <c r="T223" s="132">
        <f t="shared" si="9"/>
        <v>0</v>
      </c>
    </row>
    <row r="224" ht="15.75" customHeight="1">
      <c r="A224" s="55">
        <f t="shared" si="1"/>
        <v>0</v>
      </c>
      <c r="B224" s="52">
        <f t="shared" si="2"/>
        <v>-835000</v>
      </c>
      <c r="C224" s="51">
        <f>'SS taxation calculator'!$G$7</f>
        <v>0</v>
      </c>
      <c r="D224" s="52">
        <f>'SS taxation calculator'!$C$7+B224+'SS taxation calculator'!$C$8+'SS taxation calculator'!$C$9*0.5-'Line By Line'!$E$12</f>
        <v>-835000</v>
      </c>
      <c r="E224" s="52">
        <f>IF(D224&lt;'Line By Line'!$E$14,0,MIN(D224-'Line By Line'!$E$14,'Line By Line'!$E$16))</f>
        <v>0</v>
      </c>
      <c r="F224" s="52">
        <f t="shared" si="3"/>
        <v>0</v>
      </c>
      <c r="G224" s="51" t="str">
        <f t="shared" si="4"/>
        <v>50% of 1st TH</v>
      </c>
      <c r="H224" s="51">
        <f>IF('Line By Line'!$E$14&lt;D224,D224-'Line By Line'!$E$14-E224,0)</f>
        <v>0</v>
      </c>
      <c r="I224" s="52">
        <f>H224*'SS taxation calculator'!$E$32</f>
        <v>0</v>
      </c>
      <c r="J224" s="52">
        <f t="shared" si="5"/>
        <v>0</v>
      </c>
      <c r="K224" s="204" t="str">
        <f t="shared" si="6"/>
        <v>#DIV/0!</v>
      </c>
      <c r="L224" s="54" t="str">
        <f>CONCATENATE("Adding $",ROUND(B224/1000,1),"K actually added $",ROUND((B224+(J224-'SS taxation calculator'!$G$8))/1000,1),"K")</f>
        <v>Adding $-835K actually added $-835K</v>
      </c>
      <c r="M224" s="61">
        <f>'SS taxation calculator'!$C$7+'SS taxation calculator'!$C$8+'SS taxation calculator'!$C$9+B224</f>
        <v>-835000</v>
      </c>
      <c r="N224" s="55">
        <f>J224+B224+'SS taxation calculator'!$C$7</f>
        <v>-835000</v>
      </c>
      <c r="O224" s="55">
        <f t="shared" si="7"/>
        <v>31500</v>
      </c>
      <c r="P224" s="132">
        <f>VLOOKUP('SS taxation calculator'!$C$12,'SS taxation calculator'!$BC$6:$BF$16,3,FALSE)</f>
        <v>0</v>
      </c>
      <c r="Q224" s="132">
        <f>VLOOKUP('SS taxation calculator'!$C$12,'SS taxation calculator'!$BC$6:$BF$16,4,FALSE)</f>
        <v>0</v>
      </c>
      <c r="R224" s="132">
        <f t="shared" si="8"/>
        <v>0</v>
      </c>
      <c r="S224" s="205">
        <f>VLOOKUP('SS taxation calculator'!$C$12,'SS taxation calculator'!$BC$6:$BF$16,2,FALSE)</f>
        <v>0</v>
      </c>
      <c r="T224" s="132">
        <f t="shared" si="9"/>
        <v>0</v>
      </c>
    </row>
    <row r="225" ht="15.75" customHeight="1">
      <c r="A225" s="55">
        <f t="shared" si="1"/>
        <v>0</v>
      </c>
      <c r="B225" s="52">
        <f t="shared" si="2"/>
        <v>-834000</v>
      </c>
      <c r="C225" s="51">
        <f>'SS taxation calculator'!$G$7</f>
        <v>0</v>
      </c>
      <c r="D225" s="52">
        <f>'SS taxation calculator'!$C$7+B225+'SS taxation calculator'!$C$8+'SS taxation calculator'!$C$9*0.5-'Line By Line'!$E$12</f>
        <v>-834000</v>
      </c>
      <c r="E225" s="52">
        <f>IF(D225&lt;'Line By Line'!$E$14,0,MIN(D225-'Line By Line'!$E$14,'Line By Line'!$E$16))</f>
        <v>0</v>
      </c>
      <c r="F225" s="52">
        <f t="shared" si="3"/>
        <v>0</v>
      </c>
      <c r="G225" s="51" t="str">
        <f t="shared" si="4"/>
        <v>50% of 1st TH</v>
      </c>
      <c r="H225" s="51">
        <f>IF('Line By Line'!$E$14&lt;D225,D225-'Line By Line'!$E$14-E225,0)</f>
        <v>0</v>
      </c>
      <c r="I225" s="52">
        <f>H225*'SS taxation calculator'!$E$32</f>
        <v>0</v>
      </c>
      <c r="J225" s="52">
        <f t="shared" si="5"/>
        <v>0</v>
      </c>
      <c r="K225" s="204" t="str">
        <f t="shared" si="6"/>
        <v>#DIV/0!</v>
      </c>
      <c r="L225" s="54" t="str">
        <f>CONCATENATE("Adding $",ROUND(B225/1000,1),"K actually added $",ROUND((B225+(J225-'SS taxation calculator'!$G$8))/1000,1),"K")</f>
        <v>Adding $-834K actually added $-834K</v>
      </c>
      <c r="M225" s="61">
        <f>'SS taxation calculator'!$C$7+'SS taxation calculator'!$C$8+'SS taxation calculator'!$C$9+B225</f>
        <v>-834000</v>
      </c>
      <c r="N225" s="55">
        <f>J225+B225+'SS taxation calculator'!$C$7</f>
        <v>-834000</v>
      </c>
      <c r="O225" s="55">
        <f t="shared" si="7"/>
        <v>31500</v>
      </c>
      <c r="P225" s="132">
        <f>VLOOKUP('SS taxation calculator'!$C$12,'SS taxation calculator'!$BC$6:$BF$16,3,FALSE)</f>
        <v>0</v>
      </c>
      <c r="Q225" s="132">
        <f>VLOOKUP('SS taxation calculator'!$C$12,'SS taxation calculator'!$BC$6:$BF$16,4,FALSE)</f>
        <v>0</v>
      </c>
      <c r="R225" s="132">
        <f t="shared" si="8"/>
        <v>0</v>
      </c>
      <c r="S225" s="205">
        <f>VLOOKUP('SS taxation calculator'!$C$12,'SS taxation calculator'!$BC$6:$BF$16,2,FALSE)</f>
        <v>0</v>
      </c>
      <c r="T225" s="132">
        <f t="shared" si="9"/>
        <v>0</v>
      </c>
    </row>
    <row r="226" ht="15.75" customHeight="1">
      <c r="A226" s="55">
        <f t="shared" si="1"/>
        <v>0</v>
      </c>
      <c r="B226" s="52">
        <f t="shared" si="2"/>
        <v>-833000</v>
      </c>
      <c r="C226" s="51">
        <f>'SS taxation calculator'!$G$7</f>
        <v>0</v>
      </c>
      <c r="D226" s="52">
        <f>'SS taxation calculator'!$C$7+B226+'SS taxation calculator'!$C$8+'SS taxation calculator'!$C$9*0.5-'Line By Line'!$E$12</f>
        <v>-833000</v>
      </c>
      <c r="E226" s="52">
        <f>IF(D226&lt;'Line By Line'!$E$14,0,MIN(D226-'Line By Line'!$E$14,'Line By Line'!$E$16))</f>
        <v>0</v>
      </c>
      <c r="F226" s="52">
        <f t="shared" si="3"/>
        <v>0</v>
      </c>
      <c r="G226" s="51" t="str">
        <f t="shared" si="4"/>
        <v>50% of 1st TH</v>
      </c>
      <c r="H226" s="51">
        <f>IF('Line By Line'!$E$14&lt;D226,D226-'Line By Line'!$E$14-E226,0)</f>
        <v>0</v>
      </c>
      <c r="I226" s="52">
        <f>H226*'SS taxation calculator'!$E$32</f>
        <v>0</v>
      </c>
      <c r="J226" s="52">
        <f t="shared" si="5"/>
        <v>0</v>
      </c>
      <c r="K226" s="204" t="str">
        <f t="shared" si="6"/>
        <v>#DIV/0!</v>
      </c>
      <c r="L226" s="54" t="str">
        <f>CONCATENATE("Adding $",ROUND(B226/1000,1),"K actually added $",ROUND((B226+(J226-'SS taxation calculator'!$G$8))/1000,1),"K")</f>
        <v>Adding $-833K actually added $-833K</v>
      </c>
      <c r="M226" s="61">
        <f>'SS taxation calculator'!$C$7+'SS taxation calculator'!$C$8+'SS taxation calculator'!$C$9+B226</f>
        <v>-833000</v>
      </c>
      <c r="N226" s="55">
        <f>J226+B226+'SS taxation calculator'!$C$7</f>
        <v>-833000</v>
      </c>
      <c r="O226" s="55">
        <f t="shared" si="7"/>
        <v>31500</v>
      </c>
      <c r="P226" s="132">
        <f>VLOOKUP('SS taxation calculator'!$C$12,'SS taxation calculator'!$BC$6:$BF$16,3,FALSE)</f>
        <v>0</v>
      </c>
      <c r="Q226" s="132">
        <f>VLOOKUP('SS taxation calculator'!$C$12,'SS taxation calculator'!$BC$6:$BF$16,4,FALSE)</f>
        <v>0</v>
      </c>
      <c r="R226" s="132">
        <f t="shared" si="8"/>
        <v>0</v>
      </c>
      <c r="S226" s="205">
        <f>VLOOKUP('SS taxation calculator'!$C$12,'SS taxation calculator'!$BC$6:$BF$16,2,FALSE)</f>
        <v>0</v>
      </c>
      <c r="T226" s="132">
        <f t="shared" si="9"/>
        <v>0</v>
      </c>
    </row>
    <row r="227" ht="15.75" customHeight="1">
      <c r="A227" s="55">
        <f t="shared" si="1"/>
        <v>0</v>
      </c>
      <c r="B227" s="52">
        <f t="shared" si="2"/>
        <v>-832000</v>
      </c>
      <c r="C227" s="51">
        <f>'SS taxation calculator'!$G$7</f>
        <v>0</v>
      </c>
      <c r="D227" s="52">
        <f>'SS taxation calculator'!$C$7+B227+'SS taxation calculator'!$C$8+'SS taxation calculator'!$C$9*0.5-'Line By Line'!$E$12</f>
        <v>-832000</v>
      </c>
      <c r="E227" s="52">
        <f>IF(D227&lt;'Line By Line'!$E$14,0,MIN(D227-'Line By Line'!$E$14,'Line By Line'!$E$16))</f>
        <v>0</v>
      </c>
      <c r="F227" s="52">
        <f t="shared" si="3"/>
        <v>0</v>
      </c>
      <c r="G227" s="51" t="str">
        <f t="shared" si="4"/>
        <v>50% of 1st TH</v>
      </c>
      <c r="H227" s="51">
        <f>IF('Line By Line'!$E$14&lt;D227,D227-'Line By Line'!$E$14-E227,0)</f>
        <v>0</v>
      </c>
      <c r="I227" s="52">
        <f>H227*'SS taxation calculator'!$E$32</f>
        <v>0</v>
      </c>
      <c r="J227" s="52">
        <f t="shared" si="5"/>
        <v>0</v>
      </c>
      <c r="K227" s="204" t="str">
        <f t="shared" si="6"/>
        <v>#DIV/0!</v>
      </c>
      <c r="L227" s="54" t="str">
        <f>CONCATENATE("Adding $",ROUND(B227/1000,1),"K actually added $",ROUND((B227+(J227-'SS taxation calculator'!$G$8))/1000,1),"K")</f>
        <v>Adding $-832K actually added $-832K</v>
      </c>
      <c r="M227" s="61">
        <f>'SS taxation calculator'!$C$7+'SS taxation calculator'!$C$8+'SS taxation calculator'!$C$9+B227</f>
        <v>-832000</v>
      </c>
      <c r="N227" s="55">
        <f>J227+B227+'SS taxation calculator'!$C$7</f>
        <v>-832000</v>
      </c>
      <c r="O227" s="55">
        <f t="shared" si="7"/>
        <v>31500</v>
      </c>
      <c r="P227" s="132">
        <f>VLOOKUP('SS taxation calculator'!$C$12,'SS taxation calculator'!$BC$6:$BF$16,3,FALSE)</f>
        <v>0</v>
      </c>
      <c r="Q227" s="132">
        <f>VLOOKUP('SS taxation calculator'!$C$12,'SS taxation calculator'!$BC$6:$BF$16,4,FALSE)</f>
        <v>0</v>
      </c>
      <c r="R227" s="132">
        <f t="shared" si="8"/>
        <v>0</v>
      </c>
      <c r="S227" s="205">
        <f>VLOOKUP('SS taxation calculator'!$C$12,'SS taxation calculator'!$BC$6:$BF$16,2,FALSE)</f>
        <v>0</v>
      </c>
      <c r="T227" s="132">
        <f t="shared" si="9"/>
        <v>0</v>
      </c>
    </row>
    <row r="228" ht="15.75" customHeight="1">
      <c r="A228" s="55">
        <f t="shared" si="1"/>
        <v>0</v>
      </c>
      <c r="B228" s="52">
        <f t="shared" si="2"/>
        <v>-831000</v>
      </c>
      <c r="C228" s="51">
        <f>'SS taxation calculator'!$G$7</f>
        <v>0</v>
      </c>
      <c r="D228" s="52">
        <f>'SS taxation calculator'!$C$7+B228+'SS taxation calculator'!$C$8+'SS taxation calculator'!$C$9*0.5-'Line By Line'!$E$12</f>
        <v>-831000</v>
      </c>
      <c r="E228" s="52">
        <f>IF(D228&lt;'Line By Line'!$E$14,0,MIN(D228-'Line By Line'!$E$14,'Line By Line'!$E$16))</f>
        <v>0</v>
      </c>
      <c r="F228" s="52">
        <f t="shared" si="3"/>
        <v>0</v>
      </c>
      <c r="G228" s="51" t="str">
        <f t="shared" si="4"/>
        <v>50% of 1st TH</v>
      </c>
      <c r="H228" s="51">
        <f>IF('Line By Line'!$E$14&lt;D228,D228-'Line By Line'!$E$14-E228,0)</f>
        <v>0</v>
      </c>
      <c r="I228" s="52">
        <f>H228*'SS taxation calculator'!$E$32</f>
        <v>0</v>
      </c>
      <c r="J228" s="52">
        <f t="shared" si="5"/>
        <v>0</v>
      </c>
      <c r="K228" s="204" t="str">
        <f t="shared" si="6"/>
        <v>#DIV/0!</v>
      </c>
      <c r="L228" s="54" t="str">
        <f>CONCATENATE("Adding $",ROUND(B228/1000,1),"K actually added $",ROUND((B228+(J228-'SS taxation calculator'!$G$8))/1000,1),"K")</f>
        <v>Adding $-831K actually added $-831K</v>
      </c>
      <c r="M228" s="61">
        <f>'SS taxation calculator'!$C$7+'SS taxation calculator'!$C$8+'SS taxation calculator'!$C$9+B228</f>
        <v>-831000</v>
      </c>
      <c r="N228" s="55">
        <f>J228+B228+'SS taxation calculator'!$C$7</f>
        <v>-831000</v>
      </c>
      <c r="O228" s="55">
        <f t="shared" si="7"/>
        <v>31500</v>
      </c>
      <c r="P228" s="132">
        <f>VLOOKUP('SS taxation calculator'!$C$12,'SS taxation calculator'!$BC$6:$BF$16,3,FALSE)</f>
        <v>0</v>
      </c>
      <c r="Q228" s="132">
        <f>VLOOKUP('SS taxation calculator'!$C$12,'SS taxation calculator'!$BC$6:$BF$16,4,FALSE)</f>
        <v>0</v>
      </c>
      <c r="R228" s="132">
        <f t="shared" si="8"/>
        <v>0</v>
      </c>
      <c r="S228" s="205">
        <f>VLOOKUP('SS taxation calculator'!$C$12,'SS taxation calculator'!$BC$6:$BF$16,2,FALSE)</f>
        <v>0</v>
      </c>
      <c r="T228" s="132">
        <f t="shared" si="9"/>
        <v>0</v>
      </c>
    </row>
    <row r="229" ht="15.75" customHeight="1">
      <c r="A229" s="55">
        <f t="shared" si="1"/>
        <v>0</v>
      </c>
      <c r="B229" s="52">
        <f t="shared" si="2"/>
        <v>-830000</v>
      </c>
      <c r="C229" s="51">
        <f>'SS taxation calculator'!$G$7</f>
        <v>0</v>
      </c>
      <c r="D229" s="52">
        <f>'SS taxation calculator'!$C$7+B229+'SS taxation calculator'!$C$8+'SS taxation calculator'!$C$9*0.5-'Line By Line'!$E$12</f>
        <v>-830000</v>
      </c>
      <c r="E229" s="52">
        <f>IF(D229&lt;'Line By Line'!$E$14,0,MIN(D229-'Line By Line'!$E$14,'Line By Line'!$E$16))</f>
        <v>0</v>
      </c>
      <c r="F229" s="52">
        <f t="shared" si="3"/>
        <v>0</v>
      </c>
      <c r="G229" s="51" t="str">
        <f t="shared" si="4"/>
        <v>50% of 1st TH</v>
      </c>
      <c r="H229" s="51">
        <f>IF('Line By Line'!$E$14&lt;D229,D229-'Line By Line'!$E$14-E229,0)</f>
        <v>0</v>
      </c>
      <c r="I229" s="52">
        <f>H229*'SS taxation calculator'!$E$32</f>
        <v>0</v>
      </c>
      <c r="J229" s="52">
        <f t="shared" si="5"/>
        <v>0</v>
      </c>
      <c r="K229" s="204" t="str">
        <f t="shared" si="6"/>
        <v>#DIV/0!</v>
      </c>
      <c r="L229" s="54" t="str">
        <f>CONCATENATE("Adding $",ROUND(B229/1000,1),"K actually added $",ROUND((B229+(J229-'SS taxation calculator'!$G$8))/1000,1),"K")</f>
        <v>Adding $-830K actually added $-830K</v>
      </c>
      <c r="M229" s="61">
        <f>'SS taxation calculator'!$C$7+'SS taxation calculator'!$C$8+'SS taxation calculator'!$C$9+B229</f>
        <v>-830000</v>
      </c>
      <c r="N229" s="55">
        <f>J229+B229+'SS taxation calculator'!$C$7</f>
        <v>-830000</v>
      </c>
      <c r="O229" s="55">
        <f t="shared" si="7"/>
        <v>31500</v>
      </c>
      <c r="P229" s="132">
        <f>VLOOKUP('SS taxation calculator'!$C$12,'SS taxation calculator'!$BC$6:$BF$16,3,FALSE)</f>
        <v>0</v>
      </c>
      <c r="Q229" s="132">
        <f>VLOOKUP('SS taxation calculator'!$C$12,'SS taxation calculator'!$BC$6:$BF$16,4,FALSE)</f>
        <v>0</v>
      </c>
      <c r="R229" s="132">
        <f t="shared" si="8"/>
        <v>0</v>
      </c>
      <c r="S229" s="205">
        <f>VLOOKUP('SS taxation calculator'!$C$12,'SS taxation calculator'!$BC$6:$BF$16,2,FALSE)</f>
        <v>0</v>
      </c>
      <c r="T229" s="132">
        <f t="shared" si="9"/>
        <v>0</v>
      </c>
    </row>
    <row r="230" ht="15.75" customHeight="1">
      <c r="A230" s="55">
        <f t="shared" si="1"/>
        <v>0</v>
      </c>
      <c r="B230" s="52">
        <f t="shared" si="2"/>
        <v>-829000</v>
      </c>
      <c r="C230" s="51">
        <f>'SS taxation calculator'!$G$7</f>
        <v>0</v>
      </c>
      <c r="D230" s="52">
        <f>'SS taxation calculator'!$C$7+B230+'SS taxation calculator'!$C$8+'SS taxation calculator'!$C$9*0.5-'Line By Line'!$E$12</f>
        <v>-829000</v>
      </c>
      <c r="E230" s="52">
        <f>IF(D230&lt;'Line By Line'!$E$14,0,MIN(D230-'Line By Line'!$E$14,'Line By Line'!$E$16))</f>
        <v>0</v>
      </c>
      <c r="F230" s="52">
        <f t="shared" si="3"/>
        <v>0</v>
      </c>
      <c r="G230" s="51" t="str">
        <f t="shared" si="4"/>
        <v>50% of 1st TH</v>
      </c>
      <c r="H230" s="51">
        <f>IF('Line By Line'!$E$14&lt;D230,D230-'Line By Line'!$E$14-E230,0)</f>
        <v>0</v>
      </c>
      <c r="I230" s="52">
        <f>H230*'SS taxation calculator'!$E$32</f>
        <v>0</v>
      </c>
      <c r="J230" s="52">
        <f t="shared" si="5"/>
        <v>0</v>
      </c>
      <c r="K230" s="204" t="str">
        <f t="shared" si="6"/>
        <v>#DIV/0!</v>
      </c>
      <c r="L230" s="54" t="str">
        <f>CONCATENATE("Adding $",ROUND(B230/1000,1),"K actually added $",ROUND((B230+(J230-'SS taxation calculator'!$G$8))/1000,1),"K")</f>
        <v>Adding $-829K actually added $-829K</v>
      </c>
      <c r="M230" s="61">
        <f>'SS taxation calculator'!$C$7+'SS taxation calculator'!$C$8+'SS taxation calculator'!$C$9+B230</f>
        <v>-829000</v>
      </c>
      <c r="N230" s="55">
        <f>J230+B230+'SS taxation calculator'!$C$7</f>
        <v>-829000</v>
      </c>
      <c r="O230" s="55">
        <f t="shared" si="7"/>
        <v>31500</v>
      </c>
      <c r="P230" s="132">
        <f>VLOOKUP('SS taxation calculator'!$C$12,'SS taxation calculator'!$BC$6:$BF$16,3,FALSE)</f>
        <v>0</v>
      </c>
      <c r="Q230" s="132">
        <f>VLOOKUP('SS taxation calculator'!$C$12,'SS taxation calculator'!$BC$6:$BF$16,4,FALSE)</f>
        <v>0</v>
      </c>
      <c r="R230" s="132">
        <f t="shared" si="8"/>
        <v>0</v>
      </c>
      <c r="S230" s="205">
        <f>VLOOKUP('SS taxation calculator'!$C$12,'SS taxation calculator'!$BC$6:$BF$16,2,FALSE)</f>
        <v>0</v>
      </c>
      <c r="T230" s="132">
        <f t="shared" si="9"/>
        <v>0</v>
      </c>
    </row>
    <row r="231" ht="15.75" customHeight="1">
      <c r="A231" s="55">
        <f t="shared" si="1"/>
        <v>0</v>
      </c>
      <c r="B231" s="52">
        <f t="shared" si="2"/>
        <v>-828000</v>
      </c>
      <c r="C231" s="51">
        <f>'SS taxation calculator'!$G$7</f>
        <v>0</v>
      </c>
      <c r="D231" s="52">
        <f>'SS taxation calculator'!$C$7+B231+'SS taxation calculator'!$C$8+'SS taxation calculator'!$C$9*0.5-'Line By Line'!$E$12</f>
        <v>-828000</v>
      </c>
      <c r="E231" s="52">
        <f>IF(D231&lt;'Line By Line'!$E$14,0,MIN(D231-'Line By Line'!$E$14,'Line By Line'!$E$16))</f>
        <v>0</v>
      </c>
      <c r="F231" s="52">
        <f t="shared" si="3"/>
        <v>0</v>
      </c>
      <c r="G231" s="51" t="str">
        <f t="shared" si="4"/>
        <v>50% of 1st TH</v>
      </c>
      <c r="H231" s="51">
        <f>IF('Line By Line'!$E$14&lt;D231,D231-'Line By Line'!$E$14-E231,0)</f>
        <v>0</v>
      </c>
      <c r="I231" s="52">
        <f>H231*'SS taxation calculator'!$E$32</f>
        <v>0</v>
      </c>
      <c r="J231" s="52">
        <f t="shared" si="5"/>
        <v>0</v>
      </c>
      <c r="K231" s="204" t="str">
        <f t="shared" si="6"/>
        <v>#DIV/0!</v>
      </c>
      <c r="L231" s="54" t="str">
        <f>CONCATENATE("Adding $",ROUND(B231/1000,1),"K actually added $",ROUND((B231+(J231-'SS taxation calculator'!$G$8))/1000,1),"K")</f>
        <v>Adding $-828K actually added $-828K</v>
      </c>
      <c r="M231" s="61">
        <f>'SS taxation calculator'!$C$7+'SS taxation calculator'!$C$8+'SS taxation calculator'!$C$9+B231</f>
        <v>-828000</v>
      </c>
      <c r="N231" s="55">
        <f>J231+B231+'SS taxation calculator'!$C$7</f>
        <v>-828000</v>
      </c>
      <c r="O231" s="55">
        <f t="shared" si="7"/>
        <v>31500</v>
      </c>
      <c r="P231" s="132">
        <f>VLOOKUP('SS taxation calculator'!$C$12,'SS taxation calculator'!$BC$6:$BF$16,3,FALSE)</f>
        <v>0</v>
      </c>
      <c r="Q231" s="132">
        <f>VLOOKUP('SS taxation calculator'!$C$12,'SS taxation calculator'!$BC$6:$BF$16,4,FALSE)</f>
        <v>0</v>
      </c>
      <c r="R231" s="132">
        <f t="shared" si="8"/>
        <v>0</v>
      </c>
      <c r="S231" s="205">
        <f>VLOOKUP('SS taxation calculator'!$C$12,'SS taxation calculator'!$BC$6:$BF$16,2,FALSE)</f>
        <v>0</v>
      </c>
      <c r="T231" s="132">
        <f t="shared" si="9"/>
        <v>0</v>
      </c>
    </row>
    <row r="232" ht="15.75" customHeight="1">
      <c r="A232" s="55">
        <f t="shared" si="1"/>
        <v>0</v>
      </c>
      <c r="B232" s="52">
        <f t="shared" si="2"/>
        <v>-827000</v>
      </c>
      <c r="C232" s="51">
        <f>'SS taxation calculator'!$G$7</f>
        <v>0</v>
      </c>
      <c r="D232" s="52">
        <f>'SS taxation calculator'!$C$7+B232+'SS taxation calculator'!$C$8+'SS taxation calculator'!$C$9*0.5-'Line By Line'!$E$12</f>
        <v>-827000</v>
      </c>
      <c r="E232" s="52">
        <f>IF(D232&lt;'Line By Line'!$E$14,0,MIN(D232-'Line By Line'!$E$14,'Line By Line'!$E$16))</f>
        <v>0</v>
      </c>
      <c r="F232" s="52">
        <f t="shared" si="3"/>
        <v>0</v>
      </c>
      <c r="G232" s="51" t="str">
        <f t="shared" si="4"/>
        <v>50% of 1st TH</v>
      </c>
      <c r="H232" s="51">
        <f>IF('Line By Line'!$E$14&lt;D232,D232-'Line By Line'!$E$14-E232,0)</f>
        <v>0</v>
      </c>
      <c r="I232" s="52">
        <f>H232*'SS taxation calculator'!$E$32</f>
        <v>0</v>
      </c>
      <c r="J232" s="52">
        <f t="shared" si="5"/>
        <v>0</v>
      </c>
      <c r="K232" s="204" t="str">
        <f t="shared" si="6"/>
        <v>#DIV/0!</v>
      </c>
      <c r="L232" s="54" t="str">
        <f>CONCATENATE("Adding $",ROUND(B232/1000,1),"K actually added $",ROUND((B232+(J232-'SS taxation calculator'!$G$8))/1000,1),"K")</f>
        <v>Adding $-827K actually added $-827K</v>
      </c>
      <c r="M232" s="61">
        <f>'SS taxation calculator'!$C$7+'SS taxation calculator'!$C$8+'SS taxation calculator'!$C$9+B232</f>
        <v>-827000</v>
      </c>
      <c r="N232" s="55">
        <f>J232+B232+'SS taxation calculator'!$C$7</f>
        <v>-827000</v>
      </c>
      <c r="O232" s="55">
        <f t="shared" si="7"/>
        <v>31500</v>
      </c>
      <c r="P232" s="132">
        <f>VLOOKUP('SS taxation calculator'!$C$12,'SS taxation calculator'!$BC$6:$BF$16,3,FALSE)</f>
        <v>0</v>
      </c>
      <c r="Q232" s="132">
        <f>VLOOKUP('SS taxation calculator'!$C$12,'SS taxation calculator'!$BC$6:$BF$16,4,FALSE)</f>
        <v>0</v>
      </c>
      <c r="R232" s="132">
        <f t="shared" si="8"/>
        <v>0</v>
      </c>
      <c r="S232" s="205">
        <f>VLOOKUP('SS taxation calculator'!$C$12,'SS taxation calculator'!$BC$6:$BF$16,2,FALSE)</f>
        <v>0</v>
      </c>
      <c r="T232" s="132">
        <f t="shared" si="9"/>
        <v>0</v>
      </c>
    </row>
    <row r="233" ht="15.75" customHeight="1">
      <c r="A233" s="55">
        <f t="shared" si="1"/>
        <v>0</v>
      </c>
      <c r="B233" s="52">
        <f t="shared" si="2"/>
        <v>-826000</v>
      </c>
      <c r="C233" s="51">
        <f>'SS taxation calculator'!$G$7</f>
        <v>0</v>
      </c>
      <c r="D233" s="52">
        <f>'SS taxation calculator'!$C$7+B233+'SS taxation calculator'!$C$8+'SS taxation calculator'!$C$9*0.5-'Line By Line'!$E$12</f>
        <v>-826000</v>
      </c>
      <c r="E233" s="52">
        <f>IF(D233&lt;'Line By Line'!$E$14,0,MIN(D233-'Line By Line'!$E$14,'Line By Line'!$E$16))</f>
        <v>0</v>
      </c>
      <c r="F233" s="52">
        <f t="shared" si="3"/>
        <v>0</v>
      </c>
      <c r="G233" s="51" t="str">
        <f t="shared" si="4"/>
        <v>50% of 1st TH</v>
      </c>
      <c r="H233" s="51">
        <f>IF('Line By Line'!$E$14&lt;D233,D233-'Line By Line'!$E$14-E233,0)</f>
        <v>0</v>
      </c>
      <c r="I233" s="52">
        <f>H233*'SS taxation calculator'!$E$32</f>
        <v>0</v>
      </c>
      <c r="J233" s="52">
        <f t="shared" si="5"/>
        <v>0</v>
      </c>
      <c r="K233" s="204" t="str">
        <f t="shared" si="6"/>
        <v>#DIV/0!</v>
      </c>
      <c r="L233" s="54" t="str">
        <f>CONCATENATE("Adding $",ROUND(B233/1000,1),"K actually added $",ROUND((B233+(J233-'SS taxation calculator'!$G$8))/1000,1),"K")</f>
        <v>Adding $-826K actually added $-826K</v>
      </c>
      <c r="M233" s="61">
        <f>'SS taxation calculator'!$C$7+'SS taxation calculator'!$C$8+'SS taxation calculator'!$C$9+B233</f>
        <v>-826000</v>
      </c>
      <c r="N233" s="55">
        <f>J233+B233+'SS taxation calculator'!$C$7</f>
        <v>-826000</v>
      </c>
      <c r="O233" s="55">
        <f t="shared" si="7"/>
        <v>31500</v>
      </c>
      <c r="P233" s="132">
        <f>VLOOKUP('SS taxation calculator'!$C$12,'SS taxation calculator'!$BC$6:$BF$16,3,FALSE)</f>
        <v>0</v>
      </c>
      <c r="Q233" s="132">
        <f>VLOOKUP('SS taxation calculator'!$C$12,'SS taxation calculator'!$BC$6:$BF$16,4,FALSE)</f>
        <v>0</v>
      </c>
      <c r="R233" s="132">
        <f t="shared" si="8"/>
        <v>0</v>
      </c>
      <c r="S233" s="205">
        <f>VLOOKUP('SS taxation calculator'!$C$12,'SS taxation calculator'!$BC$6:$BF$16,2,FALSE)</f>
        <v>0</v>
      </c>
      <c r="T233" s="132">
        <f t="shared" si="9"/>
        <v>0</v>
      </c>
    </row>
    <row r="234" ht="15.75" customHeight="1">
      <c r="A234" s="55">
        <f t="shared" si="1"/>
        <v>0</v>
      </c>
      <c r="B234" s="52">
        <f t="shared" si="2"/>
        <v>-825000</v>
      </c>
      <c r="C234" s="51">
        <f>'SS taxation calculator'!$G$7</f>
        <v>0</v>
      </c>
      <c r="D234" s="52">
        <f>'SS taxation calculator'!$C$7+B234+'SS taxation calculator'!$C$8+'SS taxation calculator'!$C$9*0.5-'Line By Line'!$E$12</f>
        <v>-825000</v>
      </c>
      <c r="E234" s="52">
        <f>IF(D234&lt;'Line By Line'!$E$14,0,MIN(D234-'Line By Line'!$E$14,'Line By Line'!$E$16))</f>
        <v>0</v>
      </c>
      <c r="F234" s="52">
        <f t="shared" si="3"/>
        <v>0</v>
      </c>
      <c r="G234" s="51" t="str">
        <f t="shared" si="4"/>
        <v>50% of 1st TH</v>
      </c>
      <c r="H234" s="51">
        <f>IF('Line By Line'!$E$14&lt;D234,D234-'Line By Line'!$E$14-E234,0)</f>
        <v>0</v>
      </c>
      <c r="I234" s="52">
        <f>H234*'SS taxation calculator'!$E$32</f>
        <v>0</v>
      </c>
      <c r="J234" s="52">
        <f t="shared" si="5"/>
        <v>0</v>
      </c>
      <c r="K234" s="204" t="str">
        <f t="shared" si="6"/>
        <v>#DIV/0!</v>
      </c>
      <c r="L234" s="54" t="str">
        <f>CONCATENATE("Adding $",ROUND(B234/1000,1),"K actually added $",ROUND((B234+(J234-'SS taxation calculator'!$G$8))/1000,1),"K")</f>
        <v>Adding $-825K actually added $-825K</v>
      </c>
      <c r="M234" s="61">
        <f>'SS taxation calculator'!$C$7+'SS taxation calculator'!$C$8+'SS taxation calculator'!$C$9+B234</f>
        <v>-825000</v>
      </c>
      <c r="N234" s="55">
        <f>J234+B234+'SS taxation calculator'!$C$7</f>
        <v>-825000</v>
      </c>
      <c r="O234" s="55">
        <f t="shared" si="7"/>
        <v>31500</v>
      </c>
      <c r="P234" s="132">
        <f>VLOOKUP('SS taxation calculator'!$C$12,'SS taxation calculator'!$BC$6:$BF$16,3,FALSE)</f>
        <v>0</v>
      </c>
      <c r="Q234" s="132">
        <f>VLOOKUP('SS taxation calculator'!$C$12,'SS taxation calculator'!$BC$6:$BF$16,4,FALSE)</f>
        <v>0</v>
      </c>
      <c r="R234" s="132">
        <f t="shared" si="8"/>
        <v>0</v>
      </c>
      <c r="S234" s="205">
        <f>VLOOKUP('SS taxation calculator'!$C$12,'SS taxation calculator'!$BC$6:$BF$16,2,FALSE)</f>
        <v>0</v>
      </c>
      <c r="T234" s="132">
        <f t="shared" si="9"/>
        <v>0</v>
      </c>
    </row>
    <row r="235" ht="15.75" customHeight="1">
      <c r="A235" s="55">
        <f t="shared" si="1"/>
        <v>0</v>
      </c>
      <c r="B235" s="52">
        <f t="shared" si="2"/>
        <v>-824000</v>
      </c>
      <c r="C235" s="51">
        <f>'SS taxation calculator'!$G$7</f>
        <v>0</v>
      </c>
      <c r="D235" s="52">
        <f>'SS taxation calculator'!$C$7+B235+'SS taxation calculator'!$C$8+'SS taxation calculator'!$C$9*0.5-'Line By Line'!$E$12</f>
        <v>-824000</v>
      </c>
      <c r="E235" s="52">
        <f>IF(D235&lt;'Line By Line'!$E$14,0,MIN(D235-'Line By Line'!$E$14,'Line By Line'!$E$16))</f>
        <v>0</v>
      </c>
      <c r="F235" s="52">
        <f t="shared" si="3"/>
        <v>0</v>
      </c>
      <c r="G235" s="51" t="str">
        <f t="shared" si="4"/>
        <v>50% of 1st TH</v>
      </c>
      <c r="H235" s="51">
        <f>IF('Line By Line'!$E$14&lt;D235,D235-'Line By Line'!$E$14-E235,0)</f>
        <v>0</v>
      </c>
      <c r="I235" s="52">
        <f>H235*'SS taxation calculator'!$E$32</f>
        <v>0</v>
      </c>
      <c r="J235" s="52">
        <f t="shared" si="5"/>
        <v>0</v>
      </c>
      <c r="K235" s="204" t="str">
        <f t="shared" si="6"/>
        <v>#DIV/0!</v>
      </c>
      <c r="L235" s="54" t="str">
        <f>CONCATENATE("Adding $",ROUND(B235/1000,1),"K actually added $",ROUND((B235+(J235-'SS taxation calculator'!$G$8))/1000,1),"K")</f>
        <v>Adding $-824K actually added $-824K</v>
      </c>
      <c r="M235" s="61">
        <f>'SS taxation calculator'!$C$7+'SS taxation calculator'!$C$8+'SS taxation calculator'!$C$9+B235</f>
        <v>-824000</v>
      </c>
      <c r="N235" s="55">
        <f>J235+B235+'SS taxation calculator'!$C$7</f>
        <v>-824000</v>
      </c>
      <c r="O235" s="55">
        <f t="shared" si="7"/>
        <v>31500</v>
      </c>
      <c r="P235" s="132">
        <f>VLOOKUP('SS taxation calculator'!$C$12,'SS taxation calculator'!$BC$6:$BF$16,3,FALSE)</f>
        <v>0</v>
      </c>
      <c r="Q235" s="132">
        <f>VLOOKUP('SS taxation calculator'!$C$12,'SS taxation calculator'!$BC$6:$BF$16,4,FALSE)</f>
        <v>0</v>
      </c>
      <c r="R235" s="132">
        <f t="shared" si="8"/>
        <v>0</v>
      </c>
      <c r="S235" s="205">
        <f>VLOOKUP('SS taxation calculator'!$C$12,'SS taxation calculator'!$BC$6:$BF$16,2,FALSE)</f>
        <v>0</v>
      </c>
      <c r="T235" s="132">
        <f t="shared" si="9"/>
        <v>0</v>
      </c>
    </row>
    <row r="236" ht="15.75" customHeight="1">
      <c r="A236" s="55">
        <f t="shared" si="1"/>
        <v>0</v>
      </c>
      <c r="B236" s="52">
        <f t="shared" si="2"/>
        <v>-823000</v>
      </c>
      <c r="C236" s="51">
        <f>'SS taxation calculator'!$G$7</f>
        <v>0</v>
      </c>
      <c r="D236" s="52">
        <f>'SS taxation calculator'!$C$7+B236+'SS taxation calculator'!$C$8+'SS taxation calculator'!$C$9*0.5-'Line By Line'!$E$12</f>
        <v>-823000</v>
      </c>
      <c r="E236" s="52">
        <f>IF(D236&lt;'Line By Line'!$E$14,0,MIN(D236-'Line By Line'!$E$14,'Line By Line'!$E$16))</f>
        <v>0</v>
      </c>
      <c r="F236" s="52">
        <f t="shared" si="3"/>
        <v>0</v>
      </c>
      <c r="G236" s="51" t="str">
        <f t="shared" si="4"/>
        <v>50% of 1st TH</v>
      </c>
      <c r="H236" s="51">
        <f>IF('Line By Line'!$E$14&lt;D236,D236-'Line By Line'!$E$14-E236,0)</f>
        <v>0</v>
      </c>
      <c r="I236" s="52">
        <f>H236*'SS taxation calculator'!$E$32</f>
        <v>0</v>
      </c>
      <c r="J236" s="52">
        <f t="shared" si="5"/>
        <v>0</v>
      </c>
      <c r="K236" s="204" t="str">
        <f t="shared" si="6"/>
        <v>#DIV/0!</v>
      </c>
      <c r="L236" s="54" t="str">
        <f>CONCATENATE("Adding $",ROUND(B236/1000,1),"K actually added $",ROUND((B236+(J236-'SS taxation calculator'!$G$8))/1000,1),"K")</f>
        <v>Adding $-823K actually added $-823K</v>
      </c>
      <c r="M236" s="61">
        <f>'SS taxation calculator'!$C$7+'SS taxation calculator'!$C$8+'SS taxation calculator'!$C$9+B236</f>
        <v>-823000</v>
      </c>
      <c r="N236" s="55">
        <f>J236+B236+'SS taxation calculator'!$C$7</f>
        <v>-823000</v>
      </c>
      <c r="O236" s="55">
        <f t="shared" si="7"/>
        <v>31500</v>
      </c>
      <c r="P236" s="132">
        <f>VLOOKUP('SS taxation calculator'!$C$12,'SS taxation calculator'!$BC$6:$BF$16,3,FALSE)</f>
        <v>0</v>
      </c>
      <c r="Q236" s="132">
        <f>VLOOKUP('SS taxation calculator'!$C$12,'SS taxation calculator'!$BC$6:$BF$16,4,FALSE)</f>
        <v>0</v>
      </c>
      <c r="R236" s="132">
        <f t="shared" si="8"/>
        <v>0</v>
      </c>
      <c r="S236" s="205">
        <f>VLOOKUP('SS taxation calculator'!$C$12,'SS taxation calculator'!$BC$6:$BF$16,2,FALSE)</f>
        <v>0</v>
      </c>
      <c r="T236" s="132">
        <f t="shared" si="9"/>
        <v>0</v>
      </c>
    </row>
    <row r="237" ht="15.75" customHeight="1">
      <c r="A237" s="55">
        <f t="shared" si="1"/>
        <v>0</v>
      </c>
      <c r="B237" s="52">
        <f t="shared" si="2"/>
        <v>-822000</v>
      </c>
      <c r="C237" s="51">
        <f>'SS taxation calculator'!$G$7</f>
        <v>0</v>
      </c>
      <c r="D237" s="52">
        <f>'SS taxation calculator'!$C$7+B237+'SS taxation calculator'!$C$8+'SS taxation calculator'!$C$9*0.5-'Line By Line'!$E$12</f>
        <v>-822000</v>
      </c>
      <c r="E237" s="52">
        <f>IF(D237&lt;'Line By Line'!$E$14,0,MIN(D237-'Line By Line'!$E$14,'Line By Line'!$E$16))</f>
        <v>0</v>
      </c>
      <c r="F237" s="52">
        <f t="shared" si="3"/>
        <v>0</v>
      </c>
      <c r="G237" s="51" t="str">
        <f t="shared" si="4"/>
        <v>50% of 1st TH</v>
      </c>
      <c r="H237" s="51">
        <f>IF('Line By Line'!$E$14&lt;D237,D237-'Line By Line'!$E$14-E237,0)</f>
        <v>0</v>
      </c>
      <c r="I237" s="52">
        <f>H237*'SS taxation calculator'!$E$32</f>
        <v>0</v>
      </c>
      <c r="J237" s="52">
        <f t="shared" si="5"/>
        <v>0</v>
      </c>
      <c r="K237" s="204" t="str">
        <f t="shared" si="6"/>
        <v>#DIV/0!</v>
      </c>
      <c r="L237" s="54" t="str">
        <f>CONCATENATE("Adding $",ROUND(B237/1000,1),"K actually added $",ROUND((B237+(J237-'SS taxation calculator'!$G$8))/1000,1),"K")</f>
        <v>Adding $-822K actually added $-822K</v>
      </c>
      <c r="M237" s="61">
        <f>'SS taxation calculator'!$C$7+'SS taxation calculator'!$C$8+'SS taxation calculator'!$C$9+B237</f>
        <v>-822000</v>
      </c>
      <c r="N237" s="55">
        <f>J237+B237+'SS taxation calculator'!$C$7</f>
        <v>-822000</v>
      </c>
      <c r="O237" s="55">
        <f t="shared" si="7"/>
        <v>31500</v>
      </c>
      <c r="P237" s="132">
        <f>VLOOKUP('SS taxation calculator'!$C$12,'SS taxation calculator'!$BC$6:$BF$16,3,FALSE)</f>
        <v>0</v>
      </c>
      <c r="Q237" s="132">
        <f>VLOOKUP('SS taxation calculator'!$C$12,'SS taxation calculator'!$BC$6:$BF$16,4,FALSE)</f>
        <v>0</v>
      </c>
      <c r="R237" s="132">
        <f t="shared" si="8"/>
        <v>0</v>
      </c>
      <c r="S237" s="205">
        <f>VLOOKUP('SS taxation calculator'!$C$12,'SS taxation calculator'!$BC$6:$BF$16,2,FALSE)</f>
        <v>0</v>
      </c>
      <c r="T237" s="132">
        <f t="shared" si="9"/>
        <v>0</v>
      </c>
    </row>
    <row r="238" ht="15.75" customHeight="1">
      <c r="A238" s="55">
        <f t="shared" si="1"/>
        <v>0</v>
      </c>
      <c r="B238" s="52">
        <f t="shared" si="2"/>
        <v>-821000</v>
      </c>
      <c r="C238" s="51">
        <f>'SS taxation calculator'!$G$7</f>
        <v>0</v>
      </c>
      <c r="D238" s="52">
        <f>'SS taxation calculator'!$C$7+B238+'SS taxation calculator'!$C$8+'SS taxation calculator'!$C$9*0.5-'Line By Line'!$E$12</f>
        <v>-821000</v>
      </c>
      <c r="E238" s="52">
        <f>IF(D238&lt;'Line By Line'!$E$14,0,MIN(D238-'Line By Line'!$E$14,'Line By Line'!$E$16))</f>
        <v>0</v>
      </c>
      <c r="F238" s="52">
        <f t="shared" si="3"/>
        <v>0</v>
      </c>
      <c r="G238" s="51" t="str">
        <f t="shared" si="4"/>
        <v>50% of 1st TH</v>
      </c>
      <c r="H238" s="51">
        <f>IF('Line By Line'!$E$14&lt;D238,D238-'Line By Line'!$E$14-E238,0)</f>
        <v>0</v>
      </c>
      <c r="I238" s="52">
        <f>H238*'SS taxation calculator'!$E$32</f>
        <v>0</v>
      </c>
      <c r="J238" s="52">
        <f t="shared" si="5"/>
        <v>0</v>
      </c>
      <c r="K238" s="204" t="str">
        <f t="shared" si="6"/>
        <v>#DIV/0!</v>
      </c>
      <c r="L238" s="54" t="str">
        <f>CONCATENATE("Adding $",ROUND(B238/1000,1),"K actually added $",ROUND((B238+(J238-'SS taxation calculator'!$G$8))/1000,1),"K")</f>
        <v>Adding $-821K actually added $-821K</v>
      </c>
      <c r="M238" s="61">
        <f>'SS taxation calculator'!$C$7+'SS taxation calculator'!$C$8+'SS taxation calculator'!$C$9+B238</f>
        <v>-821000</v>
      </c>
      <c r="N238" s="55">
        <f>J238+B238+'SS taxation calculator'!$C$7</f>
        <v>-821000</v>
      </c>
      <c r="O238" s="55">
        <f t="shared" si="7"/>
        <v>31500</v>
      </c>
      <c r="P238" s="132">
        <f>VLOOKUP('SS taxation calculator'!$C$12,'SS taxation calculator'!$BC$6:$BF$16,3,FALSE)</f>
        <v>0</v>
      </c>
      <c r="Q238" s="132">
        <f>VLOOKUP('SS taxation calculator'!$C$12,'SS taxation calculator'!$BC$6:$BF$16,4,FALSE)</f>
        <v>0</v>
      </c>
      <c r="R238" s="132">
        <f t="shared" si="8"/>
        <v>0</v>
      </c>
      <c r="S238" s="205">
        <f>VLOOKUP('SS taxation calculator'!$C$12,'SS taxation calculator'!$BC$6:$BF$16,2,FALSE)</f>
        <v>0</v>
      </c>
      <c r="T238" s="132">
        <f t="shared" si="9"/>
        <v>0</v>
      </c>
    </row>
    <row r="239" ht="15.75" customHeight="1">
      <c r="A239" s="55">
        <f t="shared" si="1"/>
        <v>0</v>
      </c>
      <c r="B239" s="52">
        <f t="shared" si="2"/>
        <v>-820000</v>
      </c>
      <c r="C239" s="51">
        <f>'SS taxation calculator'!$G$7</f>
        <v>0</v>
      </c>
      <c r="D239" s="52">
        <f>'SS taxation calculator'!$C$7+B239+'SS taxation calculator'!$C$8+'SS taxation calculator'!$C$9*0.5-'Line By Line'!$E$12</f>
        <v>-820000</v>
      </c>
      <c r="E239" s="52">
        <f>IF(D239&lt;'Line By Line'!$E$14,0,MIN(D239-'Line By Line'!$E$14,'Line By Line'!$E$16))</f>
        <v>0</v>
      </c>
      <c r="F239" s="52">
        <f t="shared" si="3"/>
        <v>0</v>
      </c>
      <c r="G239" s="51" t="str">
        <f t="shared" si="4"/>
        <v>50% of 1st TH</v>
      </c>
      <c r="H239" s="51">
        <f>IF('Line By Line'!$E$14&lt;D239,D239-'Line By Line'!$E$14-E239,0)</f>
        <v>0</v>
      </c>
      <c r="I239" s="52">
        <f>H239*'SS taxation calculator'!$E$32</f>
        <v>0</v>
      </c>
      <c r="J239" s="52">
        <f t="shared" si="5"/>
        <v>0</v>
      </c>
      <c r="K239" s="204" t="str">
        <f t="shared" si="6"/>
        <v>#DIV/0!</v>
      </c>
      <c r="L239" s="54" t="str">
        <f>CONCATENATE("Adding $",ROUND(B239/1000,1),"K actually added $",ROUND((B239+(J239-'SS taxation calculator'!$G$8))/1000,1),"K")</f>
        <v>Adding $-820K actually added $-820K</v>
      </c>
      <c r="M239" s="61">
        <f>'SS taxation calculator'!$C$7+'SS taxation calculator'!$C$8+'SS taxation calculator'!$C$9+B239</f>
        <v>-820000</v>
      </c>
      <c r="N239" s="55">
        <f>J239+B239+'SS taxation calculator'!$C$7</f>
        <v>-820000</v>
      </c>
      <c r="O239" s="55">
        <f t="shared" si="7"/>
        <v>31500</v>
      </c>
      <c r="P239" s="132">
        <f>VLOOKUP('SS taxation calculator'!$C$12,'SS taxation calculator'!$BC$6:$BF$16,3,FALSE)</f>
        <v>0</v>
      </c>
      <c r="Q239" s="132">
        <f>VLOOKUP('SS taxation calculator'!$C$12,'SS taxation calculator'!$BC$6:$BF$16,4,FALSE)</f>
        <v>0</v>
      </c>
      <c r="R239" s="132">
        <f t="shared" si="8"/>
        <v>0</v>
      </c>
      <c r="S239" s="205">
        <f>VLOOKUP('SS taxation calculator'!$C$12,'SS taxation calculator'!$BC$6:$BF$16,2,FALSE)</f>
        <v>0</v>
      </c>
      <c r="T239" s="132">
        <f t="shared" si="9"/>
        <v>0</v>
      </c>
    </row>
    <row r="240" ht="15.75" customHeight="1">
      <c r="A240" s="55">
        <f t="shared" si="1"/>
        <v>0</v>
      </c>
      <c r="B240" s="52">
        <f t="shared" si="2"/>
        <v>-819000</v>
      </c>
      <c r="C240" s="51">
        <f>'SS taxation calculator'!$G$7</f>
        <v>0</v>
      </c>
      <c r="D240" s="52">
        <f>'SS taxation calculator'!$C$7+B240+'SS taxation calculator'!$C$8+'SS taxation calculator'!$C$9*0.5-'Line By Line'!$E$12</f>
        <v>-819000</v>
      </c>
      <c r="E240" s="52">
        <f>IF(D240&lt;'Line By Line'!$E$14,0,MIN(D240-'Line By Line'!$E$14,'Line By Line'!$E$16))</f>
        <v>0</v>
      </c>
      <c r="F240" s="52">
        <f t="shared" si="3"/>
        <v>0</v>
      </c>
      <c r="G240" s="51" t="str">
        <f t="shared" si="4"/>
        <v>50% of 1st TH</v>
      </c>
      <c r="H240" s="51">
        <f>IF('Line By Line'!$E$14&lt;D240,D240-'Line By Line'!$E$14-E240,0)</f>
        <v>0</v>
      </c>
      <c r="I240" s="52">
        <f>H240*'SS taxation calculator'!$E$32</f>
        <v>0</v>
      </c>
      <c r="J240" s="52">
        <f t="shared" si="5"/>
        <v>0</v>
      </c>
      <c r="K240" s="204" t="str">
        <f t="shared" si="6"/>
        <v>#DIV/0!</v>
      </c>
      <c r="L240" s="54" t="str">
        <f>CONCATENATE("Adding $",ROUND(B240/1000,1),"K actually added $",ROUND((B240+(J240-'SS taxation calculator'!$G$8))/1000,1),"K")</f>
        <v>Adding $-819K actually added $-819K</v>
      </c>
      <c r="M240" s="61">
        <f>'SS taxation calculator'!$C$7+'SS taxation calculator'!$C$8+'SS taxation calculator'!$C$9+B240</f>
        <v>-819000</v>
      </c>
      <c r="N240" s="55">
        <f>J240+B240+'SS taxation calculator'!$C$7</f>
        <v>-819000</v>
      </c>
      <c r="O240" s="55">
        <f t="shared" si="7"/>
        <v>31500</v>
      </c>
      <c r="P240" s="132">
        <f>VLOOKUP('SS taxation calculator'!$C$12,'SS taxation calculator'!$BC$6:$BF$16,3,FALSE)</f>
        <v>0</v>
      </c>
      <c r="Q240" s="132">
        <f>VLOOKUP('SS taxation calculator'!$C$12,'SS taxation calculator'!$BC$6:$BF$16,4,FALSE)</f>
        <v>0</v>
      </c>
      <c r="R240" s="132">
        <f t="shared" si="8"/>
        <v>0</v>
      </c>
      <c r="S240" s="205">
        <f>VLOOKUP('SS taxation calculator'!$C$12,'SS taxation calculator'!$BC$6:$BF$16,2,FALSE)</f>
        <v>0</v>
      </c>
      <c r="T240" s="132">
        <f t="shared" si="9"/>
        <v>0</v>
      </c>
    </row>
    <row r="241" ht="15.75" customHeight="1">
      <c r="A241" s="55">
        <f t="shared" si="1"/>
        <v>0</v>
      </c>
      <c r="B241" s="52">
        <f t="shared" si="2"/>
        <v>-818000</v>
      </c>
      <c r="C241" s="51">
        <f>'SS taxation calculator'!$G$7</f>
        <v>0</v>
      </c>
      <c r="D241" s="52">
        <f>'SS taxation calculator'!$C$7+B241+'SS taxation calculator'!$C$8+'SS taxation calculator'!$C$9*0.5-'Line By Line'!$E$12</f>
        <v>-818000</v>
      </c>
      <c r="E241" s="52">
        <f>IF(D241&lt;'Line By Line'!$E$14,0,MIN(D241-'Line By Line'!$E$14,'Line By Line'!$E$16))</f>
        <v>0</v>
      </c>
      <c r="F241" s="52">
        <f t="shared" si="3"/>
        <v>0</v>
      </c>
      <c r="G241" s="51" t="str">
        <f t="shared" si="4"/>
        <v>50% of 1st TH</v>
      </c>
      <c r="H241" s="51">
        <f>IF('Line By Line'!$E$14&lt;D241,D241-'Line By Line'!$E$14-E241,0)</f>
        <v>0</v>
      </c>
      <c r="I241" s="52">
        <f>H241*'SS taxation calculator'!$E$32</f>
        <v>0</v>
      </c>
      <c r="J241" s="52">
        <f t="shared" si="5"/>
        <v>0</v>
      </c>
      <c r="K241" s="204" t="str">
        <f t="shared" si="6"/>
        <v>#DIV/0!</v>
      </c>
      <c r="L241" s="54" t="str">
        <f>CONCATENATE("Adding $",ROUND(B241/1000,1),"K actually added $",ROUND((B241+(J241-'SS taxation calculator'!$G$8))/1000,1),"K")</f>
        <v>Adding $-818K actually added $-818K</v>
      </c>
      <c r="M241" s="61">
        <f>'SS taxation calculator'!$C$7+'SS taxation calculator'!$C$8+'SS taxation calculator'!$C$9+B241</f>
        <v>-818000</v>
      </c>
      <c r="N241" s="55">
        <f>J241+B241+'SS taxation calculator'!$C$7</f>
        <v>-818000</v>
      </c>
      <c r="O241" s="55">
        <f t="shared" si="7"/>
        <v>31500</v>
      </c>
      <c r="P241" s="132">
        <f>VLOOKUP('SS taxation calculator'!$C$12,'SS taxation calculator'!$BC$6:$BF$16,3,FALSE)</f>
        <v>0</v>
      </c>
      <c r="Q241" s="132">
        <f>VLOOKUP('SS taxation calculator'!$C$12,'SS taxation calculator'!$BC$6:$BF$16,4,FALSE)</f>
        <v>0</v>
      </c>
      <c r="R241" s="132">
        <f t="shared" si="8"/>
        <v>0</v>
      </c>
      <c r="S241" s="205">
        <f>VLOOKUP('SS taxation calculator'!$C$12,'SS taxation calculator'!$BC$6:$BF$16,2,FALSE)</f>
        <v>0</v>
      </c>
      <c r="T241" s="132">
        <f t="shared" si="9"/>
        <v>0</v>
      </c>
    </row>
    <row r="242" ht="15.75" customHeight="1">
      <c r="A242" s="55">
        <f t="shared" si="1"/>
        <v>0</v>
      </c>
      <c r="B242" s="52">
        <f t="shared" si="2"/>
        <v>-817000</v>
      </c>
      <c r="C242" s="51">
        <f>'SS taxation calculator'!$G$7</f>
        <v>0</v>
      </c>
      <c r="D242" s="52">
        <f>'SS taxation calculator'!$C$7+B242+'SS taxation calculator'!$C$8+'SS taxation calculator'!$C$9*0.5-'Line By Line'!$E$12</f>
        <v>-817000</v>
      </c>
      <c r="E242" s="52">
        <f>IF(D242&lt;'Line By Line'!$E$14,0,MIN(D242-'Line By Line'!$E$14,'Line By Line'!$E$16))</f>
        <v>0</v>
      </c>
      <c r="F242" s="52">
        <f t="shared" si="3"/>
        <v>0</v>
      </c>
      <c r="G242" s="51" t="str">
        <f t="shared" si="4"/>
        <v>50% of 1st TH</v>
      </c>
      <c r="H242" s="51">
        <f>IF('Line By Line'!$E$14&lt;D242,D242-'Line By Line'!$E$14-E242,0)</f>
        <v>0</v>
      </c>
      <c r="I242" s="52">
        <f>H242*'SS taxation calculator'!$E$32</f>
        <v>0</v>
      </c>
      <c r="J242" s="52">
        <f t="shared" si="5"/>
        <v>0</v>
      </c>
      <c r="K242" s="204" t="str">
        <f t="shared" si="6"/>
        <v>#DIV/0!</v>
      </c>
      <c r="L242" s="54" t="str">
        <f>CONCATENATE("Adding $",ROUND(B242/1000,1),"K actually added $",ROUND((B242+(J242-'SS taxation calculator'!$G$8))/1000,1),"K")</f>
        <v>Adding $-817K actually added $-817K</v>
      </c>
      <c r="M242" s="61">
        <f>'SS taxation calculator'!$C$7+'SS taxation calculator'!$C$8+'SS taxation calculator'!$C$9+B242</f>
        <v>-817000</v>
      </c>
      <c r="N242" s="55">
        <f>J242+B242+'SS taxation calculator'!$C$7</f>
        <v>-817000</v>
      </c>
      <c r="O242" s="55">
        <f t="shared" si="7"/>
        <v>31500</v>
      </c>
      <c r="P242" s="132">
        <f>VLOOKUP('SS taxation calculator'!$C$12,'SS taxation calculator'!$BC$6:$BF$16,3,FALSE)</f>
        <v>0</v>
      </c>
      <c r="Q242" s="132">
        <f>VLOOKUP('SS taxation calculator'!$C$12,'SS taxation calculator'!$BC$6:$BF$16,4,FALSE)</f>
        <v>0</v>
      </c>
      <c r="R242" s="132">
        <f t="shared" si="8"/>
        <v>0</v>
      </c>
      <c r="S242" s="205">
        <f>VLOOKUP('SS taxation calculator'!$C$12,'SS taxation calculator'!$BC$6:$BF$16,2,FALSE)</f>
        <v>0</v>
      </c>
      <c r="T242" s="132">
        <f t="shared" si="9"/>
        <v>0</v>
      </c>
    </row>
    <row r="243" ht="15.75" customHeight="1">
      <c r="A243" s="55">
        <f t="shared" si="1"/>
        <v>0</v>
      </c>
      <c r="B243" s="52">
        <f t="shared" si="2"/>
        <v>-816000</v>
      </c>
      <c r="C243" s="51">
        <f>'SS taxation calculator'!$G$7</f>
        <v>0</v>
      </c>
      <c r="D243" s="52">
        <f>'SS taxation calculator'!$C$7+B243+'SS taxation calculator'!$C$8+'SS taxation calculator'!$C$9*0.5-'Line By Line'!$E$12</f>
        <v>-816000</v>
      </c>
      <c r="E243" s="52">
        <f>IF(D243&lt;'Line By Line'!$E$14,0,MIN(D243-'Line By Line'!$E$14,'Line By Line'!$E$16))</f>
        <v>0</v>
      </c>
      <c r="F243" s="52">
        <f t="shared" si="3"/>
        <v>0</v>
      </c>
      <c r="G243" s="51" t="str">
        <f t="shared" si="4"/>
        <v>50% of 1st TH</v>
      </c>
      <c r="H243" s="51">
        <f>IF('Line By Line'!$E$14&lt;D243,D243-'Line By Line'!$E$14-E243,0)</f>
        <v>0</v>
      </c>
      <c r="I243" s="52">
        <f>H243*'SS taxation calculator'!$E$32</f>
        <v>0</v>
      </c>
      <c r="J243" s="52">
        <f t="shared" si="5"/>
        <v>0</v>
      </c>
      <c r="K243" s="204" t="str">
        <f t="shared" si="6"/>
        <v>#DIV/0!</v>
      </c>
      <c r="L243" s="54" t="str">
        <f>CONCATENATE("Adding $",ROUND(B243/1000,1),"K actually added $",ROUND((B243+(J243-'SS taxation calculator'!$G$8))/1000,1),"K")</f>
        <v>Adding $-816K actually added $-816K</v>
      </c>
      <c r="M243" s="61">
        <f>'SS taxation calculator'!$C$7+'SS taxation calculator'!$C$8+'SS taxation calculator'!$C$9+B243</f>
        <v>-816000</v>
      </c>
      <c r="N243" s="55">
        <f>J243+B243+'SS taxation calculator'!$C$7</f>
        <v>-816000</v>
      </c>
      <c r="O243" s="55">
        <f t="shared" si="7"/>
        <v>31500</v>
      </c>
      <c r="P243" s="132">
        <f>VLOOKUP('SS taxation calculator'!$C$12,'SS taxation calculator'!$BC$6:$BF$16,3,FALSE)</f>
        <v>0</v>
      </c>
      <c r="Q243" s="132">
        <f>VLOOKUP('SS taxation calculator'!$C$12,'SS taxation calculator'!$BC$6:$BF$16,4,FALSE)</f>
        <v>0</v>
      </c>
      <c r="R243" s="132">
        <f t="shared" si="8"/>
        <v>0</v>
      </c>
      <c r="S243" s="205">
        <f>VLOOKUP('SS taxation calculator'!$C$12,'SS taxation calculator'!$BC$6:$BF$16,2,FALSE)</f>
        <v>0</v>
      </c>
      <c r="T243" s="132">
        <f t="shared" si="9"/>
        <v>0</v>
      </c>
    </row>
    <row r="244" ht="15.75" customHeight="1">
      <c r="A244" s="55">
        <f t="shared" si="1"/>
        <v>0</v>
      </c>
      <c r="B244" s="52">
        <f t="shared" si="2"/>
        <v>-815000</v>
      </c>
      <c r="C244" s="51">
        <f>'SS taxation calculator'!$G$7</f>
        <v>0</v>
      </c>
      <c r="D244" s="52">
        <f>'SS taxation calculator'!$C$7+B244+'SS taxation calculator'!$C$8+'SS taxation calculator'!$C$9*0.5-'Line By Line'!$E$12</f>
        <v>-815000</v>
      </c>
      <c r="E244" s="52">
        <f>IF(D244&lt;'Line By Line'!$E$14,0,MIN(D244-'Line By Line'!$E$14,'Line By Line'!$E$16))</f>
        <v>0</v>
      </c>
      <c r="F244" s="52">
        <f t="shared" si="3"/>
        <v>0</v>
      </c>
      <c r="G244" s="51" t="str">
        <f t="shared" si="4"/>
        <v>50% of 1st TH</v>
      </c>
      <c r="H244" s="51">
        <f>IF('Line By Line'!$E$14&lt;D244,D244-'Line By Line'!$E$14-E244,0)</f>
        <v>0</v>
      </c>
      <c r="I244" s="52">
        <f>H244*'SS taxation calculator'!$E$32</f>
        <v>0</v>
      </c>
      <c r="J244" s="52">
        <f t="shared" si="5"/>
        <v>0</v>
      </c>
      <c r="K244" s="204" t="str">
        <f t="shared" si="6"/>
        <v>#DIV/0!</v>
      </c>
      <c r="L244" s="54" t="str">
        <f>CONCATENATE("Adding $",ROUND(B244/1000,1),"K actually added $",ROUND((B244+(J244-'SS taxation calculator'!$G$8))/1000,1),"K")</f>
        <v>Adding $-815K actually added $-815K</v>
      </c>
      <c r="M244" s="61">
        <f>'SS taxation calculator'!$C$7+'SS taxation calculator'!$C$8+'SS taxation calculator'!$C$9+B244</f>
        <v>-815000</v>
      </c>
      <c r="N244" s="55">
        <f>J244+B244+'SS taxation calculator'!$C$7</f>
        <v>-815000</v>
      </c>
      <c r="O244" s="55">
        <f t="shared" si="7"/>
        <v>31500</v>
      </c>
      <c r="P244" s="132">
        <f>VLOOKUP('SS taxation calculator'!$C$12,'SS taxation calculator'!$BC$6:$BF$16,3,FALSE)</f>
        <v>0</v>
      </c>
      <c r="Q244" s="132">
        <f>VLOOKUP('SS taxation calculator'!$C$12,'SS taxation calculator'!$BC$6:$BF$16,4,FALSE)</f>
        <v>0</v>
      </c>
      <c r="R244" s="132">
        <f t="shared" si="8"/>
        <v>0</v>
      </c>
      <c r="S244" s="205">
        <f>VLOOKUP('SS taxation calculator'!$C$12,'SS taxation calculator'!$BC$6:$BF$16,2,FALSE)</f>
        <v>0</v>
      </c>
      <c r="T244" s="132">
        <f t="shared" si="9"/>
        <v>0</v>
      </c>
    </row>
    <row r="245" ht="15.75" customHeight="1">
      <c r="A245" s="55">
        <f t="shared" si="1"/>
        <v>0</v>
      </c>
      <c r="B245" s="52">
        <f t="shared" si="2"/>
        <v>-814000</v>
      </c>
      <c r="C245" s="51">
        <f>'SS taxation calculator'!$G$7</f>
        <v>0</v>
      </c>
      <c r="D245" s="52">
        <f>'SS taxation calculator'!$C$7+B245+'SS taxation calculator'!$C$8+'SS taxation calculator'!$C$9*0.5-'Line By Line'!$E$12</f>
        <v>-814000</v>
      </c>
      <c r="E245" s="52">
        <f>IF(D245&lt;'Line By Line'!$E$14,0,MIN(D245-'Line By Line'!$E$14,'Line By Line'!$E$16))</f>
        <v>0</v>
      </c>
      <c r="F245" s="52">
        <f t="shared" si="3"/>
        <v>0</v>
      </c>
      <c r="G245" s="51" t="str">
        <f t="shared" si="4"/>
        <v>50% of 1st TH</v>
      </c>
      <c r="H245" s="51">
        <f>IF('Line By Line'!$E$14&lt;D245,D245-'Line By Line'!$E$14-E245,0)</f>
        <v>0</v>
      </c>
      <c r="I245" s="52">
        <f>H245*'SS taxation calculator'!$E$32</f>
        <v>0</v>
      </c>
      <c r="J245" s="52">
        <f t="shared" si="5"/>
        <v>0</v>
      </c>
      <c r="K245" s="204" t="str">
        <f t="shared" si="6"/>
        <v>#DIV/0!</v>
      </c>
      <c r="L245" s="54" t="str">
        <f>CONCATENATE("Adding $",ROUND(B245/1000,1),"K actually added $",ROUND((B245+(J245-'SS taxation calculator'!$G$8))/1000,1),"K")</f>
        <v>Adding $-814K actually added $-814K</v>
      </c>
      <c r="M245" s="61">
        <f>'SS taxation calculator'!$C$7+'SS taxation calculator'!$C$8+'SS taxation calculator'!$C$9+B245</f>
        <v>-814000</v>
      </c>
      <c r="N245" s="55">
        <f>J245+B245+'SS taxation calculator'!$C$7</f>
        <v>-814000</v>
      </c>
      <c r="O245" s="55">
        <f t="shared" si="7"/>
        <v>31500</v>
      </c>
      <c r="P245" s="132">
        <f>VLOOKUP('SS taxation calculator'!$C$12,'SS taxation calculator'!$BC$6:$BF$16,3,FALSE)</f>
        <v>0</v>
      </c>
      <c r="Q245" s="132">
        <f>VLOOKUP('SS taxation calculator'!$C$12,'SS taxation calculator'!$BC$6:$BF$16,4,FALSE)</f>
        <v>0</v>
      </c>
      <c r="R245" s="132">
        <f t="shared" si="8"/>
        <v>0</v>
      </c>
      <c r="S245" s="205">
        <f>VLOOKUP('SS taxation calculator'!$C$12,'SS taxation calculator'!$BC$6:$BF$16,2,FALSE)</f>
        <v>0</v>
      </c>
      <c r="T245" s="132">
        <f t="shared" si="9"/>
        <v>0</v>
      </c>
    </row>
    <row r="246" ht="15.75" customHeight="1">
      <c r="A246" s="55">
        <f t="shared" si="1"/>
        <v>0</v>
      </c>
      <c r="B246" s="52">
        <f t="shared" si="2"/>
        <v>-813000</v>
      </c>
      <c r="C246" s="51">
        <f>'SS taxation calculator'!$G$7</f>
        <v>0</v>
      </c>
      <c r="D246" s="52">
        <f>'SS taxation calculator'!$C$7+B246+'SS taxation calculator'!$C$8+'SS taxation calculator'!$C$9*0.5-'Line By Line'!$E$12</f>
        <v>-813000</v>
      </c>
      <c r="E246" s="52">
        <f>IF(D246&lt;'Line By Line'!$E$14,0,MIN(D246-'Line By Line'!$E$14,'Line By Line'!$E$16))</f>
        <v>0</v>
      </c>
      <c r="F246" s="52">
        <f t="shared" si="3"/>
        <v>0</v>
      </c>
      <c r="G246" s="51" t="str">
        <f t="shared" si="4"/>
        <v>50% of 1st TH</v>
      </c>
      <c r="H246" s="51">
        <f>IF('Line By Line'!$E$14&lt;D246,D246-'Line By Line'!$E$14-E246,0)</f>
        <v>0</v>
      </c>
      <c r="I246" s="52">
        <f>H246*'SS taxation calculator'!$E$32</f>
        <v>0</v>
      </c>
      <c r="J246" s="52">
        <f t="shared" si="5"/>
        <v>0</v>
      </c>
      <c r="K246" s="204" t="str">
        <f t="shared" si="6"/>
        <v>#DIV/0!</v>
      </c>
      <c r="L246" s="54" t="str">
        <f>CONCATENATE("Adding $",ROUND(B246/1000,1),"K actually added $",ROUND((B246+(J246-'SS taxation calculator'!$G$8))/1000,1),"K")</f>
        <v>Adding $-813K actually added $-813K</v>
      </c>
      <c r="M246" s="61">
        <f>'SS taxation calculator'!$C$7+'SS taxation calculator'!$C$8+'SS taxation calculator'!$C$9+B246</f>
        <v>-813000</v>
      </c>
      <c r="N246" s="55">
        <f>J246+B246+'SS taxation calculator'!$C$7</f>
        <v>-813000</v>
      </c>
      <c r="O246" s="55">
        <f t="shared" si="7"/>
        <v>31500</v>
      </c>
      <c r="P246" s="132">
        <f>VLOOKUP('SS taxation calculator'!$C$12,'SS taxation calculator'!$BC$6:$BF$16,3,FALSE)</f>
        <v>0</v>
      </c>
      <c r="Q246" s="132">
        <f>VLOOKUP('SS taxation calculator'!$C$12,'SS taxation calculator'!$BC$6:$BF$16,4,FALSE)</f>
        <v>0</v>
      </c>
      <c r="R246" s="132">
        <f t="shared" si="8"/>
        <v>0</v>
      </c>
      <c r="S246" s="205">
        <f>VLOOKUP('SS taxation calculator'!$C$12,'SS taxation calculator'!$BC$6:$BF$16,2,FALSE)</f>
        <v>0</v>
      </c>
      <c r="T246" s="132">
        <f t="shared" si="9"/>
        <v>0</v>
      </c>
    </row>
    <row r="247" ht="15.75" customHeight="1">
      <c r="A247" s="55">
        <f t="shared" si="1"/>
        <v>0</v>
      </c>
      <c r="B247" s="52">
        <f t="shared" si="2"/>
        <v>-812000</v>
      </c>
      <c r="C247" s="51">
        <f>'SS taxation calculator'!$G$7</f>
        <v>0</v>
      </c>
      <c r="D247" s="52">
        <f>'SS taxation calculator'!$C$7+B247+'SS taxation calculator'!$C$8+'SS taxation calculator'!$C$9*0.5-'Line By Line'!$E$12</f>
        <v>-812000</v>
      </c>
      <c r="E247" s="52">
        <f>IF(D247&lt;'Line By Line'!$E$14,0,MIN(D247-'Line By Line'!$E$14,'Line By Line'!$E$16))</f>
        <v>0</v>
      </c>
      <c r="F247" s="52">
        <f t="shared" si="3"/>
        <v>0</v>
      </c>
      <c r="G247" s="51" t="str">
        <f t="shared" si="4"/>
        <v>50% of 1st TH</v>
      </c>
      <c r="H247" s="51">
        <f>IF('Line By Line'!$E$14&lt;D247,D247-'Line By Line'!$E$14-E247,0)</f>
        <v>0</v>
      </c>
      <c r="I247" s="52">
        <f>H247*'SS taxation calculator'!$E$32</f>
        <v>0</v>
      </c>
      <c r="J247" s="52">
        <f t="shared" si="5"/>
        <v>0</v>
      </c>
      <c r="K247" s="204" t="str">
        <f t="shared" si="6"/>
        <v>#DIV/0!</v>
      </c>
      <c r="L247" s="54" t="str">
        <f>CONCATENATE("Adding $",ROUND(B247/1000,1),"K actually added $",ROUND((B247+(J247-'SS taxation calculator'!$G$8))/1000,1),"K")</f>
        <v>Adding $-812K actually added $-812K</v>
      </c>
      <c r="M247" s="61">
        <f>'SS taxation calculator'!$C$7+'SS taxation calculator'!$C$8+'SS taxation calculator'!$C$9+B247</f>
        <v>-812000</v>
      </c>
      <c r="N247" s="55">
        <f>J247+B247+'SS taxation calculator'!$C$7</f>
        <v>-812000</v>
      </c>
      <c r="O247" s="55">
        <f t="shared" si="7"/>
        <v>31500</v>
      </c>
      <c r="P247" s="132">
        <f>VLOOKUP('SS taxation calculator'!$C$12,'SS taxation calculator'!$BC$6:$BF$16,3,FALSE)</f>
        <v>0</v>
      </c>
      <c r="Q247" s="132">
        <f>VLOOKUP('SS taxation calculator'!$C$12,'SS taxation calculator'!$BC$6:$BF$16,4,FALSE)</f>
        <v>0</v>
      </c>
      <c r="R247" s="132">
        <f t="shared" si="8"/>
        <v>0</v>
      </c>
      <c r="S247" s="205">
        <f>VLOOKUP('SS taxation calculator'!$C$12,'SS taxation calculator'!$BC$6:$BF$16,2,FALSE)</f>
        <v>0</v>
      </c>
      <c r="T247" s="132">
        <f t="shared" si="9"/>
        <v>0</v>
      </c>
    </row>
    <row r="248" ht="15.75" customHeight="1">
      <c r="A248" s="55">
        <f t="shared" si="1"/>
        <v>0</v>
      </c>
      <c r="B248" s="52">
        <f t="shared" si="2"/>
        <v>-811000</v>
      </c>
      <c r="C248" s="51">
        <f>'SS taxation calculator'!$G$7</f>
        <v>0</v>
      </c>
      <c r="D248" s="52">
        <f>'SS taxation calculator'!$C$7+B248+'SS taxation calculator'!$C$8+'SS taxation calculator'!$C$9*0.5-'Line By Line'!$E$12</f>
        <v>-811000</v>
      </c>
      <c r="E248" s="52">
        <f>IF(D248&lt;'Line By Line'!$E$14,0,MIN(D248-'Line By Line'!$E$14,'Line By Line'!$E$16))</f>
        <v>0</v>
      </c>
      <c r="F248" s="52">
        <f t="shared" si="3"/>
        <v>0</v>
      </c>
      <c r="G248" s="51" t="str">
        <f t="shared" si="4"/>
        <v>50% of 1st TH</v>
      </c>
      <c r="H248" s="51">
        <f>IF('Line By Line'!$E$14&lt;D248,D248-'Line By Line'!$E$14-E248,0)</f>
        <v>0</v>
      </c>
      <c r="I248" s="52">
        <f>H248*'SS taxation calculator'!$E$32</f>
        <v>0</v>
      </c>
      <c r="J248" s="52">
        <f t="shared" si="5"/>
        <v>0</v>
      </c>
      <c r="K248" s="204" t="str">
        <f t="shared" si="6"/>
        <v>#DIV/0!</v>
      </c>
      <c r="L248" s="54" t="str">
        <f>CONCATENATE("Adding $",ROUND(B248/1000,1),"K actually added $",ROUND((B248+(J248-'SS taxation calculator'!$G$8))/1000,1),"K")</f>
        <v>Adding $-811K actually added $-811K</v>
      </c>
      <c r="M248" s="61">
        <f>'SS taxation calculator'!$C$7+'SS taxation calculator'!$C$8+'SS taxation calculator'!$C$9+B248</f>
        <v>-811000</v>
      </c>
      <c r="N248" s="55">
        <f>J248+B248+'SS taxation calculator'!$C$7</f>
        <v>-811000</v>
      </c>
      <c r="O248" s="55">
        <f t="shared" si="7"/>
        <v>31500</v>
      </c>
      <c r="P248" s="132">
        <f>VLOOKUP('SS taxation calculator'!$C$12,'SS taxation calculator'!$BC$6:$BF$16,3,FALSE)</f>
        <v>0</v>
      </c>
      <c r="Q248" s="132">
        <f>VLOOKUP('SS taxation calculator'!$C$12,'SS taxation calculator'!$BC$6:$BF$16,4,FALSE)</f>
        <v>0</v>
      </c>
      <c r="R248" s="132">
        <f t="shared" si="8"/>
        <v>0</v>
      </c>
      <c r="S248" s="205">
        <f>VLOOKUP('SS taxation calculator'!$C$12,'SS taxation calculator'!$BC$6:$BF$16,2,FALSE)</f>
        <v>0</v>
      </c>
      <c r="T248" s="132">
        <f t="shared" si="9"/>
        <v>0</v>
      </c>
    </row>
    <row r="249" ht="15.75" customHeight="1">
      <c r="A249" s="55">
        <f t="shared" si="1"/>
        <v>0</v>
      </c>
      <c r="B249" s="52">
        <f t="shared" si="2"/>
        <v>-810000</v>
      </c>
      <c r="C249" s="51">
        <f>'SS taxation calculator'!$G$7</f>
        <v>0</v>
      </c>
      <c r="D249" s="52">
        <f>'SS taxation calculator'!$C$7+B249+'SS taxation calculator'!$C$8+'SS taxation calculator'!$C$9*0.5-'Line By Line'!$E$12</f>
        <v>-810000</v>
      </c>
      <c r="E249" s="52">
        <f>IF(D249&lt;'Line By Line'!$E$14,0,MIN(D249-'Line By Line'!$E$14,'Line By Line'!$E$16))</f>
        <v>0</v>
      </c>
      <c r="F249" s="52">
        <f t="shared" si="3"/>
        <v>0</v>
      </c>
      <c r="G249" s="51" t="str">
        <f t="shared" si="4"/>
        <v>50% of 1st TH</v>
      </c>
      <c r="H249" s="51">
        <f>IF('Line By Line'!$E$14&lt;D249,D249-'Line By Line'!$E$14-E249,0)</f>
        <v>0</v>
      </c>
      <c r="I249" s="52">
        <f>H249*'SS taxation calculator'!$E$32</f>
        <v>0</v>
      </c>
      <c r="J249" s="52">
        <f t="shared" si="5"/>
        <v>0</v>
      </c>
      <c r="K249" s="204" t="str">
        <f t="shared" si="6"/>
        <v>#DIV/0!</v>
      </c>
      <c r="L249" s="54" t="str">
        <f>CONCATENATE("Adding $",ROUND(B249/1000,1),"K actually added $",ROUND((B249+(J249-'SS taxation calculator'!$G$8))/1000,1),"K")</f>
        <v>Adding $-810K actually added $-810K</v>
      </c>
      <c r="M249" s="61">
        <f>'SS taxation calculator'!$C$7+'SS taxation calculator'!$C$8+'SS taxation calculator'!$C$9+B249</f>
        <v>-810000</v>
      </c>
      <c r="N249" s="55">
        <f>J249+B249+'SS taxation calculator'!$C$7</f>
        <v>-810000</v>
      </c>
      <c r="O249" s="55">
        <f t="shared" si="7"/>
        <v>31500</v>
      </c>
      <c r="P249" s="132">
        <f>VLOOKUP('SS taxation calculator'!$C$12,'SS taxation calculator'!$BC$6:$BF$16,3,FALSE)</f>
        <v>0</v>
      </c>
      <c r="Q249" s="132">
        <f>VLOOKUP('SS taxation calculator'!$C$12,'SS taxation calculator'!$BC$6:$BF$16,4,FALSE)</f>
        <v>0</v>
      </c>
      <c r="R249" s="132">
        <f t="shared" si="8"/>
        <v>0</v>
      </c>
      <c r="S249" s="205">
        <f>VLOOKUP('SS taxation calculator'!$C$12,'SS taxation calculator'!$BC$6:$BF$16,2,FALSE)</f>
        <v>0</v>
      </c>
      <c r="T249" s="132">
        <f t="shared" si="9"/>
        <v>0</v>
      </c>
    </row>
    <row r="250" ht="15.75" customHeight="1">
      <c r="A250" s="55">
        <f t="shared" si="1"/>
        <v>0</v>
      </c>
      <c r="B250" s="52">
        <f t="shared" si="2"/>
        <v>-809000</v>
      </c>
      <c r="C250" s="51">
        <f>'SS taxation calculator'!$G$7</f>
        <v>0</v>
      </c>
      <c r="D250" s="52">
        <f>'SS taxation calculator'!$C$7+B250+'SS taxation calculator'!$C$8+'SS taxation calculator'!$C$9*0.5-'Line By Line'!$E$12</f>
        <v>-809000</v>
      </c>
      <c r="E250" s="52">
        <f>IF(D250&lt;'Line By Line'!$E$14,0,MIN(D250-'Line By Line'!$E$14,'Line By Line'!$E$16))</f>
        <v>0</v>
      </c>
      <c r="F250" s="52">
        <f t="shared" si="3"/>
        <v>0</v>
      </c>
      <c r="G250" s="51" t="str">
        <f t="shared" si="4"/>
        <v>50% of 1st TH</v>
      </c>
      <c r="H250" s="51">
        <f>IF('Line By Line'!$E$14&lt;D250,D250-'Line By Line'!$E$14-E250,0)</f>
        <v>0</v>
      </c>
      <c r="I250" s="52">
        <f>H250*'SS taxation calculator'!$E$32</f>
        <v>0</v>
      </c>
      <c r="J250" s="52">
        <f t="shared" si="5"/>
        <v>0</v>
      </c>
      <c r="K250" s="204" t="str">
        <f t="shared" si="6"/>
        <v>#DIV/0!</v>
      </c>
      <c r="L250" s="54" t="str">
        <f>CONCATENATE("Adding $",ROUND(B250/1000,1),"K actually added $",ROUND((B250+(J250-'SS taxation calculator'!$G$8))/1000,1),"K")</f>
        <v>Adding $-809K actually added $-809K</v>
      </c>
      <c r="M250" s="61">
        <f>'SS taxation calculator'!$C$7+'SS taxation calculator'!$C$8+'SS taxation calculator'!$C$9+B250</f>
        <v>-809000</v>
      </c>
      <c r="N250" s="55">
        <f>J250+B250+'SS taxation calculator'!$C$7</f>
        <v>-809000</v>
      </c>
      <c r="O250" s="55">
        <f t="shared" si="7"/>
        <v>31500</v>
      </c>
      <c r="P250" s="132">
        <f>VLOOKUP('SS taxation calculator'!$C$12,'SS taxation calculator'!$BC$6:$BF$16,3,FALSE)</f>
        <v>0</v>
      </c>
      <c r="Q250" s="132">
        <f>VLOOKUP('SS taxation calculator'!$C$12,'SS taxation calculator'!$BC$6:$BF$16,4,FALSE)</f>
        <v>0</v>
      </c>
      <c r="R250" s="132">
        <f t="shared" si="8"/>
        <v>0</v>
      </c>
      <c r="S250" s="205">
        <f>VLOOKUP('SS taxation calculator'!$C$12,'SS taxation calculator'!$BC$6:$BF$16,2,FALSE)</f>
        <v>0</v>
      </c>
      <c r="T250" s="132">
        <f t="shared" si="9"/>
        <v>0</v>
      </c>
    </row>
    <row r="251" ht="15.75" customHeight="1">
      <c r="A251" s="55">
        <f t="shared" si="1"/>
        <v>0</v>
      </c>
      <c r="B251" s="52">
        <f t="shared" si="2"/>
        <v>-808000</v>
      </c>
      <c r="C251" s="51">
        <f>'SS taxation calculator'!$G$7</f>
        <v>0</v>
      </c>
      <c r="D251" s="52">
        <f>'SS taxation calculator'!$C$7+B251+'SS taxation calculator'!$C$8+'SS taxation calculator'!$C$9*0.5-'Line By Line'!$E$12</f>
        <v>-808000</v>
      </c>
      <c r="E251" s="52">
        <f>IF(D251&lt;'Line By Line'!$E$14,0,MIN(D251-'Line By Line'!$E$14,'Line By Line'!$E$16))</f>
        <v>0</v>
      </c>
      <c r="F251" s="52">
        <f t="shared" si="3"/>
        <v>0</v>
      </c>
      <c r="G251" s="51" t="str">
        <f t="shared" si="4"/>
        <v>50% of 1st TH</v>
      </c>
      <c r="H251" s="51">
        <f>IF('Line By Line'!$E$14&lt;D251,D251-'Line By Line'!$E$14-E251,0)</f>
        <v>0</v>
      </c>
      <c r="I251" s="52">
        <f>H251*'SS taxation calculator'!$E$32</f>
        <v>0</v>
      </c>
      <c r="J251" s="52">
        <f t="shared" si="5"/>
        <v>0</v>
      </c>
      <c r="K251" s="204" t="str">
        <f t="shared" si="6"/>
        <v>#DIV/0!</v>
      </c>
      <c r="L251" s="54" t="str">
        <f>CONCATENATE("Adding $",ROUND(B251/1000,1),"K actually added $",ROUND((B251+(J251-'SS taxation calculator'!$G$8))/1000,1),"K")</f>
        <v>Adding $-808K actually added $-808K</v>
      </c>
      <c r="M251" s="61">
        <f>'SS taxation calculator'!$C$7+'SS taxation calculator'!$C$8+'SS taxation calculator'!$C$9+B251</f>
        <v>-808000</v>
      </c>
      <c r="N251" s="55">
        <f>J251+B251+'SS taxation calculator'!$C$7</f>
        <v>-808000</v>
      </c>
      <c r="O251" s="55">
        <f t="shared" si="7"/>
        <v>31500</v>
      </c>
      <c r="P251" s="132">
        <f>VLOOKUP('SS taxation calculator'!$C$12,'SS taxation calculator'!$BC$6:$BF$16,3,FALSE)</f>
        <v>0</v>
      </c>
      <c r="Q251" s="132">
        <f>VLOOKUP('SS taxation calculator'!$C$12,'SS taxation calculator'!$BC$6:$BF$16,4,FALSE)</f>
        <v>0</v>
      </c>
      <c r="R251" s="132">
        <f t="shared" si="8"/>
        <v>0</v>
      </c>
      <c r="S251" s="205">
        <f>VLOOKUP('SS taxation calculator'!$C$12,'SS taxation calculator'!$BC$6:$BF$16,2,FALSE)</f>
        <v>0</v>
      </c>
      <c r="T251" s="132">
        <f t="shared" si="9"/>
        <v>0</v>
      </c>
    </row>
    <row r="252" ht="15.75" customHeight="1">
      <c r="A252" s="55">
        <f t="shared" si="1"/>
        <v>0</v>
      </c>
      <c r="B252" s="52">
        <f t="shared" si="2"/>
        <v>-807000</v>
      </c>
      <c r="C252" s="51">
        <f>'SS taxation calculator'!$G$7</f>
        <v>0</v>
      </c>
      <c r="D252" s="52">
        <f>'SS taxation calculator'!$C$7+B252+'SS taxation calculator'!$C$8+'SS taxation calculator'!$C$9*0.5-'Line By Line'!$E$12</f>
        <v>-807000</v>
      </c>
      <c r="E252" s="52">
        <f>IF(D252&lt;'Line By Line'!$E$14,0,MIN(D252-'Line By Line'!$E$14,'Line By Line'!$E$16))</f>
        <v>0</v>
      </c>
      <c r="F252" s="52">
        <f t="shared" si="3"/>
        <v>0</v>
      </c>
      <c r="G252" s="51" t="str">
        <f t="shared" si="4"/>
        <v>50% of 1st TH</v>
      </c>
      <c r="H252" s="51">
        <f>IF('Line By Line'!$E$14&lt;D252,D252-'Line By Line'!$E$14-E252,0)</f>
        <v>0</v>
      </c>
      <c r="I252" s="52">
        <f>H252*'SS taxation calculator'!$E$32</f>
        <v>0</v>
      </c>
      <c r="J252" s="52">
        <f t="shared" si="5"/>
        <v>0</v>
      </c>
      <c r="K252" s="204" t="str">
        <f t="shared" si="6"/>
        <v>#DIV/0!</v>
      </c>
      <c r="L252" s="54" t="str">
        <f>CONCATENATE("Adding $",ROUND(B252/1000,1),"K actually added $",ROUND((B252+(J252-'SS taxation calculator'!$G$8))/1000,1),"K")</f>
        <v>Adding $-807K actually added $-807K</v>
      </c>
      <c r="M252" s="61">
        <f>'SS taxation calculator'!$C$7+'SS taxation calculator'!$C$8+'SS taxation calculator'!$C$9+B252</f>
        <v>-807000</v>
      </c>
      <c r="N252" s="55">
        <f>J252+B252+'SS taxation calculator'!$C$7</f>
        <v>-807000</v>
      </c>
      <c r="O252" s="55">
        <f t="shared" si="7"/>
        <v>31500</v>
      </c>
      <c r="P252" s="132">
        <f>VLOOKUP('SS taxation calculator'!$C$12,'SS taxation calculator'!$BC$6:$BF$16,3,FALSE)</f>
        <v>0</v>
      </c>
      <c r="Q252" s="132">
        <f>VLOOKUP('SS taxation calculator'!$C$12,'SS taxation calculator'!$BC$6:$BF$16,4,FALSE)</f>
        <v>0</v>
      </c>
      <c r="R252" s="132">
        <f t="shared" si="8"/>
        <v>0</v>
      </c>
      <c r="S252" s="205">
        <f>VLOOKUP('SS taxation calculator'!$C$12,'SS taxation calculator'!$BC$6:$BF$16,2,FALSE)</f>
        <v>0</v>
      </c>
      <c r="T252" s="132">
        <f t="shared" si="9"/>
        <v>0</v>
      </c>
    </row>
    <row r="253" ht="15.75" customHeight="1">
      <c r="A253" s="55">
        <f t="shared" si="1"/>
        <v>0</v>
      </c>
      <c r="B253" s="52">
        <f t="shared" si="2"/>
        <v>-806000</v>
      </c>
      <c r="C253" s="51">
        <f>'SS taxation calculator'!$G$7</f>
        <v>0</v>
      </c>
      <c r="D253" s="52">
        <f>'SS taxation calculator'!$C$7+B253+'SS taxation calculator'!$C$8+'SS taxation calculator'!$C$9*0.5-'Line By Line'!$E$12</f>
        <v>-806000</v>
      </c>
      <c r="E253" s="52">
        <f>IF(D253&lt;'Line By Line'!$E$14,0,MIN(D253-'Line By Line'!$E$14,'Line By Line'!$E$16))</f>
        <v>0</v>
      </c>
      <c r="F253" s="52">
        <f t="shared" si="3"/>
        <v>0</v>
      </c>
      <c r="G253" s="51" t="str">
        <f t="shared" si="4"/>
        <v>50% of 1st TH</v>
      </c>
      <c r="H253" s="51">
        <f>IF('Line By Line'!$E$14&lt;D253,D253-'Line By Line'!$E$14-E253,0)</f>
        <v>0</v>
      </c>
      <c r="I253" s="52">
        <f>H253*'SS taxation calculator'!$E$32</f>
        <v>0</v>
      </c>
      <c r="J253" s="52">
        <f t="shared" si="5"/>
        <v>0</v>
      </c>
      <c r="K253" s="204" t="str">
        <f t="shared" si="6"/>
        <v>#DIV/0!</v>
      </c>
      <c r="L253" s="54" t="str">
        <f>CONCATENATE("Adding $",ROUND(B253/1000,1),"K actually added $",ROUND((B253+(J253-'SS taxation calculator'!$G$8))/1000,1),"K")</f>
        <v>Adding $-806K actually added $-806K</v>
      </c>
      <c r="M253" s="61">
        <f>'SS taxation calculator'!$C$7+'SS taxation calculator'!$C$8+'SS taxation calculator'!$C$9+B253</f>
        <v>-806000</v>
      </c>
      <c r="N253" s="55">
        <f>J253+B253+'SS taxation calculator'!$C$7</f>
        <v>-806000</v>
      </c>
      <c r="O253" s="55">
        <f t="shared" si="7"/>
        <v>31500</v>
      </c>
      <c r="P253" s="132">
        <f>VLOOKUP('SS taxation calculator'!$C$12,'SS taxation calculator'!$BC$6:$BF$16,3,FALSE)</f>
        <v>0</v>
      </c>
      <c r="Q253" s="132">
        <f>VLOOKUP('SS taxation calculator'!$C$12,'SS taxation calculator'!$BC$6:$BF$16,4,FALSE)</f>
        <v>0</v>
      </c>
      <c r="R253" s="132">
        <f t="shared" si="8"/>
        <v>0</v>
      </c>
      <c r="S253" s="205">
        <f>VLOOKUP('SS taxation calculator'!$C$12,'SS taxation calculator'!$BC$6:$BF$16,2,FALSE)</f>
        <v>0</v>
      </c>
      <c r="T253" s="132">
        <f t="shared" si="9"/>
        <v>0</v>
      </c>
    </row>
    <row r="254" ht="15.75" customHeight="1">
      <c r="A254" s="55">
        <f t="shared" si="1"/>
        <v>0</v>
      </c>
      <c r="B254" s="52">
        <f t="shared" si="2"/>
        <v>-805000</v>
      </c>
      <c r="C254" s="51">
        <f>'SS taxation calculator'!$G$7</f>
        <v>0</v>
      </c>
      <c r="D254" s="52">
        <f>'SS taxation calculator'!$C$7+B254+'SS taxation calculator'!$C$8+'SS taxation calculator'!$C$9*0.5-'Line By Line'!$E$12</f>
        <v>-805000</v>
      </c>
      <c r="E254" s="52">
        <f>IF(D254&lt;'Line By Line'!$E$14,0,MIN(D254-'Line By Line'!$E$14,'Line By Line'!$E$16))</f>
        <v>0</v>
      </c>
      <c r="F254" s="52">
        <f t="shared" si="3"/>
        <v>0</v>
      </c>
      <c r="G254" s="51" t="str">
        <f t="shared" si="4"/>
        <v>50% of 1st TH</v>
      </c>
      <c r="H254" s="51">
        <f>IF('Line By Line'!$E$14&lt;D254,D254-'Line By Line'!$E$14-E254,0)</f>
        <v>0</v>
      </c>
      <c r="I254" s="52">
        <f>H254*'SS taxation calculator'!$E$32</f>
        <v>0</v>
      </c>
      <c r="J254" s="52">
        <f t="shared" si="5"/>
        <v>0</v>
      </c>
      <c r="K254" s="204" t="str">
        <f t="shared" si="6"/>
        <v>#DIV/0!</v>
      </c>
      <c r="L254" s="54" t="str">
        <f>CONCATENATE("Adding $",ROUND(B254/1000,1),"K actually added $",ROUND((B254+(J254-'SS taxation calculator'!$G$8))/1000,1),"K")</f>
        <v>Adding $-805K actually added $-805K</v>
      </c>
      <c r="M254" s="61">
        <f>'SS taxation calculator'!$C$7+'SS taxation calculator'!$C$8+'SS taxation calculator'!$C$9+B254</f>
        <v>-805000</v>
      </c>
      <c r="N254" s="55">
        <f>J254+B254+'SS taxation calculator'!$C$7</f>
        <v>-805000</v>
      </c>
      <c r="O254" s="55">
        <f t="shared" si="7"/>
        <v>31500</v>
      </c>
      <c r="P254" s="132">
        <f>VLOOKUP('SS taxation calculator'!$C$12,'SS taxation calculator'!$BC$6:$BF$16,3,FALSE)</f>
        <v>0</v>
      </c>
      <c r="Q254" s="132">
        <f>VLOOKUP('SS taxation calculator'!$C$12,'SS taxation calculator'!$BC$6:$BF$16,4,FALSE)</f>
        <v>0</v>
      </c>
      <c r="R254" s="132">
        <f t="shared" si="8"/>
        <v>0</v>
      </c>
      <c r="S254" s="205">
        <f>VLOOKUP('SS taxation calculator'!$C$12,'SS taxation calculator'!$BC$6:$BF$16,2,FALSE)</f>
        <v>0</v>
      </c>
      <c r="T254" s="132">
        <f t="shared" si="9"/>
        <v>0</v>
      </c>
    </row>
    <row r="255" ht="15.75" customHeight="1">
      <c r="A255" s="55">
        <f t="shared" si="1"/>
        <v>0</v>
      </c>
      <c r="B255" s="52">
        <f t="shared" si="2"/>
        <v>-804000</v>
      </c>
      <c r="C255" s="51">
        <f>'SS taxation calculator'!$G$7</f>
        <v>0</v>
      </c>
      <c r="D255" s="52">
        <f>'SS taxation calculator'!$C$7+B255+'SS taxation calculator'!$C$8+'SS taxation calculator'!$C$9*0.5-'Line By Line'!$E$12</f>
        <v>-804000</v>
      </c>
      <c r="E255" s="52">
        <f>IF(D255&lt;'Line By Line'!$E$14,0,MIN(D255-'Line By Line'!$E$14,'Line By Line'!$E$16))</f>
        <v>0</v>
      </c>
      <c r="F255" s="52">
        <f t="shared" si="3"/>
        <v>0</v>
      </c>
      <c r="G255" s="51" t="str">
        <f t="shared" si="4"/>
        <v>50% of 1st TH</v>
      </c>
      <c r="H255" s="51">
        <f>IF('Line By Line'!$E$14&lt;D255,D255-'Line By Line'!$E$14-E255,0)</f>
        <v>0</v>
      </c>
      <c r="I255" s="52">
        <f>H255*'SS taxation calculator'!$E$32</f>
        <v>0</v>
      </c>
      <c r="J255" s="52">
        <f t="shared" si="5"/>
        <v>0</v>
      </c>
      <c r="K255" s="204" t="str">
        <f t="shared" si="6"/>
        <v>#DIV/0!</v>
      </c>
      <c r="L255" s="54" t="str">
        <f>CONCATENATE("Adding $",ROUND(B255/1000,1),"K actually added $",ROUND((B255+(J255-'SS taxation calculator'!$G$8))/1000,1),"K")</f>
        <v>Adding $-804K actually added $-804K</v>
      </c>
      <c r="M255" s="61">
        <f>'SS taxation calculator'!$C$7+'SS taxation calculator'!$C$8+'SS taxation calculator'!$C$9+B255</f>
        <v>-804000</v>
      </c>
      <c r="N255" s="55">
        <f>J255+B255+'SS taxation calculator'!$C$7</f>
        <v>-804000</v>
      </c>
      <c r="O255" s="55">
        <f t="shared" si="7"/>
        <v>31500</v>
      </c>
      <c r="P255" s="132">
        <f>VLOOKUP('SS taxation calculator'!$C$12,'SS taxation calculator'!$BC$6:$BF$16,3,FALSE)</f>
        <v>0</v>
      </c>
      <c r="Q255" s="132">
        <f>VLOOKUP('SS taxation calculator'!$C$12,'SS taxation calculator'!$BC$6:$BF$16,4,FALSE)</f>
        <v>0</v>
      </c>
      <c r="R255" s="132">
        <f t="shared" si="8"/>
        <v>0</v>
      </c>
      <c r="S255" s="205">
        <f>VLOOKUP('SS taxation calculator'!$C$12,'SS taxation calculator'!$BC$6:$BF$16,2,FALSE)</f>
        <v>0</v>
      </c>
      <c r="T255" s="132">
        <f t="shared" si="9"/>
        <v>0</v>
      </c>
    </row>
    <row r="256" ht="15.75" customHeight="1">
      <c r="A256" s="55">
        <f t="shared" si="1"/>
        <v>0</v>
      </c>
      <c r="B256" s="52">
        <f t="shared" si="2"/>
        <v>-803000</v>
      </c>
      <c r="C256" s="51">
        <f>'SS taxation calculator'!$G$7</f>
        <v>0</v>
      </c>
      <c r="D256" s="52">
        <f>'SS taxation calculator'!$C$7+B256+'SS taxation calculator'!$C$8+'SS taxation calculator'!$C$9*0.5-'Line By Line'!$E$12</f>
        <v>-803000</v>
      </c>
      <c r="E256" s="52">
        <f>IF(D256&lt;'Line By Line'!$E$14,0,MIN(D256-'Line By Line'!$E$14,'Line By Line'!$E$16))</f>
        <v>0</v>
      </c>
      <c r="F256" s="52">
        <f t="shared" si="3"/>
        <v>0</v>
      </c>
      <c r="G256" s="51" t="str">
        <f t="shared" si="4"/>
        <v>50% of 1st TH</v>
      </c>
      <c r="H256" s="51">
        <f>IF('Line By Line'!$E$14&lt;D256,D256-'Line By Line'!$E$14-E256,0)</f>
        <v>0</v>
      </c>
      <c r="I256" s="52">
        <f>H256*'SS taxation calculator'!$E$32</f>
        <v>0</v>
      </c>
      <c r="J256" s="52">
        <f t="shared" si="5"/>
        <v>0</v>
      </c>
      <c r="K256" s="204" t="str">
        <f t="shared" si="6"/>
        <v>#DIV/0!</v>
      </c>
      <c r="L256" s="54" t="str">
        <f>CONCATENATE("Adding $",ROUND(B256/1000,1),"K actually added $",ROUND((B256+(J256-'SS taxation calculator'!$G$8))/1000,1),"K")</f>
        <v>Adding $-803K actually added $-803K</v>
      </c>
      <c r="M256" s="61">
        <f>'SS taxation calculator'!$C$7+'SS taxation calculator'!$C$8+'SS taxation calculator'!$C$9+B256</f>
        <v>-803000</v>
      </c>
      <c r="N256" s="55">
        <f>J256+B256+'SS taxation calculator'!$C$7</f>
        <v>-803000</v>
      </c>
      <c r="O256" s="55">
        <f t="shared" si="7"/>
        <v>31500</v>
      </c>
      <c r="P256" s="132">
        <f>VLOOKUP('SS taxation calculator'!$C$12,'SS taxation calculator'!$BC$6:$BF$16,3,FALSE)</f>
        <v>0</v>
      </c>
      <c r="Q256" s="132">
        <f>VLOOKUP('SS taxation calculator'!$C$12,'SS taxation calculator'!$BC$6:$BF$16,4,FALSE)</f>
        <v>0</v>
      </c>
      <c r="R256" s="132">
        <f t="shared" si="8"/>
        <v>0</v>
      </c>
      <c r="S256" s="205">
        <f>VLOOKUP('SS taxation calculator'!$C$12,'SS taxation calculator'!$BC$6:$BF$16,2,FALSE)</f>
        <v>0</v>
      </c>
      <c r="T256" s="132">
        <f t="shared" si="9"/>
        <v>0</v>
      </c>
    </row>
    <row r="257" ht="15.75" customHeight="1">
      <c r="A257" s="55">
        <f t="shared" si="1"/>
        <v>0</v>
      </c>
      <c r="B257" s="52">
        <f t="shared" si="2"/>
        <v>-802000</v>
      </c>
      <c r="C257" s="51">
        <f>'SS taxation calculator'!$G$7</f>
        <v>0</v>
      </c>
      <c r="D257" s="52">
        <f>'SS taxation calculator'!$C$7+B257+'SS taxation calculator'!$C$8+'SS taxation calculator'!$C$9*0.5-'Line By Line'!$E$12</f>
        <v>-802000</v>
      </c>
      <c r="E257" s="52">
        <f>IF(D257&lt;'Line By Line'!$E$14,0,MIN(D257-'Line By Line'!$E$14,'Line By Line'!$E$16))</f>
        <v>0</v>
      </c>
      <c r="F257" s="52">
        <f t="shared" si="3"/>
        <v>0</v>
      </c>
      <c r="G257" s="51" t="str">
        <f t="shared" si="4"/>
        <v>50% of 1st TH</v>
      </c>
      <c r="H257" s="51">
        <f>IF('Line By Line'!$E$14&lt;D257,D257-'Line By Line'!$E$14-E257,0)</f>
        <v>0</v>
      </c>
      <c r="I257" s="52">
        <f>H257*'SS taxation calculator'!$E$32</f>
        <v>0</v>
      </c>
      <c r="J257" s="52">
        <f t="shared" si="5"/>
        <v>0</v>
      </c>
      <c r="K257" s="204" t="str">
        <f t="shared" si="6"/>
        <v>#DIV/0!</v>
      </c>
      <c r="L257" s="54" t="str">
        <f>CONCATENATE("Adding $",ROUND(B257/1000,1),"K actually added $",ROUND((B257+(J257-'SS taxation calculator'!$G$8))/1000,1),"K")</f>
        <v>Adding $-802K actually added $-802K</v>
      </c>
      <c r="M257" s="61">
        <f>'SS taxation calculator'!$C$7+'SS taxation calculator'!$C$8+'SS taxation calculator'!$C$9+B257</f>
        <v>-802000</v>
      </c>
      <c r="N257" s="55">
        <f>J257+B257+'SS taxation calculator'!$C$7</f>
        <v>-802000</v>
      </c>
      <c r="O257" s="55">
        <f t="shared" si="7"/>
        <v>31500</v>
      </c>
      <c r="P257" s="132">
        <f>VLOOKUP('SS taxation calculator'!$C$12,'SS taxation calculator'!$BC$6:$BF$16,3,FALSE)</f>
        <v>0</v>
      </c>
      <c r="Q257" s="132">
        <f>VLOOKUP('SS taxation calculator'!$C$12,'SS taxation calculator'!$BC$6:$BF$16,4,FALSE)</f>
        <v>0</v>
      </c>
      <c r="R257" s="132">
        <f t="shared" si="8"/>
        <v>0</v>
      </c>
      <c r="S257" s="205">
        <f>VLOOKUP('SS taxation calculator'!$C$12,'SS taxation calculator'!$BC$6:$BF$16,2,FALSE)</f>
        <v>0</v>
      </c>
      <c r="T257" s="132">
        <f t="shared" si="9"/>
        <v>0</v>
      </c>
    </row>
    <row r="258" ht="15.75" customHeight="1">
      <c r="A258" s="55">
        <f t="shared" si="1"/>
        <v>0</v>
      </c>
      <c r="B258" s="52">
        <f t="shared" si="2"/>
        <v>-801000</v>
      </c>
      <c r="C258" s="51">
        <f>'SS taxation calculator'!$G$7</f>
        <v>0</v>
      </c>
      <c r="D258" s="52">
        <f>'SS taxation calculator'!$C$7+B258+'SS taxation calculator'!$C$8+'SS taxation calculator'!$C$9*0.5-'Line By Line'!$E$12</f>
        <v>-801000</v>
      </c>
      <c r="E258" s="52">
        <f>IF(D258&lt;'Line By Line'!$E$14,0,MIN(D258-'Line By Line'!$E$14,'Line By Line'!$E$16))</f>
        <v>0</v>
      </c>
      <c r="F258" s="52">
        <f t="shared" si="3"/>
        <v>0</v>
      </c>
      <c r="G258" s="51" t="str">
        <f t="shared" si="4"/>
        <v>50% of 1st TH</v>
      </c>
      <c r="H258" s="51">
        <f>IF('Line By Line'!$E$14&lt;D258,D258-'Line By Line'!$E$14-E258,0)</f>
        <v>0</v>
      </c>
      <c r="I258" s="52">
        <f>H258*'SS taxation calculator'!$E$32</f>
        <v>0</v>
      </c>
      <c r="J258" s="52">
        <f t="shared" si="5"/>
        <v>0</v>
      </c>
      <c r="K258" s="204" t="str">
        <f t="shared" si="6"/>
        <v>#DIV/0!</v>
      </c>
      <c r="L258" s="54" t="str">
        <f>CONCATENATE("Adding $",ROUND(B258/1000,1),"K actually added $",ROUND((B258+(J258-'SS taxation calculator'!$G$8))/1000,1),"K")</f>
        <v>Adding $-801K actually added $-801K</v>
      </c>
      <c r="M258" s="61">
        <f>'SS taxation calculator'!$C$7+'SS taxation calculator'!$C$8+'SS taxation calculator'!$C$9+B258</f>
        <v>-801000</v>
      </c>
      <c r="N258" s="55">
        <f>J258+B258+'SS taxation calculator'!$C$7</f>
        <v>-801000</v>
      </c>
      <c r="O258" s="55">
        <f t="shared" si="7"/>
        <v>31500</v>
      </c>
      <c r="P258" s="132">
        <f>VLOOKUP('SS taxation calculator'!$C$12,'SS taxation calculator'!$BC$6:$BF$16,3,FALSE)</f>
        <v>0</v>
      </c>
      <c r="Q258" s="132">
        <f>VLOOKUP('SS taxation calculator'!$C$12,'SS taxation calculator'!$BC$6:$BF$16,4,FALSE)</f>
        <v>0</v>
      </c>
      <c r="R258" s="132">
        <f t="shared" si="8"/>
        <v>0</v>
      </c>
      <c r="S258" s="205">
        <f>VLOOKUP('SS taxation calculator'!$C$12,'SS taxation calculator'!$BC$6:$BF$16,2,FALSE)</f>
        <v>0</v>
      </c>
      <c r="T258" s="132">
        <f t="shared" si="9"/>
        <v>0</v>
      </c>
    </row>
    <row r="259" ht="15.75" customHeight="1">
      <c r="A259" s="55">
        <f t="shared" si="1"/>
        <v>0</v>
      </c>
      <c r="B259" s="52">
        <f t="shared" si="2"/>
        <v>-800000</v>
      </c>
      <c r="C259" s="51">
        <f>'SS taxation calculator'!$G$7</f>
        <v>0</v>
      </c>
      <c r="D259" s="52">
        <f>'SS taxation calculator'!$C$7+B259+'SS taxation calculator'!$C$8+'SS taxation calculator'!$C$9*0.5-'Line By Line'!$E$12</f>
        <v>-800000</v>
      </c>
      <c r="E259" s="52">
        <f>IF(D259&lt;'Line By Line'!$E$14,0,MIN(D259-'Line By Line'!$E$14,'Line By Line'!$E$16))</f>
        <v>0</v>
      </c>
      <c r="F259" s="52">
        <f t="shared" si="3"/>
        <v>0</v>
      </c>
      <c r="G259" s="51" t="str">
        <f t="shared" si="4"/>
        <v>50% of 1st TH</v>
      </c>
      <c r="H259" s="51">
        <f>IF('Line By Line'!$E$14&lt;D259,D259-'Line By Line'!$E$14-E259,0)</f>
        <v>0</v>
      </c>
      <c r="I259" s="52">
        <f>H259*'SS taxation calculator'!$E$32</f>
        <v>0</v>
      </c>
      <c r="J259" s="52">
        <f t="shared" si="5"/>
        <v>0</v>
      </c>
      <c r="K259" s="204" t="str">
        <f t="shared" si="6"/>
        <v>#DIV/0!</v>
      </c>
      <c r="L259" s="54" t="str">
        <f>CONCATENATE("Adding $",ROUND(B259/1000,1),"K actually added $",ROUND((B259+(J259-'SS taxation calculator'!$G$8))/1000,1),"K")</f>
        <v>Adding $-800K actually added $-800K</v>
      </c>
      <c r="M259" s="61">
        <f>'SS taxation calculator'!$C$7+'SS taxation calculator'!$C$8+'SS taxation calculator'!$C$9+B259</f>
        <v>-800000</v>
      </c>
      <c r="N259" s="55">
        <f>J259+B259+'SS taxation calculator'!$C$7</f>
        <v>-800000</v>
      </c>
      <c r="O259" s="55">
        <f t="shared" si="7"/>
        <v>31500</v>
      </c>
      <c r="P259" s="132">
        <f>VLOOKUP('SS taxation calculator'!$C$12,'SS taxation calculator'!$BC$6:$BF$16,3,FALSE)</f>
        <v>0</v>
      </c>
      <c r="Q259" s="132">
        <f>VLOOKUP('SS taxation calculator'!$C$12,'SS taxation calculator'!$BC$6:$BF$16,4,FALSE)</f>
        <v>0</v>
      </c>
      <c r="R259" s="132">
        <f t="shared" si="8"/>
        <v>0</v>
      </c>
      <c r="S259" s="205">
        <f>VLOOKUP('SS taxation calculator'!$C$12,'SS taxation calculator'!$BC$6:$BF$16,2,FALSE)</f>
        <v>0</v>
      </c>
      <c r="T259" s="132">
        <f t="shared" si="9"/>
        <v>0</v>
      </c>
    </row>
    <row r="260" ht="15.75" customHeight="1">
      <c r="A260" s="55">
        <f t="shared" si="1"/>
        <v>0</v>
      </c>
      <c r="B260" s="52">
        <f t="shared" si="2"/>
        <v>-799000</v>
      </c>
      <c r="C260" s="51">
        <f>'SS taxation calculator'!$G$7</f>
        <v>0</v>
      </c>
      <c r="D260" s="52">
        <f>'SS taxation calculator'!$C$7+B260+'SS taxation calculator'!$C$8+'SS taxation calculator'!$C$9*0.5-'Line By Line'!$E$12</f>
        <v>-799000</v>
      </c>
      <c r="E260" s="52">
        <f>IF(D260&lt;'Line By Line'!$E$14,0,MIN(D260-'Line By Line'!$E$14,'Line By Line'!$E$16))</f>
        <v>0</v>
      </c>
      <c r="F260" s="52">
        <f t="shared" si="3"/>
        <v>0</v>
      </c>
      <c r="G260" s="51" t="str">
        <f t="shared" si="4"/>
        <v>50% of 1st TH</v>
      </c>
      <c r="H260" s="51">
        <f>IF('Line By Line'!$E$14&lt;D260,D260-'Line By Line'!$E$14-E260,0)</f>
        <v>0</v>
      </c>
      <c r="I260" s="52">
        <f>H260*'SS taxation calculator'!$E$32</f>
        <v>0</v>
      </c>
      <c r="J260" s="52">
        <f t="shared" si="5"/>
        <v>0</v>
      </c>
      <c r="K260" s="204" t="str">
        <f t="shared" si="6"/>
        <v>#DIV/0!</v>
      </c>
      <c r="L260" s="54" t="str">
        <f>CONCATENATE("Adding $",ROUND(B260/1000,1),"K actually added $",ROUND((B260+(J260-'SS taxation calculator'!$G$8))/1000,1),"K")</f>
        <v>Adding $-799K actually added $-799K</v>
      </c>
      <c r="M260" s="61">
        <f>'SS taxation calculator'!$C$7+'SS taxation calculator'!$C$8+'SS taxation calculator'!$C$9+B260</f>
        <v>-799000</v>
      </c>
      <c r="N260" s="55">
        <f>J260+B260+'SS taxation calculator'!$C$7</f>
        <v>-799000</v>
      </c>
      <c r="O260" s="55">
        <f t="shared" si="7"/>
        <v>31500</v>
      </c>
      <c r="P260" s="132">
        <f>VLOOKUP('SS taxation calculator'!$C$12,'SS taxation calculator'!$BC$6:$BF$16,3,FALSE)</f>
        <v>0</v>
      </c>
      <c r="Q260" s="132">
        <f>VLOOKUP('SS taxation calculator'!$C$12,'SS taxation calculator'!$BC$6:$BF$16,4,FALSE)</f>
        <v>0</v>
      </c>
      <c r="R260" s="132">
        <f t="shared" si="8"/>
        <v>0</v>
      </c>
      <c r="S260" s="205">
        <f>VLOOKUP('SS taxation calculator'!$C$12,'SS taxation calculator'!$BC$6:$BF$16,2,FALSE)</f>
        <v>0</v>
      </c>
      <c r="T260" s="132">
        <f t="shared" si="9"/>
        <v>0</v>
      </c>
    </row>
    <row r="261" ht="15.75" customHeight="1">
      <c r="A261" s="55">
        <f t="shared" si="1"/>
        <v>0</v>
      </c>
      <c r="B261" s="52">
        <f t="shared" si="2"/>
        <v>-798000</v>
      </c>
      <c r="C261" s="51">
        <f>'SS taxation calculator'!$G$7</f>
        <v>0</v>
      </c>
      <c r="D261" s="52">
        <f>'SS taxation calculator'!$C$7+B261+'SS taxation calculator'!$C$8+'SS taxation calculator'!$C$9*0.5-'Line By Line'!$E$12</f>
        <v>-798000</v>
      </c>
      <c r="E261" s="52">
        <f>IF(D261&lt;'Line By Line'!$E$14,0,MIN(D261-'Line By Line'!$E$14,'Line By Line'!$E$16))</f>
        <v>0</v>
      </c>
      <c r="F261" s="52">
        <f t="shared" si="3"/>
        <v>0</v>
      </c>
      <c r="G261" s="51" t="str">
        <f t="shared" si="4"/>
        <v>50% of 1st TH</v>
      </c>
      <c r="H261" s="51">
        <f>IF('Line By Line'!$E$14&lt;D261,D261-'Line By Line'!$E$14-E261,0)</f>
        <v>0</v>
      </c>
      <c r="I261" s="52">
        <f>H261*'SS taxation calculator'!$E$32</f>
        <v>0</v>
      </c>
      <c r="J261" s="52">
        <f t="shared" si="5"/>
        <v>0</v>
      </c>
      <c r="K261" s="204" t="str">
        <f t="shared" si="6"/>
        <v>#DIV/0!</v>
      </c>
      <c r="L261" s="54" t="str">
        <f>CONCATENATE("Adding $",ROUND(B261/1000,1),"K actually added $",ROUND((B261+(J261-'SS taxation calculator'!$G$8))/1000,1),"K")</f>
        <v>Adding $-798K actually added $-798K</v>
      </c>
      <c r="M261" s="61">
        <f>'SS taxation calculator'!$C$7+'SS taxation calculator'!$C$8+'SS taxation calculator'!$C$9+B261</f>
        <v>-798000</v>
      </c>
      <c r="N261" s="55">
        <f>J261+B261+'SS taxation calculator'!$C$7</f>
        <v>-798000</v>
      </c>
      <c r="O261" s="55">
        <f t="shared" si="7"/>
        <v>31500</v>
      </c>
      <c r="P261" s="132">
        <f>VLOOKUP('SS taxation calculator'!$C$12,'SS taxation calculator'!$BC$6:$BF$16,3,FALSE)</f>
        <v>0</v>
      </c>
      <c r="Q261" s="132">
        <f>VLOOKUP('SS taxation calculator'!$C$12,'SS taxation calculator'!$BC$6:$BF$16,4,FALSE)</f>
        <v>0</v>
      </c>
      <c r="R261" s="132">
        <f t="shared" si="8"/>
        <v>0</v>
      </c>
      <c r="S261" s="205">
        <f>VLOOKUP('SS taxation calculator'!$C$12,'SS taxation calculator'!$BC$6:$BF$16,2,FALSE)</f>
        <v>0</v>
      </c>
      <c r="T261" s="132">
        <f t="shared" si="9"/>
        <v>0</v>
      </c>
    </row>
    <row r="262" ht="15.75" customHeight="1">
      <c r="A262" s="55">
        <f t="shared" si="1"/>
        <v>0</v>
      </c>
      <c r="B262" s="52">
        <f t="shared" si="2"/>
        <v>-797000</v>
      </c>
      <c r="C262" s="51">
        <f>'SS taxation calculator'!$G$7</f>
        <v>0</v>
      </c>
      <c r="D262" s="52">
        <f>'SS taxation calculator'!$C$7+B262+'SS taxation calculator'!$C$8+'SS taxation calculator'!$C$9*0.5-'Line By Line'!$E$12</f>
        <v>-797000</v>
      </c>
      <c r="E262" s="52">
        <f>IF(D262&lt;'Line By Line'!$E$14,0,MIN(D262-'Line By Line'!$E$14,'Line By Line'!$E$16))</f>
        <v>0</v>
      </c>
      <c r="F262" s="52">
        <f t="shared" si="3"/>
        <v>0</v>
      </c>
      <c r="G262" s="51" t="str">
        <f t="shared" si="4"/>
        <v>50% of 1st TH</v>
      </c>
      <c r="H262" s="51">
        <f>IF('Line By Line'!$E$14&lt;D262,D262-'Line By Line'!$E$14-E262,0)</f>
        <v>0</v>
      </c>
      <c r="I262" s="52">
        <f>H262*'SS taxation calculator'!$E$32</f>
        <v>0</v>
      </c>
      <c r="J262" s="52">
        <f t="shared" si="5"/>
        <v>0</v>
      </c>
      <c r="K262" s="204" t="str">
        <f t="shared" si="6"/>
        <v>#DIV/0!</v>
      </c>
      <c r="L262" s="54" t="str">
        <f>CONCATENATE("Adding $",ROUND(B262/1000,1),"K actually added $",ROUND((B262+(J262-'SS taxation calculator'!$G$8))/1000,1),"K")</f>
        <v>Adding $-797K actually added $-797K</v>
      </c>
      <c r="M262" s="61">
        <f>'SS taxation calculator'!$C$7+'SS taxation calculator'!$C$8+'SS taxation calculator'!$C$9+B262</f>
        <v>-797000</v>
      </c>
      <c r="N262" s="55">
        <f>J262+B262+'SS taxation calculator'!$C$7</f>
        <v>-797000</v>
      </c>
      <c r="O262" s="55">
        <f t="shared" si="7"/>
        <v>31500</v>
      </c>
      <c r="P262" s="132">
        <f>VLOOKUP('SS taxation calculator'!$C$12,'SS taxation calculator'!$BC$6:$BF$16,3,FALSE)</f>
        <v>0</v>
      </c>
      <c r="Q262" s="132">
        <f>VLOOKUP('SS taxation calculator'!$C$12,'SS taxation calculator'!$BC$6:$BF$16,4,FALSE)</f>
        <v>0</v>
      </c>
      <c r="R262" s="132">
        <f t="shared" si="8"/>
        <v>0</v>
      </c>
      <c r="S262" s="205">
        <f>VLOOKUP('SS taxation calculator'!$C$12,'SS taxation calculator'!$BC$6:$BF$16,2,FALSE)</f>
        <v>0</v>
      </c>
      <c r="T262" s="132">
        <f t="shared" si="9"/>
        <v>0</v>
      </c>
    </row>
    <row r="263" ht="15.75" customHeight="1">
      <c r="A263" s="55">
        <f t="shared" si="1"/>
        <v>0</v>
      </c>
      <c r="B263" s="52">
        <f t="shared" si="2"/>
        <v>-796000</v>
      </c>
      <c r="C263" s="51">
        <f>'SS taxation calculator'!$G$7</f>
        <v>0</v>
      </c>
      <c r="D263" s="52">
        <f>'SS taxation calculator'!$C$7+B263+'SS taxation calculator'!$C$8+'SS taxation calculator'!$C$9*0.5-'Line By Line'!$E$12</f>
        <v>-796000</v>
      </c>
      <c r="E263" s="52">
        <f>IF(D263&lt;'Line By Line'!$E$14,0,MIN(D263-'Line By Line'!$E$14,'Line By Line'!$E$16))</f>
        <v>0</v>
      </c>
      <c r="F263" s="52">
        <f t="shared" si="3"/>
        <v>0</v>
      </c>
      <c r="G263" s="51" t="str">
        <f t="shared" si="4"/>
        <v>50% of 1st TH</v>
      </c>
      <c r="H263" s="51">
        <f>IF('Line By Line'!$E$14&lt;D263,D263-'Line By Line'!$E$14-E263,0)</f>
        <v>0</v>
      </c>
      <c r="I263" s="52">
        <f>H263*'SS taxation calculator'!$E$32</f>
        <v>0</v>
      </c>
      <c r="J263" s="52">
        <f t="shared" si="5"/>
        <v>0</v>
      </c>
      <c r="K263" s="204" t="str">
        <f t="shared" si="6"/>
        <v>#DIV/0!</v>
      </c>
      <c r="L263" s="54" t="str">
        <f>CONCATENATE("Adding $",ROUND(B263/1000,1),"K actually added $",ROUND((B263+(J263-'SS taxation calculator'!$G$8))/1000,1),"K")</f>
        <v>Adding $-796K actually added $-796K</v>
      </c>
      <c r="M263" s="61">
        <f>'SS taxation calculator'!$C$7+'SS taxation calculator'!$C$8+'SS taxation calculator'!$C$9+B263</f>
        <v>-796000</v>
      </c>
      <c r="N263" s="55">
        <f>J263+B263+'SS taxation calculator'!$C$7</f>
        <v>-796000</v>
      </c>
      <c r="O263" s="55">
        <f t="shared" si="7"/>
        <v>31500</v>
      </c>
      <c r="P263" s="132">
        <f>VLOOKUP('SS taxation calculator'!$C$12,'SS taxation calculator'!$BC$6:$BF$16,3,FALSE)</f>
        <v>0</v>
      </c>
      <c r="Q263" s="132">
        <f>VLOOKUP('SS taxation calculator'!$C$12,'SS taxation calculator'!$BC$6:$BF$16,4,FALSE)</f>
        <v>0</v>
      </c>
      <c r="R263" s="132">
        <f t="shared" si="8"/>
        <v>0</v>
      </c>
      <c r="S263" s="205">
        <f>VLOOKUP('SS taxation calculator'!$C$12,'SS taxation calculator'!$BC$6:$BF$16,2,FALSE)</f>
        <v>0</v>
      </c>
      <c r="T263" s="132">
        <f t="shared" si="9"/>
        <v>0</v>
      </c>
    </row>
    <row r="264" ht="15.75" customHeight="1">
      <c r="A264" s="55">
        <f t="shared" si="1"/>
        <v>0</v>
      </c>
      <c r="B264" s="52">
        <f t="shared" si="2"/>
        <v>-795000</v>
      </c>
      <c r="C264" s="51">
        <f>'SS taxation calculator'!$G$7</f>
        <v>0</v>
      </c>
      <c r="D264" s="52">
        <f>'SS taxation calculator'!$C$7+B264+'SS taxation calculator'!$C$8+'SS taxation calculator'!$C$9*0.5-'Line By Line'!$E$12</f>
        <v>-795000</v>
      </c>
      <c r="E264" s="52">
        <f>IF(D264&lt;'Line By Line'!$E$14,0,MIN(D264-'Line By Line'!$E$14,'Line By Line'!$E$16))</f>
        <v>0</v>
      </c>
      <c r="F264" s="52">
        <f t="shared" si="3"/>
        <v>0</v>
      </c>
      <c r="G264" s="51" t="str">
        <f t="shared" si="4"/>
        <v>50% of 1st TH</v>
      </c>
      <c r="H264" s="51">
        <f>IF('Line By Line'!$E$14&lt;D264,D264-'Line By Line'!$E$14-E264,0)</f>
        <v>0</v>
      </c>
      <c r="I264" s="52">
        <f>H264*'SS taxation calculator'!$E$32</f>
        <v>0</v>
      </c>
      <c r="J264" s="52">
        <f t="shared" si="5"/>
        <v>0</v>
      </c>
      <c r="K264" s="204" t="str">
        <f t="shared" si="6"/>
        <v>#DIV/0!</v>
      </c>
      <c r="L264" s="54" t="str">
        <f>CONCATENATE("Adding $",ROUND(B264/1000,1),"K actually added $",ROUND((B264+(J264-'SS taxation calculator'!$G$8))/1000,1),"K")</f>
        <v>Adding $-795K actually added $-795K</v>
      </c>
      <c r="M264" s="61">
        <f>'SS taxation calculator'!$C$7+'SS taxation calculator'!$C$8+'SS taxation calculator'!$C$9+B264</f>
        <v>-795000</v>
      </c>
      <c r="N264" s="55">
        <f>J264+B264+'SS taxation calculator'!$C$7</f>
        <v>-795000</v>
      </c>
      <c r="O264" s="55">
        <f t="shared" si="7"/>
        <v>31500</v>
      </c>
      <c r="P264" s="132">
        <f>VLOOKUP('SS taxation calculator'!$C$12,'SS taxation calculator'!$BC$6:$BF$16,3,FALSE)</f>
        <v>0</v>
      </c>
      <c r="Q264" s="132">
        <f>VLOOKUP('SS taxation calculator'!$C$12,'SS taxation calculator'!$BC$6:$BF$16,4,FALSE)</f>
        <v>0</v>
      </c>
      <c r="R264" s="132">
        <f t="shared" si="8"/>
        <v>0</v>
      </c>
      <c r="S264" s="205">
        <f>VLOOKUP('SS taxation calculator'!$C$12,'SS taxation calculator'!$BC$6:$BF$16,2,FALSE)</f>
        <v>0</v>
      </c>
      <c r="T264" s="132">
        <f t="shared" si="9"/>
        <v>0</v>
      </c>
    </row>
    <row r="265" ht="15.75" customHeight="1">
      <c r="A265" s="55">
        <f t="shared" si="1"/>
        <v>0</v>
      </c>
      <c r="B265" s="52">
        <f t="shared" si="2"/>
        <v>-794000</v>
      </c>
      <c r="C265" s="51">
        <f>'SS taxation calculator'!$G$7</f>
        <v>0</v>
      </c>
      <c r="D265" s="52">
        <f>'SS taxation calculator'!$C$7+B265+'SS taxation calculator'!$C$8+'SS taxation calculator'!$C$9*0.5-'Line By Line'!$E$12</f>
        <v>-794000</v>
      </c>
      <c r="E265" s="52">
        <f>IF(D265&lt;'Line By Line'!$E$14,0,MIN(D265-'Line By Line'!$E$14,'Line By Line'!$E$16))</f>
        <v>0</v>
      </c>
      <c r="F265" s="52">
        <f t="shared" si="3"/>
        <v>0</v>
      </c>
      <c r="G265" s="51" t="str">
        <f t="shared" si="4"/>
        <v>50% of 1st TH</v>
      </c>
      <c r="H265" s="51">
        <f>IF('Line By Line'!$E$14&lt;D265,D265-'Line By Line'!$E$14-E265,0)</f>
        <v>0</v>
      </c>
      <c r="I265" s="52">
        <f>H265*'SS taxation calculator'!$E$32</f>
        <v>0</v>
      </c>
      <c r="J265" s="52">
        <f t="shared" si="5"/>
        <v>0</v>
      </c>
      <c r="K265" s="204" t="str">
        <f t="shared" si="6"/>
        <v>#DIV/0!</v>
      </c>
      <c r="L265" s="54" t="str">
        <f>CONCATENATE("Adding $",ROUND(B265/1000,1),"K actually added $",ROUND((B265+(J265-'SS taxation calculator'!$G$8))/1000,1),"K")</f>
        <v>Adding $-794K actually added $-794K</v>
      </c>
      <c r="M265" s="61">
        <f>'SS taxation calculator'!$C$7+'SS taxation calculator'!$C$8+'SS taxation calculator'!$C$9+B265</f>
        <v>-794000</v>
      </c>
      <c r="N265" s="55">
        <f>J265+B265+'SS taxation calculator'!$C$7</f>
        <v>-794000</v>
      </c>
      <c r="O265" s="55">
        <f t="shared" si="7"/>
        <v>31500</v>
      </c>
      <c r="P265" s="132">
        <f>VLOOKUP('SS taxation calculator'!$C$12,'SS taxation calculator'!$BC$6:$BF$16,3,FALSE)</f>
        <v>0</v>
      </c>
      <c r="Q265" s="132">
        <f>VLOOKUP('SS taxation calculator'!$C$12,'SS taxation calculator'!$BC$6:$BF$16,4,FALSE)</f>
        <v>0</v>
      </c>
      <c r="R265" s="132">
        <f t="shared" si="8"/>
        <v>0</v>
      </c>
      <c r="S265" s="205">
        <f>VLOOKUP('SS taxation calculator'!$C$12,'SS taxation calculator'!$BC$6:$BF$16,2,FALSE)</f>
        <v>0</v>
      </c>
      <c r="T265" s="132">
        <f t="shared" si="9"/>
        <v>0</v>
      </c>
    </row>
    <row r="266" ht="15.75" customHeight="1">
      <c r="A266" s="55">
        <f t="shared" si="1"/>
        <v>0</v>
      </c>
      <c r="B266" s="52">
        <f t="shared" si="2"/>
        <v>-793000</v>
      </c>
      <c r="C266" s="51">
        <f>'SS taxation calculator'!$G$7</f>
        <v>0</v>
      </c>
      <c r="D266" s="52">
        <f>'SS taxation calculator'!$C$7+B266+'SS taxation calculator'!$C$8+'SS taxation calculator'!$C$9*0.5-'Line By Line'!$E$12</f>
        <v>-793000</v>
      </c>
      <c r="E266" s="52">
        <f>IF(D266&lt;'Line By Line'!$E$14,0,MIN(D266-'Line By Line'!$E$14,'Line By Line'!$E$16))</f>
        <v>0</v>
      </c>
      <c r="F266" s="52">
        <f t="shared" si="3"/>
        <v>0</v>
      </c>
      <c r="G266" s="51" t="str">
        <f t="shared" si="4"/>
        <v>50% of 1st TH</v>
      </c>
      <c r="H266" s="51">
        <f>IF('Line By Line'!$E$14&lt;D266,D266-'Line By Line'!$E$14-E266,0)</f>
        <v>0</v>
      </c>
      <c r="I266" s="52">
        <f>H266*'SS taxation calculator'!$E$32</f>
        <v>0</v>
      </c>
      <c r="J266" s="52">
        <f t="shared" si="5"/>
        <v>0</v>
      </c>
      <c r="K266" s="204" t="str">
        <f t="shared" si="6"/>
        <v>#DIV/0!</v>
      </c>
      <c r="L266" s="54" t="str">
        <f>CONCATENATE("Adding $",ROUND(B266/1000,1),"K actually added $",ROUND((B266+(J266-'SS taxation calculator'!$G$8))/1000,1),"K")</f>
        <v>Adding $-793K actually added $-793K</v>
      </c>
      <c r="M266" s="61">
        <f>'SS taxation calculator'!$C$7+'SS taxation calculator'!$C$8+'SS taxation calculator'!$C$9+B266</f>
        <v>-793000</v>
      </c>
      <c r="N266" s="55">
        <f>J266+B266+'SS taxation calculator'!$C$7</f>
        <v>-793000</v>
      </c>
      <c r="O266" s="55">
        <f t="shared" si="7"/>
        <v>31500</v>
      </c>
      <c r="P266" s="132">
        <f>VLOOKUP('SS taxation calculator'!$C$12,'SS taxation calculator'!$BC$6:$BF$16,3,FALSE)</f>
        <v>0</v>
      </c>
      <c r="Q266" s="132">
        <f>VLOOKUP('SS taxation calculator'!$C$12,'SS taxation calculator'!$BC$6:$BF$16,4,FALSE)</f>
        <v>0</v>
      </c>
      <c r="R266" s="132">
        <f t="shared" si="8"/>
        <v>0</v>
      </c>
      <c r="S266" s="205">
        <f>VLOOKUP('SS taxation calculator'!$C$12,'SS taxation calculator'!$BC$6:$BF$16,2,FALSE)</f>
        <v>0</v>
      </c>
      <c r="T266" s="132">
        <f t="shared" si="9"/>
        <v>0</v>
      </c>
    </row>
    <row r="267" ht="15.75" customHeight="1">
      <c r="A267" s="55">
        <f t="shared" si="1"/>
        <v>0</v>
      </c>
      <c r="B267" s="52">
        <f t="shared" si="2"/>
        <v>-792000</v>
      </c>
      <c r="C267" s="51">
        <f>'SS taxation calculator'!$G$7</f>
        <v>0</v>
      </c>
      <c r="D267" s="52">
        <f>'SS taxation calculator'!$C$7+B267+'SS taxation calculator'!$C$8+'SS taxation calculator'!$C$9*0.5-'Line By Line'!$E$12</f>
        <v>-792000</v>
      </c>
      <c r="E267" s="52">
        <f>IF(D267&lt;'Line By Line'!$E$14,0,MIN(D267-'Line By Line'!$E$14,'Line By Line'!$E$16))</f>
        <v>0</v>
      </c>
      <c r="F267" s="52">
        <f t="shared" si="3"/>
        <v>0</v>
      </c>
      <c r="G267" s="51" t="str">
        <f t="shared" si="4"/>
        <v>50% of 1st TH</v>
      </c>
      <c r="H267" s="51">
        <f>IF('Line By Line'!$E$14&lt;D267,D267-'Line By Line'!$E$14-E267,0)</f>
        <v>0</v>
      </c>
      <c r="I267" s="52">
        <f>H267*'SS taxation calculator'!$E$32</f>
        <v>0</v>
      </c>
      <c r="J267" s="52">
        <f t="shared" si="5"/>
        <v>0</v>
      </c>
      <c r="K267" s="204" t="str">
        <f t="shared" si="6"/>
        <v>#DIV/0!</v>
      </c>
      <c r="L267" s="54" t="str">
        <f>CONCATENATE("Adding $",ROUND(B267/1000,1),"K actually added $",ROUND((B267+(J267-'SS taxation calculator'!$G$8))/1000,1),"K")</f>
        <v>Adding $-792K actually added $-792K</v>
      </c>
      <c r="M267" s="61">
        <f>'SS taxation calculator'!$C$7+'SS taxation calculator'!$C$8+'SS taxation calculator'!$C$9+B267</f>
        <v>-792000</v>
      </c>
      <c r="N267" s="55">
        <f>J267+B267+'SS taxation calculator'!$C$7</f>
        <v>-792000</v>
      </c>
      <c r="O267" s="55">
        <f t="shared" si="7"/>
        <v>31500</v>
      </c>
      <c r="P267" s="132">
        <f>VLOOKUP('SS taxation calculator'!$C$12,'SS taxation calculator'!$BC$6:$BF$16,3,FALSE)</f>
        <v>0</v>
      </c>
      <c r="Q267" s="132">
        <f>VLOOKUP('SS taxation calculator'!$C$12,'SS taxation calculator'!$BC$6:$BF$16,4,FALSE)</f>
        <v>0</v>
      </c>
      <c r="R267" s="132">
        <f t="shared" si="8"/>
        <v>0</v>
      </c>
      <c r="S267" s="205">
        <f>VLOOKUP('SS taxation calculator'!$C$12,'SS taxation calculator'!$BC$6:$BF$16,2,FALSE)</f>
        <v>0</v>
      </c>
      <c r="T267" s="132">
        <f t="shared" si="9"/>
        <v>0</v>
      </c>
    </row>
    <row r="268" ht="15.75" customHeight="1">
      <c r="A268" s="55">
        <f t="shared" si="1"/>
        <v>0</v>
      </c>
      <c r="B268" s="52">
        <f t="shared" si="2"/>
        <v>-791000</v>
      </c>
      <c r="C268" s="51">
        <f>'SS taxation calculator'!$G$7</f>
        <v>0</v>
      </c>
      <c r="D268" s="52">
        <f>'SS taxation calculator'!$C$7+B268+'SS taxation calculator'!$C$8+'SS taxation calculator'!$C$9*0.5-'Line By Line'!$E$12</f>
        <v>-791000</v>
      </c>
      <c r="E268" s="52">
        <f>IF(D268&lt;'Line By Line'!$E$14,0,MIN(D268-'Line By Line'!$E$14,'Line By Line'!$E$16))</f>
        <v>0</v>
      </c>
      <c r="F268" s="52">
        <f t="shared" si="3"/>
        <v>0</v>
      </c>
      <c r="G268" s="51" t="str">
        <f t="shared" si="4"/>
        <v>50% of 1st TH</v>
      </c>
      <c r="H268" s="51">
        <f>IF('Line By Line'!$E$14&lt;D268,D268-'Line By Line'!$E$14-E268,0)</f>
        <v>0</v>
      </c>
      <c r="I268" s="52">
        <f>H268*'SS taxation calculator'!$E$32</f>
        <v>0</v>
      </c>
      <c r="J268" s="52">
        <f t="shared" si="5"/>
        <v>0</v>
      </c>
      <c r="K268" s="204" t="str">
        <f t="shared" si="6"/>
        <v>#DIV/0!</v>
      </c>
      <c r="L268" s="54" t="str">
        <f>CONCATENATE("Adding $",ROUND(B268/1000,1),"K actually added $",ROUND((B268+(J268-'SS taxation calculator'!$G$8))/1000,1),"K")</f>
        <v>Adding $-791K actually added $-791K</v>
      </c>
      <c r="M268" s="61">
        <f>'SS taxation calculator'!$C$7+'SS taxation calculator'!$C$8+'SS taxation calculator'!$C$9+B268</f>
        <v>-791000</v>
      </c>
      <c r="N268" s="55">
        <f>J268+B268+'SS taxation calculator'!$C$7</f>
        <v>-791000</v>
      </c>
      <c r="O268" s="55">
        <f t="shared" si="7"/>
        <v>31500</v>
      </c>
      <c r="P268" s="132">
        <f>VLOOKUP('SS taxation calculator'!$C$12,'SS taxation calculator'!$BC$6:$BF$16,3,FALSE)</f>
        <v>0</v>
      </c>
      <c r="Q268" s="132">
        <f>VLOOKUP('SS taxation calculator'!$C$12,'SS taxation calculator'!$BC$6:$BF$16,4,FALSE)</f>
        <v>0</v>
      </c>
      <c r="R268" s="132">
        <f t="shared" si="8"/>
        <v>0</v>
      </c>
      <c r="S268" s="205">
        <f>VLOOKUP('SS taxation calculator'!$C$12,'SS taxation calculator'!$BC$6:$BF$16,2,FALSE)</f>
        <v>0</v>
      </c>
      <c r="T268" s="132">
        <f t="shared" si="9"/>
        <v>0</v>
      </c>
    </row>
    <row r="269" ht="15.75" customHeight="1">
      <c r="A269" s="55">
        <f t="shared" si="1"/>
        <v>0</v>
      </c>
      <c r="B269" s="52">
        <f t="shared" si="2"/>
        <v>-790000</v>
      </c>
      <c r="C269" s="51">
        <f>'SS taxation calculator'!$G$7</f>
        <v>0</v>
      </c>
      <c r="D269" s="52">
        <f>'SS taxation calculator'!$C$7+B269+'SS taxation calculator'!$C$8+'SS taxation calculator'!$C$9*0.5-'Line By Line'!$E$12</f>
        <v>-790000</v>
      </c>
      <c r="E269" s="52">
        <f>IF(D269&lt;'Line By Line'!$E$14,0,MIN(D269-'Line By Line'!$E$14,'Line By Line'!$E$16))</f>
        <v>0</v>
      </c>
      <c r="F269" s="52">
        <f t="shared" si="3"/>
        <v>0</v>
      </c>
      <c r="G269" s="51" t="str">
        <f t="shared" si="4"/>
        <v>50% of 1st TH</v>
      </c>
      <c r="H269" s="51">
        <f>IF('Line By Line'!$E$14&lt;D269,D269-'Line By Line'!$E$14-E269,0)</f>
        <v>0</v>
      </c>
      <c r="I269" s="52">
        <f>H269*'SS taxation calculator'!$E$32</f>
        <v>0</v>
      </c>
      <c r="J269" s="52">
        <f t="shared" si="5"/>
        <v>0</v>
      </c>
      <c r="K269" s="204" t="str">
        <f t="shared" si="6"/>
        <v>#DIV/0!</v>
      </c>
      <c r="L269" s="54" t="str">
        <f>CONCATENATE("Adding $",ROUND(B269/1000,1),"K actually added $",ROUND((B269+(J269-'SS taxation calculator'!$G$8))/1000,1),"K")</f>
        <v>Adding $-790K actually added $-790K</v>
      </c>
      <c r="M269" s="61">
        <f>'SS taxation calculator'!$C$7+'SS taxation calculator'!$C$8+'SS taxation calculator'!$C$9+B269</f>
        <v>-790000</v>
      </c>
      <c r="N269" s="55">
        <f>J269+B269+'SS taxation calculator'!$C$7</f>
        <v>-790000</v>
      </c>
      <c r="O269" s="55">
        <f t="shared" si="7"/>
        <v>31500</v>
      </c>
      <c r="P269" s="132">
        <f>VLOOKUP('SS taxation calculator'!$C$12,'SS taxation calculator'!$BC$6:$BF$16,3,FALSE)</f>
        <v>0</v>
      </c>
      <c r="Q269" s="132">
        <f>VLOOKUP('SS taxation calculator'!$C$12,'SS taxation calculator'!$BC$6:$BF$16,4,FALSE)</f>
        <v>0</v>
      </c>
      <c r="R269" s="132">
        <f t="shared" si="8"/>
        <v>0</v>
      </c>
      <c r="S269" s="205">
        <f>VLOOKUP('SS taxation calculator'!$C$12,'SS taxation calculator'!$BC$6:$BF$16,2,FALSE)</f>
        <v>0</v>
      </c>
      <c r="T269" s="132">
        <f t="shared" si="9"/>
        <v>0</v>
      </c>
    </row>
    <row r="270" ht="15.75" customHeight="1">
      <c r="A270" s="55">
        <f t="shared" si="1"/>
        <v>0</v>
      </c>
      <c r="B270" s="52">
        <f t="shared" si="2"/>
        <v>-789000</v>
      </c>
      <c r="C270" s="51">
        <f>'SS taxation calculator'!$G$7</f>
        <v>0</v>
      </c>
      <c r="D270" s="52">
        <f>'SS taxation calculator'!$C$7+B270+'SS taxation calculator'!$C$8+'SS taxation calculator'!$C$9*0.5-'Line By Line'!$E$12</f>
        <v>-789000</v>
      </c>
      <c r="E270" s="52">
        <f>IF(D270&lt;'Line By Line'!$E$14,0,MIN(D270-'Line By Line'!$E$14,'Line By Line'!$E$16))</f>
        <v>0</v>
      </c>
      <c r="F270" s="52">
        <f t="shared" si="3"/>
        <v>0</v>
      </c>
      <c r="G270" s="51" t="str">
        <f t="shared" si="4"/>
        <v>50% of 1st TH</v>
      </c>
      <c r="H270" s="51">
        <f>IF('Line By Line'!$E$14&lt;D270,D270-'Line By Line'!$E$14-E270,0)</f>
        <v>0</v>
      </c>
      <c r="I270" s="52">
        <f>H270*'SS taxation calculator'!$E$32</f>
        <v>0</v>
      </c>
      <c r="J270" s="52">
        <f t="shared" si="5"/>
        <v>0</v>
      </c>
      <c r="K270" s="204" t="str">
        <f t="shared" si="6"/>
        <v>#DIV/0!</v>
      </c>
      <c r="L270" s="54" t="str">
        <f>CONCATENATE("Adding $",ROUND(B270/1000,1),"K actually added $",ROUND((B270+(J270-'SS taxation calculator'!$G$8))/1000,1),"K")</f>
        <v>Adding $-789K actually added $-789K</v>
      </c>
      <c r="M270" s="61">
        <f>'SS taxation calculator'!$C$7+'SS taxation calculator'!$C$8+'SS taxation calculator'!$C$9+B270</f>
        <v>-789000</v>
      </c>
      <c r="N270" s="55">
        <f>J270+B270+'SS taxation calculator'!$C$7</f>
        <v>-789000</v>
      </c>
      <c r="O270" s="55">
        <f t="shared" si="7"/>
        <v>31500</v>
      </c>
      <c r="P270" s="132">
        <f>VLOOKUP('SS taxation calculator'!$C$12,'SS taxation calculator'!$BC$6:$BF$16,3,FALSE)</f>
        <v>0</v>
      </c>
      <c r="Q270" s="132">
        <f>VLOOKUP('SS taxation calculator'!$C$12,'SS taxation calculator'!$BC$6:$BF$16,4,FALSE)</f>
        <v>0</v>
      </c>
      <c r="R270" s="132">
        <f t="shared" si="8"/>
        <v>0</v>
      </c>
      <c r="S270" s="205">
        <f>VLOOKUP('SS taxation calculator'!$C$12,'SS taxation calculator'!$BC$6:$BF$16,2,FALSE)</f>
        <v>0</v>
      </c>
      <c r="T270" s="132">
        <f t="shared" si="9"/>
        <v>0</v>
      </c>
    </row>
    <row r="271" ht="15.75" customHeight="1">
      <c r="A271" s="55">
        <f t="shared" si="1"/>
        <v>0</v>
      </c>
      <c r="B271" s="52">
        <f t="shared" si="2"/>
        <v>-788000</v>
      </c>
      <c r="C271" s="51">
        <f>'SS taxation calculator'!$G$7</f>
        <v>0</v>
      </c>
      <c r="D271" s="52">
        <f>'SS taxation calculator'!$C$7+B271+'SS taxation calculator'!$C$8+'SS taxation calculator'!$C$9*0.5-'Line By Line'!$E$12</f>
        <v>-788000</v>
      </c>
      <c r="E271" s="52">
        <f>IF(D271&lt;'Line By Line'!$E$14,0,MIN(D271-'Line By Line'!$E$14,'Line By Line'!$E$16))</f>
        <v>0</v>
      </c>
      <c r="F271" s="52">
        <f t="shared" si="3"/>
        <v>0</v>
      </c>
      <c r="G271" s="51" t="str">
        <f t="shared" si="4"/>
        <v>50% of 1st TH</v>
      </c>
      <c r="H271" s="51">
        <f>IF('Line By Line'!$E$14&lt;D271,D271-'Line By Line'!$E$14-E271,0)</f>
        <v>0</v>
      </c>
      <c r="I271" s="52">
        <f>H271*'SS taxation calculator'!$E$32</f>
        <v>0</v>
      </c>
      <c r="J271" s="52">
        <f t="shared" si="5"/>
        <v>0</v>
      </c>
      <c r="K271" s="204" t="str">
        <f t="shared" si="6"/>
        <v>#DIV/0!</v>
      </c>
      <c r="L271" s="54" t="str">
        <f>CONCATENATE("Adding $",ROUND(B271/1000,1),"K actually added $",ROUND((B271+(J271-'SS taxation calculator'!$G$8))/1000,1),"K")</f>
        <v>Adding $-788K actually added $-788K</v>
      </c>
      <c r="M271" s="61">
        <f>'SS taxation calculator'!$C$7+'SS taxation calculator'!$C$8+'SS taxation calculator'!$C$9+B271</f>
        <v>-788000</v>
      </c>
      <c r="N271" s="55">
        <f>J271+B271+'SS taxation calculator'!$C$7</f>
        <v>-788000</v>
      </c>
      <c r="O271" s="55">
        <f t="shared" si="7"/>
        <v>31500</v>
      </c>
      <c r="P271" s="132">
        <f>VLOOKUP('SS taxation calculator'!$C$12,'SS taxation calculator'!$BC$6:$BF$16,3,FALSE)</f>
        <v>0</v>
      </c>
      <c r="Q271" s="132">
        <f>VLOOKUP('SS taxation calculator'!$C$12,'SS taxation calculator'!$BC$6:$BF$16,4,FALSE)</f>
        <v>0</v>
      </c>
      <c r="R271" s="132">
        <f t="shared" si="8"/>
        <v>0</v>
      </c>
      <c r="S271" s="205">
        <f>VLOOKUP('SS taxation calculator'!$C$12,'SS taxation calculator'!$BC$6:$BF$16,2,FALSE)</f>
        <v>0</v>
      </c>
      <c r="T271" s="132">
        <f t="shared" si="9"/>
        <v>0</v>
      </c>
    </row>
    <row r="272" ht="15.75" customHeight="1">
      <c r="A272" s="55">
        <f t="shared" si="1"/>
        <v>0</v>
      </c>
      <c r="B272" s="52">
        <f t="shared" si="2"/>
        <v>-787000</v>
      </c>
      <c r="C272" s="51">
        <f>'SS taxation calculator'!$G$7</f>
        <v>0</v>
      </c>
      <c r="D272" s="52">
        <f>'SS taxation calculator'!$C$7+B272+'SS taxation calculator'!$C$8+'SS taxation calculator'!$C$9*0.5-'Line By Line'!$E$12</f>
        <v>-787000</v>
      </c>
      <c r="E272" s="52">
        <f>IF(D272&lt;'Line By Line'!$E$14,0,MIN(D272-'Line By Line'!$E$14,'Line By Line'!$E$16))</f>
        <v>0</v>
      </c>
      <c r="F272" s="52">
        <f t="shared" si="3"/>
        <v>0</v>
      </c>
      <c r="G272" s="51" t="str">
        <f t="shared" si="4"/>
        <v>50% of 1st TH</v>
      </c>
      <c r="H272" s="51">
        <f>IF('Line By Line'!$E$14&lt;D272,D272-'Line By Line'!$E$14-E272,0)</f>
        <v>0</v>
      </c>
      <c r="I272" s="52">
        <f>H272*'SS taxation calculator'!$E$32</f>
        <v>0</v>
      </c>
      <c r="J272" s="52">
        <f t="shared" si="5"/>
        <v>0</v>
      </c>
      <c r="K272" s="204" t="str">
        <f t="shared" si="6"/>
        <v>#DIV/0!</v>
      </c>
      <c r="L272" s="54" t="str">
        <f>CONCATENATE("Adding $",ROUND(B272/1000,1),"K actually added $",ROUND((B272+(J272-'SS taxation calculator'!$G$8))/1000,1),"K")</f>
        <v>Adding $-787K actually added $-787K</v>
      </c>
      <c r="M272" s="61">
        <f>'SS taxation calculator'!$C$7+'SS taxation calculator'!$C$8+'SS taxation calculator'!$C$9+B272</f>
        <v>-787000</v>
      </c>
      <c r="N272" s="55">
        <f>J272+B272+'SS taxation calculator'!$C$7</f>
        <v>-787000</v>
      </c>
      <c r="O272" s="55">
        <f t="shared" si="7"/>
        <v>31500</v>
      </c>
      <c r="P272" s="132">
        <f>VLOOKUP('SS taxation calculator'!$C$12,'SS taxation calculator'!$BC$6:$BF$16,3,FALSE)</f>
        <v>0</v>
      </c>
      <c r="Q272" s="132">
        <f>VLOOKUP('SS taxation calculator'!$C$12,'SS taxation calculator'!$BC$6:$BF$16,4,FALSE)</f>
        <v>0</v>
      </c>
      <c r="R272" s="132">
        <f t="shared" si="8"/>
        <v>0</v>
      </c>
      <c r="S272" s="205">
        <f>VLOOKUP('SS taxation calculator'!$C$12,'SS taxation calculator'!$BC$6:$BF$16,2,FALSE)</f>
        <v>0</v>
      </c>
      <c r="T272" s="132">
        <f t="shared" si="9"/>
        <v>0</v>
      </c>
    </row>
    <row r="273" ht="15.75" customHeight="1">
      <c r="A273" s="55">
        <f t="shared" si="1"/>
        <v>0</v>
      </c>
      <c r="B273" s="52">
        <f t="shared" si="2"/>
        <v>-786000</v>
      </c>
      <c r="C273" s="51">
        <f>'SS taxation calculator'!$G$7</f>
        <v>0</v>
      </c>
      <c r="D273" s="52">
        <f>'SS taxation calculator'!$C$7+B273+'SS taxation calculator'!$C$8+'SS taxation calculator'!$C$9*0.5-'Line By Line'!$E$12</f>
        <v>-786000</v>
      </c>
      <c r="E273" s="52">
        <f>IF(D273&lt;'Line By Line'!$E$14,0,MIN(D273-'Line By Line'!$E$14,'Line By Line'!$E$16))</f>
        <v>0</v>
      </c>
      <c r="F273" s="52">
        <f t="shared" si="3"/>
        <v>0</v>
      </c>
      <c r="G273" s="51" t="str">
        <f t="shared" si="4"/>
        <v>50% of 1st TH</v>
      </c>
      <c r="H273" s="51">
        <f>IF('Line By Line'!$E$14&lt;D273,D273-'Line By Line'!$E$14-E273,0)</f>
        <v>0</v>
      </c>
      <c r="I273" s="52">
        <f>H273*'SS taxation calculator'!$E$32</f>
        <v>0</v>
      </c>
      <c r="J273" s="52">
        <f t="shared" si="5"/>
        <v>0</v>
      </c>
      <c r="K273" s="204" t="str">
        <f t="shared" si="6"/>
        <v>#DIV/0!</v>
      </c>
      <c r="L273" s="54" t="str">
        <f>CONCATENATE("Adding $",ROUND(B273/1000,1),"K actually added $",ROUND((B273+(J273-'SS taxation calculator'!$G$8))/1000,1),"K")</f>
        <v>Adding $-786K actually added $-786K</v>
      </c>
      <c r="M273" s="61">
        <f>'SS taxation calculator'!$C$7+'SS taxation calculator'!$C$8+'SS taxation calculator'!$C$9+B273</f>
        <v>-786000</v>
      </c>
      <c r="N273" s="55">
        <f>J273+B273+'SS taxation calculator'!$C$7</f>
        <v>-786000</v>
      </c>
      <c r="O273" s="55">
        <f t="shared" si="7"/>
        <v>31500</v>
      </c>
      <c r="P273" s="132">
        <f>VLOOKUP('SS taxation calculator'!$C$12,'SS taxation calculator'!$BC$6:$BF$16,3,FALSE)</f>
        <v>0</v>
      </c>
      <c r="Q273" s="132">
        <f>VLOOKUP('SS taxation calculator'!$C$12,'SS taxation calculator'!$BC$6:$BF$16,4,FALSE)</f>
        <v>0</v>
      </c>
      <c r="R273" s="132">
        <f t="shared" si="8"/>
        <v>0</v>
      </c>
      <c r="S273" s="205">
        <f>VLOOKUP('SS taxation calculator'!$C$12,'SS taxation calculator'!$BC$6:$BF$16,2,FALSE)</f>
        <v>0</v>
      </c>
      <c r="T273" s="132">
        <f t="shared" si="9"/>
        <v>0</v>
      </c>
    </row>
    <row r="274" ht="15.75" customHeight="1">
      <c r="A274" s="55">
        <f t="shared" si="1"/>
        <v>0</v>
      </c>
      <c r="B274" s="52">
        <f t="shared" si="2"/>
        <v>-785000</v>
      </c>
      <c r="C274" s="51">
        <f>'SS taxation calculator'!$G$7</f>
        <v>0</v>
      </c>
      <c r="D274" s="52">
        <f>'SS taxation calculator'!$C$7+B274+'SS taxation calculator'!$C$8+'SS taxation calculator'!$C$9*0.5-'Line By Line'!$E$12</f>
        <v>-785000</v>
      </c>
      <c r="E274" s="52">
        <f>IF(D274&lt;'Line By Line'!$E$14,0,MIN(D274-'Line By Line'!$E$14,'Line By Line'!$E$16))</f>
        <v>0</v>
      </c>
      <c r="F274" s="52">
        <f t="shared" si="3"/>
        <v>0</v>
      </c>
      <c r="G274" s="51" t="str">
        <f t="shared" si="4"/>
        <v>50% of 1st TH</v>
      </c>
      <c r="H274" s="51">
        <f>IF('Line By Line'!$E$14&lt;D274,D274-'Line By Line'!$E$14-E274,0)</f>
        <v>0</v>
      </c>
      <c r="I274" s="52">
        <f>H274*'SS taxation calculator'!$E$32</f>
        <v>0</v>
      </c>
      <c r="J274" s="52">
        <f t="shared" si="5"/>
        <v>0</v>
      </c>
      <c r="K274" s="204" t="str">
        <f t="shared" si="6"/>
        <v>#DIV/0!</v>
      </c>
      <c r="L274" s="54" t="str">
        <f>CONCATENATE("Adding $",ROUND(B274/1000,1),"K actually added $",ROUND((B274+(J274-'SS taxation calculator'!$G$8))/1000,1),"K")</f>
        <v>Adding $-785K actually added $-785K</v>
      </c>
      <c r="M274" s="61">
        <f>'SS taxation calculator'!$C$7+'SS taxation calculator'!$C$8+'SS taxation calculator'!$C$9+B274</f>
        <v>-785000</v>
      </c>
      <c r="N274" s="55">
        <f>J274+B274+'SS taxation calculator'!$C$7</f>
        <v>-785000</v>
      </c>
      <c r="O274" s="55">
        <f t="shared" si="7"/>
        <v>31500</v>
      </c>
      <c r="P274" s="132">
        <f>VLOOKUP('SS taxation calculator'!$C$12,'SS taxation calculator'!$BC$6:$BF$16,3,FALSE)</f>
        <v>0</v>
      </c>
      <c r="Q274" s="132">
        <f>VLOOKUP('SS taxation calculator'!$C$12,'SS taxation calculator'!$BC$6:$BF$16,4,FALSE)</f>
        <v>0</v>
      </c>
      <c r="R274" s="132">
        <f t="shared" si="8"/>
        <v>0</v>
      </c>
      <c r="S274" s="205">
        <f>VLOOKUP('SS taxation calculator'!$C$12,'SS taxation calculator'!$BC$6:$BF$16,2,FALSE)</f>
        <v>0</v>
      </c>
      <c r="T274" s="132">
        <f t="shared" si="9"/>
        <v>0</v>
      </c>
    </row>
    <row r="275" ht="15.75" customHeight="1">
      <c r="A275" s="55">
        <f t="shared" si="1"/>
        <v>0</v>
      </c>
      <c r="B275" s="52">
        <f t="shared" si="2"/>
        <v>-784000</v>
      </c>
      <c r="C275" s="51">
        <f>'SS taxation calculator'!$G$7</f>
        <v>0</v>
      </c>
      <c r="D275" s="52">
        <f>'SS taxation calculator'!$C$7+B275+'SS taxation calculator'!$C$8+'SS taxation calculator'!$C$9*0.5-'Line By Line'!$E$12</f>
        <v>-784000</v>
      </c>
      <c r="E275" s="52">
        <f>IF(D275&lt;'Line By Line'!$E$14,0,MIN(D275-'Line By Line'!$E$14,'Line By Line'!$E$16))</f>
        <v>0</v>
      </c>
      <c r="F275" s="52">
        <f t="shared" si="3"/>
        <v>0</v>
      </c>
      <c r="G275" s="51" t="str">
        <f t="shared" si="4"/>
        <v>50% of 1st TH</v>
      </c>
      <c r="H275" s="51">
        <f>IF('Line By Line'!$E$14&lt;D275,D275-'Line By Line'!$E$14-E275,0)</f>
        <v>0</v>
      </c>
      <c r="I275" s="52">
        <f>H275*'SS taxation calculator'!$E$32</f>
        <v>0</v>
      </c>
      <c r="J275" s="52">
        <f t="shared" si="5"/>
        <v>0</v>
      </c>
      <c r="K275" s="204" t="str">
        <f t="shared" si="6"/>
        <v>#DIV/0!</v>
      </c>
      <c r="L275" s="54" t="str">
        <f>CONCATENATE("Adding $",ROUND(B275/1000,1),"K actually added $",ROUND((B275+(J275-'SS taxation calculator'!$G$8))/1000,1),"K")</f>
        <v>Adding $-784K actually added $-784K</v>
      </c>
      <c r="M275" s="61">
        <f>'SS taxation calculator'!$C$7+'SS taxation calculator'!$C$8+'SS taxation calculator'!$C$9+B275</f>
        <v>-784000</v>
      </c>
      <c r="N275" s="55">
        <f>J275+B275+'SS taxation calculator'!$C$7</f>
        <v>-784000</v>
      </c>
      <c r="O275" s="55">
        <f t="shared" si="7"/>
        <v>31500</v>
      </c>
      <c r="P275" s="132">
        <f>VLOOKUP('SS taxation calculator'!$C$12,'SS taxation calculator'!$BC$6:$BF$16,3,FALSE)</f>
        <v>0</v>
      </c>
      <c r="Q275" s="132">
        <f>VLOOKUP('SS taxation calculator'!$C$12,'SS taxation calculator'!$BC$6:$BF$16,4,FALSE)</f>
        <v>0</v>
      </c>
      <c r="R275" s="132">
        <f t="shared" si="8"/>
        <v>0</v>
      </c>
      <c r="S275" s="205">
        <f>VLOOKUP('SS taxation calculator'!$C$12,'SS taxation calculator'!$BC$6:$BF$16,2,FALSE)</f>
        <v>0</v>
      </c>
      <c r="T275" s="132">
        <f t="shared" si="9"/>
        <v>0</v>
      </c>
    </row>
    <row r="276" ht="15.75" customHeight="1">
      <c r="A276" s="55">
        <f t="shared" si="1"/>
        <v>0</v>
      </c>
      <c r="B276" s="52">
        <f t="shared" si="2"/>
        <v>-783000</v>
      </c>
      <c r="C276" s="51">
        <f>'SS taxation calculator'!$G$7</f>
        <v>0</v>
      </c>
      <c r="D276" s="52">
        <f>'SS taxation calculator'!$C$7+B276+'SS taxation calculator'!$C$8+'SS taxation calculator'!$C$9*0.5-'Line By Line'!$E$12</f>
        <v>-783000</v>
      </c>
      <c r="E276" s="52">
        <f>IF(D276&lt;'Line By Line'!$E$14,0,MIN(D276-'Line By Line'!$E$14,'Line By Line'!$E$16))</f>
        <v>0</v>
      </c>
      <c r="F276" s="52">
        <f t="shared" si="3"/>
        <v>0</v>
      </c>
      <c r="G276" s="51" t="str">
        <f t="shared" si="4"/>
        <v>50% of 1st TH</v>
      </c>
      <c r="H276" s="51">
        <f>IF('Line By Line'!$E$14&lt;D276,D276-'Line By Line'!$E$14-E276,0)</f>
        <v>0</v>
      </c>
      <c r="I276" s="52">
        <f>H276*'SS taxation calculator'!$E$32</f>
        <v>0</v>
      </c>
      <c r="J276" s="52">
        <f t="shared" si="5"/>
        <v>0</v>
      </c>
      <c r="K276" s="204" t="str">
        <f t="shared" si="6"/>
        <v>#DIV/0!</v>
      </c>
      <c r="L276" s="54" t="str">
        <f>CONCATENATE("Adding $",ROUND(B276/1000,1),"K actually added $",ROUND((B276+(J276-'SS taxation calculator'!$G$8))/1000,1),"K")</f>
        <v>Adding $-783K actually added $-783K</v>
      </c>
      <c r="M276" s="61">
        <f>'SS taxation calculator'!$C$7+'SS taxation calculator'!$C$8+'SS taxation calculator'!$C$9+B276</f>
        <v>-783000</v>
      </c>
      <c r="N276" s="55">
        <f>J276+B276+'SS taxation calculator'!$C$7</f>
        <v>-783000</v>
      </c>
      <c r="O276" s="55">
        <f t="shared" si="7"/>
        <v>31500</v>
      </c>
      <c r="P276" s="132">
        <f>VLOOKUP('SS taxation calculator'!$C$12,'SS taxation calculator'!$BC$6:$BF$16,3,FALSE)</f>
        <v>0</v>
      </c>
      <c r="Q276" s="132">
        <f>VLOOKUP('SS taxation calculator'!$C$12,'SS taxation calculator'!$BC$6:$BF$16,4,FALSE)</f>
        <v>0</v>
      </c>
      <c r="R276" s="132">
        <f t="shared" si="8"/>
        <v>0</v>
      </c>
      <c r="S276" s="205">
        <f>VLOOKUP('SS taxation calculator'!$C$12,'SS taxation calculator'!$BC$6:$BF$16,2,FALSE)</f>
        <v>0</v>
      </c>
      <c r="T276" s="132">
        <f t="shared" si="9"/>
        <v>0</v>
      </c>
    </row>
    <row r="277" ht="15.75" customHeight="1">
      <c r="A277" s="55">
        <f t="shared" si="1"/>
        <v>0</v>
      </c>
      <c r="B277" s="52">
        <f t="shared" si="2"/>
        <v>-782000</v>
      </c>
      <c r="C277" s="51">
        <f>'SS taxation calculator'!$G$7</f>
        <v>0</v>
      </c>
      <c r="D277" s="52">
        <f>'SS taxation calculator'!$C$7+B277+'SS taxation calculator'!$C$8+'SS taxation calculator'!$C$9*0.5-'Line By Line'!$E$12</f>
        <v>-782000</v>
      </c>
      <c r="E277" s="52">
        <f>IF(D277&lt;'Line By Line'!$E$14,0,MIN(D277-'Line By Line'!$E$14,'Line By Line'!$E$16))</f>
        <v>0</v>
      </c>
      <c r="F277" s="52">
        <f t="shared" si="3"/>
        <v>0</v>
      </c>
      <c r="G277" s="51" t="str">
        <f t="shared" si="4"/>
        <v>50% of 1st TH</v>
      </c>
      <c r="H277" s="51">
        <f>IF('Line By Line'!$E$14&lt;D277,D277-'Line By Line'!$E$14-E277,0)</f>
        <v>0</v>
      </c>
      <c r="I277" s="52">
        <f>H277*'SS taxation calculator'!$E$32</f>
        <v>0</v>
      </c>
      <c r="J277" s="52">
        <f t="shared" si="5"/>
        <v>0</v>
      </c>
      <c r="K277" s="204" t="str">
        <f t="shared" si="6"/>
        <v>#DIV/0!</v>
      </c>
      <c r="L277" s="54" t="str">
        <f>CONCATENATE("Adding $",ROUND(B277/1000,1),"K actually added $",ROUND((B277+(J277-'SS taxation calculator'!$G$8))/1000,1),"K")</f>
        <v>Adding $-782K actually added $-782K</v>
      </c>
      <c r="M277" s="61">
        <f>'SS taxation calculator'!$C$7+'SS taxation calculator'!$C$8+'SS taxation calculator'!$C$9+B277</f>
        <v>-782000</v>
      </c>
      <c r="N277" s="55">
        <f>J277+B277+'SS taxation calculator'!$C$7</f>
        <v>-782000</v>
      </c>
      <c r="O277" s="55">
        <f t="shared" si="7"/>
        <v>31500</v>
      </c>
      <c r="P277" s="132">
        <f>VLOOKUP('SS taxation calculator'!$C$12,'SS taxation calculator'!$BC$6:$BF$16,3,FALSE)</f>
        <v>0</v>
      </c>
      <c r="Q277" s="132">
        <f>VLOOKUP('SS taxation calculator'!$C$12,'SS taxation calculator'!$BC$6:$BF$16,4,FALSE)</f>
        <v>0</v>
      </c>
      <c r="R277" s="132">
        <f t="shared" si="8"/>
        <v>0</v>
      </c>
      <c r="S277" s="205">
        <f>VLOOKUP('SS taxation calculator'!$C$12,'SS taxation calculator'!$BC$6:$BF$16,2,FALSE)</f>
        <v>0</v>
      </c>
      <c r="T277" s="132">
        <f t="shared" si="9"/>
        <v>0</v>
      </c>
    </row>
    <row r="278" ht="15.75" customHeight="1">
      <c r="A278" s="55">
        <f t="shared" si="1"/>
        <v>0</v>
      </c>
      <c r="B278" s="52">
        <f t="shared" si="2"/>
        <v>-781000</v>
      </c>
      <c r="C278" s="51">
        <f>'SS taxation calculator'!$G$7</f>
        <v>0</v>
      </c>
      <c r="D278" s="52">
        <f>'SS taxation calculator'!$C$7+B278+'SS taxation calculator'!$C$8+'SS taxation calculator'!$C$9*0.5-'Line By Line'!$E$12</f>
        <v>-781000</v>
      </c>
      <c r="E278" s="52">
        <f>IF(D278&lt;'Line By Line'!$E$14,0,MIN(D278-'Line By Line'!$E$14,'Line By Line'!$E$16))</f>
        <v>0</v>
      </c>
      <c r="F278" s="52">
        <f t="shared" si="3"/>
        <v>0</v>
      </c>
      <c r="G278" s="51" t="str">
        <f t="shared" si="4"/>
        <v>50% of 1st TH</v>
      </c>
      <c r="H278" s="51">
        <f>IF('Line By Line'!$E$14&lt;D278,D278-'Line By Line'!$E$14-E278,0)</f>
        <v>0</v>
      </c>
      <c r="I278" s="52">
        <f>H278*'SS taxation calculator'!$E$32</f>
        <v>0</v>
      </c>
      <c r="J278" s="52">
        <f t="shared" si="5"/>
        <v>0</v>
      </c>
      <c r="K278" s="204" t="str">
        <f t="shared" si="6"/>
        <v>#DIV/0!</v>
      </c>
      <c r="L278" s="54" t="str">
        <f>CONCATENATE("Adding $",ROUND(B278/1000,1),"K actually added $",ROUND((B278+(J278-'SS taxation calculator'!$G$8))/1000,1),"K")</f>
        <v>Adding $-781K actually added $-781K</v>
      </c>
      <c r="M278" s="61">
        <f>'SS taxation calculator'!$C$7+'SS taxation calculator'!$C$8+'SS taxation calculator'!$C$9+B278</f>
        <v>-781000</v>
      </c>
      <c r="N278" s="55">
        <f>J278+B278+'SS taxation calculator'!$C$7</f>
        <v>-781000</v>
      </c>
      <c r="O278" s="55">
        <f t="shared" si="7"/>
        <v>31500</v>
      </c>
      <c r="P278" s="132">
        <f>VLOOKUP('SS taxation calculator'!$C$12,'SS taxation calculator'!$BC$6:$BF$16,3,FALSE)</f>
        <v>0</v>
      </c>
      <c r="Q278" s="132">
        <f>VLOOKUP('SS taxation calculator'!$C$12,'SS taxation calculator'!$BC$6:$BF$16,4,FALSE)</f>
        <v>0</v>
      </c>
      <c r="R278" s="132">
        <f t="shared" si="8"/>
        <v>0</v>
      </c>
      <c r="S278" s="205">
        <f>VLOOKUP('SS taxation calculator'!$C$12,'SS taxation calculator'!$BC$6:$BF$16,2,FALSE)</f>
        <v>0</v>
      </c>
      <c r="T278" s="132">
        <f t="shared" si="9"/>
        <v>0</v>
      </c>
    </row>
    <row r="279" ht="15.75" customHeight="1">
      <c r="A279" s="55">
        <f t="shared" si="1"/>
        <v>0</v>
      </c>
      <c r="B279" s="52">
        <f t="shared" si="2"/>
        <v>-780000</v>
      </c>
      <c r="C279" s="51">
        <f>'SS taxation calculator'!$G$7</f>
        <v>0</v>
      </c>
      <c r="D279" s="52">
        <f>'SS taxation calculator'!$C$7+B279+'SS taxation calculator'!$C$8+'SS taxation calculator'!$C$9*0.5-'Line By Line'!$E$12</f>
        <v>-780000</v>
      </c>
      <c r="E279" s="52">
        <f>IF(D279&lt;'Line By Line'!$E$14,0,MIN(D279-'Line By Line'!$E$14,'Line By Line'!$E$16))</f>
        <v>0</v>
      </c>
      <c r="F279" s="52">
        <f t="shared" si="3"/>
        <v>0</v>
      </c>
      <c r="G279" s="51" t="str">
        <f t="shared" si="4"/>
        <v>50% of 1st TH</v>
      </c>
      <c r="H279" s="51">
        <f>IF('Line By Line'!$E$14&lt;D279,D279-'Line By Line'!$E$14-E279,0)</f>
        <v>0</v>
      </c>
      <c r="I279" s="52">
        <f>H279*'SS taxation calculator'!$E$32</f>
        <v>0</v>
      </c>
      <c r="J279" s="52">
        <f t="shared" si="5"/>
        <v>0</v>
      </c>
      <c r="K279" s="204" t="str">
        <f t="shared" si="6"/>
        <v>#DIV/0!</v>
      </c>
      <c r="L279" s="54" t="str">
        <f>CONCATENATE("Adding $",ROUND(B279/1000,1),"K actually added $",ROUND((B279+(J279-'SS taxation calculator'!$G$8))/1000,1),"K")</f>
        <v>Adding $-780K actually added $-780K</v>
      </c>
      <c r="M279" s="61">
        <f>'SS taxation calculator'!$C$7+'SS taxation calculator'!$C$8+'SS taxation calculator'!$C$9+B279</f>
        <v>-780000</v>
      </c>
      <c r="N279" s="55">
        <f>J279+B279+'SS taxation calculator'!$C$7</f>
        <v>-780000</v>
      </c>
      <c r="O279" s="55">
        <f t="shared" si="7"/>
        <v>31500</v>
      </c>
      <c r="P279" s="132">
        <f>VLOOKUP('SS taxation calculator'!$C$12,'SS taxation calculator'!$BC$6:$BF$16,3,FALSE)</f>
        <v>0</v>
      </c>
      <c r="Q279" s="132">
        <f>VLOOKUP('SS taxation calculator'!$C$12,'SS taxation calculator'!$BC$6:$BF$16,4,FALSE)</f>
        <v>0</v>
      </c>
      <c r="R279" s="132">
        <f t="shared" si="8"/>
        <v>0</v>
      </c>
      <c r="S279" s="205">
        <f>VLOOKUP('SS taxation calculator'!$C$12,'SS taxation calculator'!$BC$6:$BF$16,2,FALSE)</f>
        <v>0</v>
      </c>
      <c r="T279" s="132">
        <f t="shared" si="9"/>
        <v>0</v>
      </c>
    </row>
    <row r="280" ht="15.75" customHeight="1">
      <c r="A280" s="55">
        <f t="shared" si="1"/>
        <v>0</v>
      </c>
      <c r="B280" s="52">
        <f t="shared" si="2"/>
        <v>-779000</v>
      </c>
      <c r="C280" s="51">
        <f>'SS taxation calculator'!$G$7</f>
        <v>0</v>
      </c>
      <c r="D280" s="52">
        <f>'SS taxation calculator'!$C$7+B280+'SS taxation calculator'!$C$8+'SS taxation calculator'!$C$9*0.5-'Line By Line'!$E$12</f>
        <v>-779000</v>
      </c>
      <c r="E280" s="52">
        <f>IF(D280&lt;'Line By Line'!$E$14,0,MIN(D280-'Line By Line'!$E$14,'Line By Line'!$E$16))</f>
        <v>0</v>
      </c>
      <c r="F280" s="52">
        <f t="shared" si="3"/>
        <v>0</v>
      </c>
      <c r="G280" s="51" t="str">
        <f t="shared" si="4"/>
        <v>50% of 1st TH</v>
      </c>
      <c r="H280" s="51">
        <f>IF('Line By Line'!$E$14&lt;D280,D280-'Line By Line'!$E$14-E280,0)</f>
        <v>0</v>
      </c>
      <c r="I280" s="52">
        <f>H280*'SS taxation calculator'!$E$32</f>
        <v>0</v>
      </c>
      <c r="J280" s="52">
        <f t="shared" si="5"/>
        <v>0</v>
      </c>
      <c r="K280" s="204" t="str">
        <f t="shared" si="6"/>
        <v>#DIV/0!</v>
      </c>
      <c r="L280" s="54" t="str">
        <f>CONCATENATE("Adding $",ROUND(B280/1000,1),"K actually added $",ROUND((B280+(J280-'SS taxation calculator'!$G$8))/1000,1),"K")</f>
        <v>Adding $-779K actually added $-779K</v>
      </c>
      <c r="M280" s="61">
        <f>'SS taxation calculator'!$C$7+'SS taxation calculator'!$C$8+'SS taxation calculator'!$C$9+B280</f>
        <v>-779000</v>
      </c>
      <c r="N280" s="55">
        <f>J280+B280+'SS taxation calculator'!$C$7</f>
        <v>-779000</v>
      </c>
      <c r="O280" s="55">
        <f t="shared" si="7"/>
        <v>31500</v>
      </c>
      <c r="P280" s="132">
        <f>VLOOKUP('SS taxation calculator'!$C$12,'SS taxation calculator'!$BC$6:$BF$16,3,FALSE)</f>
        <v>0</v>
      </c>
      <c r="Q280" s="132">
        <f>VLOOKUP('SS taxation calculator'!$C$12,'SS taxation calculator'!$BC$6:$BF$16,4,FALSE)</f>
        <v>0</v>
      </c>
      <c r="R280" s="132">
        <f t="shared" si="8"/>
        <v>0</v>
      </c>
      <c r="S280" s="205">
        <f>VLOOKUP('SS taxation calculator'!$C$12,'SS taxation calculator'!$BC$6:$BF$16,2,FALSE)</f>
        <v>0</v>
      </c>
      <c r="T280" s="132">
        <f t="shared" si="9"/>
        <v>0</v>
      </c>
    </row>
    <row r="281" ht="15.75" customHeight="1">
      <c r="A281" s="55">
        <f t="shared" si="1"/>
        <v>0</v>
      </c>
      <c r="B281" s="52">
        <f t="shared" si="2"/>
        <v>-778000</v>
      </c>
      <c r="C281" s="51">
        <f>'SS taxation calculator'!$G$7</f>
        <v>0</v>
      </c>
      <c r="D281" s="52">
        <f>'SS taxation calculator'!$C$7+B281+'SS taxation calculator'!$C$8+'SS taxation calculator'!$C$9*0.5-'Line By Line'!$E$12</f>
        <v>-778000</v>
      </c>
      <c r="E281" s="52">
        <f>IF(D281&lt;'Line By Line'!$E$14,0,MIN(D281-'Line By Line'!$E$14,'Line By Line'!$E$16))</f>
        <v>0</v>
      </c>
      <c r="F281" s="52">
        <f t="shared" si="3"/>
        <v>0</v>
      </c>
      <c r="G281" s="51" t="str">
        <f t="shared" si="4"/>
        <v>50% of 1st TH</v>
      </c>
      <c r="H281" s="51">
        <f>IF('Line By Line'!$E$14&lt;D281,D281-'Line By Line'!$E$14-E281,0)</f>
        <v>0</v>
      </c>
      <c r="I281" s="52">
        <f>H281*'SS taxation calculator'!$E$32</f>
        <v>0</v>
      </c>
      <c r="J281" s="52">
        <f t="shared" si="5"/>
        <v>0</v>
      </c>
      <c r="K281" s="204" t="str">
        <f t="shared" si="6"/>
        <v>#DIV/0!</v>
      </c>
      <c r="L281" s="54" t="str">
        <f>CONCATENATE("Adding $",ROUND(B281/1000,1),"K actually added $",ROUND((B281+(J281-'SS taxation calculator'!$G$8))/1000,1),"K")</f>
        <v>Adding $-778K actually added $-778K</v>
      </c>
      <c r="M281" s="61">
        <f>'SS taxation calculator'!$C$7+'SS taxation calculator'!$C$8+'SS taxation calculator'!$C$9+B281</f>
        <v>-778000</v>
      </c>
      <c r="N281" s="55">
        <f>J281+B281+'SS taxation calculator'!$C$7</f>
        <v>-778000</v>
      </c>
      <c r="O281" s="55">
        <f t="shared" si="7"/>
        <v>31500</v>
      </c>
      <c r="P281" s="132">
        <f>VLOOKUP('SS taxation calculator'!$C$12,'SS taxation calculator'!$BC$6:$BF$16,3,FALSE)</f>
        <v>0</v>
      </c>
      <c r="Q281" s="132">
        <f>VLOOKUP('SS taxation calculator'!$C$12,'SS taxation calculator'!$BC$6:$BF$16,4,FALSE)</f>
        <v>0</v>
      </c>
      <c r="R281" s="132">
        <f t="shared" si="8"/>
        <v>0</v>
      </c>
      <c r="S281" s="205">
        <f>VLOOKUP('SS taxation calculator'!$C$12,'SS taxation calculator'!$BC$6:$BF$16,2,FALSE)</f>
        <v>0</v>
      </c>
      <c r="T281" s="132">
        <f t="shared" si="9"/>
        <v>0</v>
      </c>
    </row>
    <row r="282" ht="15.75" customHeight="1">
      <c r="A282" s="55">
        <f t="shared" si="1"/>
        <v>0</v>
      </c>
      <c r="B282" s="52">
        <f t="shared" si="2"/>
        <v>-777000</v>
      </c>
      <c r="C282" s="51">
        <f>'SS taxation calculator'!$G$7</f>
        <v>0</v>
      </c>
      <c r="D282" s="52">
        <f>'SS taxation calculator'!$C$7+B282+'SS taxation calculator'!$C$8+'SS taxation calculator'!$C$9*0.5-'Line By Line'!$E$12</f>
        <v>-777000</v>
      </c>
      <c r="E282" s="52">
        <f>IF(D282&lt;'Line By Line'!$E$14,0,MIN(D282-'Line By Line'!$E$14,'Line By Line'!$E$16))</f>
        <v>0</v>
      </c>
      <c r="F282" s="52">
        <f t="shared" si="3"/>
        <v>0</v>
      </c>
      <c r="G282" s="51" t="str">
        <f t="shared" si="4"/>
        <v>50% of 1st TH</v>
      </c>
      <c r="H282" s="51">
        <f>IF('Line By Line'!$E$14&lt;D282,D282-'Line By Line'!$E$14-E282,0)</f>
        <v>0</v>
      </c>
      <c r="I282" s="52">
        <f>H282*'SS taxation calculator'!$E$32</f>
        <v>0</v>
      </c>
      <c r="J282" s="52">
        <f t="shared" si="5"/>
        <v>0</v>
      </c>
      <c r="K282" s="204" t="str">
        <f t="shared" si="6"/>
        <v>#DIV/0!</v>
      </c>
      <c r="L282" s="54" t="str">
        <f>CONCATENATE("Adding $",ROUND(B282/1000,1),"K actually added $",ROUND((B282+(J282-'SS taxation calculator'!$G$8))/1000,1),"K")</f>
        <v>Adding $-777K actually added $-777K</v>
      </c>
      <c r="M282" s="61">
        <f>'SS taxation calculator'!$C$7+'SS taxation calculator'!$C$8+'SS taxation calculator'!$C$9+B282</f>
        <v>-777000</v>
      </c>
      <c r="N282" s="55">
        <f>J282+B282+'SS taxation calculator'!$C$7</f>
        <v>-777000</v>
      </c>
      <c r="O282" s="55">
        <f t="shared" si="7"/>
        <v>31500</v>
      </c>
      <c r="P282" s="132">
        <f>VLOOKUP('SS taxation calculator'!$C$12,'SS taxation calculator'!$BC$6:$BF$16,3,FALSE)</f>
        <v>0</v>
      </c>
      <c r="Q282" s="132">
        <f>VLOOKUP('SS taxation calculator'!$C$12,'SS taxation calculator'!$BC$6:$BF$16,4,FALSE)</f>
        <v>0</v>
      </c>
      <c r="R282" s="132">
        <f t="shared" si="8"/>
        <v>0</v>
      </c>
      <c r="S282" s="205">
        <f>VLOOKUP('SS taxation calculator'!$C$12,'SS taxation calculator'!$BC$6:$BF$16,2,FALSE)</f>
        <v>0</v>
      </c>
      <c r="T282" s="132">
        <f t="shared" si="9"/>
        <v>0</v>
      </c>
    </row>
    <row r="283" ht="15.75" customHeight="1">
      <c r="A283" s="55">
        <f t="shared" si="1"/>
        <v>0</v>
      </c>
      <c r="B283" s="52">
        <f t="shared" si="2"/>
        <v>-776000</v>
      </c>
      <c r="C283" s="51">
        <f>'SS taxation calculator'!$G$7</f>
        <v>0</v>
      </c>
      <c r="D283" s="52">
        <f>'SS taxation calculator'!$C$7+B283+'SS taxation calculator'!$C$8+'SS taxation calculator'!$C$9*0.5-'Line By Line'!$E$12</f>
        <v>-776000</v>
      </c>
      <c r="E283" s="52">
        <f>IF(D283&lt;'Line By Line'!$E$14,0,MIN(D283-'Line By Line'!$E$14,'Line By Line'!$E$16))</f>
        <v>0</v>
      </c>
      <c r="F283" s="52">
        <f t="shared" si="3"/>
        <v>0</v>
      </c>
      <c r="G283" s="51" t="str">
        <f t="shared" si="4"/>
        <v>50% of 1st TH</v>
      </c>
      <c r="H283" s="51">
        <f>IF('Line By Line'!$E$14&lt;D283,D283-'Line By Line'!$E$14-E283,0)</f>
        <v>0</v>
      </c>
      <c r="I283" s="52">
        <f>H283*'SS taxation calculator'!$E$32</f>
        <v>0</v>
      </c>
      <c r="J283" s="52">
        <f t="shared" si="5"/>
        <v>0</v>
      </c>
      <c r="K283" s="204" t="str">
        <f t="shared" si="6"/>
        <v>#DIV/0!</v>
      </c>
      <c r="L283" s="54" t="str">
        <f>CONCATENATE("Adding $",ROUND(B283/1000,1),"K actually added $",ROUND((B283+(J283-'SS taxation calculator'!$G$8))/1000,1),"K")</f>
        <v>Adding $-776K actually added $-776K</v>
      </c>
      <c r="M283" s="61">
        <f>'SS taxation calculator'!$C$7+'SS taxation calculator'!$C$8+'SS taxation calculator'!$C$9+B283</f>
        <v>-776000</v>
      </c>
      <c r="N283" s="55">
        <f>J283+B283+'SS taxation calculator'!$C$7</f>
        <v>-776000</v>
      </c>
      <c r="O283" s="55">
        <f t="shared" si="7"/>
        <v>31500</v>
      </c>
      <c r="P283" s="132">
        <f>VLOOKUP('SS taxation calculator'!$C$12,'SS taxation calculator'!$BC$6:$BF$16,3,FALSE)</f>
        <v>0</v>
      </c>
      <c r="Q283" s="132">
        <f>VLOOKUP('SS taxation calculator'!$C$12,'SS taxation calculator'!$BC$6:$BF$16,4,FALSE)</f>
        <v>0</v>
      </c>
      <c r="R283" s="132">
        <f t="shared" si="8"/>
        <v>0</v>
      </c>
      <c r="S283" s="205">
        <f>VLOOKUP('SS taxation calculator'!$C$12,'SS taxation calculator'!$BC$6:$BF$16,2,FALSE)</f>
        <v>0</v>
      </c>
      <c r="T283" s="132">
        <f t="shared" si="9"/>
        <v>0</v>
      </c>
    </row>
    <row r="284" ht="15.75" customHeight="1">
      <c r="A284" s="55">
        <f t="shared" si="1"/>
        <v>0</v>
      </c>
      <c r="B284" s="52">
        <f t="shared" si="2"/>
        <v>-775000</v>
      </c>
      <c r="C284" s="51">
        <f>'SS taxation calculator'!$G$7</f>
        <v>0</v>
      </c>
      <c r="D284" s="52">
        <f>'SS taxation calculator'!$C$7+B284+'SS taxation calculator'!$C$8+'SS taxation calculator'!$C$9*0.5-'Line By Line'!$E$12</f>
        <v>-775000</v>
      </c>
      <c r="E284" s="52">
        <f>IF(D284&lt;'Line By Line'!$E$14,0,MIN(D284-'Line By Line'!$E$14,'Line By Line'!$E$16))</f>
        <v>0</v>
      </c>
      <c r="F284" s="52">
        <f t="shared" si="3"/>
        <v>0</v>
      </c>
      <c r="G284" s="51" t="str">
        <f t="shared" si="4"/>
        <v>50% of 1st TH</v>
      </c>
      <c r="H284" s="51">
        <f>IF('Line By Line'!$E$14&lt;D284,D284-'Line By Line'!$E$14-E284,0)</f>
        <v>0</v>
      </c>
      <c r="I284" s="52">
        <f>H284*'SS taxation calculator'!$E$32</f>
        <v>0</v>
      </c>
      <c r="J284" s="52">
        <f t="shared" si="5"/>
        <v>0</v>
      </c>
      <c r="K284" s="204" t="str">
        <f t="shared" si="6"/>
        <v>#DIV/0!</v>
      </c>
      <c r="L284" s="54" t="str">
        <f>CONCATENATE("Adding $",ROUND(B284/1000,1),"K actually added $",ROUND((B284+(J284-'SS taxation calculator'!$G$8))/1000,1),"K")</f>
        <v>Adding $-775K actually added $-775K</v>
      </c>
      <c r="M284" s="61">
        <f>'SS taxation calculator'!$C$7+'SS taxation calculator'!$C$8+'SS taxation calculator'!$C$9+B284</f>
        <v>-775000</v>
      </c>
      <c r="N284" s="55">
        <f>J284+B284+'SS taxation calculator'!$C$7</f>
        <v>-775000</v>
      </c>
      <c r="O284" s="55">
        <f t="shared" si="7"/>
        <v>31500</v>
      </c>
      <c r="P284" s="132">
        <f>VLOOKUP('SS taxation calculator'!$C$12,'SS taxation calculator'!$BC$6:$BF$16,3,FALSE)</f>
        <v>0</v>
      </c>
      <c r="Q284" s="132">
        <f>VLOOKUP('SS taxation calculator'!$C$12,'SS taxation calculator'!$BC$6:$BF$16,4,FALSE)</f>
        <v>0</v>
      </c>
      <c r="R284" s="132">
        <f t="shared" si="8"/>
        <v>0</v>
      </c>
      <c r="S284" s="205">
        <f>VLOOKUP('SS taxation calculator'!$C$12,'SS taxation calculator'!$BC$6:$BF$16,2,FALSE)</f>
        <v>0</v>
      </c>
      <c r="T284" s="132">
        <f t="shared" si="9"/>
        <v>0</v>
      </c>
    </row>
    <row r="285" ht="15.75" customHeight="1">
      <c r="A285" s="55">
        <f t="shared" si="1"/>
        <v>0</v>
      </c>
      <c r="B285" s="52">
        <f t="shared" si="2"/>
        <v>-774000</v>
      </c>
      <c r="C285" s="51">
        <f>'SS taxation calculator'!$G$7</f>
        <v>0</v>
      </c>
      <c r="D285" s="52">
        <f>'SS taxation calculator'!$C$7+B285+'SS taxation calculator'!$C$8+'SS taxation calculator'!$C$9*0.5-'Line By Line'!$E$12</f>
        <v>-774000</v>
      </c>
      <c r="E285" s="52">
        <f>IF(D285&lt;'Line By Line'!$E$14,0,MIN(D285-'Line By Line'!$E$14,'Line By Line'!$E$16))</f>
        <v>0</v>
      </c>
      <c r="F285" s="52">
        <f t="shared" si="3"/>
        <v>0</v>
      </c>
      <c r="G285" s="51" t="str">
        <f t="shared" si="4"/>
        <v>50% of 1st TH</v>
      </c>
      <c r="H285" s="51">
        <f>IF('Line By Line'!$E$14&lt;D285,D285-'Line By Line'!$E$14-E285,0)</f>
        <v>0</v>
      </c>
      <c r="I285" s="52">
        <f>H285*'SS taxation calculator'!$E$32</f>
        <v>0</v>
      </c>
      <c r="J285" s="52">
        <f t="shared" si="5"/>
        <v>0</v>
      </c>
      <c r="K285" s="204" t="str">
        <f t="shared" si="6"/>
        <v>#DIV/0!</v>
      </c>
      <c r="L285" s="54" t="str">
        <f>CONCATENATE("Adding $",ROUND(B285/1000,1),"K actually added $",ROUND((B285+(J285-'SS taxation calculator'!$G$8))/1000,1),"K")</f>
        <v>Adding $-774K actually added $-774K</v>
      </c>
      <c r="M285" s="61">
        <f>'SS taxation calculator'!$C$7+'SS taxation calculator'!$C$8+'SS taxation calculator'!$C$9+B285</f>
        <v>-774000</v>
      </c>
      <c r="N285" s="55">
        <f>J285+B285+'SS taxation calculator'!$C$7</f>
        <v>-774000</v>
      </c>
      <c r="O285" s="55">
        <f t="shared" si="7"/>
        <v>31500</v>
      </c>
      <c r="P285" s="132">
        <f>VLOOKUP('SS taxation calculator'!$C$12,'SS taxation calculator'!$BC$6:$BF$16,3,FALSE)</f>
        <v>0</v>
      </c>
      <c r="Q285" s="132">
        <f>VLOOKUP('SS taxation calculator'!$C$12,'SS taxation calculator'!$BC$6:$BF$16,4,FALSE)</f>
        <v>0</v>
      </c>
      <c r="R285" s="132">
        <f t="shared" si="8"/>
        <v>0</v>
      </c>
      <c r="S285" s="205">
        <f>VLOOKUP('SS taxation calculator'!$C$12,'SS taxation calculator'!$BC$6:$BF$16,2,FALSE)</f>
        <v>0</v>
      </c>
      <c r="T285" s="132">
        <f t="shared" si="9"/>
        <v>0</v>
      </c>
    </row>
    <row r="286" ht="15.75" customHeight="1">
      <c r="A286" s="55">
        <f t="shared" si="1"/>
        <v>0</v>
      </c>
      <c r="B286" s="52">
        <f t="shared" si="2"/>
        <v>-773000</v>
      </c>
      <c r="C286" s="51">
        <f>'SS taxation calculator'!$G$7</f>
        <v>0</v>
      </c>
      <c r="D286" s="52">
        <f>'SS taxation calculator'!$C$7+B286+'SS taxation calculator'!$C$8+'SS taxation calculator'!$C$9*0.5-'Line By Line'!$E$12</f>
        <v>-773000</v>
      </c>
      <c r="E286" s="52">
        <f>IF(D286&lt;'Line By Line'!$E$14,0,MIN(D286-'Line By Line'!$E$14,'Line By Line'!$E$16))</f>
        <v>0</v>
      </c>
      <c r="F286" s="52">
        <f t="shared" si="3"/>
        <v>0</v>
      </c>
      <c r="G286" s="51" t="str">
        <f t="shared" si="4"/>
        <v>50% of 1st TH</v>
      </c>
      <c r="H286" s="51">
        <f>IF('Line By Line'!$E$14&lt;D286,D286-'Line By Line'!$E$14-E286,0)</f>
        <v>0</v>
      </c>
      <c r="I286" s="52">
        <f>H286*'SS taxation calculator'!$E$32</f>
        <v>0</v>
      </c>
      <c r="J286" s="52">
        <f t="shared" si="5"/>
        <v>0</v>
      </c>
      <c r="K286" s="204" t="str">
        <f t="shared" si="6"/>
        <v>#DIV/0!</v>
      </c>
      <c r="L286" s="54" t="str">
        <f>CONCATENATE("Adding $",ROUND(B286/1000,1),"K actually added $",ROUND((B286+(J286-'SS taxation calculator'!$G$8))/1000,1),"K")</f>
        <v>Adding $-773K actually added $-773K</v>
      </c>
      <c r="M286" s="61">
        <f>'SS taxation calculator'!$C$7+'SS taxation calculator'!$C$8+'SS taxation calculator'!$C$9+B286</f>
        <v>-773000</v>
      </c>
      <c r="N286" s="55">
        <f>J286+B286+'SS taxation calculator'!$C$7</f>
        <v>-773000</v>
      </c>
      <c r="O286" s="55">
        <f t="shared" si="7"/>
        <v>31500</v>
      </c>
      <c r="P286" s="132">
        <f>VLOOKUP('SS taxation calculator'!$C$12,'SS taxation calculator'!$BC$6:$BF$16,3,FALSE)</f>
        <v>0</v>
      </c>
      <c r="Q286" s="132">
        <f>VLOOKUP('SS taxation calculator'!$C$12,'SS taxation calculator'!$BC$6:$BF$16,4,FALSE)</f>
        <v>0</v>
      </c>
      <c r="R286" s="132">
        <f t="shared" si="8"/>
        <v>0</v>
      </c>
      <c r="S286" s="205">
        <f>VLOOKUP('SS taxation calculator'!$C$12,'SS taxation calculator'!$BC$6:$BF$16,2,FALSE)</f>
        <v>0</v>
      </c>
      <c r="T286" s="132">
        <f t="shared" si="9"/>
        <v>0</v>
      </c>
    </row>
    <row r="287" ht="15.75" customHeight="1">
      <c r="A287" s="55">
        <f t="shared" si="1"/>
        <v>0</v>
      </c>
      <c r="B287" s="52">
        <f t="shared" si="2"/>
        <v>-772000</v>
      </c>
      <c r="C287" s="51">
        <f>'SS taxation calculator'!$G$7</f>
        <v>0</v>
      </c>
      <c r="D287" s="52">
        <f>'SS taxation calculator'!$C$7+B287+'SS taxation calculator'!$C$8+'SS taxation calculator'!$C$9*0.5-'Line By Line'!$E$12</f>
        <v>-772000</v>
      </c>
      <c r="E287" s="52">
        <f>IF(D287&lt;'Line By Line'!$E$14,0,MIN(D287-'Line By Line'!$E$14,'Line By Line'!$E$16))</f>
        <v>0</v>
      </c>
      <c r="F287" s="52">
        <f t="shared" si="3"/>
        <v>0</v>
      </c>
      <c r="G287" s="51" t="str">
        <f t="shared" si="4"/>
        <v>50% of 1st TH</v>
      </c>
      <c r="H287" s="51">
        <f>IF('Line By Line'!$E$14&lt;D287,D287-'Line By Line'!$E$14-E287,0)</f>
        <v>0</v>
      </c>
      <c r="I287" s="52">
        <f>H287*'SS taxation calculator'!$E$32</f>
        <v>0</v>
      </c>
      <c r="J287" s="52">
        <f t="shared" si="5"/>
        <v>0</v>
      </c>
      <c r="K287" s="204" t="str">
        <f t="shared" si="6"/>
        <v>#DIV/0!</v>
      </c>
      <c r="L287" s="54" t="str">
        <f>CONCATENATE("Adding $",ROUND(B287/1000,1),"K actually added $",ROUND((B287+(J287-'SS taxation calculator'!$G$8))/1000,1),"K")</f>
        <v>Adding $-772K actually added $-772K</v>
      </c>
      <c r="M287" s="61">
        <f>'SS taxation calculator'!$C$7+'SS taxation calculator'!$C$8+'SS taxation calculator'!$C$9+B287</f>
        <v>-772000</v>
      </c>
      <c r="N287" s="55">
        <f>J287+B287+'SS taxation calculator'!$C$7</f>
        <v>-772000</v>
      </c>
      <c r="O287" s="55">
        <f t="shared" si="7"/>
        <v>31500</v>
      </c>
      <c r="P287" s="132">
        <f>VLOOKUP('SS taxation calculator'!$C$12,'SS taxation calculator'!$BC$6:$BF$16,3,FALSE)</f>
        <v>0</v>
      </c>
      <c r="Q287" s="132">
        <f>VLOOKUP('SS taxation calculator'!$C$12,'SS taxation calculator'!$BC$6:$BF$16,4,FALSE)</f>
        <v>0</v>
      </c>
      <c r="R287" s="132">
        <f t="shared" si="8"/>
        <v>0</v>
      </c>
      <c r="S287" s="205">
        <f>VLOOKUP('SS taxation calculator'!$C$12,'SS taxation calculator'!$BC$6:$BF$16,2,FALSE)</f>
        <v>0</v>
      </c>
      <c r="T287" s="132">
        <f t="shared" si="9"/>
        <v>0</v>
      </c>
    </row>
    <row r="288" ht="15.75" customHeight="1">
      <c r="A288" s="55">
        <f t="shared" si="1"/>
        <v>0</v>
      </c>
      <c r="B288" s="52">
        <f t="shared" si="2"/>
        <v>-771000</v>
      </c>
      <c r="C288" s="51">
        <f>'SS taxation calculator'!$G$7</f>
        <v>0</v>
      </c>
      <c r="D288" s="52">
        <f>'SS taxation calculator'!$C$7+B288+'SS taxation calculator'!$C$8+'SS taxation calculator'!$C$9*0.5-'Line By Line'!$E$12</f>
        <v>-771000</v>
      </c>
      <c r="E288" s="52">
        <f>IF(D288&lt;'Line By Line'!$E$14,0,MIN(D288-'Line By Line'!$E$14,'Line By Line'!$E$16))</f>
        <v>0</v>
      </c>
      <c r="F288" s="52">
        <f t="shared" si="3"/>
        <v>0</v>
      </c>
      <c r="G288" s="51" t="str">
        <f t="shared" si="4"/>
        <v>50% of 1st TH</v>
      </c>
      <c r="H288" s="51">
        <f>IF('Line By Line'!$E$14&lt;D288,D288-'Line By Line'!$E$14-E288,0)</f>
        <v>0</v>
      </c>
      <c r="I288" s="52">
        <f>H288*'SS taxation calculator'!$E$32</f>
        <v>0</v>
      </c>
      <c r="J288" s="52">
        <f t="shared" si="5"/>
        <v>0</v>
      </c>
      <c r="K288" s="204" t="str">
        <f t="shared" si="6"/>
        <v>#DIV/0!</v>
      </c>
      <c r="L288" s="54" t="str">
        <f>CONCATENATE("Adding $",ROUND(B288/1000,1),"K actually added $",ROUND((B288+(J288-'SS taxation calculator'!$G$8))/1000,1),"K")</f>
        <v>Adding $-771K actually added $-771K</v>
      </c>
      <c r="M288" s="61">
        <f>'SS taxation calculator'!$C$7+'SS taxation calculator'!$C$8+'SS taxation calculator'!$C$9+B288</f>
        <v>-771000</v>
      </c>
      <c r="N288" s="55">
        <f>J288+B288+'SS taxation calculator'!$C$7</f>
        <v>-771000</v>
      </c>
      <c r="O288" s="55">
        <f t="shared" si="7"/>
        <v>31500</v>
      </c>
      <c r="P288" s="132">
        <f>VLOOKUP('SS taxation calculator'!$C$12,'SS taxation calculator'!$BC$6:$BF$16,3,FALSE)</f>
        <v>0</v>
      </c>
      <c r="Q288" s="132">
        <f>VLOOKUP('SS taxation calculator'!$C$12,'SS taxation calculator'!$BC$6:$BF$16,4,FALSE)</f>
        <v>0</v>
      </c>
      <c r="R288" s="132">
        <f t="shared" si="8"/>
        <v>0</v>
      </c>
      <c r="S288" s="205">
        <f>VLOOKUP('SS taxation calculator'!$C$12,'SS taxation calculator'!$BC$6:$BF$16,2,FALSE)</f>
        <v>0</v>
      </c>
      <c r="T288" s="132">
        <f t="shared" si="9"/>
        <v>0</v>
      </c>
    </row>
    <row r="289" ht="15.75" customHeight="1">
      <c r="A289" s="55">
        <f t="shared" si="1"/>
        <v>0</v>
      </c>
      <c r="B289" s="52">
        <f t="shared" si="2"/>
        <v>-770000</v>
      </c>
      <c r="C289" s="51">
        <f>'SS taxation calculator'!$G$7</f>
        <v>0</v>
      </c>
      <c r="D289" s="52">
        <f>'SS taxation calculator'!$C$7+B289+'SS taxation calculator'!$C$8+'SS taxation calculator'!$C$9*0.5-'Line By Line'!$E$12</f>
        <v>-770000</v>
      </c>
      <c r="E289" s="52">
        <f>IF(D289&lt;'Line By Line'!$E$14,0,MIN(D289-'Line By Line'!$E$14,'Line By Line'!$E$16))</f>
        <v>0</v>
      </c>
      <c r="F289" s="52">
        <f t="shared" si="3"/>
        <v>0</v>
      </c>
      <c r="G289" s="51" t="str">
        <f t="shared" si="4"/>
        <v>50% of 1st TH</v>
      </c>
      <c r="H289" s="51">
        <f>IF('Line By Line'!$E$14&lt;D289,D289-'Line By Line'!$E$14-E289,0)</f>
        <v>0</v>
      </c>
      <c r="I289" s="52">
        <f>H289*'SS taxation calculator'!$E$32</f>
        <v>0</v>
      </c>
      <c r="J289" s="52">
        <f t="shared" si="5"/>
        <v>0</v>
      </c>
      <c r="K289" s="204" t="str">
        <f t="shared" si="6"/>
        <v>#DIV/0!</v>
      </c>
      <c r="L289" s="54" t="str">
        <f>CONCATENATE("Adding $",ROUND(B289/1000,1),"K actually added $",ROUND((B289+(J289-'SS taxation calculator'!$G$8))/1000,1),"K")</f>
        <v>Adding $-770K actually added $-770K</v>
      </c>
      <c r="M289" s="61">
        <f>'SS taxation calculator'!$C$7+'SS taxation calculator'!$C$8+'SS taxation calculator'!$C$9+B289</f>
        <v>-770000</v>
      </c>
      <c r="N289" s="55">
        <f>J289+B289+'SS taxation calculator'!$C$7</f>
        <v>-770000</v>
      </c>
      <c r="O289" s="55">
        <f t="shared" si="7"/>
        <v>31500</v>
      </c>
      <c r="P289" s="132">
        <f>VLOOKUP('SS taxation calculator'!$C$12,'SS taxation calculator'!$BC$6:$BF$16,3,FALSE)</f>
        <v>0</v>
      </c>
      <c r="Q289" s="132">
        <f>VLOOKUP('SS taxation calculator'!$C$12,'SS taxation calculator'!$BC$6:$BF$16,4,FALSE)</f>
        <v>0</v>
      </c>
      <c r="R289" s="132">
        <f t="shared" si="8"/>
        <v>0</v>
      </c>
      <c r="S289" s="205">
        <f>VLOOKUP('SS taxation calculator'!$C$12,'SS taxation calculator'!$BC$6:$BF$16,2,FALSE)</f>
        <v>0</v>
      </c>
      <c r="T289" s="132">
        <f t="shared" si="9"/>
        <v>0</v>
      </c>
    </row>
    <row r="290" ht="15.75" customHeight="1">
      <c r="A290" s="55">
        <f t="shared" si="1"/>
        <v>0</v>
      </c>
      <c r="B290" s="52">
        <f t="shared" si="2"/>
        <v>-769000</v>
      </c>
      <c r="C290" s="51">
        <f>'SS taxation calculator'!$G$7</f>
        <v>0</v>
      </c>
      <c r="D290" s="52">
        <f>'SS taxation calculator'!$C$7+B290+'SS taxation calculator'!$C$8+'SS taxation calculator'!$C$9*0.5-'Line By Line'!$E$12</f>
        <v>-769000</v>
      </c>
      <c r="E290" s="52">
        <f>IF(D290&lt;'Line By Line'!$E$14,0,MIN(D290-'Line By Line'!$E$14,'Line By Line'!$E$16))</f>
        <v>0</v>
      </c>
      <c r="F290" s="52">
        <f t="shared" si="3"/>
        <v>0</v>
      </c>
      <c r="G290" s="51" t="str">
        <f t="shared" si="4"/>
        <v>50% of 1st TH</v>
      </c>
      <c r="H290" s="51">
        <f>IF('Line By Line'!$E$14&lt;D290,D290-'Line By Line'!$E$14-E290,0)</f>
        <v>0</v>
      </c>
      <c r="I290" s="52">
        <f>H290*'SS taxation calculator'!$E$32</f>
        <v>0</v>
      </c>
      <c r="J290" s="52">
        <f t="shared" si="5"/>
        <v>0</v>
      </c>
      <c r="K290" s="204" t="str">
        <f t="shared" si="6"/>
        <v>#DIV/0!</v>
      </c>
      <c r="L290" s="54" t="str">
        <f>CONCATENATE("Adding $",ROUND(B290/1000,1),"K actually added $",ROUND((B290+(J290-'SS taxation calculator'!$G$8))/1000,1),"K")</f>
        <v>Adding $-769K actually added $-769K</v>
      </c>
      <c r="M290" s="61">
        <f>'SS taxation calculator'!$C$7+'SS taxation calculator'!$C$8+'SS taxation calculator'!$C$9+B290</f>
        <v>-769000</v>
      </c>
      <c r="N290" s="55">
        <f>J290+B290+'SS taxation calculator'!$C$7</f>
        <v>-769000</v>
      </c>
      <c r="O290" s="55">
        <f t="shared" si="7"/>
        <v>31500</v>
      </c>
      <c r="P290" s="132">
        <f>VLOOKUP('SS taxation calculator'!$C$12,'SS taxation calculator'!$BC$6:$BF$16,3,FALSE)</f>
        <v>0</v>
      </c>
      <c r="Q290" s="132">
        <f>VLOOKUP('SS taxation calculator'!$C$12,'SS taxation calculator'!$BC$6:$BF$16,4,FALSE)</f>
        <v>0</v>
      </c>
      <c r="R290" s="132">
        <f t="shared" si="8"/>
        <v>0</v>
      </c>
      <c r="S290" s="205">
        <f>VLOOKUP('SS taxation calculator'!$C$12,'SS taxation calculator'!$BC$6:$BF$16,2,FALSE)</f>
        <v>0</v>
      </c>
      <c r="T290" s="132">
        <f t="shared" si="9"/>
        <v>0</v>
      </c>
    </row>
    <row r="291" ht="15.75" customHeight="1">
      <c r="A291" s="55">
        <f t="shared" si="1"/>
        <v>0</v>
      </c>
      <c r="B291" s="52">
        <f t="shared" si="2"/>
        <v>-768000</v>
      </c>
      <c r="C291" s="51">
        <f>'SS taxation calculator'!$G$7</f>
        <v>0</v>
      </c>
      <c r="D291" s="52">
        <f>'SS taxation calculator'!$C$7+B291+'SS taxation calculator'!$C$8+'SS taxation calculator'!$C$9*0.5-'Line By Line'!$E$12</f>
        <v>-768000</v>
      </c>
      <c r="E291" s="52">
        <f>IF(D291&lt;'Line By Line'!$E$14,0,MIN(D291-'Line By Line'!$E$14,'Line By Line'!$E$16))</f>
        <v>0</v>
      </c>
      <c r="F291" s="52">
        <f t="shared" si="3"/>
        <v>0</v>
      </c>
      <c r="G291" s="51" t="str">
        <f t="shared" si="4"/>
        <v>50% of 1st TH</v>
      </c>
      <c r="H291" s="51">
        <f>IF('Line By Line'!$E$14&lt;D291,D291-'Line By Line'!$E$14-E291,0)</f>
        <v>0</v>
      </c>
      <c r="I291" s="52">
        <f>H291*'SS taxation calculator'!$E$32</f>
        <v>0</v>
      </c>
      <c r="J291" s="52">
        <f t="shared" si="5"/>
        <v>0</v>
      </c>
      <c r="K291" s="204" t="str">
        <f t="shared" si="6"/>
        <v>#DIV/0!</v>
      </c>
      <c r="L291" s="54" t="str">
        <f>CONCATENATE("Adding $",ROUND(B291/1000,1),"K actually added $",ROUND((B291+(J291-'SS taxation calculator'!$G$8))/1000,1),"K")</f>
        <v>Adding $-768K actually added $-768K</v>
      </c>
      <c r="M291" s="61">
        <f>'SS taxation calculator'!$C$7+'SS taxation calculator'!$C$8+'SS taxation calculator'!$C$9+B291</f>
        <v>-768000</v>
      </c>
      <c r="N291" s="55">
        <f>J291+B291+'SS taxation calculator'!$C$7</f>
        <v>-768000</v>
      </c>
      <c r="O291" s="55">
        <f t="shared" si="7"/>
        <v>31500</v>
      </c>
      <c r="P291" s="132">
        <f>VLOOKUP('SS taxation calculator'!$C$12,'SS taxation calculator'!$BC$6:$BF$16,3,FALSE)</f>
        <v>0</v>
      </c>
      <c r="Q291" s="132">
        <f>VLOOKUP('SS taxation calculator'!$C$12,'SS taxation calculator'!$BC$6:$BF$16,4,FALSE)</f>
        <v>0</v>
      </c>
      <c r="R291" s="132">
        <f t="shared" si="8"/>
        <v>0</v>
      </c>
      <c r="S291" s="205">
        <f>VLOOKUP('SS taxation calculator'!$C$12,'SS taxation calculator'!$BC$6:$BF$16,2,FALSE)</f>
        <v>0</v>
      </c>
      <c r="T291" s="132">
        <f t="shared" si="9"/>
        <v>0</v>
      </c>
    </row>
    <row r="292" ht="15.75" customHeight="1">
      <c r="A292" s="55">
        <f t="shared" si="1"/>
        <v>0</v>
      </c>
      <c r="B292" s="52">
        <f t="shared" si="2"/>
        <v>-767000</v>
      </c>
      <c r="C292" s="51">
        <f>'SS taxation calculator'!$G$7</f>
        <v>0</v>
      </c>
      <c r="D292" s="52">
        <f>'SS taxation calculator'!$C$7+B292+'SS taxation calculator'!$C$8+'SS taxation calculator'!$C$9*0.5-'Line By Line'!$E$12</f>
        <v>-767000</v>
      </c>
      <c r="E292" s="52">
        <f>IF(D292&lt;'Line By Line'!$E$14,0,MIN(D292-'Line By Line'!$E$14,'Line By Line'!$E$16))</f>
        <v>0</v>
      </c>
      <c r="F292" s="52">
        <f t="shared" si="3"/>
        <v>0</v>
      </c>
      <c r="G292" s="51" t="str">
        <f t="shared" si="4"/>
        <v>50% of 1st TH</v>
      </c>
      <c r="H292" s="51">
        <f>IF('Line By Line'!$E$14&lt;D292,D292-'Line By Line'!$E$14-E292,0)</f>
        <v>0</v>
      </c>
      <c r="I292" s="52">
        <f>H292*'SS taxation calculator'!$E$32</f>
        <v>0</v>
      </c>
      <c r="J292" s="52">
        <f t="shared" si="5"/>
        <v>0</v>
      </c>
      <c r="K292" s="204" t="str">
        <f t="shared" si="6"/>
        <v>#DIV/0!</v>
      </c>
      <c r="L292" s="54" t="str">
        <f>CONCATENATE("Adding $",ROUND(B292/1000,1),"K actually added $",ROUND((B292+(J292-'SS taxation calculator'!$G$8))/1000,1),"K")</f>
        <v>Adding $-767K actually added $-767K</v>
      </c>
      <c r="M292" s="61">
        <f>'SS taxation calculator'!$C$7+'SS taxation calculator'!$C$8+'SS taxation calculator'!$C$9+B292</f>
        <v>-767000</v>
      </c>
      <c r="N292" s="55">
        <f>J292+B292+'SS taxation calculator'!$C$7</f>
        <v>-767000</v>
      </c>
      <c r="O292" s="55">
        <f t="shared" si="7"/>
        <v>31500</v>
      </c>
      <c r="P292" s="132">
        <f>VLOOKUP('SS taxation calculator'!$C$12,'SS taxation calculator'!$BC$6:$BF$16,3,FALSE)</f>
        <v>0</v>
      </c>
      <c r="Q292" s="132">
        <f>VLOOKUP('SS taxation calculator'!$C$12,'SS taxation calculator'!$BC$6:$BF$16,4,FALSE)</f>
        <v>0</v>
      </c>
      <c r="R292" s="132">
        <f t="shared" si="8"/>
        <v>0</v>
      </c>
      <c r="S292" s="205">
        <f>VLOOKUP('SS taxation calculator'!$C$12,'SS taxation calculator'!$BC$6:$BF$16,2,FALSE)</f>
        <v>0</v>
      </c>
      <c r="T292" s="132">
        <f t="shared" si="9"/>
        <v>0</v>
      </c>
    </row>
    <row r="293" ht="15.75" customHeight="1">
      <c r="A293" s="55">
        <f t="shared" si="1"/>
        <v>0</v>
      </c>
      <c r="B293" s="52">
        <f t="shared" si="2"/>
        <v>-766000</v>
      </c>
      <c r="C293" s="51">
        <f>'SS taxation calculator'!$G$7</f>
        <v>0</v>
      </c>
      <c r="D293" s="52">
        <f>'SS taxation calculator'!$C$7+B293+'SS taxation calculator'!$C$8+'SS taxation calculator'!$C$9*0.5-'Line By Line'!$E$12</f>
        <v>-766000</v>
      </c>
      <c r="E293" s="52">
        <f>IF(D293&lt;'Line By Line'!$E$14,0,MIN(D293-'Line By Line'!$E$14,'Line By Line'!$E$16))</f>
        <v>0</v>
      </c>
      <c r="F293" s="52">
        <f t="shared" si="3"/>
        <v>0</v>
      </c>
      <c r="G293" s="51" t="str">
        <f t="shared" si="4"/>
        <v>50% of 1st TH</v>
      </c>
      <c r="H293" s="51">
        <f>IF('Line By Line'!$E$14&lt;D293,D293-'Line By Line'!$E$14-E293,0)</f>
        <v>0</v>
      </c>
      <c r="I293" s="52">
        <f>H293*'SS taxation calculator'!$E$32</f>
        <v>0</v>
      </c>
      <c r="J293" s="52">
        <f t="shared" si="5"/>
        <v>0</v>
      </c>
      <c r="K293" s="204" t="str">
        <f t="shared" si="6"/>
        <v>#DIV/0!</v>
      </c>
      <c r="L293" s="54" t="str">
        <f>CONCATENATE("Adding $",ROUND(B293/1000,1),"K actually added $",ROUND((B293+(J293-'SS taxation calculator'!$G$8))/1000,1),"K")</f>
        <v>Adding $-766K actually added $-766K</v>
      </c>
      <c r="M293" s="61">
        <f>'SS taxation calculator'!$C$7+'SS taxation calculator'!$C$8+'SS taxation calculator'!$C$9+B293</f>
        <v>-766000</v>
      </c>
      <c r="N293" s="55">
        <f>J293+B293+'SS taxation calculator'!$C$7</f>
        <v>-766000</v>
      </c>
      <c r="O293" s="55">
        <f t="shared" si="7"/>
        <v>31500</v>
      </c>
      <c r="P293" s="132">
        <f>VLOOKUP('SS taxation calculator'!$C$12,'SS taxation calculator'!$BC$6:$BF$16,3,FALSE)</f>
        <v>0</v>
      </c>
      <c r="Q293" s="132">
        <f>VLOOKUP('SS taxation calculator'!$C$12,'SS taxation calculator'!$BC$6:$BF$16,4,FALSE)</f>
        <v>0</v>
      </c>
      <c r="R293" s="132">
        <f t="shared" si="8"/>
        <v>0</v>
      </c>
      <c r="S293" s="205">
        <f>VLOOKUP('SS taxation calculator'!$C$12,'SS taxation calculator'!$BC$6:$BF$16,2,FALSE)</f>
        <v>0</v>
      </c>
      <c r="T293" s="132">
        <f t="shared" si="9"/>
        <v>0</v>
      </c>
    </row>
    <row r="294" ht="15.75" customHeight="1">
      <c r="A294" s="55">
        <f t="shared" si="1"/>
        <v>0</v>
      </c>
      <c r="B294" s="52">
        <f t="shared" si="2"/>
        <v>-765000</v>
      </c>
      <c r="C294" s="51">
        <f>'SS taxation calculator'!$G$7</f>
        <v>0</v>
      </c>
      <c r="D294" s="52">
        <f>'SS taxation calculator'!$C$7+B294+'SS taxation calculator'!$C$8+'SS taxation calculator'!$C$9*0.5-'Line By Line'!$E$12</f>
        <v>-765000</v>
      </c>
      <c r="E294" s="52">
        <f>IF(D294&lt;'Line By Line'!$E$14,0,MIN(D294-'Line By Line'!$E$14,'Line By Line'!$E$16))</f>
        <v>0</v>
      </c>
      <c r="F294" s="52">
        <f t="shared" si="3"/>
        <v>0</v>
      </c>
      <c r="G294" s="51" t="str">
        <f t="shared" si="4"/>
        <v>50% of 1st TH</v>
      </c>
      <c r="H294" s="51">
        <f>IF('Line By Line'!$E$14&lt;D294,D294-'Line By Line'!$E$14-E294,0)</f>
        <v>0</v>
      </c>
      <c r="I294" s="52">
        <f>H294*'SS taxation calculator'!$E$32</f>
        <v>0</v>
      </c>
      <c r="J294" s="52">
        <f t="shared" si="5"/>
        <v>0</v>
      </c>
      <c r="K294" s="204" t="str">
        <f t="shared" si="6"/>
        <v>#DIV/0!</v>
      </c>
      <c r="L294" s="54" t="str">
        <f>CONCATENATE("Adding $",ROUND(B294/1000,1),"K actually added $",ROUND((B294+(J294-'SS taxation calculator'!$G$8))/1000,1),"K")</f>
        <v>Adding $-765K actually added $-765K</v>
      </c>
      <c r="M294" s="61">
        <f>'SS taxation calculator'!$C$7+'SS taxation calculator'!$C$8+'SS taxation calculator'!$C$9+B294</f>
        <v>-765000</v>
      </c>
      <c r="N294" s="55">
        <f>J294+B294+'SS taxation calculator'!$C$7</f>
        <v>-765000</v>
      </c>
      <c r="O294" s="55">
        <f t="shared" si="7"/>
        <v>31500</v>
      </c>
      <c r="P294" s="132">
        <f>VLOOKUP('SS taxation calculator'!$C$12,'SS taxation calculator'!$BC$6:$BF$16,3,FALSE)</f>
        <v>0</v>
      </c>
      <c r="Q294" s="132">
        <f>VLOOKUP('SS taxation calculator'!$C$12,'SS taxation calculator'!$BC$6:$BF$16,4,FALSE)</f>
        <v>0</v>
      </c>
      <c r="R294" s="132">
        <f t="shared" si="8"/>
        <v>0</v>
      </c>
      <c r="S294" s="205">
        <f>VLOOKUP('SS taxation calculator'!$C$12,'SS taxation calculator'!$BC$6:$BF$16,2,FALSE)</f>
        <v>0</v>
      </c>
      <c r="T294" s="132">
        <f t="shared" si="9"/>
        <v>0</v>
      </c>
    </row>
    <row r="295" ht="15.75" customHeight="1">
      <c r="A295" s="55">
        <f t="shared" si="1"/>
        <v>0</v>
      </c>
      <c r="B295" s="52">
        <f t="shared" si="2"/>
        <v>-764000</v>
      </c>
      <c r="C295" s="51">
        <f>'SS taxation calculator'!$G$7</f>
        <v>0</v>
      </c>
      <c r="D295" s="52">
        <f>'SS taxation calculator'!$C$7+B295+'SS taxation calculator'!$C$8+'SS taxation calculator'!$C$9*0.5-'Line By Line'!$E$12</f>
        <v>-764000</v>
      </c>
      <c r="E295" s="52">
        <f>IF(D295&lt;'Line By Line'!$E$14,0,MIN(D295-'Line By Line'!$E$14,'Line By Line'!$E$16))</f>
        <v>0</v>
      </c>
      <c r="F295" s="52">
        <f t="shared" si="3"/>
        <v>0</v>
      </c>
      <c r="G295" s="51" t="str">
        <f t="shared" si="4"/>
        <v>50% of 1st TH</v>
      </c>
      <c r="H295" s="51">
        <f>IF('Line By Line'!$E$14&lt;D295,D295-'Line By Line'!$E$14-E295,0)</f>
        <v>0</v>
      </c>
      <c r="I295" s="52">
        <f>H295*'SS taxation calculator'!$E$32</f>
        <v>0</v>
      </c>
      <c r="J295" s="52">
        <f t="shared" si="5"/>
        <v>0</v>
      </c>
      <c r="K295" s="204" t="str">
        <f t="shared" si="6"/>
        <v>#DIV/0!</v>
      </c>
      <c r="L295" s="54" t="str">
        <f>CONCATENATE("Adding $",ROUND(B295/1000,1),"K actually added $",ROUND((B295+(J295-'SS taxation calculator'!$G$8))/1000,1),"K")</f>
        <v>Adding $-764K actually added $-764K</v>
      </c>
      <c r="M295" s="61">
        <f>'SS taxation calculator'!$C$7+'SS taxation calculator'!$C$8+'SS taxation calculator'!$C$9+B295</f>
        <v>-764000</v>
      </c>
      <c r="N295" s="55">
        <f>J295+B295+'SS taxation calculator'!$C$7</f>
        <v>-764000</v>
      </c>
      <c r="O295" s="55">
        <f t="shared" si="7"/>
        <v>31500</v>
      </c>
      <c r="P295" s="132">
        <f>VLOOKUP('SS taxation calculator'!$C$12,'SS taxation calculator'!$BC$6:$BF$16,3,FALSE)</f>
        <v>0</v>
      </c>
      <c r="Q295" s="132">
        <f>VLOOKUP('SS taxation calculator'!$C$12,'SS taxation calculator'!$BC$6:$BF$16,4,FALSE)</f>
        <v>0</v>
      </c>
      <c r="R295" s="132">
        <f t="shared" si="8"/>
        <v>0</v>
      </c>
      <c r="S295" s="205">
        <f>VLOOKUP('SS taxation calculator'!$C$12,'SS taxation calculator'!$BC$6:$BF$16,2,FALSE)</f>
        <v>0</v>
      </c>
      <c r="T295" s="132">
        <f t="shared" si="9"/>
        <v>0</v>
      </c>
    </row>
    <row r="296" ht="15.75" customHeight="1">
      <c r="A296" s="55">
        <f t="shared" si="1"/>
        <v>0</v>
      </c>
      <c r="B296" s="52">
        <f t="shared" si="2"/>
        <v>-763000</v>
      </c>
      <c r="C296" s="51">
        <f>'SS taxation calculator'!$G$7</f>
        <v>0</v>
      </c>
      <c r="D296" s="52">
        <f>'SS taxation calculator'!$C$7+B296+'SS taxation calculator'!$C$8+'SS taxation calculator'!$C$9*0.5-'Line By Line'!$E$12</f>
        <v>-763000</v>
      </c>
      <c r="E296" s="52">
        <f>IF(D296&lt;'Line By Line'!$E$14,0,MIN(D296-'Line By Line'!$E$14,'Line By Line'!$E$16))</f>
        <v>0</v>
      </c>
      <c r="F296" s="52">
        <f t="shared" si="3"/>
        <v>0</v>
      </c>
      <c r="G296" s="51" t="str">
        <f t="shared" si="4"/>
        <v>50% of 1st TH</v>
      </c>
      <c r="H296" s="51">
        <f>IF('Line By Line'!$E$14&lt;D296,D296-'Line By Line'!$E$14-E296,0)</f>
        <v>0</v>
      </c>
      <c r="I296" s="52">
        <f>H296*'SS taxation calculator'!$E$32</f>
        <v>0</v>
      </c>
      <c r="J296" s="52">
        <f t="shared" si="5"/>
        <v>0</v>
      </c>
      <c r="K296" s="204" t="str">
        <f t="shared" si="6"/>
        <v>#DIV/0!</v>
      </c>
      <c r="L296" s="54" t="str">
        <f>CONCATENATE("Adding $",ROUND(B296/1000,1),"K actually added $",ROUND((B296+(J296-'SS taxation calculator'!$G$8))/1000,1),"K")</f>
        <v>Adding $-763K actually added $-763K</v>
      </c>
      <c r="M296" s="61">
        <f>'SS taxation calculator'!$C$7+'SS taxation calculator'!$C$8+'SS taxation calculator'!$C$9+B296</f>
        <v>-763000</v>
      </c>
      <c r="N296" s="55">
        <f>J296+B296+'SS taxation calculator'!$C$7</f>
        <v>-763000</v>
      </c>
      <c r="O296" s="55">
        <f t="shared" si="7"/>
        <v>31500</v>
      </c>
      <c r="P296" s="132">
        <f>VLOOKUP('SS taxation calculator'!$C$12,'SS taxation calculator'!$BC$6:$BF$16,3,FALSE)</f>
        <v>0</v>
      </c>
      <c r="Q296" s="132">
        <f>VLOOKUP('SS taxation calculator'!$C$12,'SS taxation calculator'!$BC$6:$BF$16,4,FALSE)</f>
        <v>0</v>
      </c>
      <c r="R296" s="132">
        <f t="shared" si="8"/>
        <v>0</v>
      </c>
      <c r="S296" s="205">
        <f>VLOOKUP('SS taxation calculator'!$C$12,'SS taxation calculator'!$BC$6:$BF$16,2,FALSE)</f>
        <v>0</v>
      </c>
      <c r="T296" s="132">
        <f t="shared" si="9"/>
        <v>0</v>
      </c>
    </row>
    <row r="297" ht="15.75" customHeight="1">
      <c r="A297" s="55">
        <f t="shared" si="1"/>
        <v>0</v>
      </c>
      <c r="B297" s="52">
        <f t="shared" si="2"/>
        <v>-762000</v>
      </c>
      <c r="C297" s="51">
        <f>'SS taxation calculator'!$G$7</f>
        <v>0</v>
      </c>
      <c r="D297" s="52">
        <f>'SS taxation calculator'!$C$7+B297+'SS taxation calculator'!$C$8+'SS taxation calculator'!$C$9*0.5-'Line By Line'!$E$12</f>
        <v>-762000</v>
      </c>
      <c r="E297" s="52">
        <f>IF(D297&lt;'Line By Line'!$E$14,0,MIN(D297-'Line By Line'!$E$14,'Line By Line'!$E$16))</f>
        <v>0</v>
      </c>
      <c r="F297" s="52">
        <f t="shared" si="3"/>
        <v>0</v>
      </c>
      <c r="G297" s="51" t="str">
        <f t="shared" si="4"/>
        <v>50% of 1st TH</v>
      </c>
      <c r="H297" s="51">
        <f>IF('Line By Line'!$E$14&lt;D297,D297-'Line By Line'!$E$14-E297,0)</f>
        <v>0</v>
      </c>
      <c r="I297" s="52">
        <f>H297*'SS taxation calculator'!$E$32</f>
        <v>0</v>
      </c>
      <c r="J297" s="52">
        <f t="shared" si="5"/>
        <v>0</v>
      </c>
      <c r="K297" s="204" t="str">
        <f t="shared" si="6"/>
        <v>#DIV/0!</v>
      </c>
      <c r="L297" s="54" t="str">
        <f>CONCATENATE("Adding $",ROUND(B297/1000,1),"K actually added $",ROUND((B297+(J297-'SS taxation calculator'!$G$8))/1000,1),"K")</f>
        <v>Adding $-762K actually added $-762K</v>
      </c>
      <c r="M297" s="61">
        <f>'SS taxation calculator'!$C$7+'SS taxation calculator'!$C$8+'SS taxation calculator'!$C$9+B297</f>
        <v>-762000</v>
      </c>
      <c r="N297" s="55">
        <f>J297+B297+'SS taxation calculator'!$C$7</f>
        <v>-762000</v>
      </c>
      <c r="O297" s="55">
        <f t="shared" si="7"/>
        <v>31500</v>
      </c>
      <c r="P297" s="132">
        <f>VLOOKUP('SS taxation calculator'!$C$12,'SS taxation calculator'!$BC$6:$BF$16,3,FALSE)</f>
        <v>0</v>
      </c>
      <c r="Q297" s="132">
        <f>VLOOKUP('SS taxation calculator'!$C$12,'SS taxation calculator'!$BC$6:$BF$16,4,FALSE)</f>
        <v>0</v>
      </c>
      <c r="R297" s="132">
        <f t="shared" si="8"/>
        <v>0</v>
      </c>
      <c r="S297" s="205">
        <f>VLOOKUP('SS taxation calculator'!$C$12,'SS taxation calculator'!$BC$6:$BF$16,2,FALSE)</f>
        <v>0</v>
      </c>
      <c r="T297" s="132">
        <f t="shared" si="9"/>
        <v>0</v>
      </c>
    </row>
    <row r="298" ht="15.75" customHeight="1">
      <c r="A298" s="55">
        <f t="shared" si="1"/>
        <v>0</v>
      </c>
      <c r="B298" s="52">
        <f t="shared" si="2"/>
        <v>-761000</v>
      </c>
      <c r="C298" s="51">
        <f>'SS taxation calculator'!$G$7</f>
        <v>0</v>
      </c>
      <c r="D298" s="52">
        <f>'SS taxation calculator'!$C$7+B298+'SS taxation calculator'!$C$8+'SS taxation calculator'!$C$9*0.5-'Line By Line'!$E$12</f>
        <v>-761000</v>
      </c>
      <c r="E298" s="52">
        <f>IF(D298&lt;'Line By Line'!$E$14,0,MIN(D298-'Line By Line'!$E$14,'Line By Line'!$E$16))</f>
        <v>0</v>
      </c>
      <c r="F298" s="52">
        <f t="shared" si="3"/>
        <v>0</v>
      </c>
      <c r="G298" s="51" t="str">
        <f t="shared" si="4"/>
        <v>50% of 1st TH</v>
      </c>
      <c r="H298" s="51">
        <f>IF('Line By Line'!$E$14&lt;D298,D298-'Line By Line'!$E$14-E298,0)</f>
        <v>0</v>
      </c>
      <c r="I298" s="52">
        <f>H298*'SS taxation calculator'!$E$32</f>
        <v>0</v>
      </c>
      <c r="J298" s="52">
        <f t="shared" si="5"/>
        <v>0</v>
      </c>
      <c r="K298" s="204" t="str">
        <f t="shared" si="6"/>
        <v>#DIV/0!</v>
      </c>
      <c r="L298" s="54" t="str">
        <f>CONCATENATE("Adding $",ROUND(B298/1000,1),"K actually added $",ROUND((B298+(J298-'SS taxation calculator'!$G$8))/1000,1),"K")</f>
        <v>Adding $-761K actually added $-761K</v>
      </c>
      <c r="M298" s="61">
        <f>'SS taxation calculator'!$C$7+'SS taxation calculator'!$C$8+'SS taxation calculator'!$C$9+B298</f>
        <v>-761000</v>
      </c>
      <c r="N298" s="55">
        <f>J298+B298+'SS taxation calculator'!$C$7</f>
        <v>-761000</v>
      </c>
      <c r="O298" s="55">
        <f t="shared" si="7"/>
        <v>31500</v>
      </c>
      <c r="P298" s="132">
        <f>VLOOKUP('SS taxation calculator'!$C$12,'SS taxation calculator'!$BC$6:$BF$16,3,FALSE)</f>
        <v>0</v>
      </c>
      <c r="Q298" s="132">
        <f>VLOOKUP('SS taxation calculator'!$C$12,'SS taxation calculator'!$BC$6:$BF$16,4,FALSE)</f>
        <v>0</v>
      </c>
      <c r="R298" s="132">
        <f t="shared" si="8"/>
        <v>0</v>
      </c>
      <c r="S298" s="205">
        <f>VLOOKUP('SS taxation calculator'!$C$12,'SS taxation calculator'!$BC$6:$BF$16,2,FALSE)</f>
        <v>0</v>
      </c>
      <c r="T298" s="132">
        <f t="shared" si="9"/>
        <v>0</v>
      </c>
    </row>
    <row r="299" ht="15.75" customHeight="1">
      <c r="A299" s="55">
        <f t="shared" si="1"/>
        <v>0</v>
      </c>
      <c r="B299" s="52">
        <f t="shared" si="2"/>
        <v>-760000</v>
      </c>
      <c r="C299" s="51">
        <f>'SS taxation calculator'!$G$7</f>
        <v>0</v>
      </c>
      <c r="D299" s="52">
        <f>'SS taxation calculator'!$C$7+B299+'SS taxation calculator'!$C$8+'SS taxation calculator'!$C$9*0.5-'Line By Line'!$E$12</f>
        <v>-760000</v>
      </c>
      <c r="E299" s="52">
        <f>IF(D299&lt;'Line By Line'!$E$14,0,MIN(D299-'Line By Line'!$E$14,'Line By Line'!$E$16))</f>
        <v>0</v>
      </c>
      <c r="F299" s="52">
        <f t="shared" si="3"/>
        <v>0</v>
      </c>
      <c r="G299" s="51" t="str">
        <f t="shared" si="4"/>
        <v>50% of 1st TH</v>
      </c>
      <c r="H299" s="51">
        <f>IF('Line By Line'!$E$14&lt;D299,D299-'Line By Line'!$E$14-E299,0)</f>
        <v>0</v>
      </c>
      <c r="I299" s="52">
        <f>H299*'SS taxation calculator'!$E$32</f>
        <v>0</v>
      </c>
      <c r="J299" s="52">
        <f t="shared" si="5"/>
        <v>0</v>
      </c>
      <c r="K299" s="204" t="str">
        <f t="shared" si="6"/>
        <v>#DIV/0!</v>
      </c>
      <c r="L299" s="54" t="str">
        <f>CONCATENATE("Adding $",ROUND(B299/1000,1),"K actually added $",ROUND((B299+(J299-'SS taxation calculator'!$G$8))/1000,1),"K")</f>
        <v>Adding $-760K actually added $-760K</v>
      </c>
      <c r="M299" s="61">
        <f>'SS taxation calculator'!$C$7+'SS taxation calculator'!$C$8+'SS taxation calculator'!$C$9+B299</f>
        <v>-760000</v>
      </c>
      <c r="N299" s="55">
        <f>J299+B299+'SS taxation calculator'!$C$7</f>
        <v>-760000</v>
      </c>
      <c r="O299" s="55">
        <f t="shared" si="7"/>
        <v>31500</v>
      </c>
      <c r="P299" s="132">
        <f>VLOOKUP('SS taxation calculator'!$C$12,'SS taxation calculator'!$BC$6:$BF$16,3,FALSE)</f>
        <v>0</v>
      </c>
      <c r="Q299" s="132">
        <f>VLOOKUP('SS taxation calculator'!$C$12,'SS taxation calculator'!$BC$6:$BF$16,4,FALSE)</f>
        <v>0</v>
      </c>
      <c r="R299" s="132">
        <f t="shared" si="8"/>
        <v>0</v>
      </c>
      <c r="S299" s="205">
        <f>VLOOKUP('SS taxation calculator'!$C$12,'SS taxation calculator'!$BC$6:$BF$16,2,FALSE)</f>
        <v>0</v>
      </c>
      <c r="T299" s="132">
        <f t="shared" si="9"/>
        <v>0</v>
      </c>
    </row>
    <row r="300" ht="15.75" customHeight="1">
      <c r="A300" s="55">
        <f t="shared" si="1"/>
        <v>0</v>
      </c>
      <c r="B300" s="52">
        <f t="shared" si="2"/>
        <v>-759000</v>
      </c>
      <c r="C300" s="51">
        <f>'SS taxation calculator'!$G$7</f>
        <v>0</v>
      </c>
      <c r="D300" s="52">
        <f>'SS taxation calculator'!$C$7+B300+'SS taxation calculator'!$C$8+'SS taxation calculator'!$C$9*0.5-'Line By Line'!$E$12</f>
        <v>-759000</v>
      </c>
      <c r="E300" s="52">
        <f>IF(D300&lt;'Line By Line'!$E$14,0,MIN(D300-'Line By Line'!$E$14,'Line By Line'!$E$16))</f>
        <v>0</v>
      </c>
      <c r="F300" s="52">
        <f t="shared" si="3"/>
        <v>0</v>
      </c>
      <c r="G300" s="51" t="str">
        <f t="shared" si="4"/>
        <v>50% of 1st TH</v>
      </c>
      <c r="H300" s="51">
        <f>IF('Line By Line'!$E$14&lt;D300,D300-'Line By Line'!$E$14-E300,0)</f>
        <v>0</v>
      </c>
      <c r="I300" s="52">
        <f>H300*'SS taxation calculator'!$E$32</f>
        <v>0</v>
      </c>
      <c r="J300" s="52">
        <f t="shared" si="5"/>
        <v>0</v>
      </c>
      <c r="K300" s="204" t="str">
        <f t="shared" si="6"/>
        <v>#DIV/0!</v>
      </c>
      <c r="L300" s="54" t="str">
        <f>CONCATENATE("Adding $",ROUND(B300/1000,1),"K actually added $",ROUND((B300+(J300-'SS taxation calculator'!$G$8))/1000,1),"K")</f>
        <v>Adding $-759K actually added $-759K</v>
      </c>
      <c r="M300" s="61">
        <f>'SS taxation calculator'!$C$7+'SS taxation calculator'!$C$8+'SS taxation calculator'!$C$9+B300</f>
        <v>-759000</v>
      </c>
      <c r="N300" s="55">
        <f>J300+B300+'SS taxation calculator'!$C$7</f>
        <v>-759000</v>
      </c>
      <c r="O300" s="55">
        <f t="shared" si="7"/>
        <v>31500</v>
      </c>
      <c r="P300" s="132">
        <f>VLOOKUP('SS taxation calculator'!$C$12,'SS taxation calculator'!$BC$6:$BF$16,3,FALSE)</f>
        <v>0</v>
      </c>
      <c r="Q300" s="132">
        <f>VLOOKUP('SS taxation calculator'!$C$12,'SS taxation calculator'!$BC$6:$BF$16,4,FALSE)</f>
        <v>0</v>
      </c>
      <c r="R300" s="132">
        <f t="shared" si="8"/>
        <v>0</v>
      </c>
      <c r="S300" s="205">
        <f>VLOOKUP('SS taxation calculator'!$C$12,'SS taxation calculator'!$BC$6:$BF$16,2,FALSE)</f>
        <v>0</v>
      </c>
      <c r="T300" s="132">
        <f t="shared" si="9"/>
        <v>0</v>
      </c>
    </row>
    <row r="301" ht="15.75" customHeight="1">
      <c r="A301" s="55">
        <f t="shared" si="1"/>
        <v>0</v>
      </c>
      <c r="B301" s="52">
        <f t="shared" si="2"/>
        <v>-758000</v>
      </c>
      <c r="C301" s="51">
        <f>'SS taxation calculator'!$G$7</f>
        <v>0</v>
      </c>
      <c r="D301" s="52">
        <f>'SS taxation calculator'!$C$7+B301+'SS taxation calculator'!$C$8+'SS taxation calculator'!$C$9*0.5-'Line By Line'!$E$12</f>
        <v>-758000</v>
      </c>
      <c r="E301" s="52">
        <f>IF(D301&lt;'Line By Line'!$E$14,0,MIN(D301-'Line By Line'!$E$14,'Line By Line'!$E$16))</f>
        <v>0</v>
      </c>
      <c r="F301" s="52">
        <f t="shared" si="3"/>
        <v>0</v>
      </c>
      <c r="G301" s="51" t="str">
        <f t="shared" si="4"/>
        <v>50% of 1st TH</v>
      </c>
      <c r="H301" s="51">
        <f>IF('Line By Line'!$E$14&lt;D301,D301-'Line By Line'!$E$14-E301,0)</f>
        <v>0</v>
      </c>
      <c r="I301" s="52">
        <f>H301*'SS taxation calculator'!$E$32</f>
        <v>0</v>
      </c>
      <c r="J301" s="52">
        <f t="shared" si="5"/>
        <v>0</v>
      </c>
      <c r="K301" s="204" t="str">
        <f t="shared" si="6"/>
        <v>#DIV/0!</v>
      </c>
      <c r="L301" s="54" t="str">
        <f>CONCATENATE("Adding $",ROUND(B301/1000,1),"K actually added $",ROUND((B301+(J301-'SS taxation calculator'!$G$8))/1000,1),"K")</f>
        <v>Adding $-758K actually added $-758K</v>
      </c>
      <c r="M301" s="61">
        <f>'SS taxation calculator'!$C$7+'SS taxation calculator'!$C$8+'SS taxation calculator'!$C$9+B301</f>
        <v>-758000</v>
      </c>
      <c r="N301" s="55">
        <f>J301+B301+'SS taxation calculator'!$C$7</f>
        <v>-758000</v>
      </c>
      <c r="O301" s="55">
        <f t="shared" si="7"/>
        <v>31500</v>
      </c>
      <c r="P301" s="132">
        <f>VLOOKUP('SS taxation calculator'!$C$12,'SS taxation calculator'!$BC$6:$BF$16,3,FALSE)</f>
        <v>0</v>
      </c>
      <c r="Q301" s="132">
        <f>VLOOKUP('SS taxation calculator'!$C$12,'SS taxation calculator'!$BC$6:$BF$16,4,FALSE)</f>
        <v>0</v>
      </c>
      <c r="R301" s="132">
        <f t="shared" si="8"/>
        <v>0</v>
      </c>
      <c r="S301" s="205">
        <f>VLOOKUP('SS taxation calculator'!$C$12,'SS taxation calculator'!$BC$6:$BF$16,2,FALSE)</f>
        <v>0</v>
      </c>
      <c r="T301" s="132">
        <f t="shared" si="9"/>
        <v>0</v>
      </c>
    </row>
    <row r="302" ht="15.75" customHeight="1">
      <c r="A302" s="55">
        <f t="shared" si="1"/>
        <v>0</v>
      </c>
      <c r="B302" s="52">
        <f t="shared" si="2"/>
        <v>-757000</v>
      </c>
      <c r="C302" s="51">
        <f>'SS taxation calculator'!$G$7</f>
        <v>0</v>
      </c>
      <c r="D302" s="52">
        <f>'SS taxation calculator'!$C$7+B302+'SS taxation calculator'!$C$8+'SS taxation calculator'!$C$9*0.5-'Line By Line'!$E$12</f>
        <v>-757000</v>
      </c>
      <c r="E302" s="52">
        <f>IF(D302&lt;'Line By Line'!$E$14,0,MIN(D302-'Line By Line'!$E$14,'Line By Line'!$E$16))</f>
        <v>0</v>
      </c>
      <c r="F302" s="52">
        <f t="shared" si="3"/>
        <v>0</v>
      </c>
      <c r="G302" s="51" t="str">
        <f t="shared" si="4"/>
        <v>50% of 1st TH</v>
      </c>
      <c r="H302" s="51">
        <f>IF('Line By Line'!$E$14&lt;D302,D302-'Line By Line'!$E$14-E302,0)</f>
        <v>0</v>
      </c>
      <c r="I302" s="52">
        <f>H302*'SS taxation calculator'!$E$32</f>
        <v>0</v>
      </c>
      <c r="J302" s="52">
        <f t="shared" si="5"/>
        <v>0</v>
      </c>
      <c r="K302" s="204" t="str">
        <f t="shared" si="6"/>
        <v>#DIV/0!</v>
      </c>
      <c r="L302" s="54" t="str">
        <f>CONCATENATE("Adding $",ROUND(B302/1000,1),"K actually added $",ROUND((B302+(J302-'SS taxation calculator'!$G$8))/1000,1),"K")</f>
        <v>Adding $-757K actually added $-757K</v>
      </c>
      <c r="M302" s="61">
        <f>'SS taxation calculator'!$C$7+'SS taxation calculator'!$C$8+'SS taxation calculator'!$C$9+B302</f>
        <v>-757000</v>
      </c>
      <c r="N302" s="55">
        <f>J302+B302+'SS taxation calculator'!$C$7</f>
        <v>-757000</v>
      </c>
      <c r="O302" s="55">
        <f t="shared" si="7"/>
        <v>31500</v>
      </c>
      <c r="P302" s="132">
        <f>VLOOKUP('SS taxation calculator'!$C$12,'SS taxation calculator'!$BC$6:$BF$16,3,FALSE)</f>
        <v>0</v>
      </c>
      <c r="Q302" s="132">
        <f>VLOOKUP('SS taxation calculator'!$C$12,'SS taxation calculator'!$BC$6:$BF$16,4,FALSE)</f>
        <v>0</v>
      </c>
      <c r="R302" s="132">
        <f t="shared" si="8"/>
        <v>0</v>
      </c>
      <c r="S302" s="205">
        <f>VLOOKUP('SS taxation calculator'!$C$12,'SS taxation calculator'!$BC$6:$BF$16,2,FALSE)</f>
        <v>0</v>
      </c>
      <c r="T302" s="132">
        <f t="shared" si="9"/>
        <v>0</v>
      </c>
    </row>
    <row r="303" ht="15.75" customHeight="1">
      <c r="A303" s="55">
        <f t="shared" si="1"/>
        <v>0</v>
      </c>
      <c r="B303" s="52">
        <f t="shared" si="2"/>
        <v>-756000</v>
      </c>
      <c r="C303" s="51">
        <f>'SS taxation calculator'!$G$7</f>
        <v>0</v>
      </c>
      <c r="D303" s="52">
        <f>'SS taxation calculator'!$C$7+B303+'SS taxation calculator'!$C$8+'SS taxation calculator'!$C$9*0.5-'Line By Line'!$E$12</f>
        <v>-756000</v>
      </c>
      <c r="E303" s="52">
        <f>IF(D303&lt;'Line By Line'!$E$14,0,MIN(D303-'Line By Line'!$E$14,'Line By Line'!$E$16))</f>
        <v>0</v>
      </c>
      <c r="F303" s="52">
        <f t="shared" si="3"/>
        <v>0</v>
      </c>
      <c r="G303" s="51" t="str">
        <f t="shared" si="4"/>
        <v>50% of 1st TH</v>
      </c>
      <c r="H303" s="51">
        <f>IF('Line By Line'!$E$14&lt;D303,D303-'Line By Line'!$E$14-E303,0)</f>
        <v>0</v>
      </c>
      <c r="I303" s="52">
        <f>H303*'SS taxation calculator'!$E$32</f>
        <v>0</v>
      </c>
      <c r="J303" s="52">
        <f t="shared" si="5"/>
        <v>0</v>
      </c>
      <c r="K303" s="204" t="str">
        <f t="shared" si="6"/>
        <v>#DIV/0!</v>
      </c>
      <c r="L303" s="54" t="str">
        <f>CONCATENATE("Adding $",ROUND(B303/1000,1),"K actually added $",ROUND((B303+(J303-'SS taxation calculator'!$G$8))/1000,1),"K")</f>
        <v>Adding $-756K actually added $-756K</v>
      </c>
      <c r="M303" s="61">
        <f>'SS taxation calculator'!$C$7+'SS taxation calculator'!$C$8+'SS taxation calculator'!$C$9+B303</f>
        <v>-756000</v>
      </c>
      <c r="N303" s="55">
        <f>J303+B303+'SS taxation calculator'!$C$7</f>
        <v>-756000</v>
      </c>
      <c r="O303" s="55">
        <f t="shared" si="7"/>
        <v>31500</v>
      </c>
      <c r="P303" s="132">
        <f>VLOOKUP('SS taxation calculator'!$C$12,'SS taxation calculator'!$BC$6:$BF$16,3,FALSE)</f>
        <v>0</v>
      </c>
      <c r="Q303" s="132">
        <f>VLOOKUP('SS taxation calculator'!$C$12,'SS taxation calculator'!$BC$6:$BF$16,4,FALSE)</f>
        <v>0</v>
      </c>
      <c r="R303" s="132">
        <f t="shared" si="8"/>
        <v>0</v>
      </c>
      <c r="S303" s="205">
        <f>VLOOKUP('SS taxation calculator'!$C$12,'SS taxation calculator'!$BC$6:$BF$16,2,FALSE)</f>
        <v>0</v>
      </c>
      <c r="T303" s="132">
        <f t="shared" si="9"/>
        <v>0</v>
      </c>
    </row>
    <row r="304" ht="15.75" customHeight="1">
      <c r="A304" s="55">
        <f t="shared" si="1"/>
        <v>0</v>
      </c>
      <c r="B304" s="52">
        <f t="shared" si="2"/>
        <v>-755000</v>
      </c>
      <c r="C304" s="51">
        <f>'SS taxation calculator'!$G$7</f>
        <v>0</v>
      </c>
      <c r="D304" s="52">
        <f>'SS taxation calculator'!$C$7+B304+'SS taxation calculator'!$C$8+'SS taxation calculator'!$C$9*0.5-'Line By Line'!$E$12</f>
        <v>-755000</v>
      </c>
      <c r="E304" s="52">
        <f>IF(D304&lt;'Line By Line'!$E$14,0,MIN(D304-'Line By Line'!$E$14,'Line By Line'!$E$16))</f>
        <v>0</v>
      </c>
      <c r="F304" s="52">
        <f t="shared" si="3"/>
        <v>0</v>
      </c>
      <c r="G304" s="51" t="str">
        <f t="shared" si="4"/>
        <v>50% of 1st TH</v>
      </c>
      <c r="H304" s="51">
        <f>IF('Line By Line'!$E$14&lt;D304,D304-'Line By Line'!$E$14-E304,0)</f>
        <v>0</v>
      </c>
      <c r="I304" s="52">
        <f>H304*'SS taxation calculator'!$E$32</f>
        <v>0</v>
      </c>
      <c r="J304" s="52">
        <f t="shared" si="5"/>
        <v>0</v>
      </c>
      <c r="K304" s="204" t="str">
        <f t="shared" si="6"/>
        <v>#DIV/0!</v>
      </c>
      <c r="L304" s="54" t="str">
        <f>CONCATENATE("Adding $",ROUND(B304/1000,1),"K actually added $",ROUND((B304+(J304-'SS taxation calculator'!$G$8))/1000,1),"K")</f>
        <v>Adding $-755K actually added $-755K</v>
      </c>
      <c r="M304" s="61">
        <f>'SS taxation calculator'!$C$7+'SS taxation calculator'!$C$8+'SS taxation calculator'!$C$9+B304</f>
        <v>-755000</v>
      </c>
      <c r="N304" s="55">
        <f>J304+B304+'SS taxation calculator'!$C$7</f>
        <v>-755000</v>
      </c>
      <c r="O304" s="55">
        <f t="shared" si="7"/>
        <v>31500</v>
      </c>
      <c r="P304" s="132">
        <f>VLOOKUP('SS taxation calculator'!$C$12,'SS taxation calculator'!$BC$6:$BF$16,3,FALSE)</f>
        <v>0</v>
      </c>
      <c r="Q304" s="132">
        <f>VLOOKUP('SS taxation calculator'!$C$12,'SS taxation calculator'!$BC$6:$BF$16,4,FALSE)</f>
        <v>0</v>
      </c>
      <c r="R304" s="132">
        <f t="shared" si="8"/>
        <v>0</v>
      </c>
      <c r="S304" s="205">
        <f>VLOOKUP('SS taxation calculator'!$C$12,'SS taxation calculator'!$BC$6:$BF$16,2,FALSE)</f>
        <v>0</v>
      </c>
      <c r="T304" s="132">
        <f t="shared" si="9"/>
        <v>0</v>
      </c>
    </row>
    <row r="305" ht="15.75" customHeight="1">
      <c r="A305" s="55">
        <f t="shared" si="1"/>
        <v>0</v>
      </c>
      <c r="B305" s="52">
        <f t="shared" si="2"/>
        <v>-754000</v>
      </c>
      <c r="C305" s="51">
        <f>'SS taxation calculator'!$G$7</f>
        <v>0</v>
      </c>
      <c r="D305" s="52">
        <f>'SS taxation calculator'!$C$7+B305+'SS taxation calculator'!$C$8+'SS taxation calculator'!$C$9*0.5-'Line By Line'!$E$12</f>
        <v>-754000</v>
      </c>
      <c r="E305" s="52">
        <f>IF(D305&lt;'Line By Line'!$E$14,0,MIN(D305-'Line By Line'!$E$14,'Line By Line'!$E$16))</f>
        <v>0</v>
      </c>
      <c r="F305" s="52">
        <f t="shared" si="3"/>
        <v>0</v>
      </c>
      <c r="G305" s="51" t="str">
        <f t="shared" si="4"/>
        <v>50% of 1st TH</v>
      </c>
      <c r="H305" s="51">
        <f>IF('Line By Line'!$E$14&lt;D305,D305-'Line By Line'!$E$14-E305,0)</f>
        <v>0</v>
      </c>
      <c r="I305" s="52">
        <f>H305*'SS taxation calculator'!$E$32</f>
        <v>0</v>
      </c>
      <c r="J305" s="52">
        <f t="shared" si="5"/>
        <v>0</v>
      </c>
      <c r="K305" s="204" t="str">
        <f t="shared" si="6"/>
        <v>#DIV/0!</v>
      </c>
      <c r="L305" s="54" t="str">
        <f>CONCATENATE("Adding $",ROUND(B305/1000,1),"K actually added $",ROUND((B305+(J305-'SS taxation calculator'!$G$8))/1000,1),"K")</f>
        <v>Adding $-754K actually added $-754K</v>
      </c>
      <c r="M305" s="61">
        <f>'SS taxation calculator'!$C$7+'SS taxation calculator'!$C$8+'SS taxation calculator'!$C$9+B305</f>
        <v>-754000</v>
      </c>
      <c r="N305" s="55">
        <f>J305+B305+'SS taxation calculator'!$C$7</f>
        <v>-754000</v>
      </c>
      <c r="O305" s="55">
        <f t="shared" si="7"/>
        <v>31500</v>
      </c>
      <c r="P305" s="132">
        <f>VLOOKUP('SS taxation calculator'!$C$12,'SS taxation calculator'!$BC$6:$BF$16,3,FALSE)</f>
        <v>0</v>
      </c>
      <c r="Q305" s="132">
        <f>VLOOKUP('SS taxation calculator'!$C$12,'SS taxation calculator'!$BC$6:$BF$16,4,FALSE)</f>
        <v>0</v>
      </c>
      <c r="R305" s="132">
        <f t="shared" si="8"/>
        <v>0</v>
      </c>
      <c r="S305" s="205">
        <f>VLOOKUP('SS taxation calculator'!$C$12,'SS taxation calculator'!$BC$6:$BF$16,2,FALSE)</f>
        <v>0</v>
      </c>
      <c r="T305" s="132">
        <f t="shared" si="9"/>
        <v>0</v>
      </c>
    </row>
    <row r="306" ht="15.75" customHeight="1">
      <c r="A306" s="55">
        <f t="shared" si="1"/>
        <v>0</v>
      </c>
      <c r="B306" s="52">
        <f t="shared" si="2"/>
        <v>-753000</v>
      </c>
      <c r="C306" s="51">
        <f>'SS taxation calculator'!$G$7</f>
        <v>0</v>
      </c>
      <c r="D306" s="52">
        <f>'SS taxation calculator'!$C$7+B306+'SS taxation calculator'!$C$8+'SS taxation calculator'!$C$9*0.5-'Line By Line'!$E$12</f>
        <v>-753000</v>
      </c>
      <c r="E306" s="52">
        <f>IF(D306&lt;'Line By Line'!$E$14,0,MIN(D306-'Line By Line'!$E$14,'Line By Line'!$E$16))</f>
        <v>0</v>
      </c>
      <c r="F306" s="52">
        <f t="shared" si="3"/>
        <v>0</v>
      </c>
      <c r="G306" s="51" t="str">
        <f t="shared" si="4"/>
        <v>50% of 1st TH</v>
      </c>
      <c r="H306" s="51">
        <f>IF('Line By Line'!$E$14&lt;D306,D306-'Line By Line'!$E$14-E306,0)</f>
        <v>0</v>
      </c>
      <c r="I306" s="52">
        <f>H306*'SS taxation calculator'!$E$32</f>
        <v>0</v>
      </c>
      <c r="J306" s="52">
        <f t="shared" si="5"/>
        <v>0</v>
      </c>
      <c r="K306" s="204" t="str">
        <f t="shared" si="6"/>
        <v>#DIV/0!</v>
      </c>
      <c r="L306" s="54" t="str">
        <f>CONCATENATE("Adding $",ROUND(B306/1000,1),"K actually added $",ROUND((B306+(J306-'SS taxation calculator'!$G$8))/1000,1),"K")</f>
        <v>Adding $-753K actually added $-753K</v>
      </c>
      <c r="M306" s="61">
        <f>'SS taxation calculator'!$C$7+'SS taxation calculator'!$C$8+'SS taxation calculator'!$C$9+B306</f>
        <v>-753000</v>
      </c>
      <c r="N306" s="55">
        <f>J306+B306+'SS taxation calculator'!$C$7</f>
        <v>-753000</v>
      </c>
      <c r="O306" s="55">
        <f t="shared" si="7"/>
        <v>31500</v>
      </c>
      <c r="P306" s="132">
        <f>VLOOKUP('SS taxation calculator'!$C$12,'SS taxation calculator'!$BC$6:$BF$16,3,FALSE)</f>
        <v>0</v>
      </c>
      <c r="Q306" s="132">
        <f>VLOOKUP('SS taxation calculator'!$C$12,'SS taxation calculator'!$BC$6:$BF$16,4,FALSE)</f>
        <v>0</v>
      </c>
      <c r="R306" s="132">
        <f t="shared" si="8"/>
        <v>0</v>
      </c>
      <c r="S306" s="205">
        <f>VLOOKUP('SS taxation calculator'!$C$12,'SS taxation calculator'!$BC$6:$BF$16,2,FALSE)</f>
        <v>0</v>
      </c>
      <c r="T306" s="132">
        <f t="shared" si="9"/>
        <v>0</v>
      </c>
    </row>
    <row r="307" ht="15.75" customHeight="1">
      <c r="A307" s="55">
        <f t="shared" si="1"/>
        <v>0</v>
      </c>
      <c r="B307" s="52">
        <f t="shared" si="2"/>
        <v>-752000</v>
      </c>
      <c r="C307" s="51">
        <f>'SS taxation calculator'!$G$7</f>
        <v>0</v>
      </c>
      <c r="D307" s="52">
        <f>'SS taxation calculator'!$C$7+B307+'SS taxation calculator'!$C$8+'SS taxation calculator'!$C$9*0.5-'Line By Line'!$E$12</f>
        <v>-752000</v>
      </c>
      <c r="E307" s="52">
        <f>IF(D307&lt;'Line By Line'!$E$14,0,MIN(D307-'Line By Line'!$E$14,'Line By Line'!$E$16))</f>
        <v>0</v>
      </c>
      <c r="F307" s="52">
        <f t="shared" si="3"/>
        <v>0</v>
      </c>
      <c r="G307" s="51" t="str">
        <f t="shared" si="4"/>
        <v>50% of 1st TH</v>
      </c>
      <c r="H307" s="51">
        <f>IF('Line By Line'!$E$14&lt;D307,D307-'Line By Line'!$E$14-E307,0)</f>
        <v>0</v>
      </c>
      <c r="I307" s="52">
        <f>H307*'SS taxation calculator'!$E$32</f>
        <v>0</v>
      </c>
      <c r="J307" s="52">
        <f t="shared" si="5"/>
        <v>0</v>
      </c>
      <c r="K307" s="204" t="str">
        <f t="shared" si="6"/>
        <v>#DIV/0!</v>
      </c>
      <c r="L307" s="54" t="str">
        <f>CONCATENATE("Adding $",ROUND(B307/1000,1),"K actually added $",ROUND((B307+(J307-'SS taxation calculator'!$G$8))/1000,1),"K")</f>
        <v>Adding $-752K actually added $-752K</v>
      </c>
      <c r="M307" s="61">
        <f>'SS taxation calculator'!$C$7+'SS taxation calculator'!$C$8+'SS taxation calculator'!$C$9+B307</f>
        <v>-752000</v>
      </c>
      <c r="N307" s="55">
        <f>J307+B307+'SS taxation calculator'!$C$7</f>
        <v>-752000</v>
      </c>
      <c r="O307" s="55">
        <f t="shared" si="7"/>
        <v>31500</v>
      </c>
      <c r="P307" s="132">
        <f>VLOOKUP('SS taxation calculator'!$C$12,'SS taxation calculator'!$BC$6:$BF$16,3,FALSE)</f>
        <v>0</v>
      </c>
      <c r="Q307" s="132">
        <f>VLOOKUP('SS taxation calculator'!$C$12,'SS taxation calculator'!$BC$6:$BF$16,4,FALSE)</f>
        <v>0</v>
      </c>
      <c r="R307" s="132">
        <f t="shared" si="8"/>
        <v>0</v>
      </c>
      <c r="S307" s="205">
        <f>VLOOKUP('SS taxation calculator'!$C$12,'SS taxation calculator'!$BC$6:$BF$16,2,FALSE)</f>
        <v>0</v>
      </c>
      <c r="T307" s="132">
        <f t="shared" si="9"/>
        <v>0</v>
      </c>
    </row>
    <row r="308" ht="15.75" customHeight="1">
      <c r="A308" s="55">
        <f t="shared" si="1"/>
        <v>0</v>
      </c>
      <c r="B308" s="52">
        <f t="shared" si="2"/>
        <v>-751000</v>
      </c>
      <c r="C308" s="51">
        <f>'SS taxation calculator'!$G$7</f>
        <v>0</v>
      </c>
      <c r="D308" s="52">
        <f>'SS taxation calculator'!$C$7+B308+'SS taxation calculator'!$C$8+'SS taxation calculator'!$C$9*0.5-'Line By Line'!$E$12</f>
        <v>-751000</v>
      </c>
      <c r="E308" s="52">
        <f>IF(D308&lt;'Line By Line'!$E$14,0,MIN(D308-'Line By Line'!$E$14,'Line By Line'!$E$16))</f>
        <v>0</v>
      </c>
      <c r="F308" s="52">
        <f t="shared" si="3"/>
        <v>0</v>
      </c>
      <c r="G308" s="51" t="str">
        <f t="shared" si="4"/>
        <v>50% of 1st TH</v>
      </c>
      <c r="H308" s="51">
        <f>IF('Line By Line'!$E$14&lt;D308,D308-'Line By Line'!$E$14-E308,0)</f>
        <v>0</v>
      </c>
      <c r="I308" s="52">
        <f>H308*'SS taxation calculator'!$E$32</f>
        <v>0</v>
      </c>
      <c r="J308" s="52">
        <f t="shared" si="5"/>
        <v>0</v>
      </c>
      <c r="K308" s="204" t="str">
        <f t="shared" si="6"/>
        <v>#DIV/0!</v>
      </c>
      <c r="L308" s="54" t="str">
        <f>CONCATENATE("Adding $",ROUND(B308/1000,1),"K actually added $",ROUND((B308+(J308-'SS taxation calculator'!$G$8))/1000,1),"K")</f>
        <v>Adding $-751K actually added $-751K</v>
      </c>
      <c r="M308" s="61">
        <f>'SS taxation calculator'!$C$7+'SS taxation calculator'!$C$8+'SS taxation calculator'!$C$9+B308</f>
        <v>-751000</v>
      </c>
      <c r="N308" s="55">
        <f>J308+B308+'SS taxation calculator'!$C$7</f>
        <v>-751000</v>
      </c>
      <c r="O308" s="55">
        <f t="shared" si="7"/>
        <v>31500</v>
      </c>
      <c r="P308" s="132">
        <f>VLOOKUP('SS taxation calculator'!$C$12,'SS taxation calculator'!$BC$6:$BF$16,3,FALSE)</f>
        <v>0</v>
      </c>
      <c r="Q308" s="132">
        <f>VLOOKUP('SS taxation calculator'!$C$12,'SS taxation calculator'!$BC$6:$BF$16,4,FALSE)</f>
        <v>0</v>
      </c>
      <c r="R308" s="132">
        <f t="shared" si="8"/>
        <v>0</v>
      </c>
      <c r="S308" s="205">
        <f>VLOOKUP('SS taxation calculator'!$C$12,'SS taxation calculator'!$BC$6:$BF$16,2,FALSE)</f>
        <v>0</v>
      </c>
      <c r="T308" s="132">
        <f t="shared" si="9"/>
        <v>0</v>
      </c>
    </row>
    <row r="309" ht="15.75" customHeight="1">
      <c r="A309" s="55">
        <f t="shared" si="1"/>
        <v>0</v>
      </c>
      <c r="B309" s="52">
        <f t="shared" si="2"/>
        <v>-750000</v>
      </c>
      <c r="C309" s="51">
        <f>'SS taxation calculator'!$G$7</f>
        <v>0</v>
      </c>
      <c r="D309" s="52">
        <f>'SS taxation calculator'!$C$7+B309+'SS taxation calculator'!$C$8+'SS taxation calculator'!$C$9*0.5-'Line By Line'!$E$12</f>
        <v>-750000</v>
      </c>
      <c r="E309" s="52">
        <f>IF(D309&lt;'Line By Line'!$E$14,0,MIN(D309-'Line By Line'!$E$14,'Line By Line'!$E$16))</f>
        <v>0</v>
      </c>
      <c r="F309" s="52">
        <f t="shared" si="3"/>
        <v>0</v>
      </c>
      <c r="G309" s="51" t="str">
        <f t="shared" si="4"/>
        <v>50% of 1st TH</v>
      </c>
      <c r="H309" s="51">
        <f>IF('Line By Line'!$E$14&lt;D309,D309-'Line By Line'!$E$14-E309,0)</f>
        <v>0</v>
      </c>
      <c r="I309" s="52">
        <f>H309*'SS taxation calculator'!$E$32</f>
        <v>0</v>
      </c>
      <c r="J309" s="52">
        <f t="shared" si="5"/>
        <v>0</v>
      </c>
      <c r="K309" s="204" t="str">
        <f t="shared" si="6"/>
        <v>#DIV/0!</v>
      </c>
      <c r="L309" s="54" t="str">
        <f>CONCATENATE("Adding $",ROUND(B309/1000,1),"K actually added $",ROUND((B309+(J309-'SS taxation calculator'!$G$8))/1000,1),"K")</f>
        <v>Adding $-750K actually added $-750K</v>
      </c>
      <c r="M309" s="61">
        <f>'SS taxation calculator'!$C$7+'SS taxation calculator'!$C$8+'SS taxation calculator'!$C$9+B309</f>
        <v>-750000</v>
      </c>
      <c r="N309" s="55">
        <f>J309+B309+'SS taxation calculator'!$C$7</f>
        <v>-750000</v>
      </c>
      <c r="O309" s="55">
        <f t="shared" si="7"/>
        <v>31500</v>
      </c>
      <c r="P309" s="132">
        <f>VLOOKUP('SS taxation calculator'!$C$12,'SS taxation calculator'!$BC$6:$BF$16,3,FALSE)</f>
        <v>0</v>
      </c>
      <c r="Q309" s="132">
        <f>VLOOKUP('SS taxation calculator'!$C$12,'SS taxation calculator'!$BC$6:$BF$16,4,FALSE)</f>
        <v>0</v>
      </c>
      <c r="R309" s="132">
        <f t="shared" si="8"/>
        <v>0</v>
      </c>
      <c r="S309" s="205">
        <f>VLOOKUP('SS taxation calculator'!$C$12,'SS taxation calculator'!$BC$6:$BF$16,2,FALSE)</f>
        <v>0</v>
      </c>
      <c r="T309" s="132">
        <f t="shared" si="9"/>
        <v>0</v>
      </c>
    </row>
    <row r="310" ht="15.75" customHeight="1">
      <c r="A310" s="55">
        <f t="shared" si="1"/>
        <v>0</v>
      </c>
      <c r="B310" s="52">
        <f t="shared" si="2"/>
        <v>-749000</v>
      </c>
      <c r="C310" s="51">
        <f>'SS taxation calculator'!$G$7</f>
        <v>0</v>
      </c>
      <c r="D310" s="52">
        <f>'SS taxation calculator'!$C$7+B310+'SS taxation calculator'!$C$8+'SS taxation calculator'!$C$9*0.5-'Line By Line'!$E$12</f>
        <v>-749000</v>
      </c>
      <c r="E310" s="52">
        <f>IF(D310&lt;'Line By Line'!$E$14,0,MIN(D310-'Line By Line'!$E$14,'Line By Line'!$E$16))</f>
        <v>0</v>
      </c>
      <c r="F310" s="52">
        <f t="shared" si="3"/>
        <v>0</v>
      </c>
      <c r="G310" s="51" t="str">
        <f t="shared" si="4"/>
        <v>50% of 1st TH</v>
      </c>
      <c r="H310" s="51">
        <f>IF('Line By Line'!$E$14&lt;D310,D310-'Line By Line'!$E$14-E310,0)</f>
        <v>0</v>
      </c>
      <c r="I310" s="52">
        <f>H310*'SS taxation calculator'!$E$32</f>
        <v>0</v>
      </c>
      <c r="J310" s="52">
        <f t="shared" si="5"/>
        <v>0</v>
      </c>
      <c r="K310" s="204" t="str">
        <f t="shared" si="6"/>
        <v>#DIV/0!</v>
      </c>
      <c r="L310" s="54" t="str">
        <f>CONCATENATE("Adding $",ROUND(B310/1000,1),"K actually added $",ROUND((B310+(J310-'SS taxation calculator'!$G$8))/1000,1),"K")</f>
        <v>Adding $-749K actually added $-749K</v>
      </c>
      <c r="M310" s="61">
        <f>'SS taxation calculator'!$C$7+'SS taxation calculator'!$C$8+'SS taxation calculator'!$C$9+B310</f>
        <v>-749000</v>
      </c>
      <c r="N310" s="55">
        <f>J310+B310+'SS taxation calculator'!$C$7</f>
        <v>-749000</v>
      </c>
      <c r="O310" s="55">
        <f t="shared" si="7"/>
        <v>31500</v>
      </c>
      <c r="P310" s="132">
        <f>VLOOKUP('SS taxation calculator'!$C$12,'SS taxation calculator'!$BC$6:$BF$16,3,FALSE)</f>
        <v>0</v>
      </c>
      <c r="Q310" s="132">
        <f>VLOOKUP('SS taxation calculator'!$C$12,'SS taxation calculator'!$BC$6:$BF$16,4,FALSE)</f>
        <v>0</v>
      </c>
      <c r="R310" s="132">
        <f t="shared" si="8"/>
        <v>0</v>
      </c>
      <c r="S310" s="205">
        <f>VLOOKUP('SS taxation calculator'!$C$12,'SS taxation calculator'!$BC$6:$BF$16,2,FALSE)</f>
        <v>0</v>
      </c>
      <c r="T310" s="132">
        <f t="shared" si="9"/>
        <v>0</v>
      </c>
    </row>
    <row r="311" ht="15.75" customHeight="1">
      <c r="A311" s="55">
        <f t="shared" si="1"/>
        <v>0</v>
      </c>
      <c r="B311" s="52">
        <f t="shared" si="2"/>
        <v>-748000</v>
      </c>
      <c r="C311" s="51">
        <f>'SS taxation calculator'!$G$7</f>
        <v>0</v>
      </c>
      <c r="D311" s="52">
        <f>'SS taxation calculator'!$C$7+B311+'SS taxation calculator'!$C$8+'SS taxation calculator'!$C$9*0.5-'Line By Line'!$E$12</f>
        <v>-748000</v>
      </c>
      <c r="E311" s="52">
        <f>IF(D311&lt;'Line By Line'!$E$14,0,MIN(D311-'Line By Line'!$E$14,'Line By Line'!$E$16))</f>
        <v>0</v>
      </c>
      <c r="F311" s="52">
        <f t="shared" si="3"/>
        <v>0</v>
      </c>
      <c r="G311" s="51" t="str">
        <f t="shared" si="4"/>
        <v>50% of 1st TH</v>
      </c>
      <c r="H311" s="51">
        <f>IF('Line By Line'!$E$14&lt;D311,D311-'Line By Line'!$E$14-E311,0)</f>
        <v>0</v>
      </c>
      <c r="I311" s="52">
        <f>H311*'SS taxation calculator'!$E$32</f>
        <v>0</v>
      </c>
      <c r="J311" s="52">
        <f t="shared" si="5"/>
        <v>0</v>
      </c>
      <c r="K311" s="204" t="str">
        <f t="shared" si="6"/>
        <v>#DIV/0!</v>
      </c>
      <c r="L311" s="54" t="str">
        <f>CONCATENATE("Adding $",ROUND(B311/1000,1),"K actually added $",ROUND((B311+(J311-'SS taxation calculator'!$G$8))/1000,1),"K")</f>
        <v>Adding $-748K actually added $-748K</v>
      </c>
      <c r="M311" s="61">
        <f>'SS taxation calculator'!$C$7+'SS taxation calculator'!$C$8+'SS taxation calculator'!$C$9+B311</f>
        <v>-748000</v>
      </c>
      <c r="N311" s="55">
        <f>J311+B311+'SS taxation calculator'!$C$7</f>
        <v>-748000</v>
      </c>
      <c r="O311" s="55">
        <f t="shared" si="7"/>
        <v>31500</v>
      </c>
      <c r="P311" s="132">
        <f>VLOOKUP('SS taxation calculator'!$C$12,'SS taxation calculator'!$BC$6:$BF$16,3,FALSE)</f>
        <v>0</v>
      </c>
      <c r="Q311" s="132">
        <f>VLOOKUP('SS taxation calculator'!$C$12,'SS taxation calculator'!$BC$6:$BF$16,4,FALSE)</f>
        <v>0</v>
      </c>
      <c r="R311" s="132">
        <f t="shared" si="8"/>
        <v>0</v>
      </c>
      <c r="S311" s="205">
        <f>VLOOKUP('SS taxation calculator'!$C$12,'SS taxation calculator'!$BC$6:$BF$16,2,FALSE)</f>
        <v>0</v>
      </c>
      <c r="T311" s="132">
        <f t="shared" si="9"/>
        <v>0</v>
      </c>
    </row>
    <row r="312" ht="15.75" customHeight="1">
      <c r="A312" s="55">
        <f t="shared" si="1"/>
        <v>0</v>
      </c>
      <c r="B312" s="52">
        <f t="shared" si="2"/>
        <v>-747000</v>
      </c>
      <c r="C312" s="51">
        <f>'SS taxation calculator'!$G$7</f>
        <v>0</v>
      </c>
      <c r="D312" s="52">
        <f>'SS taxation calculator'!$C$7+B312+'SS taxation calculator'!$C$8+'SS taxation calculator'!$C$9*0.5-'Line By Line'!$E$12</f>
        <v>-747000</v>
      </c>
      <c r="E312" s="52">
        <f>IF(D312&lt;'Line By Line'!$E$14,0,MIN(D312-'Line By Line'!$E$14,'Line By Line'!$E$16))</f>
        <v>0</v>
      </c>
      <c r="F312" s="52">
        <f t="shared" si="3"/>
        <v>0</v>
      </c>
      <c r="G312" s="51" t="str">
        <f t="shared" si="4"/>
        <v>50% of 1st TH</v>
      </c>
      <c r="H312" s="51">
        <f>IF('Line By Line'!$E$14&lt;D312,D312-'Line By Line'!$E$14-E312,0)</f>
        <v>0</v>
      </c>
      <c r="I312" s="52">
        <f>H312*'SS taxation calculator'!$E$32</f>
        <v>0</v>
      </c>
      <c r="J312" s="52">
        <f t="shared" si="5"/>
        <v>0</v>
      </c>
      <c r="K312" s="204" t="str">
        <f t="shared" si="6"/>
        <v>#DIV/0!</v>
      </c>
      <c r="L312" s="54" t="str">
        <f>CONCATENATE("Adding $",ROUND(B312/1000,1),"K actually added $",ROUND((B312+(J312-'SS taxation calculator'!$G$8))/1000,1),"K")</f>
        <v>Adding $-747K actually added $-747K</v>
      </c>
      <c r="M312" s="61">
        <f>'SS taxation calculator'!$C$7+'SS taxation calculator'!$C$8+'SS taxation calculator'!$C$9+B312</f>
        <v>-747000</v>
      </c>
      <c r="N312" s="55">
        <f>J312+B312+'SS taxation calculator'!$C$7</f>
        <v>-747000</v>
      </c>
      <c r="O312" s="55">
        <f t="shared" si="7"/>
        <v>31500</v>
      </c>
      <c r="P312" s="132">
        <f>VLOOKUP('SS taxation calculator'!$C$12,'SS taxation calculator'!$BC$6:$BF$16,3,FALSE)</f>
        <v>0</v>
      </c>
      <c r="Q312" s="132">
        <f>VLOOKUP('SS taxation calculator'!$C$12,'SS taxation calculator'!$BC$6:$BF$16,4,FALSE)</f>
        <v>0</v>
      </c>
      <c r="R312" s="132">
        <f t="shared" si="8"/>
        <v>0</v>
      </c>
      <c r="S312" s="205">
        <f>VLOOKUP('SS taxation calculator'!$C$12,'SS taxation calculator'!$BC$6:$BF$16,2,FALSE)</f>
        <v>0</v>
      </c>
      <c r="T312" s="132">
        <f t="shared" si="9"/>
        <v>0</v>
      </c>
    </row>
    <row r="313" ht="15.75" customHeight="1">
      <c r="A313" s="55">
        <f t="shared" si="1"/>
        <v>0</v>
      </c>
      <c r="B313" s="52">
        <f t="shared" si="2"/>
        <v>-746000</v>
      </c>
      <c r="C313" s="51">
        <f>'SS taxation calculator'!$G$7</f>
        <v>0</v>
      </c>
      <c r="D313" s="52">
        <f>'SS taxation calculator'!$C$7+B313+'SS taxation calculator'!$C$8+'SS taxation calculator'!$C$9*0.5-'Line By Line'!$E$12</f>
        <v>-746000</v>
      </c>
      <c r="E313" s="52">
        <f>IF(D313&lt;'Line By Line'!$E$14,0,MIN(D313-'Line By Line'!$E$14,'Line By Line'!$E$16))</f>
        <v>0</v>
      </c>
      <c r="F313" s="52">
        <f t="shared" si="3"/>
        <v>0</v>
      </c>
      <c r="G313" s="51" t="str">
        <f t="shared" si="4"/>
        <v>50% of 1st TH</v>
      </c>
      <c r="H313" s="51">
        <f>IF('Line By Line'!$E$14&lt;D313,D313-'Line By Line'!$E$14-E313,0)</f>
        <v>0</v>
      </c>
      <c r="I313" s="52">
        <f>H313*'SS taxation calculator'!$E$32</f>
        <v>0</v>
      </c>
      <c r="J313" s="52">
        <f t="shared" si="5"/>
        <v>0</v>
      </c>
      <c r="K313" s="204" t="str">
        <f t="shared" si="6"/>
        <v>#DIV/0!</v>
      </c>
      <c r="L313" s="54" t="str">
        <f>CONCATENATE("Adding $",ROUND(B313/1000,1),"K actually added $",ROUND((B313+(J313-'SS taxation calculator'!$G$8))/1000,1),"K")</f>
        <v>Adding $-746K actually added $-746K</v>
      </c>
      <c r="M313" s="61">
        <f>'SS taxation calculator'!$C$7+'SS taxation calculator'!$C$8+'SS taxation calculator'!$C$9+B313</f>
        <v>-746000</v>
      </c>
      <c r="N313" s="55">
        <f>J313+B313+'SS taxation calculator'!$C$7</f>
        <v>-746000</v>
      </c>
      <c r="O313" s="55">
        <f t="shared" si="7"/>
        <v>31500</v>
      </c>
      <c r="P313" s="132">
        <f>VLOOKUP('SS taxation calculator'!$C$12,'SS taxation calculator'!$BC$6:$BF$16,3,FALSE)</f>
        <v>0</v>
      </c>
      <c r="Q313" s="132">
        <f>VLOOKUP('SS taxation calculator'!$C$12,'SS taxation calculator'!$BC$6:$BF$16,4,FALSE)</f>
        <v>0</v>
      </c>
      <c r="R313" s="132">
        <f t="shared" si="8"/>
        <v>0</v>
      </c>
      <c r="S313" s="205">
        <f>VLOOKUP('SS taxation calculator'!$C$12,'SS taxation calculator'!$BC$6:$BF$16,2,FALSE)</f>
        <v>0</v>
      </c>
      <c r="T313" s="132">
        <f t="shared" si="9"/>
        <v>0</v>
      </c>
    </row>
    <row r="314" ht="15.75" customHeight="1">
      <c r="A314" s="55">
        <f t="shared" si="1"/>
        <v>0</v>
      </c>
      <c r="B314" s="52">
        <f t="shared" si="2"/>
        <v>-745000</v>
      </c>
      <c r="C314" s="51">
        <f>'SS taxation calculator'!$G$7</f>
        <v>0</v>
      </c>
      <c r="D314" s="52">
        <f>'SS taxation calculator'!$C$7+B314+'SS taxation calculator'!$C$8+'SS taxation calculator'!$C$9*0.5-'Line By Line'!$E$12</f>
        <v>-745000</v>
      </c>
      <c r="E314" s="52">
        <f>IF(D314&lt;'Line By Line'!$E$14,0,MIN(D314-'Line By Line'!$E$14,'Line By Line'!$E$16))</f>
        <v>0</v>
      </c>
      <c r="F314" s="52">
        <f t="shared" si="3"/>
        <v>0</v>
      </c>
      <c r="G314" s="51" t="str">
        <f t="shared" si="4"/>
        <v>50% of 1st TH</v>
      </c>
      <c r="H314" s="51">
        <f>IF('Line By Line'!$E$14&lt;D314,D314-'Line By Line'!$E$14-E314,0)</f>
        <v>0</v>
      </c>
      <c r="I314" s="52">
        <f>H314*'SS taxation calculator'!$E$32</f>
        <v>0</v>
      </c>
      <c r="J314" s="52">
        <f t="shared" si="5"/>
        <v>0</v>
      </c>
      <c r="K314" s="204" t="str">
        <f t="shared" si="6"/>
        <v>#DIV/0!</v>
      </c>
      <c r="L314" s="54" t="str">
        <f>CONCATENATE("Adding $",ROUND(B314/1000,1),"K actually added $",ROUND((B314+(J314-'SS taxation calculator'!$G$8))/1000,1),"K")</f>
        <v>Adding $-745K actually added $-745K</v>
      </c>
      <c r="M314" s="61">
        <f>'SS taxation calculator'!$C$7+'SS taxation calculator'!$C$8+'SS taxation calculator'!$C$9+B314</f>
        <v>-745000</v>
      </c>
      <c r="N314" s="55">
        <f>J314+B314+'SS taxation calculator'!$C$7</f>
        <v>-745000</v>
      </c>
      <c r="O314" s="55">
        <f t="shared" si="7"/>
        <v>31500</v>
      </c>
      <c r="P314" s="132">
        <f>VLOOKUP('SS taxation calculator'!$C$12,'SS taxation calculator'!$BC$6:$BF$16,3,FALSE)</f>
        <v>0</v>
      </c>
      <c r="Q314" s="132">
        <f>VLOOKUP('SS taxation calculator'!$C$12,'SS taxation calculator'!$BC$6:$BF$16,4,FALSE)</f>
        <v>0</v>
      </c>
      <c r="R314" s="132">
        <f t="shared" si="8"/>
        <v>0</v>
      </c>
      <c r="S314" s="205">
        <f>VLOOKUP('SS taxation calculator'!$C$12,'SS taxation calculator'!$BC$6:$BF$16,2,FALSE)</f>
        <v>0</v>
      </c>
      <c r="T314" s="132">
        <f t="shared" si="9"/>
        <v>0</v>
      </c>
    </row>
    <row r="315" ht="15.75" customHeight="1">
      <c r="A315" s="55">
        <f t="shared" si="1"/>
        <v>0</v>
      </c>
      <c r="B315" s="52">
        <f t="shared" si="2"/>
        <v>-744000</v>
      </c>
      <c r="C315" s="51">
        <f>'SS taxation calculator'!$G$7</f>
        <v>0</v>
      </c>
      <c r="D315" s="52">
        <f>'SS taxation calculator'!$C$7+B315+'SS taxation calculator'!$C$8+'SS taxation calculator'!$C$9*0.5-'Line By Line'!$E$12</f>
        <v>-744000</v>
      </c>
      <c r="E315" s="52">
        <f>IF(D315&lt;'Line By Line'!$E$14,0,MIN(D315-'Line By Line'!$E$14,'Line By Line'!$E$16))</f>
        <v>0</v>
      </c>
      <c r="F315" s="52">
        <f t="shared" si="3"/>
        <v>0</v>
      </c>
      <c r="G315" s="51" t="str">
        <f t="shared" si="4"/>
        <v>50% of 1st TH</v>
      </c>
      <c r="H315" s="51">
        <f>IF('Line By Line'!$E$14&lt;D315,D315-'Line By Line'!$E$14-E315,0)</f>
        <v>0</v>
      </c>
      <c r="I315" s="52">
        <f>H315*'SS taxation calculator'!$E$32</f>
        <v>0</v>
      </c>
      <c r="J315" s="52">
        <f t="shared" si="5"/>
        <v>0</v>
      </c>
      <c r="K315" s="204" t="str">
        <f t="shared" si="6"/>
        <v>#DIV/0!</v>
      </c>
      <c r="L315" s="54" t="str">
        <f>CONCATENATE("Adding $",ROUND(B315/1000,1),"K actually added $",ROUND((B315+(J315-'SS taxation calculator'!$G$8))/1000,1),"K")</f>
        <v>Adding $-744K actually added $-744K</v>
      </c>
      <c r="M315" s="61">
        <f>'SS taxation calculator'!$C$7+'SS taxation calculator'!$C$8+'SS taxation calculator'!$C$9+B315</f>
        <v>-744000</v>
      </c>
      <c r="N315" s="55">
        <f>J315+B315+'SS taxation calculator'!$C$7</f>
        <v>-744000</v>
      </c>
      <c r="O315" s="55">
        <f t="shared" si="7"/>
        <v>31500</v>
      </c>
      <c r="P315" s="132">
        <f>VLOOKUP('SS taxation calculator'!$C$12,'SS taxation calculator'!$BC$6:$BF$16,3,FALSE)</f>
        <v>0</v>
      </c>
      <c r="Q315" s="132">
        <f>VLOOKUP('SS taxation calculator'!$C$12,'SS taxation calculator'!$BC$6:$BF$16,4,FALSE)</f>
        <v>0</v>
      </c>
      <c r="R315" s="132">
        <f t="shared" si="8"/>
        <v>0</v>
      </c>
      <c r="S315" s="205">
        <f>VLOOKUP('SS taxation calculator'!$C$12,'SS taxation calculator'!$BC$6:$BF$16,2,FALSE)</f>
        <v>0</v>
      </c>
      <c r="T315" s="132">
        <f t="shared" si="9"/>
        <v>0</v>
      </c>
    </row>
    <row r="316" ht="15.75" customHeight="1">
      <c r="A316" s="55">
        <f t="shared" si="1"/>
        <v>0</v>
      </c>
      <c r="B316" s="52">
        <f t="shared" si="2"/>
        <v>-743000</v>
      </c>
      <c r="C316" s="51">
        <f>'SS taxation calculator'!$G$7</f>
        <v>0</v>
      </c>
      <c r="D316" s="52">
        <f>'SS taxation calculator'!$C$7+B316+'SS taxation calculator'!$C$8+'SS taxation calculator'!$C$9*0.5-'Line By Line'!$E$12</f>
        <v>-743000</v>
      </c>
      <c r="E316" s="52">
        <f>IF(D316&lt;'Line By Line'!$E$14,0,MIN(D316-'Line By Line'!$E$14,'Line By Line'!$E$16))</f>
        <v>0</v>
      </c>
      <c r="F316" s="52">
        <f t="shared" si="3"/>
        <v>0</v>
      </c>
      <c r="G316" s="51" t="str">
        <f t="shared" si="4"/>
        <v>50% of 1st TH</v>
      </c>
      <c r="H316" s="51">
        <f>IF('Line By Line'!$E$14&lt;D316,D316-'Line By Line'!$E$14-E316,0)</f>
        <v>0</v>
      </c>
      <c r="I316" s="52">
        <f>H316*'SS taxation calculator'!$E$32</f>
        <v>0</v>
      </c>
      <c r="J316" s="52">
        <f t="shared" si="5"/>
        <v>0</v>
      </c>
      <c r="K316" s="204" t="str">
        <f t="shared" si="6"/>
        <v>#DIV/0!</v>
      </c>
      <c r="L316" s="54" t="str">
        <f>CONCATENATE("Adding $",ROUND(B316/1000,1),"K actually added $",ROUND((B316+(J316-'SS taxation calculator'!$G$8))/1000,1),"K")</f>
        <v>Adding $-743K actually added $-743K</v>
      </c>
      <c r="M316" s="61">
        <f>'SS taxation calculator'!$C$7+'SS taxation calculator'!$C$8+'SS taxation calculator'!$C$9+B316</f>
        <v>-743000</v>
      </c>
      <c r="N316" s="55">
        <f>J316+B316+'SS taxation calculator'!$C$7</f>
        <v>-743000</v>
      </c>
      <c r="O316" s="55">
        <f t="shared" si="7"/>
        <v>31500</v>
      </c>
      <c r="P316" s="132">
        <f>VLOOKUP('SS taxation calculator'!$C$12,'SS taxation calculator'!$BC$6:$BF$16,3,FALSE)</f>
        <v>0</v>
      </c>
      <c r="Q316" s="132">
        <f>VLOOKUP('SS taxation calculator'!$C$12,'SS taxation calculator'!$BC$6:$BF$16,4,FALSE)</f>
        <v>0</v>
      </c>
      <c r="R316" s="132">
        <f t="shared" si="8"/>
        <v>0</v>
      </c>
      <c r="S316" s="205">
        <f>VLOOKUP('SS taxation calculator'!$C$12,'SS taxation calculator'!$BC$6:$BF$16,2,FALSE)</f>
        <v>0</v>
      </c>
      <c r="T316" s="132">
        <f t="shared" si="9"/>
        <v>0</v>
      </c>
    </row>
    <row r="317" ht="15.75" customHeight="1">
      <c r="A317" s="55">
        <f t="shared" si="1"/>
        <v>0</v>
      </c>
      <c r="B317" s="52">
        <f t="shared" si="2"/>
        <v>-742000</v>
      </c>
      <c r="C317" s="51">
        <f>'SS taxation calculator'!$G$7</f>
        <v>0</v>
      </c>
      <c r="D317" s="52">
        <f>'SS taxation calculator'!$C$7+B317+'SS taxation calculator'!$C$8+'SS taxation calculator'!$C$9*0.5-'Line By Line'!$E$12</f>
        <v>-742000</v>
      </c>
      <c r="E317" s="52">
        <f>IF(D317&lt;'Line By Line'!$E$14,0,MIN(D317-'Line By Line'!$E$14,'Line By Line'!$E$16))</f>
        <v>0</v>
      </c>
      <c r="F317" s="52">
        <f t="shared" si="3"/>
        <v>0</v>
      </c>
      <c r="G317" s="51" t="str">
        <f t="shared" si="4"/>
        <v>50% of 1st TH</v>
      </c>
      <c r="H317" s="51">
        <f>IF('Line By Line'!$E$14&lt;D317,D317-'Line By Line'!$E$14-E317,0)</f>
        <v>0</v>
      </c>
      <c r="I317" s="52">
        <f>H317*'SS taxation calculator'!$E$32</f>
        <v>0</v>
      </c>
      <c r="J317" s="52">
        <f t="shared" si="5"/>
        <v>0</v>
      </c>
      <c r="K317" s="204" t="str">
        <f t="shared" si="6"/>
        <v>#DIV/0!</v>
      </c>
      <c r="L317" s="54" t="str">
        <f>CONCATENATE("Adding $",ROUND(B317/1000,1),"K actually added $",ROUND((B317+(J317-'SS taxation calculator'!$G$8))/1000,1),"K")</f>
        <v>Adding $-742K actually added $-742K</v>
      </c>
      <c r="M317" s="61">
        <f>'SS taxation calculator'!$C$7+'SS taxation calculator'!$C$8+'SS taxation calculator'!$C$9+B317</f>
        <v>-742000</v>
      </c>
      <c r="N317" s="55">
        <f>J317+B317+'SS taxation calculator'!$C$7</f>
        <v>-742000</v>
      </c>
      <c r="O317" s="55">
        <f t="shared" si="7"/>
        <v>31500</v>
      </c>
      <c r="P317" s="132">
        <f>VLOOKUP('SS taxation calculator'!$C$12,'SS taxation calculator'!$BC$6:$BF$16,3,FALSE)</f>
        <v>0</v>
      </c>
      <c r="Q317" s="132">
        <f>VLOOKUP('SS taxation calculator'!$C$12,'SS taxation calculator'!$BC$6:$BF$16,4,FALSE)</f>
        <v>0</v>
      </c>
      <c r="R317" s="132">
        <f t="shared" si="8"/>
        <v>0</v>
      </c>
      <c r="S317" s="205">
        <f>VLOOKUP('SS taxation calculator'!$C$12,'SS taxation calculator'!$BC$6:$BF$16,2,FALSE)</f>
        <v>0</v>
      </c>
      <c r="T317" s="132">
        <f t="shared" si="9"/>
        <v>0</v>
      </c>
    </row>
    <row r="318" ht="15.75" customHeight="1">
      <c r="A318" s="55">
        <f t="shared" si="1"/>
        <v>0</v>
      </c>
      <c r="B318" s="52">
        <f t="shared" si="2"/>
        <v>-741000</v>
      </c>
      <c r="C318" s="51">
        <f>'SS taxation calculator'!$G$7</f>
        <v>0</v>
      </c>
      <c r="D318" s="52">
        <f>'SS taxation calculator'!$C$7+B318+'SS taxation calculator'!$C$8+'SS taxation calculator'!$C$9*0.5-'Line By Line'!$E$12</f>
        <v>-741000</v>
      </c>
      <c r="E318" s="52">
        <f>IF(D318&lt;'Line By Line'!$E$14,0,MIN(D318-'Line By Line'!$E$14,'Line By Line'!$E$16))</f>
        <v>0</v>
      </c>
      <c r="F318" s="52">
        <f t="shared" si="3"/>
        <v>0</v>
      </c>
      <c r="G318" s="51" t="str">
        <f t="shared" si="4"/>
        <v>50% of 1st TH</v>
      </c>
      <c r="H318" s="51">
        <f>IF('Line By Line'!$E$14&lt;D318,D318-'Line By Line'!$E$14-E318,0)</f>
        <v>0</v>
      </c>
      <c r="I318" s="52">
        <f>H318*'SS taxation calculator'!$E$32</f>
        <v>0</v>
      </c>
      <c r="J318" s="52">
        <f t="shared" si="5"/>
        <v>0</v>
      </c>
      <c r="K318" s="204" t="str">
        <f t="shared" si="6"/>
        <v>#DIV/0!</v>
      </c>
      <c r="L318" s="54" t="str">
        <f>CONCATENATE("Adding $",ROUND(B318/1000,1),"K actually added $",ROUND((B318+(J318-'SS taxation calculator'!$G$8))/1000,1),"K")</f>
        <v>Adding $-741K actually added $-741K</v>
      </c>
      <c r="M318" s="61">
        <f>'SS taxation calculator'!$C$7+'SS taxation calculator'!$C$8+'SS taxation calculator'!$C$9+B318</f>
        <v>-741000</v>
      </c>
      <c r="N318" s="55">
        <f>J318+B318+'SS taxation calculator'!$C$7</f>
        <v>-741000</v>
      </c>
      <c r="O318" s="55">
        <f t="shared" si="7"/>
        <v>31500</v>
      </c>
      <c r="P318" s="132">
        <f>VLOOKUP('SS taxation calculator'!$C$12,'SS taxation calculator'!$BC$6:$BF$16,3,FALSE)</f>
        <v>0</v>
      </c>
      <c r="Q318" s="132">
        <f>VLOOKUP('SS taxation calculator'!$C$12,'SS taxation calculator'!$BC$6:$BF$16,4,FALSE)</f>
        <v>0</v>
      </c>
      <c r="R318" s="132">
        <f t="shared" si="8"/>
        <v>0</v>
      </c>
      <c r="S318" s="205">
        <f>VLOOKUP('SS taxation calculator'!$C$12,'SS taxation calculator'!$BC$6:$BF$16,2,FALSE)</f>
        <v>0</v>
      </c>
      <c r="T318" s="132">
        <f t="shared" si="9"/>
        <v>0</v>
      </c>
    </row>
    <row r="319" ht="15.75" customHeight="1">
      <c r="A319" s="55">
        <f t="shared" si="1"/>
        <v>0</v>
      </c>
      <c r="B319" s="52">
        <f t="shared" si="2"/>
        <v>-740000</v>
      </c>
      <c r="C319" s="51">
        <f>'SS taxation calculator'!$G$7</f>
        <v>0</v>
      </c>
      <c r="D319" s="52">
        <f>'SS taxation calculator'!$C$7+B319+'SS taxation calculator'!$C$8+'SS taxation calculator'!$C$9*0.5-'Line By Line'!$E$12</f>
        <v>-740000</v>
      </c>
      <c r="E319" s="52">
        <f>IF(D319&lt;'Line By Line'!$E$14,0,MIN(D319-'Line By Line'!$E$14,'Line By Line'!$E$16))</f>
        <v>0</v>
      </c>
      <c r="F319" s="52">
        <f t="shared" si="3"/>
        <v>0</v>
      </c>
      <c r="G319" s="51" t="str">
        <f t="shared" si="4"/>
        <v>50% of 1st TH</v>
      </c>
      <c r="H319" s="51">
        <f>IF('Line By Line'!$E$14&lt;D319,D319-'Line By Line'!$E$14-E319,0)</f>
        <v>0</v>
      </c>
      <c r="I319" s="52">
        <f>H319*'SS taxation calculator'!$E$32</f>
        <v>0</v>
      </c>
      <c r="J319" s="52">
        <f t="shared" si="5"/>
        <v>0</v>
      </c>
      <c r="K319" s="204" t="str">
        <f t="shared" si="6"/>
        <v>#DIV/0!</v>
      </c>
      <c r="L319" s="54" t="str">
        <f>CONCATENATE("Adding $",ROUND(B319/1000,1),"K actually added $",ROUND((B319+(J319-'SS taxation calculator'!$G$8))/1000,1),"K")</f>
        <v>Adding $-740K actually added $-740K</v>
      </c>
      <c r="M319" s="61">
        <f>'SS taxation calculator'!$C$7+'SS taxation calculator'!$C$8+'SS taxation calculator'!$C$9+B319</f>
        <v>-740000</v>
      </c>
      <c r="N319" s="55">
        <f>J319+B319+'SS taxation calculator'!$C$7</f>
        <v>-740000</v>
      </c>
      <c r="O319" s="55">
        <f t="shared" si="7"/>
        <v>31500</v>
      </c>
      <c r="P319" s="132">
        <f>VLOOKUP('SS taxation calculator'!$C$12,'SS taxation calculator'!$BC$6:$BF$16,3,FALSE)</f>
        <v>0</v>
      </c>
      <c r="Q319" s="132">
        <f>VLOOKUP('SS taxation calculator'!$C$12,'SS taxation calculator'!$BC$6:$BF$16,4,FALSE)</f>
        <v>0</v>
      </c>
      <c r="R319" s="132">
        <f t="shared" si="8"/>
        <v>0</v>
      </c>
      <c r="S319" s="205">
        <f>VLOOKUP('SS taxation calculator'!$C$12,'SS taxation calculator'!$BC$6:$BF$16,2,FALSE)</f>
        <v>0</v>
      </c>
      <c r="T319" s="132">
        <f t="shared" si="9"/>
        <v>0</v>
      </c>
    </row>
    <row r="320" ht="15.75" customHeight="1">
      <c r="A320" s="55">
        <f t="shared" si="1"/>
        <v>0</v>
      </c>
      <c r="B320" s="52">
        <f t="shared" si="2"/>
        <v>-739000</v>
      </c>
      <c r="C320" s="51">
        <f>'SS taxation calculator'!$G$7</f>
        <v>0</v>
      </c>
      <c r="D320" s="52">
        <f>'SS taxation calculator'!$C$7+B320+'SS taxation calculator'!$C$8+'SS taxation calculator'!$C$9*0.5-'Line By Line'!$E$12</f>
        <v>-739000</v>
      </c>
      <c r="E320" s="52">
        <f>IF(D320&lt;'Line By Line'!$E$14,0,MIN(D320-'Line By Line'!$E$14,'Line By Line'!$E$16))</f>
        <v>0</v>
      </c>
      <c r="F320" s="52">
        <f t="shared" si="3"/>
        <v>0</v>
      </c>
      <c r="G320" s="51" t="str">
        <f t="shared" si="4"/>
        <v>50% of 1st TH</v>
      </c>
      <c r="H320" s="51">
        <f>IF('Line By Line'!$E$14&lt;D320,D320-'Line By Line'!$E$14-E320,0)</f>
        <v>0</v>
      </c>
      <c r="I320" s="52">
        <f>H320*'SS taxation calculator'!$E$32</f>
        <v>0</v>
      </c>
      <c r="J320" s="52">
        <f t="shared" si="5"/>
        <v>0</v>
      </c>
      <c r="K320" s="204" t="str">
        <f t="shared" si="6"/>
        <v>#DIV/0!</v>
      </c>
      <c r="L320" s="54" t="str">
        <f>CONCATENATE("Adding $",ROUND(B320/1000,1),"K actually added $",ROUND((B320+(J320-'SS taxation calculator'!$G$8))/1000,1),"K")</f>
        <v>Adding $-739K actually added $-739K</v>
      </c>
      <c r="M320" s="61">
        <f>'SS taxation calculator'!$C$7+'SS taxation calculator'!$C$8+'SS taxation calculator'!$C$9+B320</f>
        <v>-739000</v>
      </c>
      <c r="N320" s="55">
        <f>J320+B320+'SS taxation calculator'!$C$7</f>
        <v>-739000</v>
      </c>
      <c r="O320" s="55">
        <f t="shared" si="7"/>
        <v>31500</v>
      </c>
      <c r="P320" s="132">
        <f>VLOOKUP('SS taxation calculator'!$C$12,'SS taxation calculator'!$BC$6:$BF$16,3,FALSE)</f>
        <v>0</v>
      </c>
      <c r="Q320" s="132">
        <f>VLOOKUP('SS taxation calculator'!$C$12,'SS taxation calculator'!$BC$6:$BF$16,4,FALSE)</f>
        <v>0</v>
      </c>
      <c r="R320" s="132">
        <f t="shared" si="8"/>
        <v>0</v>
      </c>
      <c r="S320" s="205">
        <f>VLOOKUP('SS taxation calculator'!$C$12,'SS taxation calculator'!$BC$6:$BF$16,2,FALSE)</f>
        <v>0</v>
      </c>
      <c r="T320" s="132">
        <f t="shared" si="9"/>
        <v>0</v>
      </c>
    </row>
    <row r="321" ht="15.75" customHeight="1">
      <c r="A321" s="55">
        <f t="shared" si="1"/>
        <v>0</v>
      </c>
      <c r="B321" s="52">
        <f t="shared" si="2"/>
        <v>-738000</v>
      </c>
      <c r="C321" s="51">
        <f>'SS taxation calculator'!$G$7</f>
        <v>0</v>
      </c>
      <c r="D321" s="52">
        <f>'SS taxation calculator'!$C$7+B321+'SS taxation calculator'!$C$8+'SS taxation calculator'!$C$9*0.5-'Line By Line'!$E$12</f>
        <v>-738000</v>
      </c>
      <c r="E321" s="52">
        <f>IF(D321&lt;'Line By Line'!$E$14,0,MIN(D321-'Line By Line'!$E$14,'Line By Line'!$E$16))</f>
        <v>0</v>
      </c>
      <c r="F321" s="52">
        <f t="shared" si="3"/>
        <v>0</v>
      </c>
      <c r="G321" s="51" t="str">
        <f t="shared" si="4"/>
        <v>50% of 1st TH</v>
      </c>
      <c r="H321" s="51">
        <f>IF('Line By Line'!$E$14&lt;D321,D321-'Line By Line'!$E$14-E321,0)</f>
        <v>0</v>
      </c>
      <c r="I321" s="52">
        <f>H321*'SS taxation calculator'!$E$32</f>
        <v>0</v>
      </c>
      <c r="J321" s="52">
        <f t="shared" si="5"/>
        <v>0</v>
      </c>
      <c r="K321" s="204" t="str">
        <f t="shared" si="6"/>
        <v>#DIV/0!</v>
      </c>
      <c r="L321" s="54" t="str">
        <f>CONCATENATE("Adding $",ROUND(B321/1000,1),"K actually added $",ROUND((B321+(J321-'SS taxation calculator'!$G$8))/1000,1),"K")</f>
        <v>Adding $-738K actually added $-738K</v>
      </c>
      <c r="M321" s="61">
        <f>'SS taxation calculator'!$C$7+'SS taxation calculator'!$C$8+'SS taxation calculator'!$C$9+B321</f>
        <v>-738000</v>
      </c>
      <c r="N321" s="55">
        <f>J321+B321+'SS taxation calculator'!$C$7</f>
        <v>-738000</v>
      </c>
      <c r="O321" s="55">
        <f t="shared" si="7"/>
        <v>31500</v>
      </c>
      <c r="P321" s="132">
        <f>VLOOKUP('SS taxation calculator'!$C$12,'SS taxation calculator'!$BC$6:$BF$16,3,FALSE)</f>
        <v>0</v>
      </c>
      <c r="Q321" s="132">
        <f>VLOOKUP('SS taxation calculator'!$C$12,'SS taxation calculator'!$BC$6:$BF$16,4,FALSE)</f>
        <v>0</v>
      </c>
      <c r="R321" s="132">
        <f t="shared" si="8"/>
        <v>0</v>
      </c>
      <c r="S321" s="205">
        <f>VLOOKUP('SS taxation calculator'!$C$12,'SS taxation calculator'!$BC$6:$BF$16,2,FALSE)</f>
        <v>0</v>
      </c>
      <c r="T321" s="132">
        <f t="shared" si="9"/>
        <v>0</v>
      </c>
    </row>
    <row r="322" ht="15.75" customHeight="1">
      <c r="A322" s="55">
        <f t="shared" si="1"/>
        <v>0</v>
      </c>
      <c r="B322" s="52">
        <f t="shared" si="2"/>
        <v>-737000</v>
      </c>
      <c r="C322" s="51">
        <f>'SS taxation calculator'!$G$7</f>
        <v>0</v>
      </c>
      <c r="D322" s="52">
        <f>'SS taxation calculator'!$C$7+B322+'SS taxation calculator'!$C$8+'SS taxation calculator'!$C$9*0.5-'Line By Line'!$E$12</f>
        <v>-737000</v>
      </c>
      <c r="E322" s="52">
        <f>IF(D322&lt;'Line By Line'!$E$14,0,MIN(D322-'Line By Line'!$E$14,'Line By Line'!$E$16))</f>
        <v>0</v>
      </c>
      <c r="F322" s="52">
        <f t="shared" si="3"/>
        <v>0</v>
      </c>
      <c r="G322" s="51" t="str">
        <f t="shared" si="4"/>
        <v>50% of 1st TH</v>
      </c>
      <c r="H322" s="51">
        <f>IF('Line By Line'!$E$14&lt;D322,D322-'Line By Line'!$E$14-E322,0)</f>
        <v>0</v>
      </c>
      <c r="I322" s="52">
        <f>H322*'SS taxation calculator'!$E$32</f>
        <v>0</v>
      </c>
      <c r="J322" s="52">
        <f t="shared" si="5"/>
        <v>0</v>
      </c>
      <c r="K322" s="204" t="str">
        <f t="shared" si="6"/>
        <v>#DIV/0!</v>
      </c>
      <c r="L322" s="54" t="str">
        <f>CONCATENATE("Adding $",ROUND(B322/1000,1),"K actually added $",ROUND((B322+(J322-'SS taxation calculator'!$G$8))/1000,1),"K")</f>
        <v>Adding $-737K actually added $-737K</v>
      </c>
      <c r="M322" s="61">
        <f>'SS taxation calculator'!$C$7+'SS taxation calculator'!$C$8+'SS taxation calculator'!$C$9+B322</f>
        <v>-737000</v>
      </c>
      <c r="N322" s="55">
        <f>J322+B322+'SS taxation calculator'!$C$7</f>
        <v>-737000</v>
      </c>
      <c r="O322" s="55">
        <f t="shared" si="7"/>
        <v>31500</v>
      </c>
      <c r="P322" s="132">
        <f>VLOOKUP('SS taxation calculator'!$C$12,'SS taxation calculator'!$BC$6:$BF$16,3,FALSE)</f>
        <v>0</v>
      </c>
      <c r="Q322" s="132">
        <f>VLOOKUP('SS taxation calculator'!$C$12,'SS taxation calculator'!$BC$6:$BF$16,4,FALSE)</f>
        <v>0</v>
      </c>
      <c r="R322" s="132">
        <f t="shared" si="8"/>
        <v>0</v>
      </c>
      <c r="S322" s="205">
        <f>VLOOKUP('SS taxation calculator'!$C$12,'SS taxation calculator'!$BC$6:$BF$16,2,FALSE)</f>
        <v>0</v>
      </c>
      <c r="T322" s="132">
        <f t="shared" si="9"/>
        <v>0</v>
      </c>
    </row>
    <row r="323" ht="15.75" customHeight="1">
      <c r="A323" s="55">
        <f t="shared" si="1"/>
        <v>0</v>
      </c>
      <c r="B323" s="52">
        <f t="shared" si="2"/>
        <v>-736000</v>
      </c>
      <c r="C323" s="51">
        <f>'SS taxation calculator'!$G$7</f>
        <v>0</v>
      </c>
      <c r="D323" s="52">
        <f>'SS taxation calculator'!$C$7+B323+'SS taxation calculator'!$C$8+'SS taxation calculator'!$C$9*0.5-'Line By Line'!$E$12</f>
        <v>-736000</v>
      </c>
      <c r="E323" s="52">
        <f>IF(D323&lt;'Line By Line'!$E$14,0,MIN(D323-'Line By Line'!$E$14,'Line By Line'!$E$16))</f>
        <v>0</v>
      </c>
      <c r="F323" s="52">
        <f t="shared" si="3"/>
        <v>0</v>
      </c>
      <c r="G323" s="51" t="str">
        <f t="shared" si="4"/>
        <v>50% of 1st TH</v>
      </c>
      <c r="H323" s="51">
        <f>IF('Line By Line'!$E$14&lt;D323,D323-'Line By Line'!$E$14-E323,0)</f>
        <v>0</v>
      </c>
      <c r="I323" s="52">
        <f>H323*'SS taxation calculator'!$E$32</f>
        <v>0</v>
      </c>
      <c r="J323" s="52">
        <f t="shared" si="5"/>
        <v>0</v>
      </c>
      <c r="K323" s="204" t="str">
        <f t="shared" si="6"/>
        <v>#DIV/0!</v>
      </c>
      <c r="L323" s="54" t="str">
        <f>CONCATENATE("Adding $",ROUND(B323/1000,1),"K actually added $",ROUND((B323+(J323-'SS taxation calculator'!$G$8))/1000,1),"K")</f>
        <v>Adding $-736K actually added $-736K</v>
      </c>
      <c r="M323" s="61">
        <f>'SS taxation calculator'!$C$7+'SS taxation calculator'!$C$8+'SS taxation calculator'!$C$9+B323</f>
        <v>-736000</v>
      </c>
      <c r="N323" s="55">
        <f>J323+B323+'SS taxation calculator'!$C$7</f>
        <v>-736000</v>
      </c>
      <c r="O323" s="55">
        <f t="shared" si="7"/>
        <v>31500</v>
      </c>
      <c r="P323" s="132">
        <f>VLOOKUP('SS taxation calculator'!$C$12,'SS taxation calculator'!$BC$6:$BF$16,3,FALSE)</f>
        <v>0</v>
      </c>
      <c r="Q323" s="132">
        <f>VLOOKUP('SS taxation calculator'!$C$12,'SS taxation calculator'!$BC$6:$BF$16,4,FALSE)</f>
        <v>0</v>
      </c>
      <c r="R323" s="132">
        <f t="shared" si="8"/>
        <v>0</v>
      </c>
      <c r="S323" s="205">
        <f>VLOOKUP('SS taxation calculator'!$C$12,'SS taxation calculator'!$BC$6:$BF$16,2,FALSE)</f>
        <v>0</v>
      </c>
      <c r="T323" s="132">
        <f t="shared" si="9"/>
        <v>0</v>
      </c>
    </row>
    <row r="324" ht="15.75" customHeight="1">
      <c r="A324" s="55">
        <f t="shared" si="1"/>
        <v>0</v>
      </c>
      <c r="B324" s="52">
        <f t="shared" si="2"/>
        <v>-735000</v>
      </c>
      <c r="C324" s="51">
        <f>'SS taxation calculator'!$G$7</f>
        <v>0</v>
      </c>
      <c r="D324" s="52">
        <f>'SS taxation calculator'!$C$7+B324+'SS taxation calculator'!$C$8+'SS taxation calculator'!$C$9*0.5-'Line By Line'!$E$12</f>
        <v>-735000</v>
      </c>
      <c r="E324" s="52">
        <f>IF(D324&lt;'Line By Line'!$E$14,0,MIN(D324-'Line By Line'!$E$14,'Line By Line'!$E$16))</f>
        <v>0</v>
      </c>
      <c r="F324" s="52">
        <f t="shared" si="3"/>
        <v>0</v>
      </c>
      <c r="G324" s="51" t="str">
        <f t="shared" si="4"/>
        <v>50% of 1st TH</v>
      </c>
      <c r="H324" s="51">
        <f>IF('Line By Line'!$E$14&lt;D324,D324-'Line By Line'!$E$14-E324,0)</f>
        <v>0</v>
      </c>
      <c r="I324" s="52">
        <f>H324*'SS taxation calculator'!$E$32</f>
        <v>0</v>
      </c>
      <c r="J324" s="52">
        <f t="shared" si="5"/>
        <v>0</v>
      </c>
      <c r="K324" s="204" t="str">
        <f t="shared" si="6"/>
        <v>#DIV/0!</v>
      </c>
      <c r="L324" s="54" t="str">
        <f>CONCATENATE("Adding $",ROUND(B324/1000,1),"K actually added $",ROUND((B324+(J324-'SS taxation calculator'!$G$8))/1000,1),"K")</f>
        <v>Adding $-735K actually added $-735K</v>
      </c>
      <c r="M324" s="61">
        <f>'SS taxation calculator'!$C$7+'SS taxation calculator'!$C$8+'SS taxation calculator'!$C$9+B324</f>
        <v>-735000</v>
      </c>
      <c r="N324" s="55">
        <f>J324+B324+'SS taxation calculator'!$C$7</f>
        <v>-735000</v>
      </c>
      <c r="O324" s="55">
        <f t="shared" si="7"/>
        <v>31500</v>
      </c>
      <c r="P324" s="132">
        <f>VLOOKUP('SS taxation calculator'!$C$12,'SS taxation calculator'!$BC$6:$BF$16,3,FALSE)</f>
        <v>0</v>
      </c>
      <c r="Q324" s="132">
        <f>VLOOKUP('SS taxation calculator'!$C$12,'SS taxation calculator'!$BC$6:$BF$16,4,FALSE)</f>
        <v>0</v>
      </c>
      <c r="R324" s="132">
        <f t="shared" si="8"/>
        <v>0</v>
      </c>
      <c r="S324" s="205">
        <f>VLOOKUP('SS taxation calculator'!$C$12,'SS taxation calculator'!$BC$6:$BF$16,2,FALSE)</f>
        <v>0</v>
      </c>
      <c r="T324" s="132">
        <f t="shared" si="9"/>
        <v>0</v>
      </c>
    </row>
    <row r="325" ht="15.75" customHeight="1">
      <c r="A325" s="55">
        <f t="shared" si="1"/>
        <v>0</v>
      </c>
      <c r="B325" s="52">
        <f t="shared" si="2"/>
        <v>-734000</v>
      </c>
      <c r="C325" s="51">
        <f>'SS taxation calculator'!$G$7</f>
        <v>0</v>
      </c>
      <c r="D325" s="52">
        <f>'SS taxation calculator'!$C$7+B325+'SS taxation calculator'!$C$8+'SS taxation calculator'!$C$9*0.5-'Line By Line'!$E$12</f>
        <v>-734000</v>
      </c>
      <c r="E325" s="52">
        <f>IF(D325&lt;'Line By Line'!$E$14,0,MIN(D325-'Line By Line'!$E$14,'Line By Line'!$E$16))</f>
        <v>0</v>
      </c>
      <c r="F325" s="52">
        <f t="shared" si="3"/>
        <v>0</v>
      </c>
      <c r="G325" s="51" t="str">
        <f t="shared" si="4"/>
        <v>50% of 1st TH</v>
      </c>
      <c r="H325" s="51">
        <f>IF('Line By Line'!$E$14&lt;D325,D325-'Line By Line'!$E$14-E325,0)</f>
        <v>0</v>
      </c>
      <c r="I325" s="52">
        <f>H325*'SS taxation calculator'!$E$32</f>
        <v>0</v>
      </c>
      <c r="J325" s="52">
        <f t="shared" si="5"/>
        <v>0</v>
      </c>
      <c r="K325" s="204" t="str">
        <f t="shared" si="6"/>
        <v>#DIV/0!</v>
      </c>
      <c r="L325" s="54" t="str">
        <f>CONCATENATE("Adding $",ROUND(B325/1000,1),"K actually added $",ROUND((B325+(J325-'SS taxation calculator'!$G$8))/1000,1),"K")</f>
        <v>Adding $-734K actually added $-734K</v>
      </c>
      <c r="M325" s="61">
        <f>'SS taxation calculator'!$C$7+'SS taxation calculator'!$C$8+'SS taxation calculator'!$C$9+B325</f>
        <v>-734000</v>
      </c>
      <c r="N325" s="55">
        <f>J325+B325+'SS taxation calculator'!$C$7</f>
        <v>-734000</v>
      </c>
      <c r="O325" s="55">
        <f t="shared" si="7"/>
        <v>31500</v>
      </c>
      <c r="P325" s="132">
        <f>VLOOKUP('SS taxation calculator'!$C$12,'SS taxation calculator'!$BC$6:$BF$16,3,FALSE)</f>
        <v>0</v>
      </c>
      <c r="Q325" s="132">
        <f>VLOOKUP('SS taxation calculator'!$C$12,'SS taxation calculator'!$BC$6:$BF$16,4,FALSE)</f>
        <v>0</v>
      </c>
      <c r="R325" s="132">
        <f t="shared" si="8"/>
        <v>0</v>
      </c>
      <c r="S325" s="205">
        <f>VLOOKUP('SS taxation calculator'!$C$12,'SS taxation calculator'!$BC$6:$BF$16,2,FALSE)</f>
        <v>0</v>
      </c>
      <c r="T325" s="132">
        <f t="shared" si="9"/>
        <v>0</v>
      </c>
    </row>
    <row r="326" ht="15.75" customHeight="1">
      <c r="A326" s="55">
        <f t="shared" si="1"/>
        <v>0</v>
      </c>
      <c r="B326" s="52">
        <f t="shared" si="2"/>
        <v>-733000</v>
      </c>
      <c r="C326" s="51">
        <f>'SS taxation calculator'!$G$7</f>
        <v>0</v>
      </c>
      <c r="D326" s="52">
        <f>'SS taxation calculator'!$C$7+B326+'SS taxation calculator'!$C$8+'SS taxation calculator'!$C$9*0.5-'Line By Line'!$E$12</f>
        <v>-733000</v>
      </c>
      <c r="E326" s="52">
        <f>IF(D326&lt;'Line By Line'!$E$14,0,MIN(D326-'Line By Line'!$E$14,'Line By Line'!$E$16))</f>
        <v>0</v>
      </c>
      <c r="F326" s="52">
        <f t="shared" si="3"/>
        <v>0</v>
      </c>
      <c r="G326" s="51" t="str">
        <f t="shared" si="4"/>
        <v>50% of 1st TH</v>
      </c>
      <c r="H326" s="51">
        <f>IF('Line By Line'!$E$14&lt;D326,D326-'Line By Line'!$E$14-E326,0)</f>
        <v>0</v>
      </c>
      <c r="I326" s="52">
        <f>H326*'SS taxation calculator'!$E$32</f>
        <v>0</v>
      </c>
      <c r="J326" s="52">
        <f t="shared" si="5"/>
        <v>0</v>
      </c>
      <c r="K326" s="204" t="str">
        <f t="shared" si="6"/>
        <v>#DIV/0!</v>
      </c>
      <c r="L326" s="54" t="str">
        <f>CONCATENATE("Adding $",ROUND(B326/1000,1),"K actually added $",ROUND((B326+(J326-'SS taxation calculator'!$G$8))/1000,1),"K")</f>
        <v>Adding $-733K actually added $-733K</v>
      </c>
      <c r="M326" s="61">
        <f>'SS taxation calculator'!$C$7+'SS taxation calculator'!$C$8+'SS taxation calculator'!$C$9+B326</f>
        <v>-733000</v>
      </c>
      <c r="N326" s="55">
        <f>J326+B326+'SS taxation calculator'!$C$7</f>
        <v>-733000</v>
      </c>
      <c r="O326" s="55">
        <f t="shared" si="7"/>
        <v>31500</v>
      </c>
      <c r="P326" s="132">
        <f>VLOOKUP('SS taxation calculator'!$C$12,'SS taxation calculator'!$BC$6:$BF$16,3,FALSE)</f>
        <v>0</v>
      </c>
      <c r="Q326" s="132">
        <f>VLOOKUP('SS taxation calculator'!$C$12,'SS taxation calculator'!$BC$6:$BF$16,4,FALSE)</f>
        <v>0</v>
      </c>
      <c r="R326" s="132">
        <f t="shared" si="8"/>
        <v>0</v>
      </c>
      <c r="S326" s="205">
        <f>VLOOKUP('SS taxation calculator'!$C$12,'SS taxation calculator'!$BC$6:$BF$16,2,FALSE)</f>
        <v>0</v>
      </c>
      <c r="T326" s="132">
        <f t="shared" si="9"/>
        <v>0</v>
      </c>
    </row>
    <row r="327" ht="15.75" customHeight="1">
      <c r="A327" s="55">
        <f t="shared" si="1"/>
        <v>0</v>
      </c>
      <c r="B327" s="52">
        <f t="shared" si="2"/>
        <v>-732000</v>
      </c>
      <c r="C327" s="51">
        <f>'SS taxation calculator'!$G$7</f>
        <v>0</v>
      </c>
      <c r="D327" s="52">
        <f>'SS taxation calculator'!$C$7+B327+'SS taxation calculator'!$C$8+'SS taxation calculator'!$C$9*0.5-'Line By Line'!$E$12</f>
        <v>-732000</v>
      </c>
      <c r="E327" s="52">
        <f>IF(D327&lt;'Line By Line'!$E$14,0,MIN(D327-'Line By Line'!$E$14,'Line By Line'!$E$16))</f>
        <v>0</v>
      </c>
      <c r="F327" s="52">
        <f t="shared" si="3"/>
        <v>0</v>
      </c>
      <c r="G327" s="51" t="str">
        <f t="shared" si="4"/>
        <v>50% of 1st TH</v>
      </c>
      <c r="H327" s="51">
        <f>IF('Line By Line'!$E$14&lt;D327,D327-'Line By Line'!$E$14-E327,0)</f>
        <v>0</v>
      </c>
      <c r="I327" s="52">
        <f>H327*'SS taxation calculator'!$E$32</f>
        <v>0</v>
      </c>
      <c r="J327" s="52">
        <f t="shared" si="5"/>
        <v>0</v>
      </c>
      <c r="K327" s="204" t="str">
        <f t="shared" si="6"/>
        <v>#DIV/0!</v>
      </c>
      <c r="L327" s="54" t="str">
        <f>CONCATENATE("Adding $",ROUND(B327/1000,1),"K actually added $",ROUND((B327+(J327-'SS taxation calculator'!$G$8))/1000,1),"K")</f>
        <v>Adding $-732K actually added $-732K</v>
      </c>
      <c r="M327" s="61">
        <f>'SS taxation calculator'!$C$7+'SS taxation calculator'!$C$8+'SS taxation calculator'!$C$9+B327</f>
        <v>-732000</v>
      </c>
      <c r="N327" s="55">
        <f>J327+B327+'SS taxation calculator'!$C$7</f>
        <v>-732000</v>
      </c>
      <c r="O327" s="55">
        <f t="shared" si="7"/>
        <v>31500</v>
      </c>
      <c r="P327" s="132">
        <f>VLOOKUP('SS taxation calculator'!$C$12,'SS taxation calculator'!$BC$6:$BF$16,3,FALSE)</f>
        <v>0</v>
      </c>
      <c r="Q327" s="132">
        <f>VLOOKUP('SS taxation calculator'!$C$12,'SS taxation calculator'!$BC$6:$BF$16,4,FALSE)</f>
        <v>0</v>
      </c>
      <c r="R327" s="132">
        <f t="shared" si="8"/>
        <v>0</v>
      </c>
      <c r="S327" s="205">
        <f>VLOOKUP('SS taxation calculator'!$C$12,'SS taxation calculator'!$BC$6:$BF$16,2,FALSE)</f>
        <v>0</v>
      </c>
      <c r="T327" s="132">
        <f t="shared" si="9"/>
        <v>0</v>
      </c>
    </row>
    <row r="328" ht="15.75" customHeight="1">
      <c r="A328" s="55">
        <f t="shared" si="1"/>
        <v>0</v>
      </c>
      <c r="B328" s="52">
        <f t="shared" si="2"/>
        <v>-731000</v>
      </c>
      <c r="C328" s="51">
        <f>'SS taxation calculator'!$G$7</f>
        <v>0</v>
      </c>
      <c r="D328" s="52">
        <f>'SS taxation calculator'!$C$7+B328+'SS taxation calculator'!$C$8+'SS taxation calculator'!$C$9*0.5-'Line By Line'!$E$12</f>
        <v>-731000</v>
      </c>
      <c r="E328" s="52">
        <f>IF(D328&lt;'Line By Line'!$E$14,0,MIN(D328-'Line By Line'!$E$14,'Line By Line'!$E$16))</f>
        <v>0</v>
      </c>
      <c r="F328" s="52">
        <f t="shared" si="3"/>
        <v>0</v>
      </c>
      <c r="G328" s="51" t="str">
        <f t="shared" si="4"/>
        <v>50% of 1st TH</v>
      </c>
      <c r="H328" s="51">
        <f>IF('Line By Line'!$E$14&lt;D328,D328-'Line By Line'!$E$14-E328,0)</f>
        <v>0</v>
      </c>
      <c r="I328" s="52">
        <f>H328*'SS taxation calculator'!$E$32</f>
        <v>0</v>
      </c>
      <c r="J328" s="52">
        <f t="shared" si="5"/>
        <v>0</v>
      </c>
      <c r="K328" s="204" t="str">
        <f t="shared" si="6"/>
        <v>#DIV/0!</v>
      </c>
      <c r="L328" s="54" t="str">
        <f>CONCATENATE("Adding $",ROUND(B328/1000,1),"K actually added $",ROUND((B328+(J328-'SS taxation calculator'!$G$8))/1000,1),"K")</f>
        <v>Adding $-731K actually added $-731K</v>
      </c>
      <c r="M328" s="61">
        <f>'SS taxation calculator'!$C$7+'SS taxation calculator'!$C$8+'SS taxation calculator'!$C$9+B328</f>
        <v>-731000</v>
      </c>
      <c r="N328" s="55">
        <f>J328+B328+'SS taxation calculator'!$C$7</f>
        <v>-731000</v>
      </c>
      <c r="O328" s="55">
        <f t="shared" si="7"/>
        <v>31500</v>
      </c>
      <c r="P328" s="132">
        <f>VLOOKUP('SS taxation calculator'!$C$12,'SS taxation calculator'!$BC$6:$BF$16,3,FALSE)</f>
        <v>0</v>
      </c>
      <c r="Q328" s="132">
        <f>VLOOKUP('SS taxation calculator'!$C$12,'SS taxation calculator'!$BC$6:$BF$16,4,FALSE)</f>
        <v>0</v>
      </c>
      <c r="R328" s="132">
        <f t="shared" si="8"/>
        <v>0</v>
      </c>
      <c r="S328" s="205">
        <f>VLOOKUP('SS taxation calculator'!$C$12,'SS taxation calculator'!$BC$6:$BF$16,2,FALSE)</f>
        <v>0</v>
      </c>
      <c r="T328" s="132">
        <f t="shared" si="9"/>
        <v>0</v>
      </c>
    </row>
    <row r="329" ht="15.75" customHeight="1">
      <c r="A329" s="55">
        <f t="shared" si="1"/>
        <v>0</v>
      </c>
      <c r="B329" s="52">
        <f t="shared" si="2"/>
        <v>-730000</v>
      </c>
      <c r="C329" s="51">
        <f>'SS taxation calculator'!$G$7</f>
        <v>0</v>
      </c>
      <c r="D329" s="52">
        <f>'SS taxation calculator'!$C$7+B329+'SS taxation calculator'!$C$8+'SS taxation calculator'!$C$9*0.5-'Line By Line'!$E$12</f>
        <v>-730000</v>
      </c>
      <c r="E329" s="52">
        <f>IF(D329&lt;'Line By Line'!$E$14,0,MIN(D329-'Line By Line'!$E$14,'Line By Line'!$E$16))</f>
        <v>0</v>
      </c>
      <c r="F329" s="52">
        <f t="shared" si="3"/>
        <v>0</v>
      </c>
      <c r="G329" s="51" t="str">
        <f t="shared" si="4"/>
        <v>50% of 1st TH</v>
      </c>
      <c r="H329" s="51">
        <f>IF('Line By Line'!$E$14&lt;D329,D329-'Line By Line'!$E$14-E329,0)</f>
        <v>0</v>
      </c>
      <c r="I329" s="52">
        <f>H329*'SS taxation calculator'!$E$32</f>
        <v>0</v>
      </c>
      <c r="J329" s="52">
        <f t="shared" si="5"/>
        <v>0</v>
      </c>
      <c r="K329" s="204" t="str">
        <f t="shared" si="6"/>
        <v>#DIV/0!</v>
      </c>
      <c r="L329" s="54" t="str">
        <f>CONCATENATE("Adding $",ROUND(B329/1000,1),"K actually added $",ROUND((B329+(J329-'SS taxation calculator'!$G$8))/1000,1),"K")</f>
        <v>Adding $-730K actually added $-730K</v>
      </c>
      <c r="M329" s="61">
        <f>'SS taxation calculator'!$C$7+'SS taxation calculator'!$C$8+'SS taxation calculator'!$C$9+B329</f>
        <v>-730000</v>
      </c>
      <c r="N329" s="55">
        <f>J329+B329+'SS taxation calculator'!$C$7</f>
        <v>-730000</v>
      </c>
      <c r="O329" s="55">
        <f t="shared" si="7"/>
        <v>31500</v>
      </c>
      <c r="P329" s="132">
        <f>VLOOKUP('SS taxation calculator'!$C$12,'SS taxation calculator'!$BC$6:$BF$16,3,FALSE)</f>
        <v>0</v>
      </c>
      <c r="Q329" s="132">
        <f>VLOOKUP('SS taxation calculator'!$C$12,'SS taxation calculator'!$BC$6:$BF$16,4,FALSE)</f>
        <v>0</v>
      </c>
      <c r="R329" s="132">
        <f t="shared" si="8"/>
        <v>0</v>
      </c>
      <c r="S329" s="205">
        <f>VLOOKUP('SS taxation calculator'!$C$12,'SS taxation calculator'!$BC$6:$BF$16,2,FALSE)</f>
        <v>0</v>
      </c>
      <c r="T329" s="132">
        <f t="shared" si="9"/>
        <v>0</v>
      </c>
    </row>
    <row r="330" ht="15.75" customHeight="1">
      <c r="A330" s="55">
        <f t="shared" si="1"/>
        <v>0</v>
      </c>
      <c r="B330" s="52">
        <f t="shared" si="2"/>
        <v>-729000</v>
      </c>
      <c r="C330" s="51">
        <f>'SS taxation calculator'!$G$7</f>
        <v>0</v>
      </c>
      <c r="D330" s="52">
        <f>'SS taxation calculator'!$C$7+B330+'SS taxation calculator'!$C$8+'SS taxation calculator'!$C$9*0.5-'Line By Line'!$E$12</f>
        <v>-729000</v>
      </c>
      <c r="E330" s="52">
        <f>IF(D330&lt;'Line By Line'!$E$14,0,MIN(D330-'Line By Line'!$E$14,'Line By Line'!$E$16))</f>
        <v>0</v>
      </c>
      <c r="F330" s="52">
        <f t="shared" si="3"/>
        <v>0</v>
      </c>
      <c r="G330" s="51" t="str">
        <f t="shared" si="4"/>
        <v>50% of 1st TH</v>
      </c>
      <c r="H330" s="51">
        <f>IF('Line By Line'!$E$14&lt;D330,D330-'Line By Line'!$E$14-E330,0)</f>
        <v>0</v>
      </c>
      <c r="I330" s="52">
        <f>H330*'SS taxation calculator'!$E$32</f>
        <v>0</v>
      </c>
      <c r="J330" s="52">
        <f t="shared" si="5"/>
        <v>0</v>
      </c>
      <c r="K330" s="204" t="str">
        <f t="shared" si="6"/>
        <v>#DIV/0!</v>
      </c>
      <c r="L330" s="54" t="str">
        <f>CONCATENATE("Adding $",ROUND(B330/1000,1),"K actually added $",ROUND((B330+(J330-'SS taxation calculator'!$G$8))/1000,1),"K")</f>
        <v>Adding $-729K actually added $-729K</v>
      </c>
      <c r="M330" s="61">
        <f>'SS taxation calculator'!$C$7+'SS taxation calculator'!$C$8+'SS taxation calculator'!$C$9+B330</f>
        <v>-729000</v>
      </c>
      <c r="N330" s="55">
        <f>J330+B330+'SS taxation calculator'!$C$7</f>
        <v>-729000</v>
      </c>
      <c r="O330" s="55">
        <f t="shared" si="7"/>
        <v>31500</v>
      </c>
      <c r="P330" s="132">
        <f>VLOOKUP('SS taxation calculator'!$C$12,'SS taxation calculator'!$BC$6:$BF$16,3,FALSE)</f>
        <v>0</v>
      </c>
      <c r="Q330" s="132">
        <f>VLOOKUP('SS taxation calculator'!$C$12,'SS taxation calculator'!$BC$6:$BF$16,4,FALSE)</f>
        <v>0</v>
      </c>
      <c r="R330" s="132">
        <f t="shared" si="8"/>
        <v>0</v>
      </c>
      <c r="S330" s="205">
        <f>VLOOKUP('SS taxation calculator'!$C$12,'SS taxation calculator'!$BC$6:$BF$16,2,FALSE)</f>
        <v>0</v>
      </c>
      <c r="T330" s="132">
        <f t="shared" si="9"/>
        <v>0</v>
      </c>
    </row>
    <row r="331" ht="15.75" customHeight="1">
      <c r="A331" s="55">
        <f t="shared" si="1"/>
        <v>0</v>
      </c>
      <c r="B331" s="52">
        <f t="shared" si="2"/>
        <v>-728000</v>
      </c>
      <c r="C331" s="51">
        <f>'SS taxation calculator'!$G$7</f>
        <v>0</v>
      </c>
      <c r="D331" s="52">
        <f>'SS taxation calculator'!$C$7+B331+'SS taxation calculator'!$C$8+'SS taxation calculator'!$C$9*0.5-'Line By Line'!$E$12</f>
        <v>-728000</v>
      </c>
      <c r="E331" s="52">
        <f>IF(D331&lt;'Line By Line'!$E$14,0,MIN(D331-'Line By Line'!$E$14,'Line By Line'!$E$16))</f>
        <v>0</v>
      </c>
      <c r="F331" s="52">
        <f t="shared" si="3"/>
        <v>0</v>
      </c>
      <c r="G331" s="51" t="str">
        <f t="shared" si="4"/>
        <v>50% of 1st TH</v>
      </c>
      <c r="H331" s="51">
        <f>IF('Line By Line'!$E$14&lt;D331,D331-'Line By Line'!$E$14-E331,0)</f>
        <v>0</v>
      </c>
      <c r="I331" s="52">
        <f>H331*'SS taxation calculator'!$E$32</f>
        <v>0</v>
      </c>
      <c r="J331" s="52">
        <f t="shared" si="5"/>
        <v>0</v>
      </c>
      <c r="K331" s="204" t="str">
        <f t="shared" si="6"/>
        <v>#DIV/0!</v>
      </c>
      <c r="L331" s="54" t="str">
        <f>CONCATENATE("Adding $",ROUND(B331/1000,1),"K actually added $",ROUND((B331+(J331-'SS taxation calculator'!$G$8))/1000,1),"K")</f>
        <v>Adding $-728K actually added $-728K</v>
      </c>
      <c r="M331" s="61">
        <f>'SS taxation calculator'!$C$7+'SS taxation calculator'!$C$8+'SS taxation calculator'!$C$9+B331</f>
        <v>-728000</v>
      </c>
      <c r="N331" s="55">
        <f>J331+B331+'SS taxation calculator'!$C$7</f>
        <v>-728000</v>
      </c>
      <c r="O331" s="55">
        <f t="shared" si="7"/>
        <v>31500</v>
      </c>
      <c r="P331" s="132">
        <f>VLOOKUP('SS taxation calculator'!$C$12,'SS taxation calculator'!$BC$6:$BF$16,3,FALSE)</f>
        <v>0</v>
      </c>
      <c r="Q331" s="132">
        <f>VLOOKUP('SS taxation calculator'!$C$12,'SS taxation calculator'!$BC$6:$BF$16,4,FALSE)</f>
        <v>0</v>
      </c>
      <c r="R331" s="132">
        <f t="shared" si="8"/>
        <v>0</v>
      </c>
      <c r="S331" s="205">
        <f>VLOOKUP('SS taxation calculator'!$C$12,'SS taxation calculator'!$BC$6:$BF$16,2,FALSE)</f>
        <v>0</v>
      </c>
      <c r="T331" s="132">
        <f t="shared" si="9"/>
        <v>0</v>
      </c>
    </row>
    <row r="332" ht="15.75" customHeight="1">
      <c r="A332" s="55">
        <f t="shared" si="1"/>
        <v>0</v>
      </c>
      <c r="B332" s="52">
        <f t="shared" si="2"/>
        <v>-727000</v>
      </c>
      <c r="C332" s="51">
        <f>'SS taxation calculator'!$G$7</f>
        <v>0</v>
      </c>
      <c r="D332" s="52">
        <f>'SS taxation calculator'!$C$7+B332+'SS taxation calculator'!$C$8+'SS taxation calculator'!$C$9*0.5-'Line By Line'!$E$12</f>
        <v>-727000</v>
      </c>
      <c r="E332" s="52">
        <f>IF(D332&lt;'Line By Line'!$E$14,0,MIN(D332-'Line By Line'!$E$14,'Line By Line'!$E$16))</f>
        <v>0</v>
      </c>
      <c r="F332" s="52">
        <f t="shared" si="3"/>
        <v>0</v>
      </c>
      <c r="G332" s="51" t="str">
        <f t="shared" si="4"/>
        <v>50% of 1st TH</v>
      </c>
      <c r="H332" s="51">
        <f>IF('Line By Line'!$E$14&lt;D332,D332-'Line By Line'!$E$14-E332,0)</f>
        <v>0</v>
      </c>
      <c r="I332" s="52">
        <f>H332*'SS taxation calculator'!$E$32</f>
        <v>0</v>
      </c>
      <c r="J332" s="52">
        <f t="shared" si="5"/>
        <v>0</v>
      </c>
      <c r="K332" s="204" t="str">
        <f t="shared" si="6"/>
        <v>#DIV/0!</v>
      </c>
      <c r="L332" s="54" t="str">
        <f>CONCATENATE("Adding $",ROUND(B332/1000,1),"K actually added $",ROUND((B332+(J332-'SS taxation calculator'!$G$8))/1000,1),"K")</f>
        <v>Adding $-727K actually added $-727K</v>
      </c>
      <c r="M332" s="61">
        <f>'SS taxation calculator'!$C$7+'SS taxation calculator'!$C$8+'SS taxation calculator'!$C$9+B332</f>
        <v>-727000</v>
      </c>
      <c r="N332" s="55">
        <f>J332+B332+'SS taxation calculator'!$C$7</f>
        <v>-727000</v>
      </c>
      <c r="O332" s="55">
        <f t="shared" si="7"/>
        <v>31500</v>
      </c>
      <c r="P332" s="132">
        <f>VLOOKUP('SS taxation calculator'!$C$12,'SS taxation calculator'!$BC$6:$BF$16,3,FALSE)</f>
        <v>0</v>
      </c>
      <c r="Q332" s="132">
        <f>VLOOKUP('SS taxation calculator'!$C$12,'SS taxation calculator'!$BC$6:$BF$16,4,FALSE)</f>
        <v>0</v>
      </c>
      <c r="R332" s="132">
        <f t="shared" si="8"/>
        <v>0</v>
      </c>
      <c r="S332" s="205">
        <f>VLOOKUP('SS taxation calculator'!$C$12,'SS taxation calculator'!$BC$6:$BF$16,2,FALSE)</f>
        <v>0</v>
      </c>
      <c r="T332" s="132">
        <f t="shared" si="9"/>
        <v>0</v>
      </c>
    </row>
    <row r="333" ht="15.75" customHeight="1">
      <c r="A333" s="55">
        <f t="shared" si="1"/>
        <v>0</v>
      </c>
      <c r="B333" s="52">
        <f t="shared" si="2"/>
        <v>-726000</v>
      </c>
      <c r="C333" s="51">
        <f>'SS taxation calculator'!$G$7</f>
        <v>0</v>
      </c>
      <c r="D333" s="52">
        <f>'SS taxation calculator'!$C$7+B333+'SS taxation calculator'!$C$8+'SS taxation calculator'!$C$9*0.5-'Line By Line'!$E$12</f>
        <v>-726000</v>
      </c>
      <c r="E333" s="52">
        <f>IF(D333&lt;'Line By Line'!$E$14,0,MIN(D333-'Line By Line'!$E$14,'Line By Line'!$E$16))</f>
        <v>0</v>
      </c>
      <c r="F333" s="52">
        <f t="shared" si="3"/>
        <v>0</v>
      </c>
      <c r="G333" s="51" t="str">
        <f t="shared" si="4"/>
        <v>50% of 1st TH</v>
      </c>
      <c r="H333" s="51">
        <f>IF('Line By Line'!$E$14&lt;D333,D333-'Line By Line'!$E$14-E333,0)</f>
        <v>0</v>
      </c>
      <c r="I333" s="52">
        <f>H333*'SS taxation calculator'!$E$32</f>
        <v>0</v>
      </c>
      <c r="J333" s="52">
        <f t="shared" si="5"/>
        <v>0</v>
      </c>
      <c r="K333" s="204" t="str">
        <f t="shared" si="6"/>
        <v>#DIV/0!</v>
      </c>
      <c r="L333" s="54" t="str">
        <f>CONCATENATE("Adding $",ROUND(B333/1000,1),"K actually added $",ROUND((B333+(J333-'SS taxation calculator'!$G$8))/1000,1),"K")</f>
        <v>Adding $-726K actually added $-726K</v>
      </c>
      <c r="M333" s="61">
        <f>'SS taxation calculator'!$C$7+'SS taxation calculator'!$C$8+'SS taxation calculator'!$C$9+B333</f>
        <v>-726000</v>
      </c>
      <c r="N333" s="55">
        <f>J333+B333+'SS taxation calculator'!$C$7</f>
        <v>-726000</v>
      </c>
      <c r="O333" s="55">
        <f t="shared" si="7"/>
        <v>31500</v>
      </c>
      <c r="P333" s="132">
        <f>VLOOKUP('SS taxation calculator'!$C$12,'SS taxation calculator'!$BC$6:$BF$16,3,FALSE)</f>
        <v>0</v>
      </c>
      <c r="Q333" s="132">
        <f>VLOOKUP('SS taxation calculator'!$C$12,'SS taxation calculator'!$BC$6:$BF$16,4,FALSE)</f>
        <v>0</v>
      </c>
      <c r="R333" s="132">
        <f t="shared" si="8"/>
        <v>0</v>
      </c>
      <c r="S333" s="205">
        <f>VLOOKUP('SS taxation calculator'!$C$12,'SS taxation calculator'!$BC$6:$BF$16,2,FALSE)</f>
        <v>0</v>
      </c>
      <c r="T333" s="132">
        <f t="shared" si="9"/>
        <v>0</v>
      </c>
    </row>
    <row r="334" ht="15.75" customHeight="1">
      <c r="A334" s="55">
        <f t="shared" si="1"/>
        <v>0</v>
      </c>
      <c r="B334" s="52">
        <f t="shared" si="2"/>
        <v>-725000</v>
      </c>
      <c r="C334" s="51">
        <f>'SS taxation calculator'!$G$7</f>
        <v>0</v>
      </c>
      <c r="D334" s="52">
        <f>'SS taxation calculator'!$C$7+B334+'SS taxation calculator'!$C$8+'SS taxation calculator'!$C$9*0.5-'Line By Line'!$E$12</f>
        <v>-725000</v>
      </c>
      <c r="E334" s="52">
        <f>IF(D334&lt;'Line By Line'!$E$14,0,MIN(D334-'Line By Line'!$E$14,'Line By Line'!$E$16))</f>
        <v>0</v>
      </c>
      <c r="F334" s="52">
        <f t="shared" si="3"/>
        <v>0</v>
      </c>
      <c r="G334" s="51" t="str">
        <f t="shared" si="4"/>
        <v>50% of 1st TH</v>
      </c>
      <c r="H334" s="51">
        <f>IF('Line By Line'!$E$14&lt;D334,D334-'Line By Line'!$E$14-E334,0)</f>
        <v>0</v>
      </c>
      <c r="I334" s="52">
        <f>H334*'SS taxation calculator'!$E$32</f>
        <v>0</v>
      </c>
      <c r="J334" s="52">
        <f t="shared" si="5"/>
        <v>0</v>
      </c>
      <c r="K334" s="204" t="str">
        <f t="shared" si="6"/>
        <v>#DIV/0!</v>
      </c>
      <c r="L334" s="54" t="str">
        <f>CONCATENATE("Adding $",ROUND(B334/1000,1),"K actually added $",ROUND((B334+(J334-'SS taxation calculator'!$G$8))/1000,1),"K")</f>
        <v>Adding $-725K actually added $-725K</v>
      </c>
      <c r="M334" s="61">
        <f>'SS taxation calculator'!$C$7+'SS taxation calculator'!$C$8+'SS taxation calculator'!$C$9+B334</f>
        <v>-725000</v>
      </c>
      <c r="N334" s="55">
        <f>J334+B334+'SS taxation calculator'!$C$7</f>
        <v>-725000</v>
      </c>
      <c r="O334" s="55">
        <f t="shared" si="7"/>
        <v>31500</v>
      </c>
      <c r="P334" s="132">
        <f>VLOOKUP('SS taxation calculator'!$C$12,'SS taxation calculator'!$BC$6:$BF$16,3,FALSE)</f>
        <v>0</v>
      </c>
      <c r="Q334" s="132">
        <f>VLOOKUP('SS taxation calculator'!$C$12,'SS taxation calculator'!$BC$6:$BF$16,4,FALSE)</f>
        <v>0</v>
      </c>
      <c r="R334" s="132">
        <f t="shared" si="8"/>
        <v>0</v>
      </c>
      <c r="S334" s="205">
        <f>VLOOKUP('SS taxation calculator'!$C$12,'SS taxation calculator'!$BC$6:$BF$16,2,FALSE)</f>
        <v>0</v>
      </c>
      <c r="T334" s="132">
        <f t="shared" si="9"/>
        <v>0</v>
      </c>
    </row>
    <row r="335" ht="15.75" customHeight="1">
      <c r="A335" s="55">
        <f t="shared" si="1"/>
        <v>0</v>
      </c>
      <c r="B335" s="52">
        <f t="shared" si="2"/>
        <v>-724000</v>
      </c>
      <c r="C335" s="51">
        <f>'SS taxation calculator'!$G$7</f>
        <v>0</v>
      </c>
      <c r="D335" s="52">
        <f>'SS taxation calculator'!$C$7+B335+'SS taxation calculator'!$C$8+'SS taxation calculator'!$C$9*0.5-'Line By Line'!$E$12</f>
        <v>-724000</v>
      </c>
      <c r="E335" s="52">
        <f>IF(D335&lt;'Line By Line'!$E$14,0,MIN(D335-'Line By Line'!$E$14,'Line By Line'!$E$16))</f>
        <v>0</v>
      </c>
      <c r="F335" s="52">
        <f t="shared" si="3"/>
        <v>0</v>
      </c>
      <c r="G335" s="51" t="str">
        <f t="shared" si="4"/>
        <v>50% of 1st TH</v>
      </c>
      <c r="H335" s="51">
        <f>IF('Line By Line'!$E$14&lt;D335,D335-'Line By Line'!$E$14-E335,0)</f>
        <v>0</v>
      </c>
      <c r="I335" s="52">
        <f>H335*'SS taxation calculator'!$E$32</f>
        <v>0</v>
      </c>
      <c r="J335" s="52">
        <f t="shared" si="5"/>
        <v>0</v>
      </c>
      <c r="K335" s="204" t="str">
        <f t="shared" si="6"/>
        <v>#DIV/0!</v>
      </c>
      <c r="L335" s="54" t="str">
        <f>CONCATENATE("Adding $",ROUND(B335/1000,1),"K actually added $",ROUND((B335+(J335-'SS taxation calculator'!$G$8))/1000,1),"K")</f>
        <v>Adding $-724K actually added $-724K</v>
      </c>
      <c r="M335" s="61">
        <f>'SS taxation calculator'!$C$7+'SS taxation calculator'!$C$8+'SS taxation calculator'!$C$9+B335</f>
        <v>-724000</v>
      </c>
      <c r="N335" s="55">
        <f>J335+B335+'SS taxation calculator'!$C$7</f>
        <v>-724000</v>
      </c>
      <c r="O335" s="55">
        <f t="shared" si="7"/>
        <v>31500</v>
      </c>
      <c r="P335" s="132">
        <f>VLOOKUP('SS taxation calculator'!$C$12,'SS taxation calculator'!$BC$6:$BF$16,3,FALSE)</f>
        <v>0</v>
      </c>
      <c r="Q335" s="132">
        <f>VLOOKUP('SS taxation calculator'!$C$12,'SS taxation calculator'!$BC$6:$BF$16,4,FALSE)</f>
        <v>0</v>
      </c>
      <c r="R335" s="132">
        <f t="shared" si="8"/>
        <v>0</v>
      </c>
      <c r="S335" s="205">
        <f>VLOOKUP('SS taxation calculator'!$C$12,'SS taxation calculator'!$BC$6:$BF$16,2,FALSE)</f>
        <v>0</v>
      </c>
      <c r="T335" s="132">
        <f t="shared" si="9"/>
        <v>0</v>
      </c>
    </row>
    <row r="336" ht="15.75" customHeight="1">
      <c r="A336" s="55">
        <f t="shared" si="1"/>
        <v>0</v>
      </c>
      <c r="B336" s="52">
        <f t="shared" si="2"/>
        <v>-723000</v>
      </c>
      <c r="C336" s="51">
        <f>'SS taxation calculator'!$G$7</f>
        <v>0</v>
      </c>
      <c r="D336" s="52">
        <f>'SS taxation calculator'!$C$7+B336+'SS taxation calculator'!$C$8+'SS taxation calculator'!$C$9*0.5-'Line By Line'!$E$12</f>
        <v>-723000</v>
      </c>
      <c r="E336" s="52">
        <f>IF(D336&lt;'Line By Line'!$E$14,0,MIN(D336-'Line By Line'!$E$14,'Line By Line'!$E$16))</f>
        <v>0</v>
      </c>
      <c r="F336" s="52">
        <f t="shared" si="3"/>
        <v>0</v>
      </c>
      <c r="G336" s="51" t="str">
        <f t="shared" si="4"/>
        <v>50% of 1st TH</v>
      </c>
      <c r="H336" s="51">
        <f>IF('Line By Line'!$E$14&lt;D336,D336-'Line By Line'!$E$14-E336,0)</f>
        <v>0</v>
      </c>
      <c r="I336" s="52">
        <f>H336*'SS taxation calculator'!$E$32</f>
        <v>0</v>
      </c>
      <c r="J336" s="52">
        <f t="shared" si="5"/>
        <v>0</v>
      </c>
      <c r="K336" s="204" t="str">
        <f t="shared" si="6"/>
        <v>#DIV/0!</v>
      </c>
      <c r="L336" s="54" t="str">
        <f>CONCATENATE("Adding $",ROUND(B336/1000,1),"K actually added $",ROUND((B336+(J336-'SS taxation calculator'!$G$8))/1000,1),"K")</f>
        <v>Adding $-723K actually added $-723K</v>
      </c>
      <c r="M336" s="61">
        <f>'SS taxation calculator'!$C$7+'SS taxation calculator'!$C$8+'SS taxation calculator'!$C$9+B336</f>
        <v>-723000</v>
      </c>
      <c r="N336" s="55">
        <f>J336+B336+'SS taxation calculator'!$C$7</f>
        <v>-723000</v>
      </c>
      <c r="O336" s="55">
        <f t="shared" si="7"/>
        <v>31500</v>
      </c>
      <c r="P336" s="132">
        <f>VLOOKUP('SS taxation calculator'!$C$12,'SS taxation calculator'!$BC$6:$BF$16,3,FALSE)</f>
        <v>0</v>
      </c>
      <c r="Q336" s="132">
        <f>VLOOKUP('SS taxation calculator'!$C$12,'SS taxation calculator'!$BC$6:$BF$16,4,FALSE)</f>
        <v>0</v>
      </c>
      <c r="R336" s="132">
        <f t="shared" si="8"/>
        <v>0</v>
      </c>
      <c r="S336" s="205">
        <f>VLOOKUP('SS taxation calculator'!$C$12,'SS taxation calculator'!$BC$6:$BF$16,2,FALSE)</f>
        <v>0</v>
      </c>
      <c r="T336" s="132">
        <f t="shared" si="9"/>
        <v>0</v>
      </c>
    </row>
    <row r="337" ht="15.75" customHeight="1">
      <c r="A337" s="55">
        <f t="shared" si="1"/>
        <v>0</v>
      </c>
      <c r="B337" s="52">
        <f t="shared" si="2"/>
        <v>-722000</v>
      </c>
      <c r="C337" s="51">
        <f>'SS taxation calculator'!$G$7</f>
        <v>0</v>
      </c>
      <c r="D337" s="52">
        <f>'SS taxation calculator'!$C$7+B337+'SS taxation calculator'!$C$8+'SS taxation calculator'!$C$9*0.5-'Line By Line'!$E$12</f>
        <v>-722000</v>
      </c>
      <c r="E337" s="52">
        <f>IF(D337&lt;'Line By Line'!$E$14,0,MIN(D337-'Line By Line'!$E$14,'Line By Line'!$E$16))</f>
        <v>0</v>
      </c>
      <c r="F337" s="52">
        <f t="shared" si="3"/>
        <v>0</v>
      </c>
      <c r="G337" s="51" t="str">
        <f t="shared" si="4"/>
        <v>50% of 1st TH</v>
      </c>
      <c r="H337" s="51">
        <f>IF('Line By Line'!$E$14&lt;D337,D337-'Line By Line'!$E$14-E337,0)</f>
        <v>0</v>
      </c>
      <c r="I337" s="52">
        <f>H337*'SS taxation calculator'!$E$32</f>
        <v>0</v>
      </c>
      <c r="J337" s="52">
        <f t="shared" si="5"/>
        <v>0</v>
      </c>
      <c r="K337" s="204" t="str">
        <f t="shared" si="6"/>
        <v>#DIV/0!</v>
      </c>
      <c r="L337" s="54" t="str">
        <f>CONCATENATE("Adding $",ROUND(B337/1000,1),"K actually added $",ROUND((B337+(J337-'SS taxation calculator'!$G$8))/1000,1),"K")</f>
        <v>Adding $-722K actually added $-722K</v>
      </c>
      <c r="M337" s="61">
        <f>'SS taxation calculator'!$C$7+'SS taxation calculator'!$C$8+'SS taxation calculator'!$C$9+B337</f>
        <v>-722000</v>
      </c>
      <c r="N337" s="55">
        <f>J337+B337+'SS taxation calculator'!$C$7</f>
        <v>-722000</v>
      </c>
      <c r="O337" s="55">
        <f t="shared" si="7"/>
        <v>31500</v>
      </c>
      <c r="P337" s="132">
        <f>VLOOKUP('SS taxation calculator'!$C$12,'SS taxation calculator'!$BC$6:$BF$16,3,FALSE)</f>
        <v>0</v>
      </c>
      <c r="Q337" s="132">
        <f>VLOOKUP('SS taxation calculator'!$C$12,'SS taxation calculator'!$BC$6:$BF$16,4,FALSE)</f>
        <v>0</v>
      </c>
      <c r="R337" s="132">
        <f t="shared" si="8"/>
        <v>0</v>
      </c>
      <c r="S337" s="205">
        <f>VLOOKUP('SS taxation calculator'!$C$12,'SS taxation calculator'!$BC$6:$BF$16,2,FALSE)</f>
        <v>0</v>
      </c>
      <c r="T337" s="132">
        <f t="shared" si="9"/>
        <v>0</v>
      </c>
    </row>
    <row r="338" ht="15.75" customHeight="1">
      <c r="A338" s="55">
        <f t="shared" si="1"/>
        <v>0</v>
      </c>
      <c r="B338" s="52">
        <f t="shared" si="2"/>
        <v>-721000</v>
      </c>
      <c r="C338" s="51">
        <f>'SS taxation calculator'!$G$7</f>
        <v>0</v>
      </c>
      <c r="D338" s="52">
        <f>'SS taxation calculator'!$C$7+B338+'SS taxation calculator'!$C$8+'SS taxation calculator'!$C$9*0.5-'Line By Line'!$E$12</f>
        <v>-721000</v>
      </c>
      <c r="E338" s="52">
        <f>IF(D338&lt;'Line By Line'!$E$14,0,MIN(D338-'Line By Line'!$E$14,'Line By Line'!$E$16))</f>
        <v>0</v>
      </c>
      <c r="F338" s="52">
        <f t="shared" si="3"/>
        <v>0</v>
      </c>
      <c r="G338" s="51" t="str">
        <f t="shared" si="4"/>
        <v>50% of 1st TH</v>
      </c>
      <c r="H338" s="51">
        <f>IF('Line By Line'!$E$14&lt;D338,D338-'Line By Line'!$E$14-E338,0)</f>
        <v>0</v>
      </c>
      <c r="I338" s="52">
        <f>H338*'SS taxation calculator'!$E$32</f>
        <v>0</v>
      </c>
      <c r="J338" s="52">
        <f t="shared" si="5"/>
        <v>0</v>
      </c>
      <c r="K338" s="204" t="str">
        <f t="shared" si="6"/>
        <v>#DIV/0!</v>
      </c>
      <c r="L338" s="54" t="str">
        <f>CONCATENATE("Adding $",ROUND(B338/1000,1),"K actually added $",ROUND((B338+(J338-'SS taxation calculator'!$G$8))/1000,1),"K")</f>
        <v>Adding $-721K actually added $-721K</v>
      </c>
      <c r="M338" s="61">
        <f>'SS taxation calculator'!$C$7+'SS taxation calculator'!$C$8+'SS taxation calculator'!$C$9+B338</f>
        <v>-721000</v>
      </c>
      <c r="N338" s="55">
        <f>J338+B338+'SS taxation calculator'!$C$7</f>
        <v>-721000</v>
      </c>
      <c r="O338" s="55">
        <f t="shared" si="7"/>
        <v>31500</v>
      </c>
      <c r="P338" s="132">
        <f>VLOOKUP('SS taxation calculator'!$C$12,'SS taxation calculator'!$BC$6:$BF$16,3,FALSE)</f>
        <v>0</v>
      </c>
      <c r="Q338" s="132">
        <f>VLOOKUP('SS taxation calculator'!$C$12,'SS taxation calculator'!$BC$6:$BF$16,4,FALSE)</f>
        <v>0</v>
      </c>
      <c r="R338" s="132">
        <f t="shared" si="8"/>
        <v>0</v>
      </c>
      <c r="S338" s="205">
        <f>VLOOKUP('SS taxation calculator'!$C$12,'SS taxation calculator'!$BC$6:$BF$16,2,FALSE)</f>
        <v>0</v>
      </c>
      <c r="T338" s="132">
        <f t="shared" si="9"/>
        <v>0</v>
      </c>
    </row>
    <row r="339" ht="15.75" customHeight="1">
      <c r="A339" s="55">
        <f t="shared" si="1"/>
        <v>0</v>
      </c>
      <c r="B339" s="52">
        <f t="shared" si="2"/>
        <v>-720000</v>
      </c>
      <c r="C339" s="51">
        <f>'SS taxation calculator'!$G$7</f>
        <v>0</v>
      </c>
      <c r="D339" s="52">
        <f>'SS taxation calculator'!$C$7+B339+'SS taxation calculator'!$C$8+'SS taxation calculator'!$C$9*0.5-'Line By Line'!$E$12</f>
        <v>-720000</v>
      </c>
      <c r="E339" s="52">
        <f>IF(D339&lt;'Line By Line'!$E$14,0,MIN(D339-'Line By Line'!$E$14,'Line By Line'!$E$16))</f>
        <v>0</v>
      </c>
      <c r="F339" s="52">
        <f t="shared" si="3"/>
        <v>0</v>
      </c>
      <c r="G339" s="51" t="str">
        <f t="shared" si="4"/>
        <v>50% of 1st TH</v>
      </c>
      <c r="H339" s="51">
        <f>IF('Line By Line'!$E$14&lt;D339,D339-'Line By Line'!$E$14-E339,0)</f>
        <v>0</v>
      </c>
      <c r="I339" s="52">
        <f>H339*'SS taxation calculator'!$E$32</f>
        <v>0</v>
      </c>
      <c r="J339" s="52">
        <f t="shared" si="5"/>
        <v>0</v>
      </c>
      <c r="K339" s="204" t="str">
        <f t="shared" si="6"/>
        <v>#DIV/0!</v>
      </c>
      <c r="L339" s="54" t="str">
        <f>CONCATENATE("Adding $",ROUND(B339/1000,1),"K actually added $",ROUND((B339+(J339-'SS taxation calculator'!$G$8))/1000,1),"K")</f>
        <v>Adding $-720K actually added $-720K</v>
      </c>
      <c r="M339" s="61">
        <f>'SS taxation calculator'!$C$7+'SS taxation calculator'!$C$8+'SS taxation calculator'!$C$9+B339</f>
        <v>-720000</v>
      </c>
      <c r="N339" s="55">
        <f>J339+B339+'SS taxation calculator'!$C$7</f>
        <v>-720000</v>
      </c>
      <c r="O339" s="55">
        <f t="shared" si="7"/>
        <v>31500</v>
      </c>
      <c r="P339" s="132">
        <f>VLOOKUP('SS taxation calculator'!$C$12,'SS taxation calculator'!$BC$6:$BF$16,3,FALSE)</f>
        <v>0</v>
      </c>
      <c r="Q339" s="132">
        <f>VLOOKUP('SS taxation calculator'!$C$12,'SS taxation calculator'!$BC$6:$BF$16,4,FALSE)</f>
        <v>0</v>
      </c>
      <c r="R339" s="132">
        <f t="shared" si="8"/>
        <v>0</v>
      </c>
      <c r="S339" s="205">
        <f>VLOOKUP('SS taxation calculator'!$C$12,'SS taxation calculator'!$BC$6:$BF$16,2,FALSE)</f>
        <v>0</v>
      </c>
      <c r="T339" s="132">
        <f t="shared" si="9"/>
        <v>0</v>
      </c>
    </row>
    <row r="340" ht="15.75" customHeight="1">
      <c r="A340" s="55">
        <f t="shared" si="1"/>
        <v>0</v>
      </c>
      <c r="B340" s="52">
        <f t="shared" si="2"/>
        <v>-719000</v>
      </c>
      <c r="C340" s="51">
        <f>'SS taxation calculator'!$G$7</f>
        <v>0</v>
      </c>
      <c r="D340" s="52">
        <f>'SS taxation calculator'!$C$7+B340+'SS taxation calculator'!$C$8+'SS taxation calculator'!$C$9*0.5-'Line By Line'!$E$12</f>
        <v>-719000</v>
      </c>
      <c r="E340" s="52">
        <f>IF(D340&lt;'Line By Line'!$E$14,0,MIN(D340-'Line By Line'!$E$14,'Line By Line'!$E$16))</f>
        <v>0</v>
      </c>
      <c r="F340" s="52">
        <f t="shared" si="3"/>
        <v>0</v>
      </c>
      <c r="G340" s="51" t="str">
        <f t="shared" si="4"/>
        <v>50% of 1st TH</v>
      </c>
      <c r="H340" s="51">
        <f>IF('Line By Line'!$E$14&lt;D340,D340-'Line By Line'!$E$14-E340,0)</f>
        <v>0</v>
      </c>
      <c r="I340" s="52">
        <f>H340*'SS taxation calculator'!$E$32</f>
        <v>0</v>
      </c>
      <c r="J340" s="52">
        <f t="shared" si="5"/>
        <v>0</v>
      </c>
      <c r="K340" s="204" t="str">
        <f t="shared" si="6"/>
        <v>#DIV/0!</v>
      </c>
      <c r="L340" s="54" t="str">
        <f>CONCATENATE("Adding $",ROUND(B340/1000,1),"K actually added $",ROUND((B340+(J340-'SS taxation calculator'!$G$8))/1000,1),"K")</f>
        <v>Adding $-719K actually added $-719K</v>
      </c>
      <c r="M340" s="61">
        <f>'SS taxation calculator'!$C$7+'SS taxation calculator'!$C$8+'SS taxation calculator'!$C$9+B340</f>
        <v>-719000</v>
      </c>
      <c r="N340" s="55">
        <f>J340+B340+'SS taxation calculator'!$C$7</f>
        <v>-719000</v>
      </c>
      <c r="O340" s="55">
        <f t="shared" si="7"/>
        <v>31500</v>
      </c>
      <c r="P340" s="132">
        <f>VLOOKUP('SS taxation calculator'!$C$12,'SS taxation calculator'!$BC$6:$BF$16,3,FALSE)</f>
        <v>0</v>
      </c>
      <c r="Q340" s="132">
        <f>VLOOKUP('SS taxation calculator'!$C$12,'SS taxation calculator'!$BC$6:$BF$16,4,FALSE)</f>
        <v>0</v>
      </c>
      <c r="R340" s="132">
        <f t="shared" si="8"/>
        <v>0</v>
      </c>
      <c r="S340" s="205">
        <f>VLOOKUP('SS taxation calculator'!$C$12,'SS taxation calculator'!$BC$6:$BF$16,2,FALSE)</f>
        <v>0</v>
      </c>
      <c r="T340" s="132">
        <f t="shared" si="9"/>
        <v>0</v>
      </c>
    </row>
    <row r="341" ht="15.75" customHeight="1">
      <c r="A341" s="55">
        <f t="shared" si="1"/>
        <v>0</v>
      </c>
      <c r="B341" s="52">
        <f t="shared" si="2"/>
        <v>-718000</v>
      </c>
      <c r="C341" s="51">
        <f>'SS taxation calculator'!$G$7</f>
        <v>0</v>
      </c>
      <c r="D341" s="52">
        <f>'SS taxation calculator'!$C$7+B341+'SS taxation calculator'!$C$8+'SS taxation calculator'!$C$9*0.5-'Line By Line'!$E$12</f>
        <v>-718000</v>
      </c>
      <c r="E341" s="52">
        <f>IF(D341&lt;'Line By Line'!$E$14,0,MIN(D341-'Line By Line'!$E$14,'Line By Line'!$E$16))</f>
        <v>0</v>
      </c>
      <c r="F341" s="52">
        <f t="shared" si="3"/>
        <v>0</v>
      </c>
      <c r="G341" s="51" t="str">
        <f t="shared" si="4"/>
        <v>50% of 1st TH</v>
      </c>
      <c r="H341" s="51">
        <f>IF('Line By Line'!$E$14&lt;D341,D341-'Line By Line'!$E$14-E341,0)</f>
        <v>0</v>
      </c>
      <c r="I341" s="52">
        <f>H341*'SS taxation calculator'!$E$32</f>
        <v>0</v>
      </c>
      <c r="J341" s="52">
        <f t="shared" si="5"/>
        <v>0</v>
      </c>
      <c r="K341" s="204" t="str">
        <f t="shared" si="6"/>
        <v>#DIV/0!</v>
      </c>
      <c r="L341" s="54" t="str">
        <f>CONCATENATE("Adding $",ROUND(B341/1000,1),"K actually added $",ROUND((B341+(J341-'SS taxation calculator'!$G$8))/1000,1),"K")</f>
        <v>Adding $-718K actually added $-718K</v>
      </c>
      <c r="M341" s="61">
        <f>'SS taxation calculator'!$C$7+'SS taxation calculator'!$C$8+'SS taxation calculator'!$C$9+B341</f>
        <v>-718000</v>
      </c>
      <c r="N341" s="55">
        <f>J341+B341+'SS taxation calculator'!$C$7</f>
        <v>-718000</v>
      </c>
      <c r="O341" s="55">
        <f t="shared" si="7"/>
        <v>31500</v>
      </c>
      <c r="P341" s="132">
        <f>VLOOKUP('SS taxation calculator'!$C$12,'SS taxation calculator'!$BC$6:$BF$16,3,FALSE)</f>
        <v>0</v>
      </c>
      <c r="Q341" s="132">
        <f>VLOOKUP('SS taxation calculator'!$C$12,'SS taxation calculator'!$BC$6:$BF$16,4,FALSE)</f>
        <v>0</v>
      </c>
      <c r="R341" s="132">
        <f t="shared" si="8"/>
        <v>0</v>
      </c>
      <c r="S341" s="205">
        <f>VLOOKUP('SS taxation calculator'!$C$12,'SS taxation calculator'!$BC$6:$BF$16,2,FALSE)</f>
        <v>0</v>
      </c>
      <c r="T341" s="132">
        <f t="shared" si="9"/>
        <v>0</v>
      </c>
    </row>
    <row r="342" ht="15.75" customHeight="1">
      <c r="A342" s="55">
        <f t="shared" si="1"/>
        <v>0</v>
      </c>
      <c r="B342" s="52">
        <f t="shared" si="2"/>
        <v>-717000</v>
      </c>
      <c r="C342" s="51">
        <f>'SS taxation calculator'!$G$7</f>
        <v>0</v>
      </c>
      <c r="D342" s="52">
        <f>'SS taxation calculator'!$C$7+B342+'SS taxation calculator'!$C$8+'SS taxation calculator'!$C$9*0.5-'Line By Line'!$E$12</f>
        <v>-717000</v>
      </c>
      <c r="E342" s="52">
        <f>IF(D342&lt;'Line By Line'!$E$14,0,MIN(D342-'Line By Line'!$E$14,'Line By Line'!$E$16))</f>
        <v>0</v>
      </c>
      <c r="F342" s="52">
        <f t="shared" si="3"/>
        <v>0</v>
      </c>
      <c r="G342" s="51" t="str">
        <f t="shared" si="4"/>
        <v>50% of 1st TH</v>
      </c>
      <c r="H342" s="51">
        <f>IF('Line By Line'!$E$14&lt;D342,D342-'Line By Line'!$E$14-E342,0)</f>
        <v>0</v>
      </c>
      <c r="I342" s="52">
        <f>H342*'SS taxation calculator'!$E$32</f>
        <v>0</v>
      </c>
      <c r="J342" s="52">
        <f t="shared" si="5"/>
        <v>0</v>
      </c>
      <c r="K342" s="204" t="str">
        <f t="shared" si="6"/>
        <v>#DIV/0!</v>
      </c>
      <c r="L342" s="54" t="str">
        <f>CONCATENATE("Adding $",ROUND(B342/1000,1),"K actually added $",ROUND((B342+(J342-'SS taxation calculator'!$G$8))/1000,1),"K")</f>
        <v>Adding $-717K actually added $-717K</v>
      </c>
      <c r="M342" s="61">
        <f>'SS taxation calculator'!$C$7+'SS taxation calculator'!$C$8+'SS taxation calculator'!$C$9+B342</f>
        <v>-717000</v>
      </c>
      <c r="N342" s="55">
        <f>J342+B342+'SS taxation calculator'!$C$7</f>
        <v>-717000</v>
      </c>
      <c r="O342" s="55">
        <f t="shared" si="7"/>
        <v>31500</v>
      </c>
      <c r="P342" s="132">
        <f>VLOOKUP('SS taxation calculator'!$C$12,'SS taxation calculator'!$BC$6:$BF$16,3,FALSE)</f>
        <v>0</v>
      </c>
      <c r="Q342" s="132">
        <f>VLOOKUP('SS taxation calculator'!$C$12,'SS taxation calculator'!$BC$6:$BF$16,4,FALSE)</f>
        <v>0</v>
      </c>
      <c r="R342" s="132">
        <f t="shared" si="8"/>
        <v>0</v>
      </c>
      <c r="S342" s="205">
        <f>VLOOKUP('SS taxation calculator'!$C$12,'SS taxation calculator'!$BC$6:$BF$16,2,FALSE)</f>
        <v>0</v>
      </c>
      <c r="T342" s="132">
        <f t="shared" si="9"/>
        <v>0</v>
      </c>
    </row>
    <row r="343" ht="15.75" customHeight="1">
      <c r="A343" s="55">
        <f t="shared" si="1"/>
        <v>0</v>
      </c>
      <c r="B343" s="52">
        <f t="shared" si="2"/>
        <v>-716000</v>
      </c>
      <c r="C343" s="51">
        <f>'SS taxation calculator'!$G$7</f>
        <v>0</v>
      </c>
      <c r="D343" s="52">
        <f>'SS taxation calculator'!$C$7+B343+'SS taxation calculator'!$C$8+'SS taxation calculator'!$C$9*0.5-'Line By Line'!$E$12</f>
        <v>-716000</v>
      </c>
      <c r="E343" s="52">
        <f>IF(D343&lt;'Line By Line'!$E$14,0,MIN(D343-'Line By Line'!$E$14,'Line By Line'!$E$16))</f>
        <v>0</v>
      </c>
      <c r="F343" s="52">
        <f t="shared" si="3"/>
        <v>0</v>
      </c>
      <c r="G343" s="51" t="str">
        <f t="shared" si="4"/>
        <v>50% of 1st TH</v>
      </c>
      <c r="H343" s="51">
        <f>IF('Line By Line'!$E$14&lt;D343,D343-'Line By Line'!$E$14-E343,0)</f>
        <v>0</v>
      </c>
      <c r="I343" s="52">
        <f>H343*'SS taxation calculator'!$E$32</f>
        <v>0</v>
      </c>
      <c r="J343" s="52">
        <f t="shared" si="5"/>
        <v>0</v>
      </c>
      <c r="K343" s="204" t="str">
        <f t="shared" si="6"/>
        <v>#DIV/0!</v>
      </c>
      <c r="L343" s="54" t="str">
        <f>CONCATENATE("Adding $",ROUND(B343/1000,1),"K actually added $",ROUND((B343+(J343-'SS taxation calculator'!$G$8))/1000,1),"K")</f>
        <v>Adding $-716K actually added $-716K</v>
      </c>
      <c r="M343" s="61">
        <f>'SS taxation calculator'!$C$7+'SS taxation calculator'!$C$8+'SS taxation calculator'!$C$9+B343</f>
        <v>-716000</v>
      </c>
      <c r="N343" s="55">
        <f>J343+B343+'SS taxation calculator'!$C$7</f>
        <v>-716000</v>
      </c>
      <c r="O343" s="55">
        <f t="shared" si="7"/>
        <v>31500</v>
      </c>
      <c r="P343" s="132">
        <f>VLOOKUP('SS taxation calculator'!$C$12,'SS taxation calculator'!$BC$6:$BF$16,3,FALSE)</f>
        <v>0</v>
      </c>
      <c r="Q343" s="132">
        <f>VLOOKUP('SS taxation calculator'!$C$12,'SS taxation calculator'!$BC$6:$BF$16,4,FALSE)</f>
        <v>0</v>
      </c>
      <c r="R343" s="132">
        <f t="shared" si="8"/>
        <v>0</v>
      </c>
      <c r="S343" s="205">
        <f>VLOOKUP('SS taxation calculator'!$C$12,'SS taxation calculator'!$BC$6:$BF$16,2,FALSE)</f>
        <v>0</v>
      </c>
      <c r="T343" s="132">
        <f t="shared" si="9"/>
        <v>0</v>
      </c>
    </row>
    <row r="344" ht="15.75" customHeight="1">
      <c r="A344" s="55">
        <f t="shared" si="1"/>
        <v>0</v>
      </c>
      <c r="B344" s="52">
        <f t="shared" si="2"/>
        <v>-715000</v>
      </c>
      <c r="C344" s="51">
        <f>'SS taxation calculator'!$G$7</f>
        <v>0</v>
      </c>
      <c r="D344" s="52">
        <f>'SS taxation calculator'!$C$7+B344+'SS taxation calculator'!$C$8+'SS taxation calculator'!$C$9*0.5-'Line By Line'!$E$12</f>
        <v>-715000</v>
      </c>
      <c r="E344" s="52">
        <f>IF(D344&lt;'Line By Line'!$E$14,0,MIN(D344-'Line By Line'!$E$14,'Line By Line'!$E$16))</f>
        <v>0</v>
      </c>
      <c r="F344" s="52">
        <f t="shared" si="3"/>
        <v>0</v>
      </c>
      <c r="G344" s="51" t="str">
        <f t="shared" si="4"/>
        <v>50% of 1st TH</v>
      </c>
      <c r="H344" s="51">
        <f>IF('Line By Line'!$E$14&lt;D344,D344-'Line By Line'!$E$14-E344,0)</f>
        <v>0</v>
      </c>
      <c r="I344" s="52">
        <f>H344*'SS taxation calculator'!$E$32</f>
        <v>0</v>
      </c>
      <c r="J344" s="52">
        <f t="shared" si="5"/>
        <v>0</v>
      </c>
      <c r="K344" s="204" t="str">
        <f t="shared" si="6"/>
        <v>#DIV/0!</v>
      </c>
      <c r="L344" s="54" t="str">
        <f>CONCATENATE("Adding $",ROUND(B344/1000,1),"K actually added $",ROUND((B344+(J344-'SS taxation calculator'!$G$8))/1000,1),"K")</f>
        <v>Adding $-715K actually added $-715K</v>
      </c>
      <c r="M344" s="61">
        <f>'SS taxation calculator'!$C$7+'SS taxation calculator'!$C$8+'SS taxation calculator'!$C$9+B344</f>
        <v>-715000</v>
      </c>
      <c r="N344" s="55">
        <f>J344+B344+'SS taxation calculator'!$C$7</f>
        <v>-715000</v>
      </c>
      <c r="O344" s="55">
        <f t="shared" si="7"/>
        <v>31500</v>
      </c>
      <c r="P344" s="132">
        <f>VLOOKUP('SS taxation calculator'!$C$12,'SS taxation calculator'!$BC$6:$BF$16,3,FALSE)</f>
        <v>0</v>
      </c>
      <c r="Q344" s="132">
        <f>VLOOKUP('SS taxation calculator'!$C$12,'SS taxation calculator'!$BC$6:$BF$16,4,FALSE)</f>
        <v>0</v>
      </c>
      <c r="R344" s="132">
        <f t="shared" si="8"/>
        <v>0</v>
      </c>
      <c r="S344" s="205">
        <f>VLOOKUP('SS taxation calculator'!$C$12,'SS taxation calculator'!$BC$6:$BF$16,2,FALSE)</f>
        <v>0</v>
      </c>
      <c r="T344" s="132">
        <f t="shared" si="9"/>
        <v>0</v>
      </c>
    </row>
    <row r="345" ht="15.75" customHeight="1">
      <c r="A345" s="55">
        <f t="shared" si="1"/>
        <v>0</v>
      </c>
      <c r="B345" s="52">
        <f t="shared" si="2"/>
        <v>-714000</v>
      </c>
      <c r="C345" s="51">
        <f>'SS taxation calculator'!$G$7</f>
        <v>0</v>
      </c>
      <c r="D345" s="52">
        <f>'SS taxation calculator'!$C$7+B345+'SS taxation calculator'!$C$8+'SS taxation calculator'!$C$9*0.5-'Line By Line'!$E$12</f>
        <v>-714000</v>
      </c>
      <c r="E345" s="52">
        <f>IF(D345&lt;'Line By Line'!$E$14,0,MIN(D345-'Line By Line'!$E$14,'Line By Line'!$E$16))</f>
        <v>0</v>
      </c>
      <c r="F345" s="52">
        <f t="shared" si="3"/>
        <v>0</v>
      </c>
      <c r="G345" s="51" t="str">
        <f t="shared" si="4"/>
        <v>50% of 1st TH</v>
      </c>
      <c r="H345" s="51">
        <f>IF('Line By Line'!$E$14&lt;D345,D345-'Line By Line'!$E$14-E345,0)</f>
        <v>0</v>
      </c>
      <c r="I345" s="52">
        <f>H345*'SS taxation calculator'!$E$32</f>
        <v>0</v>
      </c>
      <c r="J345" s="52">
        <f t="shared" si="5"/>
        <v>0</v>
      </c>
      <c r="K345" s="204" t="str">
        <f t="shared" si="6"/>
        <v>#DIV/0!</v>
      </c>
      <c r="L345" s="54" t="str">
        <f>CONCATENATE("Adding $",ROUND(B345/1000,1),"K actually added $",ROUND((B345+(J345-'SS taxation calculator'!$G$8))/1000,1),"K")</f>
        <v>Adding $-714K actually added $-714K</v>
      </c>
      <c r="M345" s="61">
        <f>'SS taxation calculator'!$C$7+'SS taxation calculator'!$C$8+'SS taxation calculator'!$C$9+B345</f>
        <v>-714000</v>
      </c>
      <c r="N345" s="55">
        <f>J345+B345+'SS taxation calculator'!$C$7</f>
        <v>-714000</v>
      </c>
      <c r="O345" s="55">
        <f t="shared" si="7"/>
        <v>31500</v>
      </c>
      <c r="P345" s="132">
        <f>VLOOKUP('SS taxation calculator'!$C$12,'SS taxation calculator'!$BC$6:$BF$16,3,FALSE)</f>
        <v>0</v>
      </c>
      <c r="Q345" s="132">
        <f>VLOOKUP('SS taxation calculator'!$C$12,'SS taxation calculator'!$BC$6:$BF$16,4,FALSE)</f>
        <v>0</v>
      </c>
      <c r="R345" s="132">
        <f t="shared" si="8"/>
        <v>0</v>
      </c>
      <c r="S345" s="205">
        <f>VLOOKUP('SS taxation calculator'!$C$12,'SS taxation calculator'!$BC$6:$BF$16,2,FALSE)</f>
        <v>0</v>
      </c>
      <c r="T345" s="132">
        <f t="shared" si="9"/>
        <v>0</v>
      </c>
    </row>
    <row r="346" ht="15.75" customHeight="1">
      <c r="A346" s="55">
        <f t="shared" si="1"/>
        <v>0</v>
      </c>
      <c r="B346" s="52">
        <f t="shared" si="2"/>
        <v>-713000</v>
      </c>
      <c r="C346" s="51">
        <f>'SS taxation calculator'!$G$7</f>
        <v>0</v>
      </c>
      <c r="D346" s="52">
        <f>'SS taxation calculator'!$C$7+B346+'SS taxation calculator'!$C$8+'SS taxation calculator'!$C$9*0.5-'Line By Line'!$E$12</f>
        <v>-713000</v>
      </c>
      <c r="E346" s="52">
        <f>IF(D346&lt;'Line By Line'!$E$14,0,MIN(D346-'Line By Line'!$E$14,'Line By Line'!$E$16))</f>
        <v>0</v>
      </c>
      <c r="F346" s="52">
        <f t="shared" si="3"/>
        <v>0</v>
      </c>
      <c r="G346" s="51" t="str">
        <f t="shared" si="4"/>
        <v>50% of 1st TH</v>
      </c>
      <c r="H346" s="51">
        <f>IF('Line By Line'!$E$14&lt;D346,D346-'Line By Line'!$E$14-E346,0)</f>
        <v>0</v>
      </c>
      <c r="I346" s="52">
        <f>H346*'SS taxation calculator'!$E$32</f>
        <v>0</v>
      </c>
      <c r="J346" s="52">
        <f t="shared" si="5"/>
        <v>0</v>
      </c>
      <c r="K346" s="204" t="str">
        <f t="shared" si="6"/>
        <v>#DIV/0!</v>
      </c>
      <c r="L346" s="54" t="str">
        <f>CONCATENATE("Adding $",ROUND(B346/1000,1),"K actually added $",ROUND((B346+(J346-'SS taxation calculator'!$G$8))/1000,1),"K")</f>
        <v>Adding $-713K actually added $-713K</v>
      </c>
      <c r="M346" s="61">
        <f>'SS taxation calculator'!$C$7+'SS taxation calculator'!$C$8+'SS taxation calculator'!$C$9+B346</f>
        <v>-713000</v>
      </c>
      <c r="N346" s="55">
        <f>J346+B346+'SS taxation calculator'!$C$7</f>
        <v>-713000</v>
      </c>
      <c r="O346" s="55">
        <f t="shared" si="7"/>
        <v>31500</v>
      </c>
      <c r="P346" s="132">
        <f>VLOOKUP('SS taxation calculator'!$C$12,'SS taxation calculator'!$BC$6:$BF$16,3,FALSE)</f>
        <v>0</v>
      </c>
      <c r="Q346" s="132">
        <f>VLOOKUP('SS taxation calculator'!$C$12,'SS taxation calculator'!$BC$6:$BF$16,4,FALSE)</f>
        <v>0</v>
      </c>
      <c r="R346" s="132">
        <f t="shared" si="8"/>
        <v>0</v>
      </c>
      <c r="S346" s="205">
        <f>VLOOKUP('SS taxation calculator'!$C$12,'SS taxation calculator'!$BC$6:$BF$16,2,FALSE)</f>
        <v>0</v>
      </c>
      <c r="T346" s="132">
        <f t="shared" si="9"/>
        <v>0</v>
      </c>
    </row>
    <row r="347" ht="15.75" customHeight="1">
      <c r="A347" s="55">
        <f t="shared" si="1"/>
        <v>0</v>
      </c>
      <c r="B347" s="52">
        <f t="shared" si="2"/>
        <v>-712000</v>
      </c>
      <c r="C347" s="51">
        <f>'SS taxation calculator'!$G$7</f>
        <v>0</v>
      </c>
      <c r="D347" s="52">
        <f>'SS taxation calculator'!$C$7+B347+'SS taxation calculator'!$C$8+'SS taxation calculator'!$C$9*0.5-'Line By Line'!$E$12</f>
        <v>-712000</v>
      </c>
      <c r="E347" s="52">
        <f>IF(D347&lt;'Line By Line'!$E$14,0,MIN(D347-'Line By Line'!$E$14,'Line By Line'!$E$16))</f>
        <v>0</v>
      </c>
      <c r="F347" s="52">
        <f t="shared" si="3"/>
        <v>0</v>
      </c>
      <c r="G347" s="51" t="str">
        <f t="shared" si="4"/>
        <v>50% of 1st TH</v>
      </c>
      <c r="H347" s="51">
        <f>IF('Line By Line'!$E$14&lt;D347,D347-'Line By Line'!$E$14-E347,0)</f>
        <v>0</v>
      </c>
      <c r="I347" s="52">
        <f>H347*'SS taxation calculator'!$E$32</f>
        <v>0</v>
      </c>
      <c r="J347" s="52">
        <f t="shared" si="5"/>
        <v>0</v>
      </c>
      <c r="K347" s="204" t="str">
        <f t="shared" si="6"/>
        <v>#DIV/0!</v>
      </c>
      <c r="L347" s="54" t="str">
        <f>CONCATENATE("Adding $",ROUND(B347/1000,1),"K actually added $",ROUND((B347+(J347-'SS taxation calculator'!$G$8))/1000,1),"K")</f>
        <v>Adding $-712K actually added $-712K</v>
      </c>
      <c r="M347" s="61">
        <f>'SS taxation calculator'!$C$7+'SS taxation calculator'!$C$8+'SS taxation calculator'!$C$9+B347</f>
        <v>-712000</v>
      </c>
      <c r="N347" s="55">
        <f>J347+B347+'SS taxation calculator'!$C$7</f>
        <v>-712000</v>
      </c>
      <c r="O347" s="55">
        <f t="shared" si="7"/>
        <v>31500</v>
      </c>
      <c r="P347" s="132">
        <f>VLOOKUP('SS taxation calculator'!$C$12,'SS taxation calculator'!$BC$6:$BF$16,3,FALSE)</f>
        <v>0</v>
      </c>
      <c r="Q347" s="132">
        <f>VLOOKUP('SS taxation calculator'!$C$12,'SS taxation calculator'!$BC$6:$BF$16,4,FALSE)</f>
        <v>0</v>
      </c>
      <c r="R347" s="132">
        <f t="shared" si="8"/>
        <v>0</v>
      </c>
      <c r="S347" s="205">
        <f>VLOOKUP('SS taxation calculator'!$C$12,'SS taxation calculator'!$BC$6:$BF$16,2,FALSE)</f>
        <v>0</v>
      </c>
      <c r="T347" s="132">
        <f t="shared" si="9"/>
        <v>0</v>
      </c>
    </row>
    <row r="348" ht="15.75" customHeight="1">
      <c r="A348" s="55">
        <f t="shared" si="1"/>
        <v>0</v>
      </c>
      <c r="B348" s="52">
        <f t="shared" si="2"/>
        <v>-711000</v>
      </c>
      <c r="C348" s="51">
        <f>'SS taxation calculator'!$G$7</f>
        <v>0</v>
      </c>
      <c r="D348" s="52">
        <f>'SS taxation calculator'!$C$7+B348+'SS taxation calculator'!$C$8+'SS taxation calculator'!$C$9*0.5-'Line By Line'!$E$12</f>
        <v>-711000</v>
      </c>
      <c r="E348" s="52">
        <f>IF(D348&lt;'Line By Line'!$E$14,0,MIN(D348-'Line By Line'!$E$14,'Line By Line'!$E$16))</f>
        <v>0</v>
      </c>
      <c r="F348" s="52">
        <f t="shared" si="3"/>
        <v>0</v>
      </c>
      <c r="G348" s="51" t="str">
        <f t="shared" si="4"/>
        <v>50% of 1st TH</v>
      </c>
      <c r="H348" s="51">
        <f>IF('Line By Line'!$E$14&lt;D348,D348-'Line By Line'!$E$14-E348,0)</f>
        <v>0</v>
      </c>
      <c r="I348" s="52">
        <f>H348*'SS taxation calculator'!$E$32</f>
        <v>0</v>
      </c>
      <c r="J348" s="52">
        <f t="shared" si="5"/>
        <v>0</v>
      </c>
      <c r="K348" s="204" t="str">
        <f t="shared" si="6"/>
        <v>#DIV/0!</v>
      </c>
      <c r="L348" s="54" t="str">
        <f>CONCATENATE("Adding $",ROUND(B348/1000,1),"K actually added $",ROUND((B348+(J348-'SS taxation calculator'!$G$8))/1000,1),"K")</f>
        <v>Adding $-711K actually added $-711K</v>
      </c>
      <c r="M348" s="61">
        <f>'SS taxation calculator'!$C$7+'SS taxation calculator'!$C$8+'SS taxation calculator'!$C$9+B348</f>
        <v>-711000</v>
      </c>
      <c r="N348" s="55">
        <f>J348+B348+'SS taxation calculator'!$C$7</f>
        <v>-711000</v>
      </c>
      <c r="O348" s="55">
        <f t="shared" si="7"/>
        <v>31500</v>
      </c>
      <c r="P348" s="132">
        <f>VLOOKUP('SS taxation calculator'!$C$12,'SS taxation calculator'!$BC$6:$BF$16,3,FALSE)</f>
        <v>0</v>
      </c>
      <c r="Q348" s="132">
        <f>VLOOKUP('SS taxation calculator'!$C$12,'SS taxation calculator'!$BC$6:$BF$16,4,FALSE)</f>
        <v>0</v>
      </c>
      <c r="R348" s="132">
        <f t="shared" si="8"/>
        <v>0</v>
      </c>
      <c r="S348" s="205">
        <f>VLOOKUP('SS taxation calculator'!$C$12,'SS taxation calculator'!$BC$6:$BF$16,2,FALSE)</f>
        <v>0</v>
      </c>
      <c r="T348" s="132">
        <f t="shared" si="9"/>
        <v>0</v>
      </c>
    </row>
    <row r="349" ht="15.75" customHeight="1">
      <c r="A349" s="55">
        <f t="shared" si="1"/>
        <v>0</v>
      </c>
      <c r="B349" s="52">
        <f t="shared" si="2"/>
        <v>-710000</v>
      </c>
      <c r="C349" s="51">
        <f>'SS taxation calculator'!$G$7</f>
        <v>0</v>
      </c>
      <c r="D349" s="52">
        <f>'SS taxation calculator'!$C$7+B349+'SS taxation calculator'!$C$8+'SS taxation calculator'!$C$9*0.5-'Line By Line'!$E$12</f>
        <v>-710000</v>
      </c>
      <c r="E349" s="52">
        <f>IF(D349&lt;'Line By Line'!$E$14,0,MIN(D349-'Line By Line'!$E$14,'Line By Line'!$E$16))</f>
        <v>0</v>
      </c>
      <c r="F349" s="52">
        <f t="shared" si="3"/>
        <v>0</v>
      </c>
      <c r="G349" s="51" t="str">
        <f t="shared" si="4"/>
        <v>50% of 1st TH</v>
      </c>
      <c r="H349" s="51">
        <f>IF('Line By Line'!$E$14&lt;D349,D349-'Line By Line'!$E$14-E349,0)</f>
        <v>0</v>
      </c>
      <c r="I349" s="52">
        <f>H349*'SS taxation calculator'!$E$32</f>
        <v>0</v>
      </c>
      <c r="J349" s="52">
        <f t="shared" si="5"/>
        <v>0</v>
      </c>
      <c r="K349" s="204" t="str">
        <f t="shared" si="6"/>
        <v>#DIV/0!</v>
      </c>
      <c r="L349" s="54" t="str">
        <f>CONCATENATE("Adding $",ROUND(B349/1000,1),"K actually added $",ROUND((B349+(J349-'SS taxation calculator'!$G$8))/1000,1),"K")</f>
        <v>Adding $-710K actually added $-710K</v>
      </c>
      <c r="M349" s="61">
        <f>'SS taxation calculator'!$C$7+'SS taxation calculator'!$C$8+'SS taxation calculator'!$C$9+B349</f>
        <v>-710000</v>
      </c>
      <c r="N349" s="55">
        <f>J349+B349+'SS taxation calculator'!$C$7</f>
        <v>-710000</v>
      </c>
      <c r="O349" s="55">
        <f t="shared" si="7"/>
        <v>31500</v>
      </c>
      <c r="P349" s="132">
        <f>VLOOKUP('SS taxation calculator'!$C$12,'SS taxation calculator'!$BC$6:$BF$16,3,FALSE)</f>
        <v>0</v>
      </c>
      <c r="Q349" s="132">
        <f>VLOOKUP('SS taxation calculator'!$C$12,'SS taxation calculator'!$BC$6:$BF$16,4,FALSE)</f>
        <v>0</v>
      </c>
      <c r="R349" s="132">
        <f t="shared" si="8"/>
        <v>0</v>
      </c>
      <c r="S349" s="205">
        <f>VLOOKUP('SS taxation calculator'!$C$12,'SS taxation calculator'!$BC$6:$BF$16,2,FALSE)</f>
        <v>0</v>
      </c>
      <c r="T349" s="132">
        <f t="shared" si="9"/>
        <v>0</v>
      </c>
    </row>
    <row r="350" ht="15.75" customHeight="1">
      <c r="A350" s="55">
        <f t="shared" si="1"/>
        <v>0</v>
      </c>
      <c r="B350" s="52">
        <f t="shared" si="2"/>
        <v>-709000</v>
      </c>
      <c r="C350" s="51">
        <f>'SS taxation calculator'!$G$7</f>
        <v>0</v>
      </c>
      <c r="D350" s="52">
        <f>'SS taxation calculator'!$C$7+B350+'SS taxation calculator'!$C$8+'SS taxation calculator'!$C$9*0.5-'Line By Line'!$E$12</f>
        <v>-709000</v>
      </c>
      <c r="E350" s="52">
        <f>IF(D350&lt;'Line By Line'!$E$14,0,MIN(D350-'Line By Line'!$E$14,'Line By Line'!$E$16))</f>
        <v>0</v>
      </c>
      <c r="F350" s="52">
        <f t="shared" si="3"/>
        <v>0</v>
      </c>
      <c r="G350" s="51" t="str">
        <f t="shared" si="4"/>
        <v>50% of 1st TH</v>
      </c>
      <c r="H350" s="51">
        <f>IF('Line By Line'!$E$14&lt;D350,D350-'Line By Line'!$E$14-E350,0)</f>
        <v>0</v>
      </c>
      <c r="I350" s="52">
        <f>H350*'SS taxation calculator'!$E$32</f>
        <v>0</v>
      </c>
      <c r="J350" s="52">
        <f t="shared" si="5"/>
        <v>0</v>
      </c>
      <c r="K350" s="204" t="str">
        <f t="shared" si="6"/>
        <v>#DIV/0!</v>
      </c>
      <c r="L350" s="54" t="str">
        <f>CONCATENATE("Adding $",ROUND(B350/1000,1),"K actually added $",ROUND((B350+(J350-'SS taxation calculator'!$G$8))/1000,1),"K")</f>
        <v>Adding $-709K actually added $-709K</v>
      </c>
      <c r="M350" s="61">
        <f>'SS taxation calculator'!$C$7+'SS taxation calculator'!$C$8+'SS taxation calculator'!$C$9+B350</f>
        <v>-709000</v>
      </c>
      <c r="N350" s="55">
        <f>J350+B350+'SS taxation calculator'!$C$7</f>
        <v>-709000</v>
      </c>
      <c r="O350" s="55">
        <f t="shared" si="7"/>
        <v>31500</v>
      </c>
      <c r="P350" s="132">
        <f>VLOOKUP('SS taxation calculator'!$C$12,'SS taxation calculator'!$BC$6:$BF$16,3,FALSE)</f>
        <v>0</v>
      </c>
      <c r="Q350" s="132">
        <f>VLOOKUP('SS taxation calculator'!$C$12,'SS taxation calculator'!$BC$6:$BF$16,4,FALSE)</f>
        <v>0</v>
      </c>
      <c r="R350" s="132">
        <f t="shared" si="8"/>
        <v>0</v>
      </c>
      <c r="S350" s="205">
        <f>VLOOKUP('SS taxation calculator'!$C$12,'SS taxation calculator'!$BC$6:$BF$16,2,FALSE)</f>
        <v>0</v>
      </c>
      <c r="T350" s="132">
        <f t="shared" si="9"/>
        <v>0</v>
      </c>
    </row>
    <row r="351" ht="15.75" customHeight="1">
      <c r="A351" s="55">
        <f t="shared" si="1"/>
        <v>0</v>
      </c>
      <c r="B351" s="52">
        <f t="shared" si="2"/>
        <v>-708000</v>
      </c>
      <c r="C351" s="51">
        <f>'SS taxation calculator'!$G$7</f>
        <v>0</v>
      </c>
      <c r="D351" s="52">
        <f>'SS taxation calculator'!$C$7+B351+'SS taxation calculator'!$C$8+'SS taxation calculator'!$C$9*0.5-'Line By Line'!$E$12</f>
        <v>-708000</v>
      </c>
      <c r="E351" s="52">
        <f>IF(D351&lt;'Line By Line'!$E$14,0,MIN(D351-'Line By Line'!$E$14,'Line By Line'!$E$16))</f>
        <v>0</v>
      </c>
      <c r="F351" s="52">
        <f t="shared" si="3"/>
        <v>0</v>
      </c>
      <c r="G351" s="51" t="str">
        <f t="shared" si="4"/>
        <v>50% of 1st TH</v>
      </c>
      <c r="H351" s="51">
        <f>IF('Line By Line'!$E$14&lt;D351,D351-'Line By Line'!$E$14-E351,0)</f>
        <v>0</v>
      </c>
      <c r="I351" s="52">
        <f>H351*'SS taxation calculator'!$E$32</f>
        <v>0</v>
      </c>
      <c r="J351" s="52">
        <f t="shared" si="5"/>
        <v>0</v>
      </c>
      <c r="K351" s="204" t="str">
        <f t="shared" si="6"/>
        <v>#DIV/0!</v>
      </c>
      <c r="L351" s="54" t="str">
        <f>CONCATENATE("Adding $",ROUND(B351/1000,1),"K actually added $",ROUND((B351+(J351-'SS taxation calculator'!$G$8))/1000,1),"K")</f>
        <v>Adding $-708K actually added $-708K</v>
      </c>
      <c r="M351" s="61">
        <f>'SS taxation calculator'!$C$7+'SS taxation calculator'!$C$8+'SS taxation calculator'!$C$9+B351</f>
        <v>-708000</v>
      </c>
      <c r="N351" s="55">
        <f>J351+B351+'SS taxation calculator'!$C$7</f>
        <v>-708000</v>
      </c>
      <c r="O351" s="55">
        <f t="shared" si="7"/>
        <v>31500</v>
      </c>
      <c r="P351" s="132">
        <f>VLOOKUP('SS taxation calculator'!$C$12,'SS taxation calculator'!$BC$6:$BF$16,3,FALSE)</f>
        <v>0</v>
      </c>
      <c r="Q351" s="132">
        <f>VLOOKUP('SS taxation calculator'!$C$12,'SS taxation calculator'!$BC$6:$BF$16,4,FALSE)</f>
        <v>0</v>
      </c>
      <c r="R351" s="132">
        <f t="shared" si="8"/>
        <v>0</v>
      </c>
      <c r="S351" s="205">
        <f>VLOOKUP('SS taxation calculator'!$C$12,'SS taxation calculator'!$BC$6:$BF$16,2,FALSE)</f>
        <v>0</v>
      </c>
      <c r="T351" s="132">
        <f t="shared" si="9"/>
        <v>0</v>
      </c>
    </row>
    <row r="352" ht="15.75" customHeight="1">
      <c r="A352" s="55">
        <f t="shared" si="1"/>
        <v>0</v>
      </c>
      <c r="B352" s="52">
        <f t="shared" si="2"/>
        <v>-707000</v>
      </c>
      <c r="C352" s="51">
        <f>'SS taxation calculator'!$G$7</f>
        <v>0</v>
      </c>
      <c r="D352" s="52">
        <f>'SS taxation calculator'!$C$7+B352+'SS taxation calculator'!$C$8+'SS taxation calculator'!$C$9*0.5-'Line By Line'!$E$12</f>
        <v>-707000</v>
      </c>
      <c r="E352" s="52">
        <f>IF(D352&lt;'Line By Line'!$E$14,0,MIN(D352-'Line By Line'!$E$14,'Line By Line'!$E$16))</f>
        <v>0</v>
      </c>
      <c r="F352" s="52">
        <f t="shared" si="3"/>
        <v>0</v>
      </c>
      <c r="G352" s="51" t="str">
        <f t="shared" si="4"/>
        <v>50% of 1st TH</v>
      </c>
      <c r="H352" s="51">
        <f>IF('Line By Line'!$E$14&lt;D352,D352-'Line By Line'!$E$14-E352,0)</f>
        <v>0</v>
      </c>
      <c r="I352" s="52">
        <f>H352*'SS taxation calculator'!$E$32</f>
        <v>0</v>
      </c>
      <c r="J352" s="52">
        <f t="shared" si="5"/>
        <v>0</v>
      </c>
      <c r="K352" s="204" t="str">
        <f t="shared" si="6"/>
        <v>#DIV/0!</v>
      </c>
      <c r="L352" s="54" t="str">
        <f>CONCATENATE("Adding $",ROUND(B352/1000,1),"K actually added $",ROUND((B352+(J352-'SS taxation calculator'!$G$8))/1000,1),"K")</f>
        <v>Adding $-707K actually added $-707K</v>
      </c>
      <c r="M352" s="61">
        <f>'SS taxation calculator'!$C$7+'SS taxation calculator'!$C$8+'SS taxation calculator'!$C$9+B352</f>
        <v>-707000</v>
      </c>
      <c r="N352" s="55">
        <f>J352+B352+'SS taxation calculator'!$C$7</f>
        <v>-707000</v>
      </c>
      <c r="O352" s="55">
        <f t="shared" si="7"/>
        <v>31500</v>
      </c>
      <c r="P352" s="132">
        <f>VLOOKUP('SS taxation calculator'!$C$12,'SS taxation calculator'!$BC$6:$BF$16,3,FALSE)</f>
        <v>0</v>
      </c>
      <c r="Q352" s="132">
        <f>VLOOKUP('SS taxation calculator'!$C$12,'SS taxation calculator'!$BC$6:$BF$16,4,FALSE)</f>
        <v>0</v>
      </c>
      <c r="R352" s="132">
        <f t="shared" si="8"/>
        <v>0</v>
      </c>
      <c r="S352" s="205">
        <f>VLOOKUP('SS taxation calculator'!$C$12,'SS taxation calculator'!$BC$6:$BF$16,2,FALSE)</f>
        <v>0</v>
      </c>
      <c r="T352" s="132">
        <f t="shared" si="9"/>
        <v>0</v>
      </c>
    </row>
    <row r="353" ht="15.75" customHeight="1">
      <c r="A353" s="55">
        <f t="shared" si="1"/>
        <v>0</v>
      </c>
      <c r="B353" s="52">
        <f t="shared" si="2"/>
        <v>-706000</v>
      </c>
      <c r="C353" s="51">
        <f>'SS taxation calculator'!$G$7</f>
        <v>0</v>
      </c>
      <c r="D353" s="52">
        <f>'SS taxation calculator'!$C$7+B353+'SS taxation calculator'!$C$8+'SS taxation calculator'!$C$9*0.5-'Line By Line'!$E$12</f>
        <v>-706000</v>
      </c>
      <c r="E353" s="52">
        <f>IF(D353&lt;'Line By Line'!$E$14,0,MIN(D353-'Line By Line'!$E$14,'Line By Line'!$E$16))</f>
        <v>0</v>
      </c>
      <c r="F353" s="52">
        <f t="shared" si="3"/>
        <v>0</v>
      </c>
      <c r="G353" s="51" t="str">
        <f t="shared" si="4"/>
        <v>50% of 1st TH</v>
      </c>
      <c r="H353" s="51">
        <f>IF('Line By Line'!$E$14&lt;D353,D353-'Line By Line'!$E$14-E353,0)</f>
        <v>0</v>
      </c>
      <c r="I353" s="52">
        <f>H353*'SS taxation calculator'!$E$32</f>
        <v>0</v>
      </c>
      <c r="J353" s="52">
        <f t="shared" si="5"/>
        <v>0</v>
      </c>
      <c r="K353" s="204" t="str">
        <f t="shared" si="6"/>
        <v>#DIV/0!</v>
      </c>
      <c r="L353" s="54" t="str">
        <f>CONCATENATE("Adding $",ROUND(B353/1000,1),"K actually added $",ROUND((B353+(J353-'SS taxation calculator'!$G$8))/1000,1),"K")</f>
        <v>Adding $-706K actually added $-706K</v>
      </c>
      <c r="M353" s="61">
        <f>'SS taxation calculator'!$C$7+'SS taxation calculator'!$C$8+'SS taxation calculator'!$C$9+B353</f>
        <v>-706000</v>
      </c>
      <c r="N353" s="55">
        <f>J353+B353+'SS taxation calculator'!$C$7</f>
        <v>-706000</v>
      </c>
      <c r="O353" s="55">
        <f t="shared" si="7"/>
        <v>31500</v>
      </c>
      <c r="P353" s="132">
        <f>VLOOKUP('SS taxation calculator'!$C$12,'SS taxation calculator'!$BC$6:$BF$16,3,FALSE)</f>
        <v>0</v>
      </c>
      <c r="Q353" s="132">
        <f>VLOOKUP('SS taxation calculator'!$C$12,'SS taxation calculator'!$BC$6:$BF$16,4,FALSE)</f>
        <v>0</v>
      </c>
      <c r="R353" s="132">
        <f t="shared" si="8"/>
        <v>0</v>
      </c>
      <c r="S353" s="205">
        <f>VLOOKUP('SS taxation calculator'!$C$12,'SS taxation calculator'!$BC$6:$BF$16,2,FALSE)</f>
        <v>0</v>
      </c>
      <c r="T353" s="132">
        <f t="shared" si="9"/>
        <v>0</v>
      </c>
    </row>
    <row r="354" ht="15.75" customHeight="1">
      <c r="A354" s="55">
        <f t="shared" si="1"/>
        <v>0</v>
      </c>
      <c r="B354" s="52">
        <f t="shared" si="2"/>
        <v>-705000</v>
      </c>
      <c r="C354" s="51">
        <f>'SS taxation calculator'!$G$7</f>
        <v>0</v>
      </c>
      <c r="D354" s="52">
        <f>'SS taxation calculator'!$C$7+B354+'SS taxation calculator'!$C$8+'SS taxation calculator'!$C$9*0.5-'Line By Line'!$E$12</f>
        <v>-705000</v>
      </c>
      <c r="E354" s="52">
        <f>IF(D354&lt;'Line By Line'!$E$14,0,MIN(D354-'Line By Line'!$E$14,'Line By Line'!$E$16))</f>
        <v>0</v>
      </c>
      <c r="F354" s="52">
        <f t="shared" si="3"/>
        <v>0</v>
      </c>
      <c r="G354" s="51" t="str">
        <f t="shared" si="4"/>
        <v>50% of 1st TH</v>
      </c>
      <c r="H354" s="51">
        <f>IF('Line By Line'!$E$14&lt;D354,D354-'Line By Line'!$E$14-E354,0)</f>
        <v>0</v>
      </c>
      <c r="I354" s="52">
        <f>H354*'SS taxation calculator'!$E$32</f>
        <v>0</v>
      </c>
      <c r="J354" s="52">
        <f t="shared" si="5"/>
        <v>0</v>
      </c>
      <c r="K354" s="204" t="str">
        <f t="shared" si="6"/>
        <v>#DIV/0!</v>
      </c>
      <c r="L354" s="54" t="str">
        <f>CONCATENATE("Adding $",ROUND(B354/1000,1),"K actually added $",ROUND((B354+(J354-'SS taxation calculator'!$G$8))/1000,1),"K")</f>
        <v>Adding $-705K actually added $-705K</v>
      </c>
      <c r="M354" s="61">
        <f>'SS taxation calculator'!$C$7+'SS taxation calculator'!$C$8+'SS taxation calculator'!$C$9+B354</f>
        <v>-705000</v>
      </c>
      <c r="N354" s="55">
        <f>J354+B354+'SS taxation calculator'!$C$7</f>
        <v>-705000</v>
      </c>
      <c r="O354" s="55">
        <f t="shared" si="7"/>
        <v>31500</v>
      </c>
      <c r="P354" s="132">
        <f>VLOOKUP('SS taxation calculator'!$C$12,'SS taxation calculator'!$BC$6:$BF$16,3,FALSE)</f>
        <v>0</v>
      </c>
      <c r="Q354" s="132">
        <f>VLOOKUP('SS taxation calculator'!$C$12,'SS taxation calculator'!$BC$6:$BF$16,4,FALSE)</f>
        <v>0</v>
      </c>
      <c r="R354" s="132">
        <f t="shared" si="8"/>
        <v>0</v>
      </c>
      <c r="S354" s="205">
        <f>VLOOKUP('SS taxation calculator'!$C$12,'SS taxation calculator'!$BC$6:$BF$16,2,FALSE)</f>
        <v>0</v>
      </c>
      <c r="T354" s="132">
        <f t="shared" si="9"/>
        <v>0</v>
      </c>
    </row>
    <row r="355" ht="15.75" customHeight="1">
      <c r="A355" s="55">
        <f t="shared" si="1"/>
        <v>0</v>
      </c>
      <c r="B355" s="52">
        <f t="shared" si="2"/>
        <v>-704000</v>
      </c>
      <c r="C355" s="51">
        <f>'SS taxation calculator'!$G$7</f>
        <v>0</v>
      </c>
      <c r="D355" s="52">
        <f>'SS taxation calculator'!$C$7+B355+'SS taxation calculator'!$C$8+'SS taxation calculator'!$C$9*0.5-'Line By Line'!$E$12</f>
        <v>-704000</v>
      </c>
      <c r="E355" s="52">
        <f>IF(D355&lt;'Line By Line'!$E$14,0,MIN(D355-'Line By Line'!$E$14,'Line By Line'!$E$16))</f>
        <v>0</v>
      </c>
      <c r="F355" s="52">
        <f t="shared" si="3"/>
        <v>0</v>
      </c>
      <c r="G355" s="51" t="str">
        <f t="shared" si="4"/>
        <v>50% of 1st TH</v>
      </c>
      <c r="H355" s="51">
        <f>IF('Line By Line'!$E$14&lt;D355,D355-'Line By Line'!$E$14-E355,0)</f>
        <v>0</v>
      </c>
      <c r="I355" s="52">
        <f>H355*'SS taxation calculator'!$E$32</f>
        <v>0</v>
      </c>
      <c r="J355" s="52">
        <f t="shared" si="5"/>
        <v>0</v>
      </c>
      <c r="K355" s="204" t="str">
        <f t="shared" si="6"/>
        <v>#DIV/0!</v>
      </c>
      <c r="L355" s="54" t="str">
        <f>CONCATENATE("Adding $",ROUND(B355/1000,1),"K actually added $",ROUND((B355+(J355-'SS taxation calculator'!$G$8))/1000,1),"K")</f>
        <v>Adding $-704K actually added $-704K</v>
      </c>
      <c r="M355" s="61">
        <f>'SS taxation calculator'!$C$7+'SS taxation calculator'!$C$8+'SS taxation calculator'!$C$9+B355</f>
        <v>-704000</v>
      </c>
      <c r="N355" s="55">
        <f>J355+B355+'SS taxation calculator'!$C$7</f>
        <v>-704000</v>
      </c>
      <c r="O355" s="55">
        <f t="shared" si="7"/>
        <v>31500</v>
      </c>
      <c r="P355" s="132">
        <f>VLOOKUP('SS taxation calculator'!$C$12,'SS taxation calculator'!$BC$6:$BF$16,3,FALSE)</f>
        <v>0</v>
      </c>
      <c r="Q355" s="132">
        <f>VLOOKUP('SS taxation calculator'!$C$12,'SS taxation calculator'!$BC$6:$BF$16,4,FALSE)</f>
        <v>0</v>
      </c>
      <c r="R355" s="132">
        <f t="shared" si="8"/>
        <v>0</v>
      </c>
      <c r="S355" s="205">
        <f>VLOOKUP('SS taxation calculator'!$C$12,'SS taxation calculator'!$BC$6:$BF$16,2,FALSE)</f>
        <v>0</v>
      </c>
      <c r="T355" s="132">
        <f t="shared" si="9"/>
        <v>0</v>
      </c>
    </row>
    <row r="356" ht="15.75" customHeight="1">
      <c r="A356" s="55">
        <f t="shared" si="1"/>
        <v>0</v>
      </c>
      <c r="B356" s="52">
        <f t="shared" si="2"/>
        <v>-703000</v>
      </c>
      <c r="C356" s="51">
        <f>'SS taxation calculator'!$G$7</f>
        <v>0</v>
      </c>
      <c r="D356" s="52">
        <f>'SS taxation calculator'!$C$7+B356+'SS taxation calculator'!$C$8+'SS taxation calculator'!$C$9*0.5-'Line By Line'!$E$12</f>
        <v>-703000</v>
      </c>
      <c r="E356" s="52">
        <f>IF(D356&lt;'Line By Line'!$E$14,0,MIN(D356-'Line By Line'!$E$14,'Line By Line'!$E$16))</f>
        <v>0</v>
      </c>
      <c r="F356" s="52">
        <f t="shared" si="3"/>
        <v>0</v>
      </c>
      <c r="G356" s="51" t="str">
        <f t="shared" si="4"/>
        <v>50% of 1st TH</v>
      </c>
      <c r="H356" s="51">
        <f>IF('Line By Line'!$E$14&lt;D356,D356-'Line By Line'!$E$14-E356,0)</f>
        <v>0</v>
      </c>
      <c r="I356" s="52">
        <f>H356*'SS taxation calculator'!$E$32</f>
        <v>0</v>
      </c>
      <c r="J356" s="52">
        <f t="shared" si="5"/>
        <v>0</v>
      </c>
      <c r="K356" s="204" t="str">
        <f t="shared" si="6"/>
        <v>#DIV/0!</v>
      </c>
      <c r="L356" s="54" t="str">
        <f>CONCATENATE("Adding $",ROUND(B356/1000,1),"K actually added $",ROUND((B356+(J356-'SS taxation calculator'!$G$8))/1000,1),"K")</f>
        <v>Adding $-703K actually added $-703K</v>
      </c>
      <c r="M356" s="61">
        <f>'SS taxation calculator'!$C$7+'SS taxation calculator'!$C$8+'SS taxation calculator'!$C$9+B356</f>
        <v>-703000</v>
      </c>
      <c r="N356" s="55">
        <f>J356+B356+'SS taxation calculator'!$C$7</f>
        <v>-703000</v>
      </c>
      <c r="O356" s="55">
        <f t="shared" si="7"/>
        <v>31500</v>
      </c>
      <c r="P356" s="132">
        <f>VLOOKUP('SS taxation calculator'!$C$12,'SS taxation calculator'!$BC$6:$BF$16,3,FALSE)</f>
        <v>0</v>
      </c>
      <c r="Q356" s="132">
        <f>VLOOKUP('SS taxation calculator'!$C$12,'SS taxation calculator'!$BC$6:$BF$16,4,FALSE)</f>
        <v>0</v>
      </c>
      <c r="R356" s="132">
        <f t="shared" si="8"/>
        <v>0</v>
      </c>
      <c r="S356" s="205">
        <f>VLOOKUP('SS taxation calculator'!$C$12,'SS taxation calculator'!$BC$6:$BF$16,2,FALSE)</f>
        <v>0</v>
      </c>
      <c r="T356" s="132">
        <f t="shared" si="9"/>
        <v>0</v>
      </c>
    </row>
    <row r="357" ht="15.75" customHeight="1">
      <c r="A357" s="55">
        <f t="shared" si="1"/>
        <v>0</v>
      </c>
      <c r="B357" s="52">
        <f t="shared" si="2"/>
        <v>-702000</v>
      </c>
      <c r="C357" s="51">
        <f>'SS taxation calculator'!$G$7</f>
        <v>0</v>
      </c>
      <c r="D357" s="52">
        <f>'SS taxation calculator'!$C$7+B357+'SS taxation calculator'!$C$8+'SS taxation calculator'!$C$9*0.5-'Line By Line'!$E$12</f>
        <v>-702000</v>
      </c>
      <c r="E357" s="52">
        <f>IF(D357&lt;'Line By Line'!$E$14,0,MIN(D357-'Line By Line'!$E$14,'Line By Line'!$E$16))</f>
        <v>0</v>
      </c>
      <c r="F357" s="52">
        <f t="shared" si="3"/>
        <v>0</v>
      </c>
      <c r="G357" s="51" t="str">
        <f t="shared" si="4"/>
        <v>50% of 1st TH</v>
      </c>
      <c r="H357" s="51">
        <f>IF('Line By Line'!$E$14&lt;D357,D357-'Line By Line'!$E$14-E357,0)</f>
        <v>0</v>
      </c>
      <c r="I357" s="52">
        <f>H357*'SS taxation calculator'!$E$32</f>
        <v>0</v>
      </c>
      <c r="J357" s="52">
        <f t="shared" si="5"/>
        <v>0</v>
      </c>
      <c r="K357" s="204" t="str">
        <f t="shared" si="6"/>
        <v>#DIV/0!</v>
      </c>
      <c r="L357" s="54" t="str">
        <f>CONCATENATE("Adding $",ROUND(B357/1000,1),"K actually added $",ROUND((B357+(J357-'SS taxation calculator'!$G$8))/1000,1),"K")</f>
        <v>Adding $-702K actually added $-702K</v>
      </c>
      <c r="M357" s="61">
        <f>'SS taxation calculator'!$C$7+'SS taxation calculator'!$C$8+'SS taxation calculator'!$C$9+B357</f>
        <v>-702000</v>
      </c>
      <c r="N357" s="55">
        <f>J357+B357+'SS taxation calculator'!$C$7</f>
        <v>-702000</v>
      </c>
      <c r="O357" s="55">
        <f t="shared" si="7"/>
        <v>31500</v>
      </c>
      <c r="P357" s="132">
        <f>VLOOKUP('SS taxation calculator'!$C$12,'SS taxation calculator'!$BC$6:$BF$16,3,FALSE)</f>
        <v>0</v>
      </c>
      <c r="Q357" s="132">
        <f>VLOOKUP('SS taxation calculator'!$C$12,'SS taxation calculator'!$BC$6:$BF$16,4,FALSE)</f>
        <v>0</v>
      </c>
      <c r="R357" s="132">
        <f t="shared" si="8"/>
        <v>0</v>
      </c>
      <c r="S357" s="205">
        <f>VLOOKUP('SS taxation calculator'!$C$12,'SS taxation calculator'!$BC$6:$BF$16,2,FALSE)</f>
        <v>0</v>
      </c>
      <c r="T357" s="132">
        <f t="shared" si="9"/>
        <v>0</v>
      </c>
    </row>
    <row r="358" ht="15.75" customHeight="1">
      <c r="A358" s="55">
        <f t="shared" si="1"/>
        <v>0</v>
      </c>
      <c r="B358" s="52">
        <f t="shared" si="2"/>
        <v>-701000</v>
      </c>
      <c r="C358" s="51">
        <f>'SS taxation calculator'!$G$7</f>
        <v>0</v>
      </c>
      <c r="D358" s="52">
        <f>'SS taxation calculator'!$C$7+B358+'SS taxation calculator'!$C$8+'SS taxation calculator'!$C$9*0.5-'Line By Line'!$E$12</f>
        <v>-701000</v>
      </c>
      <c r="E358" s="52">
        <f>IF(D358&lt;'Line By Line'!$E$14,0,MIN(D358-'Line By Line'!$E$14,'Line By Line'!$E$16))</f>
        <v>0</v>
      </c>
      <c r="F358" s="52">
        <f t="shared" si="3"/>
        <v>0</v>
      </c>
      <c r="G358" s="51" t="str">
        <f t="shared" si="4"/>
        <v>50% of 1st TH</v>
      </c>
      <c r="H358" s="51">
        <f>IF('Line By Line'!$E$14&lt;D358,D358-'Line By Line'!$E$14-E358,0)</f>
        <v>0</v>
      </c>
      <c r="I358" s="52">
        <f>H358*'SS taxation calculator'!$E$32</f>
        <v>0</v>
      </c>
      <c r="J358" s="52">
        <f t="shared" si="5"/>
        <v>0</v>
      </c>
      <c r="K358" s="204" t="str">
        <f t="shared" si="6"/>
        <v>#DIV/0!</v>
      </c>
      <c r="L358" s="54" t="str">
        <f>CONCATENATE("Adding $",ROUND(B358/1000,1),"K actually added $",ROUND((B358+(J358-'SS taxation calculator'!$G$8))/1000,1),"K")</f>
        <v>Adding $-701K actually added $-701K</v>
      </c>
      <c r="M358" s="61">
        <f>'SS taxation calculator'!$C$7+'SS taxation calculator'!$C$8+'SS taxation calculator'!$C$9+B358</f>
        <v>-701000</v>
      </c>
      <c r="N358" s="55">
        <f>J358+B358+'SS taxation calculator'!$C$7</f>
        <v>-701000</v>
      </c>
      <c r="O358" s="55">
        <f t="shared" si="7"/>
        <v>31500</v>
      </c>
      <c r="P358" s="132">
        <f>VLOOKUP('SS taxation calculator'!$C$12,'SS taxation calculator'!$BC$6:$BF$16,3,FALSE)</f>
        <v>0</v>
      </c>
      <c r="Q358" s="132">
        <f>VLOOKUP('SS taxation calculator'!$C$12,'SS taxation calculator'!$BC$6:$BF$16,4,FALSE)</f>
        <v>0</v>
      </c>
      <c r="R358" s="132">
        <f t="shared" si="8"/>
        <v>0</v>
      </c>
      <c r="S358" s="205">
        <f>VLOOKUP('SS taxation calculator'!$C$12,'SS taxation calculator'!$BC$6:$BF$16,2,FALSE)</f>
        <v>0</v>
      </c>
      <c r="T358" s="132">
        <f t="shared" si="9"/>
        <v>0</v>
      </c>
    </row>
    <row r="359" ht="15.75" customHeight="1">
      <c r="A359" s="55">
        <f t="shared" si="1"/>
        <v>0</v>
      </c>
      <c r="B359" s="52">
        <f t="shared" si="2"/>
        <v>-700000</v>
      </c>
      <c r="C359" s="51">
        <f>'SS taxation calculator'!$G$7</f>
        <v>0</v>
      </c>
      <c r="D359" s="52">
        <f>'SS taxation calculator'!$C$7+B359+'SS taxation calculator'!$C$8+'SS taxation calculator'!$C$9*0.5-'Line By Line'!$E$12</f>
        <v>-700000</v>
      </c>
      <c r="E359" s="52">
        <f>IF(D359&lt;'Line By Line'!$E$14,0,MIN(D359-'Line By Line'!$E$14,'Line By Line'!$E$16))</f>
        <v>0</v>
      </c>
      <c r="F359" s="52">
        <f t="shared" si="3"/>
        <v>0</v>
      </c>
      <c r="G359" s="51" t="str">
        <f t="shared" si="4"/>
        <v>50% of 1st TH</v>
      </c>
      <c r="H359" s="51">
        <f>IF('Line By Line'!$E$14&lt;D359,D359-'Line By Line'!$E$14-E359,0)</f>
        <v>0</v>
      </c>
      <c r="I359" s="52">
        <f>H359*'SS taxation calculator'!$E$32</f>
        <v>0</v>
      </c>
      <c r="J359" s="52">
        <f t="shared" si="5"/>
        <v>0</v>
      </c>
      <c r="K359" s="204" t="str">
        <f t="shared" si="6"/>
        <v>#DIV/0!</v>
      </c>
      <c r="L359" s="54" t="str">
        <f>CONCATENATE("Adding $",ROUND(B359/1000,1),"K actually added $",ROUND((B359+(J359-'SS taxation calculator'!$G$8))/1000,1),"K")</f>
        <v>Adding $-700K actually added $-700K</v>
      </c>
      <c r="M359" s="61">
        <f>'SS taxation calculator'!$C$7+'SS taxation calculator'!$C$8+'SS taxation calculator'!$C$9+B359</f>
        <v>-700000</v>
      </c>
      <c r="N359" s="55">
        <f>J359+B359+'SS taxation calculator'!$C$7</f>
        <v>-700000</v>
      </c>
      <c r="O359" s="55">
        <f t="shared" si="7"/>
        <v>31500</v>
      </c>
      <c r="P359" s="132">
        <f>VLOOKUP('SS taxation calculator'!$C$12,'SS taxation calculator'!$BC$6:$BF$16,3,FALSE)</f>
        <v>0</v>
      </c>
      <c r="Q359" s="132">
        <f>VLOOKUP('SS taxation calculator'!$C$12,'SS taxation calculator'!$BC$6:$BF$16,4,FALSE)</f>
        <v>0</v>
      </c>
      <c r="R359" s="132">
        <f t="shared" si="8"/>
        <v>0</v>
      </c>
      <c r="S359" s="205">
        <f>VLOOKUP('SS taxation calculator'!$C$12,'SS taxation calculator'!$BC$6:$BF$16,2,FALSE)</f>
        <v>0</v>
      </c>
      <c r="T359" s="132">
        <f t="shared" si="9"/>
        <v>0</v>
      </c>
    </row>
    <row r="360" ht="15.75" customHeight="1">
      <c r="A360" s="55">
        <f t="shared" si="1"/>
        <v>0</v>
      </c>
      <c r="B360" s="52">
        <f t="shared" si="2"/>
        <v>-699000</v>
      </c>
      <c r="C360" s="51">
        <f>'SS taxation calculator'!$G$7</f>
        <v>0</v>
      </c>
      <c r="D360" s="52">
        <f>'SS taxation calculator'!$C$7+B360+'SS taxation calculator'!$C$8+'SS taxation calculator'!$C$9*0.5-'Line By Line'!$E$12</f>
        <v>-699000</v>
      </c>
      <c r="E360" s="52">
        <f>IF(D360&lt;'Line By Line'!$E$14,0,MIN(D360-'Line By Line'!$E$14,'Line By Line'!$E$16))</f>
        <v>0</v>
      </c>
      <c r="F360" s="52">
        <f t="shared" si="3"/>
        <v>0</v>
      </c>
      <c r="G360" s="51" t="str">
        <f t="shared" si="4"/>
        <v>50% of 1st TH</v>
      </c>
      <c r="H360" s="51">
        <f>IF('Line By Line'!$E$14&lt;D360,D360-'Line By Line'!$E$14-E360,0)</f>
        <v>0</v>
      </c>
      <c r="I360" s="52">
        <f>H360*'SS taxation calculator'!$E$32</f>
        <v>0</v>
      </c>
      <c r="J360" s="52">
        <f t="shared" si="5"/>
        <v>0</v>
      </c>
      <c r="K360" s="204" t="str">
        <f t="shared" si="6"/>
        <v>#DIV/0!</v>
      </c>
      <c r="L360" s="54" t="str">
        <f>CONCATENATE("Adding $",ROUND(B360/1000,1),"K actually added $",ROUND((B360+(J360-'SS taxation calculator'!$G$8))/1000,1),"K")</f>
        <v>Adding $-699K actually added $-699K</v>
      </c>
      <c r="M360" s="61">
        <f>'SS taxation calculator'!$C$7+'SS taxation calculator'!$C$8+'SS taxation calculator'!$C$9+B360</f>
        <v>-699000</v>
      </c>
      <c r="N360" s="55">
        <f>J360+B360+'SS taxation calculator'!$C$7</f>
        <v>-699000</v>
      </c>
      <c r="O360" s="55">
        <f t="shared" si="7"/>
        <v>31500</v>
      </c>
      <c r="P360" s="132">
        <f>VLOOKUP('SS taxation calculator'!$C$12,'SS taxation calculator'!$BC$6:$BF$16,3,FALSE)</f>
        <v>0</v>
      </c>
      <c r="Q360" s="132">
        <f>VLOOKUP('SS taxation calculator'!$C$12,'SS taxation calculator'!$BC$6:$BF$16,4,FALSE)</f>
        <v>0</v>
      </c>
      <c r="R360" s="132">
        <f t="shared" si="8"/>
        <v>0</v>
      </c>
      <c r="S360" s="205">
        <f>VLOOKUP('SS taxation calculator'!$C$12,'SS taxation calculator'!$BC$6:$BF$16,2,FALSE)</f>
        <v>0</v>
      </c>
      <c r="T360" s="132">
        <f t="shared" si="9"/>
        <v>0</v>
      </c>
    </row>
    <row r="361" ht="15.75" customHeight="1">
      <c r="A361" s="55">
        <f t="shared" si="1"/>
        <v>0</v>
      </c>
      <c r="B361" s="52">
        <f t="shared" si="2"/>
        <v>-698000</v>
      </c>
      <c r="C361" s="51">
        <f>'SS taxation calculator'!$G$7</f>
        <v>0</v>
      </c>
      <c r="D361" s="52">
        <f>'SS taxation calculator'!$C$7+B361+'SS taxation calculator'!$C$8+'SS taxation calculator'!$C$9*0.5-'Line By Line'!$E$12</f>
        <v>-698000</v>
      </c>
      <c r="E361" s="52">
        <f>IF(D361&lt;'Line By Line'!$E$14,0,MIN(D361-'Line By Line'!$E$14,'Line By Line'!$E$16))</f>
        <v>0</v>
      </c>
      <c r="F361" s="52">
        <f t="shared" si="3"/>
        <v>0</v>
      </c>
      <c r="G361" s="51" t="str">
        <f t="shared" si="4"/>
        <v>50% of 1st TH</v>
      </c>
      <c r="H361" s="51">
        <f>IF('Line By Line'!$E$14&lt;D361,D361-'Line By Line'!$E$14-E361,0)</f>
        <v>0</v>
      </c>
      <c r="I361" s="52">
        <f>H361*'SS taxation calculator'!$E$32</f>
        <v>0</v>
      </c>
      <c r="J361" s="52">
        <f t="shared" si="5"/>
        <v>0</v>
      </c>
      <c r="K361" s="204" t="str">
        <f t="shared" si="6"/>
        <v>#DIV/0!</v>
      </c>
      <c r="L361" s="54" t="str">
        <f>CONCATENATE("Adding $",ROUND(B361/1000,1),"K actually added $",ROUND((B361+(J361-'SS taxation calculator'!$G$8))/1000,1),"K")</f>
        <v>Adding $-698K actually added $-698K</v>
      </c>
      <c r="M361" s="61">
        <f>'SS taxation calculator'!$C$7+'SS taxation calculator'!$C$8+'SS taxation calculator'!$C$9+B361</f>
        <v>-698000</v>
      </c>
      <c r="N361" s="55">
        <f>J361+B361+'SS taxation calculator'!$C$7</f>
        <v>-698000</v>
      </c>
      <c r="O361" s="55">
        <f t="shared" si="7"/>
        <v>31500</v>
      </c>
      <c r="P361" s="132">
        <f>VLOOKUP('SS taxation calculator'!$C$12,'SS taxation calculator'!$BC$6:$BF$16,3,FALSE)</f>
        <v>0</v>
      </c>
      <c r="Q361" s="132">
        <f>VLOOKUP('SS taxation calculator'!$C$12,'SS taxation calculator'!$BC$6:$BF$16,4,FALSE)</f>
        <v>0</v>
      </c>
      <c r="R361" s="132">
        <f t="shared" si="8"/>
        <v>0</v>
      </c>
      <c r="S361" s="205">
        <f>VLOOKUP('SS taxation calculator'!$C$12,'SS taxation calculator'!$BC$6:$BF$16,2,FALSE)</f>
        <v>0</v>
      </c>
      <c r="T361" s="132">
        <f t="shared" si="9"/>
        <v>0</v>
      </c>
    </row>
    <row r="362" ht="15.75" customHeight="1">
      <c r="A362" s="55">
        <f t="shared" si="1"/>
        <v>0</v>
      </c>
      <c r="B362" s="52">
        <f t="shared" si="2"/>
        <v>-697000</v>
      </c>
      <c r="C362" s="51">
        <f>'SS taxation calculator'!$G$7</f>
        <v>0</v>
      </c>
      <c r="D362" s="52">
        <f>'SS taxation calculator'!$C$7+B362+'SS taxation calculator'!$C$8+'SS taxation calculator'!$C$9*0.5-'Line By Line'!$E$12</f>
        <v>-697000</v>
      </c>
      <c r="E362" s="52">
        <f>IF(D362&lt;'Line By Line'!$E$14,0,MIN(D362-'Line By Line'!$E$14,'Line By Line'!$E$16))</f>
        <v>0</v>
      </c>
      <c r="F362" s="52">
        <f t="shared" si="3"/>
        <v>0</v>
      </c>
      <c r="G362" s="51" t="str">
        <f t="shared" si="4"/>
        <v>50% of 1st TH</v>
      </c>
      <c r="H362" s="51">
        <f>IF('Line By Line'!$E$14&lt;D362,D362-'Line By Line'!$E$14-E362,0)</f>
        <v>0</v>
      </c>
      <c r="I362" s="52">
        <f>H362*'SS taxation calculator'!$E$32</f>
        <v>0</v>
      </c>
      <c r="J362" s="52">
        <f t="shared" si="5"/>
        <v>0</v>
      </c>
      <c r="K362" s="204" t="str">
        <f t="shared" si="6"/>
        <v>#DIV/0!</v>
      </c>
      <c r="L362" s="54" t="str">
        <f>CONCATENATE("Adding $",ROUND(B362/1000,1),"K actually added $",ROUND((B362+(J362-'SS taxation calculator'!$G$8))/1000,1),"K")</f>
        <v>Adding $-697K actually added $-697K</v>
      </c>
      <c r="M362" s="61">
        <f>'SS taxation calculator'!$C$7+'SS taxation calculator'!$C$8+'SS taxation calculator'!$C$9+B362</f>
        <v>-697000</v>
      </c>
      <c r="N362" s="55">
        <f>J362+B362+'SS taxation calculator'!$C$7</f>
        <v>-697000</v>
      </c>
      <c r="O362" s="55">
        <f t="shared" si="7"/>
        <v>31500</v>
      </c>
      <c r="P362" s="132">
        <f>VLOOKUP('SS taxation calculator'!$C$12,'SS taxation calculator'!$BC$6:$BF$16,3,FALSE)</f>
        <v>0</v>
      </c>
      <c r="Q362" s="132">
        <f>VLOOKUP('SS taxation calculator'!$C$12,'SS taxation calculator'!$BC$6:$BF$16,4,FALSE)</f>
        <v>0</v>
      </c>
      <c r="R362" s="132">
        <f t="shared" si="8"/>
        <v>0</v>
      </c>
      <c r="S362" s="205">
        <f>VLOOKUP('SS taxation calculator'!$C$12,'SS taxation calculator'!$BC$6:$BF$16,2,FALSE)</f>
        <v>0</v>
      </c>
      <c r="T362" s="132">
        <f t="shared" si="9"/>
        <v>0</v>
      </c>
    </row>
    <row r="363" ht="15.75" customHeight="1">
      <c r="A363" s="55">
        <f t="shared" si="1"/>
        <v>0</v>
      </c>
      <c r="B363" s="52">
        <f t="shared" si="2"/>
        <v>-696000</v>
      </c>
      <c r="C363" s="51">
        <f>'SS taxation calculator'!$G$7</f>
        <v>0</v>
      </c>
      <c r="D363" s="52">
        <f>'SS taxation calculator'!$C$7+B363+'SS taxation calculator'!$C$8+'SS taxation calculator'!$C$9*0.5-'Line By Line'!$E$12</f>
        <v>-696000</v>
      </c>
      <c r="E363" s="52">
        <f>IF(D363&lt;'Line By Line'!$E$14,0,MIN(D363-'Line By Line'!$E$14,'Line By Line'!$E$16))</f>
        <v>0</v>
      </c>
      <c r="F363" s="52">
        <f t="shared" si="3"/>
        <v>0</v>
      </c>
      <c r="G363" s="51" t="str">
        <f t="shared" si="4"/>
        <v>50% of 1st TH</v>
      </c>
      <c r="H363" s="51">
        <f>IF('Line By Line'!$E$14&lt;D363,D363-'Line By Line'!$E$14-E363,0)</f>
        <v>0</v>
      </c>
      <c r="I363" s="52">
        <f>H363*'SS taxation calculator'!$E$32</f>
        <v>0</v>
      </c>
      <c r="J363" s="52">
        <f t="shared" si="5"/>
        <v>0</v>
      </c>
      <c r="K363" s="204" t="str">
        <f t="shared" si="6"/>
        <v>#DIV/0!</v>
      </c>
      <c r="L363" s="54" t="str">
        <f>CONCATENATE("Adding $",ROUND(B363/1000,1),"K actually added $",ROUND((B363+(J363-'SS taxation calculator'!$G$8))/1000,1),"K")</f>
        <v>Adding $-696K actually added $-696K</v>
      </c>
      <c r="M363" s="61">
        <f>'SS taxation calculator'!$C$7+'SS taxation calculator'!$C$8+'SS taxation calculator'!$C$9+B363</f>
        <v>-696000</v>
      </c>
      <c r="N363" s="55">
        <f>J363+B363+'SS taxation calculator'!$C$7</f>
        <v>-696000</v>
      </c>
      <c r="O363" s="55">
        <f t="shared" si="7"/>
        <v>31500</v>
      </c>
      <c r="P363" s="132">
        <f>VLOOKUP('SS taxation calculator'!$C$12,'SS taxation calculator'!$BC$6:$BF$16,3,FALSE)</f>
        <v>0</v>
      </c>
      <c r="Q363" s="132">
        <f>VLOOKUP('SS taxation calculator'!$C$12,'SS taxation calculator'!$BC$6:$BF$16,4,FALSE)</f>
        <v>0</v>
      </c>
      <c r="R363" s="132">
        <f t="shared" si="8"/>
        <v>0</v>
      </c>
      <c r="S363" s="205">
        <f>VLOOKUP('SS taxation calculator'!$C$12,'SS taxation calculator'!$BC$6:$BF$16,2,FALSE)</f>
        <v>0</v>
      </c>
      <c r="T363" s="132">
        <f t="shared" si="9"/>
        <v>0</v>
      </c>
    </row>
    <row r="364" ht="15.75" customHeight="1">
      <c r="A364" s="55">
        <f t="shared" si="1"/>
        <v>0</v>
      </c>
      <c r="B364" s="52">
        <f t="shared" si="2"/>
        <v>-695000</v>
      </c>
      <c r="C364" s="51">
        <f>'SS taxation calculator'!$G$7</f>
        <v>0</v>
      </c>
      <c r="D364" s="52">
        <f>'SS taxation calculator'!$C$7+B364+'SS taxation calculator'!$C$8+'SS taxation calculator'!$C$9*0.5-'Line By Line'!$E$12</f>
        <v>-695000</v>
      </c>
      <c r="E364" s="52">
        <f>IF(D364&lt;'Line By Line'!$E$14,0,MIN(D364-'Line By Line'!$E$14,'Line By Line'!$E$16))</f>
        <v>0</v>
      </c>
      <c r="F364" s="52">
        <f t="shared" si="3"/>
        <v>0</v>
      </c>
      <c r="G364" s="51" t="str">
        <f t="shared" si="4"/>
        <v>50% of 1st TH</v>
      </c>
      <c r="H364" s="51">
        <f>IF('Line By Line'!$E$14&lt;D364,D364-'Line By Line'!$E$14-E364,0)</f>
        <v>0</v>
      </c>
      <c r="I364" s="52">
        <f>H364*'SS taxation calculator'!$E$32</f>
        <v>0</v>
      </c>
      <c r="J364" s="52">
        <f t="shared" si="5"/>
        <v>0</v>
      </c>
      <c r="K364" s="204" t="str">
        <f t="shared" si="6"/>
        <v>#DIV/0!</v>
      </c>
      <c r="L364" s="54" t="str">
        <f>CONCATENATE("Adding $",ROUND(B364/1000,1),"K actually added $",ROUND((B364+(J364-'SS taxation calculator'!$G$8))/1000,1),"K")</f>
        <v>Adding $-695K actually added $-695K</v>
      </c>
      <c r="M364" s="61">
        <f>'SS taxation calculator'!$C$7+'SS taxation calculator'!$C$8+'SS taxation calculator'!$C$9+B364</f>
        <v>-695000</v>
      </c>
      <c r="N364" s="55">
        <f>J364+B364+'SS taxation calculator'!$C$7</f>
        <v>-695000</v>
      </c>
      <c r="O364" s="55">
        <f t="shared" si="7"/>
        <v>31500</v>
      </c>
      <c r="P364" s="132">
        <f>VLOOKUP('SS taxation calculator'!$C$12,'SS taxation calculator'!$BC$6:$BF$16,3,FALSE)</f>
        <v>0</v>
      </c>
      <c r="Q364" s="132">
        <f>VLOOKUP('SS taxation calculator'!$C$12,'SS taxation calculator'!$BC$6:$BF$16,4,FALSE)</f>
        <v>0</v>
      </c>
      <c r="R364" s="132">
        <f t="shared" si="8"/>
        <v>0</v>
      </c>
      <c r="S364" s="205">
        <f>VLOOKUP('SS taxation calculator'!$C$12,'SS taxation calculator'!$BC$6:$BF$16,2,FALSE)</f>
        <v>0</v>
      </c>
      <c r="T364" s="132">
        <f t="shared" si="9"/>
        <v>0</v>
      </c>
    </row>
    <row r="365" ht="15.75" customHeight="1">
      <c r="A365" s="55">
        <f t="shared" si="1"/>
        <v>0</v>
      </c>
      <c r="B365" s="52">
        <f t="shared" si="2"/>
        <v>-694000</v>
      </c>
      <c r="C365" s="51">
        <f>'SS taxation calculator'!$G$7</f>
        <v>0</v>
      </c>
      <c r="D365" s="52">
        <f>'SS taxation calculator'!$C$7+B365+'SS taxation calculator'!$C$8+'SS taxation calculator'!$C$9*0.5-'Line By Line'!$E$12</f>
        <v>-694000</v>
      </c>
      <c r="E365" s="52">
        <f>IF(D365&lt;'Line By Line'!$E$14,0,MIN(D365-'Line By Line'!$E$14,'Line By Line'!$E$16))</f>
        <v>0</v>
      </c>
      <c r="F365" s="52">
        <f t="shared" si="3"/>
        <v>0</v>
      </c>
      <c r="G365" s="51" t="str">
        <f t="shared" si="4"/>
        <v>50% of 1st TH</v>
      </c>
      <c r="H365" s="51">
        <f>IF('Line By Line'!$E$14&lt;D365,D365-'Line By Line'!$E$14-E365,0)</f>
        <v>0</v>
      </c>
      <c r="I365" s="52">
        <f>H365*'SS taxation calculator'!$E$32</f>
        <v>0</v>
      </c>
      <c r="J365" s="52">
        <f t="shared" si="5"/>
        <v>0</v>
      </c>
      <c r="K365" s="204" t="str">
        <f t="shared" si="6"/>
        <v>#DIV/0!</v>
      </c>
      <c r="L365" s="54" t="str">
        <f>CONCATENATE("Adding $",ROUND(B365/1000,1),"K actually added $",ROUND((B365+(J365-'SS taxation calculator'!$G$8))/1000,1),"K")</f>
        <v>Adding $-694K actually added $-694K</v>
      </c>
      <c r="M365" s="61">
        <f>'SS taxation calculator'!$C$7+'SS taxation calculator'!$C$8+'SS taxation calculator'!$C$9+B365</f>
        <v>-694000</v>
      </c>
      <c r="N365" s="55">
        <f>J365+B365+'SS taxation calculator'!$C$7</f>
        <v>-694000</v>
      </c>
      <c r="O365" s="55">
        <f t="shared" si="7"/>
        <v>31500</v>
      </c>
      <c r="P365" s="132">
        <f>VLOOKUP('SS taxation calculator'!$C$12,'SS taxation calculator'!$BC$6:$BF$16,3,FALSE)</f>
        <v>0</v>
      </c>
      <c r="Q365" s="132">
        <f>VLOOKUP('SS taxation calculator'!$C$12,'SS taxation calculator'!$BC$6:$BF$16,4,FALSE)</f>
        <v>0</v>
      </c>
      <c r="R365" s="132">
        <f t="shared" si="8"/>
        <v>0</v>
      </c>
      <c r="S365" s="205">
        <f>VLOOKUP('SS taxation calculator'!$C$12,'SS taxation calculator'!$BC$6:$BF$16,2,FALSE)</f>
        <v>0</v>
      </c>
      <c r="T365" s="132">
        <f t="shared" si="9"/>
        <v>0</v>
      </c>
    </row>
    <row r="366" ht="15.75" customHeight="1">
      <c r="A366" s="55">
        <f t="shared" si="1"/>
        <v>0</v>
      </c>
      <c r="B366" s="52">
        <f t="shared" si="2"/>
        <v>-693000</v>
      </c>
      <c r="C366" s="51">
        <f>'SS taxation calculator'!$G$7</f>
        <v>0</v>
      </c>
      <c r="D366" s="52">
        <f>'SS taxation calculator'!$C$7+B366+'SS taxation calculator'!$C$8+'SS taxation calculator'!$C$9*0.5-'Line By Line'!$E$12</f>
        <v>-693000</v>
      </c>
      <c r="E366" s="52">
        <f>IF(D366&lt;'Line By Line'!$E$14,0,MIN(D366-'Line By Line'!$E$14,'Line By Line'!$E$16))</f>
        <v>0</v>
      </c>
      <c r="F366" s="52">
        <f t="shared" si="3"/>
        <v>0</v>
      </c>
      <c r="G366" s="51" t="str">
        <f t="shared" si="4"/>
        <v>50% of 1st TH</v>
      </c>
      <c r="H366" s="51">
        <f>IF('Line By Line'!$E$14&lt;D366,D366-'Line By Line'!$E$14-E366,0)</f>
        <v>0</v>
      </c>
      <c r="I366" s="52">
        <f>H366*'SS taxation calculator'!$E$32</f>
        <v>0</v>
      </c>
      <c r="J366" s="52">
        <f t="shared" si="5"/>
        <v>0</v>
      </c>
      <c r="K366" s="204" t="str">
        <f t="shared" si="6"/>
        <v>#DIV/0!</v>
      </c>
      <c r="L366" s="54" t="str">
        <f>CONCATENATE("Adding $",ROUND(B366/1000,1),"K actually added $",ROUND((B366+(J366-'SS taxation calculator'!$G$8))/1000,1),"K")</f>
        <v>Adding $-693K actually added $-693K</v>
      </c>
      <c r="M366" s="61">
        <f>'SS taxation calculator'!$C$7+'SS taxation calculator'!$C$8+'SS taxation calculator'!$C$9+B366</f>
        <v>-693000</v>
      </c>
      <c r="N366" s="55">
        <f>J366+B366+'SS taxation calculator'!$C$7</f>
        <v>-693000</v>
      </c>
      <c r="O366" s="55">
        <f t="shared" si="7"/>
        <v>31500</v>
      </c>
      <c r="P366" s="132">
        <f>VLOOKUP('SS taxation calculator'!$C$12,'SS taxation calculator'!$BC$6:$BF$16,3,FALSE)</f>
        <v>0</v>
      </c>
      <c r="Q366" s="132">
        <f>VLOOKUP('SS taxation calculator'!$C$12,'SS taxation calculator'!$BC$6:$BF$16,4,FALSE)</f>
        <v>0</v>
      </c>
      <c r="R366" s="132">
        <f t="shared" si="8"/>
        <v>0</v>
      </c>
      <c r="S366" s="205">
        <f>VLOOKUP('SS taxation calculator'!$C$12,'SS taxation calculator'!$BC$6:$BF$16,2,FALSE)</f>
        <v>0</v>
      </c>
      <c r="T366" s="132">
        <f t="shared" si="9"/>
        <v>0</v>
      </c>
    </row>
    <row r="367" ht="15.75" customHeight="1">
      <c r="A367" s="55">
        <f t="shared" si="1"/>
        <v>0</v>
      </c>
      <c r="B367" s="52">
        <f t="shared" si="2"/>
        <v>-692000</v>
      </c>
      <c r="C367" s="51">
        <f>'SS taxation calculator'!$G$7</f>
        <v>0</v>
      </c>
      <c r="D367" s="52">
        <f>'SS taxation calculator'!$C$7+B367+'SS taxation calculator'!$C$8+'SS taxation calculator'!$C$9*0.5-'Line By Line'!$E$12</f>
        <v>-692000</v>
      </c>
      <c r="E367" s="52">
        <f>IF(D367&lt;'Line By Line'!$E$14,0,MIN(D367-'Line By Line'!$E$14,'Line By Line'!$E$16))</f>
        <v>0</v>
      </c>
      <c r="F367" s="52">
        <f t="shared" si="3"/>
        <v>0</v>
      </c>
      <c r="G367" s="51" t="str">
        <f t="shared" si="4"/>
        <v>50% of 1st TH</v>
      </c>
      <c r="H367" s="51">
        <f>IF('Line By Line'!$E$14&lt;D367,D367-'Line By Line'!$E$14-E367,0)</f>
        <v>0</v>
      </c>
      <c r="I367" s="52">
        <f>H367*'SS taxation calculator'!$E$32</f>
        <v>0</v>
      </c>
      <c r="J367" s="52">
        <f t="shared" si="5"/>
        <v>0</v>
      </c>
      <c r="K367" s="204" t="str">
        <f t="shared" si="6"/>
        <v>#DIV/0!</v>
      </c>
      <c r="L367" s="54" t="str">
        <f>CONCATENATE("Adding $",ROUND(B367/1000,1),"K actually added $",ROUND((B367+(J367-'SS taxation calculator'!$G$8))/1000,1),"K")</f>
        <v>Adding $-692K actually added $-692K</v>
      </c>
      <c r="M367" s="61">
        <f>'SS taxation calculator'!$C$7+'SS taxation calculator'!$C$8+'SS taxation calculator'!$C$9+B367</f>
        <v>-692000</v>
      </c>
      <c r="N367" s="55">
        <f>J367+B367+'SS taxation calculator'!$C$7</f>
        <v>-692000</v>
      </c>
      <c r="O367" s="55">
        <f t="shared" si="7"/>
        <v>31500</v>
      </c>
      <c r="P367" s="132">
        <f>VLOOKUP('SS taxation calculator'!$C$12,'SS taxation calculator'!$BC$6:$BF$16,3,FALSE)</f>
        <v>0</v>
      </c>
      <c r="Q367" s="132">
        <f>VLOOKUP('SS taxation calculator'!$C$12,'SS taxation calculator'!$BC$6:$BF$16,4,FALSE)</f>
        <v>0</v>
      </c>
      <c r="R367" s="132">
        <f t="shared" si="8"/>
        <v>0</v>
      </c>
      <c r="S367" s="205">
        <f>VLOOKUP('SS taxation calculator'!$C$12,'SS taxation calculator'!$BC$6:$BF$16,2,FALSE)</f>
        <v>0</v>
      </c>
      <c r="T367" s="132">
        <f t="shared" si="9"/>
        <v>0</v>
      </c>
    </row>
    <row r="368" ht="15.75" customHeight="1">
      <c r="A368" s="55">
        <f t="shared" si="1"/>
        <v>0</v>
      </c>
      <c r="B368" s="52">
        <f t="shared" si="2"/>
        <v>-691000</v>
      </c>
      <c r="C368" s="51">
        <f>'SS taxation calculator'!$G$7</f>
        <v>0</v>
      </c>
      <c r="D368" s="52">
        <f>'SS taxation calculator'!$C$7+B368+'SS taxation calculator'!$C$8+'SS taxation calculator'!$C$9*0.5-'Line By Line'!$E$12</f>
        <v>-691000</v>
      </c>
      <c r="E368" s="52">
        <f>IF(D368&lt;'Line By Line'!$E$14,0,MIN(D368-'Line By Line'!$E$14,'Line By Line'!$E$16))</f>
        <v>0</v>
      </c>
      <c r="F368" s="52">
        <f t="shared" si="3"/>
        <v>0</v>
      </c>
      <c r="G368" s="51" t="str">
        <f t="shared" si="4"/>
        <v>50% of 1st TH</v>
      </c>
      <c r="H368" s="51">
        <f>IF('Line By Line'!$E$14&lt;D368,D368-'Line By Line'!$E$14-E368,0)</f>
        <v>0</v>
      </c>
      <c r="I368" s="52">
        <f>H368*'SS taxation calculator'!$E$32</f>
        <v>0</v>
      </c>
      <c r="J368" s="52">
        <f t="shared" si="5"/>
        <v>0</v>
      </c>
      <c r="K368" s="204" t="str">
        <f t="shared" si="6"/>
        <v>#DIV/0!</v>
      </c>
      <c r="L368" s="54" t="str">
        <f>CONCATENATE("Adding $",ROUND(B368/1000,1),"K actually added $",ROUND((B368+(J368-'SS taxation calculator'!$G$8))/1000,1),"K")</f>
        <v>Adding $-691K actually added $-691K</v>
      </c>
      <c r="M368" s="61">
        <f>'SS taxation calculator'!$C$7+'SS taxation calculator'!$C$8+'SS taxation calculator'!$C$9+B368</f>
        <v>-691000</v>
      </c>
      <c r="N368" s="55">
        <f>J368+B368+'SS taxation calculator'!$C$7</f>
        <v>-691000</v>
      </c>
      <c r="O368" s="55">
        <f t="shared" si="7"/>
        <v>31500</v>
      </c>
      <c r="P368" s="132">
        <f>VLOOKUP('SS taxation calculator'!$C$12,'SS taxation calculator'!$BC$6:$BF$16,3,FALSE)</f>
        <v>0</v>
      </c>
      <c r="Q368" s="132">
        <f>VLOOKUP('SS taxation calculator'!$C$12,'SS taxation calculator'!$BC$6:$BF$16,4,FALSE)</f>
        <v>0</v>
      </c>
      <c r="R368" s="132">
        <f t="shared" si="8"/>
        <v>0</v>
      </c>
      <c r="S368" s="205">
        <f>VLOOKUP('SS taxation calculator'!$C$12,'SS taxation calculator'!$BC$6:$BF$16,2,FALSE)</f>
        <v>0</v>
      </c>
      <c r="T368" s="132">
        <f t="shared" si="9"/>
        <v>0</v>
      </c>
    </row>
    <row r="369" ht="15.75" customHeight="1">
      <c r="A369" s="55">
        <f t="shared" si="1"/>
        <v>0</v>
      </c>
      <c r="B369" s="52">
        <f t="shared" si="2"/>
        <v>-690000</v>
      </c>
      <c r="C369" s="51">
        <f>'SS taxation calculator'!$G$7</f>
        <v>0</v>
      </c>
      <c r="D369" s="52">
        <f>'SS taxation calculator'!$C$7+B369+'SS taxation calculator'!$C$8+'SS taxation calculator'!$C$9*0.5-'Line By Line'!$E$12</f>
        <v>-690000</v>
      </c>
      <c r="E369" s="52">
        <f>IF(D369&lt;'Line By Line'!$E$14,0,MIN(D369-'Line By Line'!$E$14,'Line By Line'!$E$16))</f>
        <v>0</v>
      </c>
      <c r="F369" s="52">
        <f t="shared" si="3"/>
        <v>0</v>
      </c>
      <c r="G369" s="51" t="str">
        <f t="shared" si="4"/>
        <v>50% of 1st TH</v>
      </c>
      <c r="H369" s="51">
        <f>IF('Line By Line'!$E$14&lt;D369,D369-'Line By Line'!$E$14-E369,0)</f>
        <v>0</v>
      </c>
      <c r="I369" s="52">
        <f>H369*'SS taxation calculator'!$E$32</f>
        <v>0</v>
      </c>
      <c r="J369" s="52">
        <f t="shared" si="5"/>
        <v>0</v>
      </c>
      <c r="K369" s="204" t="str">
        <f t="shared" si="6"/>
        <v>#DIV/0!</v>
      </c>
      <c r="L369" s="54" t="str">
        <f>CONCATENATE("Adding $",ROUND(B369/1000,1),"K actually added $",ROUND((B369+(J369-'SS taxation calculator'!$G$8))/1000,1),"K")</f>
        <v>Adding $-690K actually added $-690K</v>
      </c>
      <c r="M369" s="61">
        <f>'SS taxation calculator'!$C$7+'SS taxation calculator'!$C$8+'SS taxation calculator'!$C$9+B369</f>
        <v>-690000</v>
      </c>
      <c r="N369" s="55">
        <f>J369+B369+'SS taxation calculator'!$C$7</f>
        <v>-690000</v>
      </c>
      <c r="O369" s="55">
        <f t="shared" si="7"/>
        <v>31500</v>
      </c>
      <c r="P369" s="132">
        <f>VLOOKUP('SS taxation calculator'!$C$12,'SS taxation calculator'!$BC$6:$BF$16,3,FALSE)</f>
        <v>0</v>
      </c>
      <c r="Q369" s="132">
        <f>VLOOKUP('SS taxation calculator'!$C$12,'SS taxation calculator'!$BC$6:$BF$16,4,FALSE)</f>
        <v>0</v>
      </c>
      <c r="R369" s="132">
        <f t="shared" si="8"/>
        <v>0</v>
      </c>
      <c r="S369" s="205">
        <f>VLOOKUP('SS taxation calculator'!$C$12,'SS taxation calculator'!$BC$6:$BF$16,2,FALSE)</f>
        <v>0</v>
      </c>
      <c r="T369" s="132">
        <f t="shared" si="9"/>
        <v>0</v>
      </c>
    </row>
    <row r="370" ht="15.75" customHeight="1">
      <c r="A370" s="55">
        <f t="shared" si="1"/>
        <v>0</v>
      </c>
      <c r="B370" s="52">
        <f t="shared" si="2"/>
        <v>-689000</v>
      </c>
      <c r="C370" s="51">
        <f>'SS taxation calculator'!$G$7</f>
        <v>0</v>
      </c>
      <c r="D370" s="52">
        <f>'SS taxation calculator'!$C$7+B370+'SS taxation calculator'!$C$8+'SS taxation calculator'!$C$9*0.5-'Line By Line'!$E$12</f>
        <v>-689000</v>
      </c>
      <c r="E370" s="52">
        <f>IF(D370&lt;'Line By Line'!$E$14,0,MIN(D370-'Line By Line'!$E$14,'Line By Line'!$E$16))</f>
        <v>0</v>
      </c>
      <c r="F370" s="52">
        <f t="shared" si="3"/>
        <v>0</v>
      </c>
      <c r="G370" s="51" t="str">
        <f t="shared" si="4"/>
        <v>50% of 1st TH</v>
      </c>
      <c r="H370" s="51">
        <f>IF('Line By Line'!$E$14&lt;D370,D370-'Line By Line'!$E$14-E370,0)</f>
        <v>0</v>
      </c>
      <c r="I370" s="52">
        <f>H370*'SS taxation calculator'!$E$32</f>
        <v>0</v>
      </c>
      <c r="J370" s="52">
        <f t="shared" si="5"/>
        <v>0</v>
      </c>
      <c r="K370" s="204" t="str">
        <f t="shared" si="6"/>
        <v>#DIV/0!</v>
      </c>
      <c r="L370" s="54" t="str">
        <f>CONCATENATE("Adding $",ROUND(B370/1000,1),"K actually added $",ROUND((B370+(J370-'SS taxation calculator'!$G$8))/1000,1),"K")</f>
        <v>Adding $-689K actually added $-689K</v>
      </c>
      <c r="M370" s="61">
        <f>'SS taxation calculator'!$C$7+'SS taxation calculator'!$C$8+'SS taxation calculator'!$C$9+B370</f>
        <v>-689000</v>
      </c>
      <c r="N370" s="55">
        <f>J370+B370+'SS taxation calculator'!$C$7</f>
        <v>-689000</v>
      </c>
      <c r="O370" s="55">
        <f t="shared" si="7"/>
        <v>31500</v>
      </c>
      <c r="P370" s="132">
        <f>VLOOKUP('SS taxation calculator'!$C$12,'SS taxation calculator'!$BC$6:$BF$16,3,FALSE)</f>
        <v>0</v>
      </c>
      <c r="Q370" s="132">
        <f>VLOOKUP('SS taxation calculator'!$C$12,'SS taxation calculator'!$BC$6:$BF$16,4,FALSE)</f>
        <v>0</v>
      </c>
      <c r="R370" s="132">
        <f t="shared" si="8"/>
        <v>0</v>
      </c>
      <c r="S370" s="205">
        <f>VLOOKUP('SS taxation calculator'!$C$12,'SS taxation calculator'!$BC$6:$BF$16,2,FALSE)</f>
        <v>0</v>
      </c>
      <c r="T370" s="132">
        <f t="shared" si="9"/>
        <v>0</v>
      </c>
    </row>
    <row r="371" ht="15.75" customHeight="1">
      <c r="A371" s="55">
        <f t="shared" si="1"/>
        <v>0</v>
      </c>
      <c r="B371" s="52">
        <f t="shared" si="2"/>
        <v>-688000</v>
      </c>
      <c r="C371" s="51">
        <f>'SS taxation calculator'!$G$7</f>
        <v>0</v>
      </c>
      <c r="D371" s="52">
        <f>'SS taxation calculator'!$C$7+B371+'SS taxation calculator'!$C$8+'SS taxation calculator'!$C$9*0.5-'Line By Line'!$E$12</f>
        <v>-688000</v>
      </c>
      <c r="E371" s="52">
        <f>IF(D371&lt;'Line By Line'!$E$14,0,MIN(D371-'Line By Line'!$E$14,'Line By Line'!$E$16))</f>
        <v>0</v>
      </c>
      <c r="F371" s="52">
        <f t="shared" si="3"/>
        <v>0</v>
      </c>
      <c r="G371" s="51" t="str">
        <f t="shared" si="4"/>
        <v>50% of 1st TH</v>
      </c>
      <c r="H371" s="51">
        <f>IF('Line By Line'!$E$14&lt;D371,D371-'Line By Line'!$E$14-E371,0)</f>
        <v>0</v>
      </c>
      <c r="I371" s="52">
        <f>H371*'SS taxation calculator'!$E$32</f>
        <v>0</v>
      </c>
      <c r="J371" s="52">
        <f t="shared" si="5"/>
        <v>0</v>
      </c>
      <c r="K371" s="204" t="str">
        <f t="shared" si="6"/>
        <v>#DIV/0!</v>
      </c>
      <c r="L371" s="54" t="str">
        <f>CONCATENATE("Adding $",ROUND(B371/1000,1),"K actually added $",ROUND((B371+(J371-'SS taxation calculator'!$G$8))/1000,1),"K")</f>
        <v>Adding $-688K actually added $-688K</v>
      </c>
      <c r="M371" s="61">
        <f>'SS taxation calculator'!$C$7+'SS taxation calculator'!$C$8+'SS taxation calculator'!$C$9+B371</f>
        <v>-688000</v>
      </c>
      <c r="N371" s="55">
        <f>J371+B371+'SS taxation calculator'!$C$7</f>
        <v>-688000</v>
      </c>
      <c r="O371" s="55">
        <f t="shared" si="7"/>
        <v>31500</v>
      </c>
      <c r="P371" s="132">
        <f>VLOOKUP('SS taxation calculator'!$C$12,'SS taxation calculator'!$BC$6:$BF$16,3,FALSE)</f>
        <v>0</v>
      </c>
      <c r="Q371" s="132">
        <f>VLOOKUP('SS taxation calculator'!$C$12,'SS taxation calculator'!$BC$6:$BF$16,4,FALSE)</f>
        <v>0</v>
      </c>
      <c r="R371" s="132">
        <f t="shared" si="8"/>
        <v>0</v>
      </c>
      <c r="S371" s="205">
        <f>VLOOKUP('SS taxation calculator'!$C$12,'SS taxation calculator'!$BC$6:$BF$16,2,FALSE)</f>
        <v>0</v>
      </c>
      <c r="T371" s="132">
        <f t="shared" si="9"/>
        <v>0</v>
      </c>
    </row>
    <row r="372" ht="15.75" customHeight="1">
      <c r="A372" s="55">
        <f t="shared" si="1"/>
        <v>0</v>
      </c>
      <c r="B372" s="52">
        <f t="shared" si="2"/>
        <v>-687000</v>
      </c>
      <c r="C372" s="51">
        <f>'SS taxation calculator'!$G$7</f>
        <v>0</v>
      </c>
      <c r="D372" s="52">
        <f>'SS taxation calculator'!$C$7+B372+'SS taxation calculator'!$C$8+'SS taxation calculator'!$C$9*0.5-'Line By Line'!$E$12</f>
        <v>-687000</v>
      </c>
      <c r="E372" s="52">
        <f>IF(D372&lt;'Line By Line'!$E$14,0,MIN(D372-'Line By Line'!$E$14,'Line By Line'!$E$16))</f>
        <v>0</v>
      </c>
      <c r="F372" s="52">
        <f t="shared" si="3"/>
        <v>0</v>
      </c>
      <c r="G372" s="51" t="str">
        <f t="shared" si="4"/>
        <v>50% of 1st TH</v>
      </c>
      <c r="H372" s="51">
        <f>IF('Line By Line'!$E$14&lt;D372,D372-'Line By Line'!$E$14-E372,0)</f>
        <v>0</v>
      </c>
      <c r="I372" s="52">
        <f>H372*'SS taxation calculator'!$E$32</f>
        <v>0</v>
      </c>
      <c r="J372" s="52">
        <f t="shared" si="5"/>
        <v>0</v>
      </c>
      <c r="K372" s="204" t="str">
        <f t="shared" si="6"/>
        <v>#DIV/0!</v>
      </c>
      <c r="L372" s="54" t="str">
        <f>CONCATENATE("Adding $",ROUND(B372/1000,1),"K actually added $",ROUND((B372+(J372-'SS taxation calculator'!$G$8))/1000,1),"K")</f>
        <v>Adding $-687K actually added $-687K</v>
      </c>
      <c r="M372" s="61">
        <f>'SS taxation calculator'!$C$7+'SS taxation calculator'!$C$8+'SS taxation calculator'!$C$9+B372</f>
        <v>-687000</v>
      </c>
      <c r="N372" s="55">
        <f>J372+B372+'SS taxation calculator'!$C$7</f>
        <v>-687000</v>
      </c>
      <c r="O372" s="55">
        <f t="shared" si="7"/>
        <v>31500</v>
      </c>
      <c r="P372" s="132">
        <f>VLOOKUP('SS taxation calculator'!$C$12,'SS taxation calculator'!$BC$6:$BF$16,3,FALSE)</f>
        <v>0</v>
      </c>
      <c r="Q372" s="132">
        <f>VLOOKUP('SS taxation calculator'!$C$12,'SS taxation calculator'!$BC$6:$BF$16,4,FALSE)</f>
        <v>0</v>
      </c>
      <c r="R372" s="132">
        <f t="shared" si="8"/>
        <v>0</v>
      </c>
      <c r="S372" s="205">
        <f>VLOOKUP('SS taxation calculator'!$C$12,'SS taxation calculator'!$BC$6:$BF$16,2,FALSE)</f>
        <v>0</v>
      </c>
      <c r="T372" s="132">
        <f t="shared" si="9"/>
        <v>0</v>
      </c>
    </row>
    <row r="373" ht="15.75" customHeight="1">
      <c r="A373" s="55">
        <f t="shared" si="1"/>
        <v>0</v>
      </c>
      <c r="B373" s="52">
        <f t="shared" si="2"/>
        <v>-686000</v>
      </c>
      <c r="C373" s="51">
        <f>'SS taxation calculator'!$G$7</f>
        <v>0</v>
      </c>
      <c r="D373" s="52">
        <f>'SS taxation calculator'!$C$7+B373+'SS taxation calculator'!$C$8+'SS taxation calculator'!$C$9*0.5-'Line By Line'!$E$12</f>
        <v>-686000</v>
      </c>
      <c r="E373" s="52">
        <f>IF(D373&lt;'Line By Line'!$E$14,0,MIN(D373-'Line By Line'!$E$14,'Line By Line'!$E$16))</f>
        <v>0</v>
      </c>
      <c r="F373" s="52">
        <f t="shared" si="3"/>
        <v>0</v>
      </c>
      <c r="G373" s="51" t="str">
        <f t="shared" si="4"/>
        <v>50% of 1st TH</v>
      </c>
      <c r="H373" s="51">
        <f>IF('Line By Line'!$E$14&lt;D373,D373-'Line By Line'!$E$14-E373,0)</f>
        <v>0</v>
      </c>
      <c r="I373" s="52">
        <f>H373*'SS taxation calculator'!$E$32</f>
        <v>0</v>
      </c>
      <c r="J373" s="52">
        <f t="shared" si="5"/>
        <v>0</v>
      </c>
      <c r="K373" s="204" t="str">
        <f t="shared" si="6"/>
        <v>#DIV/0!</v>
      </c>
      <c r="L373" s="54" t="str">
        <f>CONCATENATE("Adding $",ROUND(B373/1000,1),"K actually added $",ROUND((B373+(J373-'SS taxation calculator'!$G$8))/1000,1),"K")</f>
        <v>Adding $-686K actually added $-686K</v>
      </c>
      <c r="M373" s="61">
        <f>'SS taxation calculator'!$C$7+'SS taxation calculator'!$C$8+'SS taxation calculator'!$C$9+B373</f>
        <v>-686000</v>
      </c>
      <c r="N373" s="55">
        <f>J373+B373+'SS taxation calculator'!$C$7</f>
        <v>-686000</v>
      </c>
      <c r="O373" s="55">
        <f t="shared" si="7"/>
        <v>31500</v>
      </c>
      <c r="P373" s="132">
        <f>VLOOKUP('SS taxation calculator'!$C$12,'SS taxation calculator'!$BC$6:$BF$16,3,FALSE)</f>
        <v>0</v>
      </c>
      <c r="Q373" s="132">
        <f>VLOOKUP('SS taxation calculator'!$C$12,'SS taxation calculator'!$BC$6:$BF$16,4,FALSE)</f>
        <v>0</v>
      </c>
      <c r="R373" s="132">
        <f t="shared" si="8"/>
        <v>0</v>
      </c>
      <c r="S373" s="205">
        <f>VLOOKUP('SS taxation calculator'!$C$12,'SS taxation calculator'!$BC$6:$BF$16,2,FALSE)</f>
        <v>0</v>
      </c>
      <c r="T373" s="132">
        <f t="shared" si="9"/>
        <v>0</v>
      </c>
    </row>
    <row r="374" ht="15.75" customHeight="1">
      <c r="A374" s="55">
        <f t="shared" si="1"/>
        <v>0</v>
      </c>
      <c r="B374" s="52">
        <f t="shared" si="2"/>
        <v>-685000</v>
      </c>
      <c r="C374" s="51">
        <f>'SS taxation calculator'!$G$7</f>
        <v>0</v>
      </c>
      <c r="D374" s="52">
        <f>'SS taxation calculator'!$C$7+B374+'SS taxation calculator'!$C$8+'SS taxation calculator'!$C$9*0.5-'Line By Line'!$E$12</f>
        <v>-685000</v>
      </c>
      <c r="E374" s="52">
        <f>IF(D374&lt;'Line By Line'!$E$14,0,MIN(D374-'Line By Line'!$E$14,'Line By Line'!$E$16))</f>
        <v>0</v>
      </c>
      <c r="F374" s="52">
        <f t="shared" si="3"/>
        <v>0</v>
      </c>
      <c r="G374" s="51" t="str">
        <f t="shared" si="4"/>
        <v>50% of 1st TH</v>
      </c>
      <c r="H374" s="51">
        <f>IF('Line By Line'!$E$14&lt;D374,D374-'Line By Line'!$E$14-E374,0)</f>
        <v>0</v>
      </c>
      <c r="I374" s="52">
        <f>H374*'SS taxation calculator'!$E$32</f>
        <v>0</v>
      </c>
      <c r="J374" s="52">
        <f t="shared" si="5"/>
        <v>0</v>
      </c>
      <c r="K374" s="204" t="str">
        <f t="shared" si="6"/>
        <v>#DIV/0!</v>
      </c>
      <c r="L374" s="54" t="str">
        <f>CONCATENATE("Adding $",ROUND(B374/1000,1),"K actually added $",ROUND((B374+(J374-'SS taxation calculator'!$G$8))/1000,1),"K")</f>
        <v>Adding $-685K actually added $-685K</v>
      </c>
      <c r="M374" s="61">
        <f>'SS taxation calculator'!$C$7+'SS taxation calculator'!$C$8+'SS taxation calculator'!$C$9+B374</f>
        <v>-685000</v>
      </c>
      <c r="N374" s="55">
        <f>J374+B374+'SS taxation calculator'!$C$7</f>
        <v>-685000</v>
      </c>
      <c r="O374" s="55">
        <f t="shared" si="7"/>
        <v>31500</v>
      </c>
      <c r="P374" s="132">
        <f>VLOOKUP('SS taxation calculator'!$C$12,'SS taxation calculator'!$BC$6:$BF$16,3,FALSE)</f>
        <v>0</v>
      </c>
      <c r="Q374" s="132">
        <f>VLOOKUP('SS taxation calculator'!$C$12,'SS taxation calculator'!$BC$6:$BF$16,4,FALSE)</f>
        <v>0</v>
      </c>
      <c r="R374" s="132">
        <f t="shared" si="8"/>
        <v>0</v>
      </c>
      <c r="S374" s="205">
        <f>VLOOKUP('SS taxation calculator'!$C$12,'SS taxation calculator'!$BC$6:$BF$16,2,FALSE)</f>
        <v>0</v>
      </c>
      <c r="T374" s="132">
        <f t="shared" si="9"/>
        <v>0</v>
      </c>
    </row>
    <row r="375" ht="15.75" customHeight="1">
      <c r="A375" s="55">
        <f t="shared" si="1"/>
        <v>0</v>
      </c>
      <c r="B375" s="52">
        <f t="shared" si="2"/>
        <v>-684000</v>
      </c>
      <c r="C375" s="51">
        <f>'SS taxation calculator'!$G$7</f>
        <v>0</v>
      </c>
      <c r="D375" s="52">
        <f>'SS taxation calculator'!$C$7+B375+'SS taxation calculator'!$C$8+'SS taxation calculator'!$C$9*0.5-'Line By Line'!$E$12</f>
        <v>-684000</v>
      </c>
      <c r="E375" s="52">
        <f>IF(D375&lt;'Line By Line'!$E$14,0,MIN(D375-'Line By Line'!$E$14,'Line By Line'!$E$16))</f>
        <v>0</v>
      </c>
      <c r="F375" s="52">
        <f t="shared" si="3"/>
        <v>0</v>
      </c>
      <c r="G375" s="51" t="str">
        <f t="shared" si="4"/>
        <v>50% of 1st TH</v>
      </c>
      <c r="H375" s="51">
        <f>IF('Line By Line'!$E$14&lt;D375,D375-'Line By Line'!$E$14-E375,0)</f>
        <v>0</v>
      </c>
      <c r="I375" s="52">
        <f>H375*'SS taxation calculator'!$E$32</f>
        <v>0</v>
      </c>
      <c r="J375" s="52">
        <f t="shared" si="5"/>
        <v>0</v>
      </c>
      <c r="K375" s="204" t="str">
        <f t="shared" si="6"/>
        <v>#DIV/0!</v>
      </c>
      <c r="L375" s="54" t="str">
        <f>CONCATENATE("Adding $",ROUND(B375/1000,1),"K actually added $",ROUND((B375+(J375-'SS taxation calculator'!$G$8))/1000,1),"K")</f>
        <v>Adding $-684K actually added $-684K</v>
      </c>
      <c r="M375" s="61">
        <f>'SS taxation calculator'!$C$7+'SS taxation calculator'!$C$8+'SS taxation calculator'!$C$9+B375</f>
        <v>-684000</v>
      </c>
      <c r="N375" s="55">
        <f>J375+B375+'SS taxation calculator'!$C$7</f>
        <v>-684000</v>
      </c>
      <c r="O375" s="55">
        <f t="shared" si="7"/>
        <v>31500</v>
      </c>
      <c r="P375" s="132">
        <f>VLOOKUP('SS taxation calculator'!$C$12,'SS taxation calculator'!$BC$6:$BF$16,3,FALSE)</f>
        <v>0</v>
      </c>
      <c r="Q375" s="132">
        <f>VLOOKUP('SS taxation calculator'!$C$12,'SS taxation calculator'!$BC$6:$BF$16,4,FALSE)</f>
        <v>0</v>
      </c>
      <c r="R375" s="132">
        <f t="shared" si="8"/>
        <v>0</v>
      </c>
      <c r="S375" s="205">
        <f>VLOOKUP('SS taxation calculator'!$C$12,'SS taxation calculator'!$BC$6:$BF$16,2,FALSE)</f>
        <v>0</v>
      </c>
      <c r="T375" s="132">
        <f t="shared" si="9"/>
        <v>0</v>
      </c>
    </row>
    <row r="376" ht="15.75" customHeight="1">
      <c r="A376" s="55">
        <f t="shared" si="1"/>
        <v>0</v>
      </c>
      <c r="B376" s="52">
        <f t="shared" si="2"/>
        <v>-683000</v>
      </c>
      <c r="C376" s="51">
        <f>'SS taxation calculator'!$G$7</f>
        <v>0</v>
      </c>
      <c r="D376" s="52">
        <f>'SS taxation calculator'!$C$7+B376+'SS taxation calculator'!$C$8+'SS taxation calculator'!$C$9*0.5-'Line By Line'!$E$12</f>
        <v>-683000</v>
      </c>
      <c r="E376" s="52">
        <f>IF(D376&lt;'Line By Line'!$E$14,0,MIN(D376-'Line By Line'!$E$14,'Line By Line'!$E$16))</f>
        <v>0</v>
      </c>
      <c r="F376" s="52">
        <f t="shared" si="3"/>
        <v>0</v>
      </c>
      <c r="G376" s="51" t="str">
        <f t="shared" si="4"/>
        <v>50% of 1st TH</v>
      </c>
      <c r="H376" s="51">
        <f>IF('Line By Line'!$E$14&lt;D376,D376-'Line By Line'!$E$14-E376,0)</f>
        <v>0</v>
      </c>
      <c r="I376" s="52">
        <f>H376*'SS taxation calculator'!$E$32</f>
        <v>0</v>
      </c>
      <c r="J376" s="52">
        <f t="shared" si="5"/>
        <v>0</v>
      </c>
      <c r="K376" s="204" t="str">
        <f t="shared" si="6"/>
        <v>#DIV/0!</v>
      </c>
      <c r="L376" s="54" t="str">
        <f>CONCATENATE("Adding $",ROUND(B376/1000,1),"K actually added $",ROUND((B376+(J376-'SS taxation calculator'!$G$8))/1000,1),"K")</f>
        <v>Adding $-683K actually added $-683K</v>
      </c>
      <c r="M376" s="61">
        <f>'SS taxation calculator'!$C$7+'SS taxation calculator'!$C$8+'SS taxation calculator'!$C$9+B376</f>
        <v>-683000</v>
      </c>
      <c r="N376" s="55">
        <f>J376+B376+'SS taxation calculator'!$C$7</f>
        <v>-683000</v>
      </c>
      <c r="O376" s="55">
        <f t="shared" si="7"/>
        <v>31500</v>
      </c>
      <c r="P376" s="132">
        <f>VLOOKUP('SS taxation calculator'!$C$12,'SS taxation calculator'!$BC$6:$BF$16,3,FALSE)</f>
        <v>0</v>
      </c>
      <c r="Q376" s="132">
        <f>VLOOKUP('SS taxation calculator'!$C$12,'SS taxation calculator'!$BC$6:$BF$16,4,FALSE)</f>
        <v>0</v>
      </c>
      <c r="R376" s="132">
        <f t="shared" si="8"/>
        <v>0</v>
      </c>
      <c r="S376" s="205">
        <f>VLOOKUP('SS taxation calculator'!$C$12,'SS taxation calculator'!$BC$6:$BF$16,2,FALSE)</f>
        <v>0</v>
      </c>
      <c r="T376" s="132">
        <f t="shared" si="9"/>
        <v>0</v>
      </c>
    </row>
    <row r="377" ht="15.75" customHeight="1">
      <c r="A377" s="55">
        <f t="shared" si="1"/>
        <v>0</v>
      </c>
      <c r="B377" s="52">
        <f t="shared" si="2"/>
        <v>-682000</v>
      </c>
      <c r="C377" s="51">
        <f>'SS taxation calculator'!$G$7</f>
        <v>0</v>
      </c>
      <c r="D377" s="52">
        <f>'SS taxation calculator'!$C$7+B377+'SS taxation calculator'!$C$8+'SS taxation calculator'!$C$9*0.5-'Line By Line'!$E$12</f>
        <v>-682000</v>
      </c>
      <c r="E377" s="52">
        <f>IF(D377&lt;'Line By Line'!$E$14,0,MIN(D377-'Line By Line'!$E$14,'Line By Line'!$E$16))</f>
        <v>0</v>
      </c>
      <c r="F377" s="52">
        <f t="shared" si="3"/>
        <v>0</v>
      </c>
      <c r="G377" s="51" t="str">
        <f t="shared" si="4"/>
        <v>50% of 1st TH</v>
      </c>
      <c r="H377" s="51">
        <f>IF('Line By Line'!$E$14&lt;D377,D377-'Line By Line'!$E$14-E377,0)</f>
        <v>0</v>
      </c>
      <c r="I377" s="52">
        <f>H377*'SS taxation calculator'!$E$32</f>
        <v>0</v>
      </c>
      <c r="J377" s="52">
        <f t="shared" si="5"/>
        <v>0</v>
      </c>
      <c r="K377" s="204" t="str">
        <f t="shared" si="6"/>
        <v>#DIV/0!</v>
      </c>
      <c r="L377" s="54" t="str">
        <f>CONCATENATE("Adding $",ROUND(B377/1000,1),"K actually added $",ROUND((B377+(J377-'SS taxation calculator'!$G$8))/1000,1),"K")</f>
        <v>Adding $-682K actually added $-682K</v>
      </c>
      <c r="M377" s="61">
        <f>'SS taxation calculator'!$C$7+'SS taxation calculator'!$C$8+'SS taxation calculator'!$C$9+B377</f>
        <v>-682000</v>
      </c>
      <c r="N377" s="55">
        <f>J377+B377+'SS taxation calculator'!$C$7</f>
        <v>-682000</v>
      </c>
      <c r="O377" s="55">
        <f t="shared" si="7"/>
        <v>31500</v>
      </c>
      <c r="P377" s="132">
        <f>VLOOKUP('SS taxation calculator'!$C$12,'SS taxation calculator'!$BC$6:$BF$16,3,FALSE)</f>
        <v>0</v>
      </c>
      <c r="Q377" s="132">
        <f>VLOOKUP('SS taxation calculator'!$C$12,'SS taxation calculator'!$BC$6:$BF$16,4,FALSE)</f>
        <v>0</v>
      </c>
      <c r="R377" s="132">
        <f t="shared" si="8"/>
        <v>0</v>
      </c>
      <c r="S377" s="205">
        <f>VLOOKUP('SS taxation calculator'!$C$12,'SS taxation calculator'!$BC$6:$BF$16,2,FALSE)</f>
        <v>0</v>
      </c>
      <c r="T377" s="132">
        <f t="shared" si="9"/>
        <v>0</v>
      </c>
    </row>
    <row r="378" ht="15.75" customHeight="1">
      <c r="A378" s="55">
        <f t="shared" si="1"/>
        <v>0</v>
      </c>
      <c r="B378" s="52">
        <f t="shared" si="2"/>
        <v>-681000</v>
      </c>
      <c r="C378" s="51">
        <f>'SS taxation calculator'!$G$7</f>
        <v>0</v>
      </c>
      <c r="D378" s="52">
        <f>'SS taxation calculator'!$C$7+B378+'SS taxation calculator'!$C$8+'SS taxation calculator'!$C$9*0.5-'Line By Line'!$E$12</f>
        <v>-681000</v>
      </c>
      <c r="E378" s="52">
        <f>IF(D378&lt;'Line By Line'!$E$14,0,MIN(D378-'Line By Line'!$E$14,'Line By Line'!$E$16))</f>
        <v>0</v>
      </c>
      <c r="F378" s="52">
        <f t="shared" si="3"/>
        <v>0</v>
      </c>
      <c r="G378" s="51" t="str">
        <f t="shared" si="4"/>
        <v>50% of 1st TH</v>
      </c>
      <c r="H378" s="51">
        <f>IF('Line By Line'!$E$14&lt;D378,D378-'Line By Line'!$E$14-E378,0)</f>
        <v>0</v>
      </c>
      <c r="I378" s="52">
        <f>H378*'SS taxation calculator'!$E$32</f>
        <v>0</v>
      </c>
      <c r="J378" s="52">
        <f t="shared" si="5"/>
        <v>0</v>
      </c>
      <c r="K378" s="204" t="str">
        <f t="shared" si="6"/>
        <v>#DIV/0!</v>
      </c>
      <c r="L378" s="54" t="str">
        <f>CONCATENATE("Adding $",ROUND(B378/1000,1),"K actually added $",ROUND((B378+(J378-'SS taxation calculator'!$G$8))/1000,1),"K")</f>
        <v>Adding $-681K actually added $-681K</v>
      </c>
      <c r="M378" s="61">
        <f>'SS taxation calculator'!$C$7+'SS taxation calculator'!$C$8+'SS taxation calculator'!$C$9+B378</f>
        <v>-681000</v>
      </c>
      <c r="N378" s="55">
        <f>J378+B378+'SS taxation calculator'!$C$7</f>
        <v>-681000</v>
      </c>
      <c r="O378" s="55">
        <f t="shared" si="7"/>
        <v>31500</v>
      </c>
      <c r="P378" s="132">
        <f>VLOOKUP('SS taxation calculator'!$C$12,'SS taxation calculator'!$BC$6:$BF$16,3,FALSE)</f>
        <v>0</v>
      </c>
      <c r="Q378" s="132">
        <f>VLOOKUP('SS taxation calculator'!$C$12,'SS taxation calculator'!$BC$6:$BF$16,4,FALSE)</f>
        <v>0</v>
      </c>
      <c r="R378" s="132">
        <f t="shared" si="8"/>
        <v>0</v>
      </c>
      <c r="S378" s="205">
        <f>VLOOKUP('SS taxation calculator'!$C$12,'SS taxation calculator'!$BC$6:$BF$16,2,FALSE)</f>
        <v>0</v>
      </c>
      <c r="T378" s="132">
        <f t="shared" si="9"/>
        <v>0</v>
      </c>
    </row>
    <row r="379" ht="15.75" customHeight="1">
      <c r="A379" s="55">
        <f t="shared" si="1"/>
        <v>0</v>
      </c>
      <c r="B379" s="52">
        <f t="shared" si="2"/>
        <v>-680000</v>
      </c>
      <c r="C379" s="51">
        <f>'SS taxation calculator'!$G$7</f>
        <v>0</v>
      </c>
      <c r="D379" s="52">
        <f>'SS taxation calculator'!$C$7+B379+'SS taxation calculator'!$C$8+'SS taxation calculator'!$C$9*0.5-'Line By Line'!$E$12</f>
        <v>-680000</v>
      </c>
      <c r="E379" s="52">
        <f>IF(D379&lt;'Line By Line'!$E$14,0,MIN(D379-'Line By Line'!$E$14,'Line By Line'!$E$16))</f>
        <v>0</v>
      </c>
      <c r="F379" s="52">
        <f t="shared" si="3"/>
        <v>0</v>
      </c>
      <c r="G379" s="51" t="str">
        <f t="shared" si="4"/>
        <v>50% of 1st TH</v>
      </c>
      <c r="H379" s="51">
        <f>IF('Line By Line'!$E$14&lt;D379,D379-'Line By Line'!$E$14-E379,0)</f>
        <v>0</v>
      </c>
      <c r="I379" s="52">
        <f>H379*'SS taxation calculator'!$E$32</f>
        <v>0</v>
      </c>
      <c r="J379" s="52">
        <f t="shared" si="5"/>
        <v>0</v>
      </c>
      <c r="K379" s="204" t="str">
        <f t="shared" si="6"/>
        <v>#DIV/0!</v>
      </c>
      <c r="L379" s="54" t="str">
        <f>CONCATENATE("Adding $",ROUND(B379/1000,1),"K actually added $",ROUND((B379+(J379-'SS taxation calculator'!$G$8))/1000,1),"K")</f>
        <v>Adding $-680K actually added $-680K</v>
      </c>
      <c r="M379" s="61">
        <f>'SS taxation calculator'!$C$7+'SS taxation calculator'!$C$8+'SS taxation calculator'!$C$9+B379</f>
        <v>-680000</v>
      </c>
      <c r="N379" s="55">
        <f>J379+B379+'SS taxation calculator'!$C$7</f>
        <v>-680000</v>
      </c>
      <c r="O379" s="55">
        <f t="shared" si="7"/>
        <v>31500</v>
      </c>
      <c r="P379" s="132">
        <f>VLOOKUP('SS taxation calculator'!$C$12,'SS taxation calculator'!$BC$6:$BF$16,3,FALSE)</f>
        <v>0</v>
      </c>
      <c r="Q379" s="132">
        <f>VLOOKUP('SS taxation calculator'!$C$12,'SS taxation calculator'!$BC$6:$BF$16,4,FALSE)</f>
        <v>0</v>
      </c>
      <c r="R379" s="132">
        <f t="shared" si="8"/>
        <v>0</v>
      </c>
      <c r="S379" s="205">
        <f>VLOOKUP('SS taxation calculator'!$C$12,'SS taxation calculator'!$BC$6:$BF$16,2,FALSE)</f>
        <v>0</v>
      </c>
      <c r="T379" s="132">
        <f t="shared" si="9"/>
        <v>0</v>
      </c>
    </row>
    <row r="380" ht="15.75" customHeight="1">
      <c r="A380" s="55">
        <f t="shared" si="1"/>
        <v>0</v>
      </c>
      <c r="B380" s="52">
        <f t="shared" si="2"/>
        <v>-679000</v>
      </c>
      <c r="C380" s="51">
        <f>'SS taxation calculator'!$G$7</f>
        <v>0</v>
      </c>
      <c r="D380" s="52">
        <f>'SS taxation calculator'!$C$7+B380+'SS taxation calculator'!$C$8+'SS taxation calculator'!$C$9*0.5-'Line By Line'!$E$12</f>
        <v>-679000</v>
      </c>
      <c r="E380" s="52">
        <f>IF(D380&lt;'Line By Line'!$E$14,0,MIN(D380-'Line By Line'!$E$14,'Line By Line'!$E$16))</f>
        <v>0</v>
      </c>
      <c r="F380" s="52">
        <f t="shared" si="3"/>
        <v>0</v>
      </c>
      <c r="G380" s="51" t="str">
        <f t="shared" si="4"/>
        <v>50% of 1st TH</v>
      </c>
      <c r="H380" s="51">
        <f>IF('Line By Line'!$E$14&lt;D380,D380-'Line By Line'!$E$14-E380,0)</f>
        <v>0</v>
      </c>
      <c r="I380" s="52">
        <f>H380*'SS taxation calculator'!$E$32</f>
        <v>0</v>
      </c>
      <c r="J380" s="52">
        <f t="shared" si="5"/>
        <v>0</v>
      </c>
      <c r="K380" s="204" t="str">
        <f t="shared" si="6"/>
        <v>#DIV/0!</v>
      </c>
      <c r="L380" s="54" t="str">
        <f>CONCATENATE("Adding $",ROUND(B380/1000,1),"K actually added $",ROUND((B380+(J380-'SS taxation calculator'!$G$8))/1000,1),"K")</f>
        <v>Adding $-679K actually added $-679K</v>
      </c>
      <c r="M380" s="61">
        <f>'SS taxation calculator'!$C$7+'SS taxation calculator'!$C$8+'SS taxation calculator'!$C$9+B380</f>
        <v>-679000</v>
      </c>
      <c r="N380" s="55">
        <f>J380+B380+'SS taxation calculator'!$C$7</f>
        <v>-679000</v>
      </c>
      <c r="O380" s="55">
        <f t="shared" si="7"/>
        <v>31500</v>
      </c>
      <c r="P380" s="132">
        <f>VLOOKUP('SS taxation calculator'!$C$12,'SS taxation calculator'!$BC$6:$BF$16,3,FALSE)</f>
        <v>0</v>
      </c>
      <c r="Q380" s="132">
        <f>VLOOKUP('SS taxation calculator'!$C$12,'SS taxation calculator'!$BC$6:$BF$16,4,FALSE)</f>
        <v>0</v>
      </c>
      <c r="R380" s="132">
        <f t="shared" si="8"/>
        <v>0</v>
      </c>
      <c r="S380" s="205">
        <f>VLOOKUP('SS taxation calculator'!$C$12,'SS taxation calculator'!$BC$6:$BF$16,2,FALSE)</f>
        <v>0</v>
      </c>
      <c r="T380" s="132">
        <f t="shared" si="9"/>
        <v>0</v>
      </c>
    </row>
    <row r="381" ht="15.75" customHeight="1">
      <c r="A381" s="55">
        <f t="shared" si="1"/>
        <v>0</v>
      </c>
      <c r="B381" s="52">
        <f t="shared" si="2"/>
        <v>-678000</v>
      </c>
      <c r="C381" s="51">
        <f>'SS taxation calculator'!$G$7</f>
        <v>0</v>
      </c>
      <c r="D381" s="52">
        <f>'SS taxation calculator'!$C$7+B381+'SS taxation calculator'!$C$8+'SS taxation calculator'!$C$9*0.5-'Line By Line'!$E$12</f>
        <v>-678000</v>
      </c>
      <c r="E381" s="52">
        <f>IF(D381&lt;'Line By Line'!$E$14,0,MIN(D381-'Line By Line'!$E$14,'Line By Line'!$E$16))</f>
        <v>0</v>
      </c>
      <c r="F381" s="52">
        <f t="shared" si="3"/>
        <v>0</v>
      </c>
      <c r="G381" s="51" t="str">
        <f t="shared" si="4"/>
        <v>50% of 1st TH</v>
      </c>
      <c r="H381" s="51">
        <f>IF('Line By Line'!$E$14&lt;D381,D381-'Line By Line'!$E$14-E381,0)</f>
        <v>0</v>
      </c>
      <c r="I381" s="52">
        <f>H381*'SS taxation calculator'!$E$32</f>
        <v>0</v>
      </c>
      <c r="J381" s="52">
        <f t="shared" si="5"/>
        <v>0</v>
      </c>
      <c r="K381" s="204" t="str">
        <f t="shared" si="6"/>
        <v>#DIV/0!</v>
      </c>
      <c r="L381" s="54" t="str">
        <f>CONCATENATE("Adding $",ROUND(B381/1000,1),"K actually added $",ROUND((B381+(J381-'SS taxation calculator'!$G$8))/1000,1),"K")</f>
        <v>Adding $-678K actually added $-678K</v>
      </c>
      <c r="M381" s="61">
        <f>'SS taxation calculator'!$C$7+'SS taxation calculator'!$C$8+'SS taxation calculator'!$C$9+B381</f>
        <v>-678000</v>
      </c>
      <c r="N381" s="55">
        <f>J381+B381+'SS taxation calculator'!$C$7</f>
        <v>-678000</v>
      </c>
      <c r="O381" s="55">
        <f t="shared" si="7"/>
        <v>31500</v>
      </c>
      <c r="P381" s="132">
        <f>VLOOKUP('SS taxation calculator'!$C$12,'SS taxation calculator'!$BC$6:$BF$16,3,FALSE)</f>
        <v>0</v>
      </c>
      <c r="Q381" s="132">
        <f>VLOOKUP('SS taxation calculator'!$C$12,'SS taxation calculator'!$BC$6:$BF$16,4,FALSE)</f>
        <v>0</v>
      </c>
      <c r="R381" s="132">
        <f t="shared" si="8"/>
        <v>0</v>
      </c>
      <c r="S381" s="205">
        <f>VLOOKUP('SS taxation calculator'!$C$12,'SS taxation calculator'!$BC$6:$BF$16,2,FALSE)</f>
        <v>0</v>
      </c>
      <c r="T381" s="132">
        <f t="shared" si="9"/>
        <v>0</v>
      </c>
    </row>
    <row r="382" ht="15.75" customHeight="1">
      <c r="A382" s="55">
        <f t="shared" si="1"/>
        <v>0</v>
      </c>
      <c r="B382" s="52">
        <f t="shared" si="2"/>
        <v>-677000</v>
      </c>
      <c r="C382" s="51">
        <f>'SS taxation calculator'!$G$7</f>
        <v>0</v>
      </c>
      <c r="D382" s="52">
        <f>'SS taxation calculator'!$C$7+B382+'SS taxation calculator'!$C$8+'SS taxation calculator'!$C$9*0.5-'Line By Line'!$E$12</f>
        <v>-677000</v>
      </c>
      <c r="E382" s="52">
        <f>IF(D382&lt;'Line By Line'!$E$14,0,MIN(D382-'Line By Line'!$E$14,'Line By Line'!$E$16))</f>
        <v>0</v>
      </c>
      <c r="F382" s="52">
        <f t="shared" si="3"/>
        <v>0</v>
      </c>
      <c r="G382" s="51" t="str">
        <f t="shared" si="4"/>
        <v>50% of 1st TH</v>
      </c>
      <c r="H382" s="51">
        <f>IF('Line By Line'!$E$14&lt;D382,D382-'Line By Line'!$E$14-E382,0)</f>
        <v>0</v>
      </c>
      <c r="I382" s="52">
        <f>H382*'SS taxation calculator'!$E$32</f>
        <v>0</v>
      </c>
      <c r="J382" s="52">
        <f t="shared" si="5"/>
        <v>0</v>
      </c>
      <c r="K382" s="204" t="str">
        <f t="shared" si="6"/>
        <v>#DIV/0!</v>
      </c>
      <c r="L382" s="54" t="str">
        <f>CONCATENATE("Adding $",ROUND(B382/1000,1),"K actually added $",ROUND((B382+(J382-'SS taxation calculator'!$G$8))/1000,1),"K")</f>
        <v>Adding $-677K actually added $-677K</v>
      </c>
      <c r="M382" s="61">
        <f>'SS taxation calculator'!$C$7+'SS taxation calculator'!$C$8+'SS taxation calculator'!$C$9+B382</f>
        <v>-677000</v>
      </c>
      <c r="N382" s="55">
        <f>J382+B382+'SS taxation calculator'!$C$7</f>
        <v>-677000</v>
      </c>
      <c r="O382" s="55">
        <f t="shared" si="7"/>
        <v>31500</v>
      </c>
      <c r="P382" s="132">
        <f>VLOOKUP('SS taxation calculator'!$C$12,'SS taxation calculator'!$BC$6:$BF$16,3,FALSE)</f>
        <v>0</v>
      </c>
      <c r="Q382" s="132">
        <f>VLOOKUP('SS taxation calculator'!$C$12,'SS taxation calculator'!$BC$6:$BF$16,4,FALSE)</f>
        <v>0</v>
      </c>
      <c r="R382" s="132">
        <f t="shared" si="8"/>
        <v>0</v>
      </c>
      <c r="S382" s="205">
        <f>VLOOKUP('SS taxation calculator'!$C$12,'SS taxation calculator'!$BC$6:$BF$16,2,FALSE)</f>
        <v>0</v>
      </c>
      <c r="T382" s="132">
        <f t="shared" si="9"/>
        <v>0</v>
      </c>
    </row>
    <row r="383" ht="15.75" customHeight="1">
      <c r="A383" s="55">
        <f t="shared" si="1"/>
        <v>0</v>
      </c>
      <c r="B383" s="52">
        <f t="shared" si="2"/>
        <v>-676000</v>
      </c>
      <c r="C383" s="51">
        <f>'SS taxation calculator'!$G$7</f>
        <v>0</v>
      </c>
      <c r="D383" s="52">
        <f>'SS taxation calculator'!$C$7+B383+'SS taxation calculator'!$C$8+'SS taxation calculator'!$C$9*0.5-'Line By Line'!$E$12</f>
        <v>-676000</v>
      </c>
      <c r="E383" s="52">
        <f>IF(D383&lt;'Line By Line'!$E$14,0,MIN(D383-'Line By Line'!$E$14,'Line By Line'!$E$16))</f>
        <v>0</v>
      </c>
      <c r="F383" s="52">
        <f t="shared" si="3"/>
        <v>0</v>
      </c>
      <c r="G383" s="51" t="str">
        <f t="shared" si="4"/>
        <v>50% of 1st TH</v>
      </c>
      <c r="H383" s="51">
        <f>IF('Line By Line'!$E$14&lt;D383,D383-'Line By Line'!$E$14-E383,0)</f>
        <v>0</v>
      </c>
      <c r="I383" s="52">
        <f>H383*'SS taxation calculator'!$E$32</f>
        <v>0</v>
      </c>
      <c r="J383" s="52">
        <f t="shared" si="5"/>
        <v>0</v>
      </c>
      <c r="K383" s="204" t="str">
        <f t="shared" si="6"/>
        <v>#DIV/0!</v>
      </c>
      <c r="L383" s="54" t="str">
        <f>CONCATENATE("Adding $",ROUND(B383/1000,1),"K actually added $",ROUND((B383+(J383-'SS taxation calculator'!$G$8))/1000,1),"K")</f>
        <v>Adding $-676K actually added $-676K</v>
      </c>
      <c r="M383" s="61">
        <f>'SS taxation calculator'!$C$7+'SS taxation calculator'!$C$8+'SS taxation calculator'!$C$9+B383</f>
        <v>-676000</v>
      </c>
      <c r="N383" s="55">
        <f>J383+B383+'SS taxation calculator'!$C$7</f>
        <v>-676000</v>
      </c>
      <c r="O383" s="55">
        <f t="shared" si="7"/>
        <v>31500</v>
      </c>
      <c r="P383" s="132">
        <f>VLOOKUP('SS taxation calculator'!$C$12,'SS taxation calculator'!$BC$6:$BF$16,3,FALSE)</f>
        <v>0</v>
      </c>
      <c r="Q383" s="132">
        <f>VLOOKUP('SS taxation calculator'!$C$12,'SS taxation calculator'!$BC$6:$BF$16,4,FALSE)</f>
        <v>0</v>
      </c>
      <c r="R383" s="132">
        <f t="shared" si="8"/>
        <v>0</v>
      </c>
      <c r="S383" s="205">
        <f>VLOOKUP('SS taxation calculator'!$C$12,'SS taxation calculator'!$BC$6:$BF$16,2,FALSE)</f>
        <v>0</v>
      </c>
      <c r="T383" s="132">
        <f t="shared" si="9"/>
        <v>0</v>
      </c>
    </row>
    <row r="384" ht="15.75" customHeight="1">
      <c r="A384" s="55">
        <f t="shared" si="1"/>
        <v>0</v>
      </c>
      <c r="B384" s="52">
        <f t="shared" si="2"/>
        <v>-675000</v>
      </c>
      <c r="C384" s="51">
        <f>'SS taxation calculator'!$G$7</f>
        <v>0</v>
      </c>
      <c r="D384" s="52">
        <f>'SS taxation calculator'!$C$7+B384+'SS taxation calculator'!$C$8+'SS taxation calculator'!$C$9*0.5-'Line By Line'!$E$12</f>
        <v>-675000</v>
      </c>
      <c r="E384" s="52">
        <f>IF(D384&lt;'Line By Line'!$E$14,0,MIN(D384-'Line By Line'!$E$14,'Line By Line'!$E$16))</f>
        <v>0</v>
      </c>
      <c r="F384" s="52">
        <f t="shared" si="3"/>
        <v>0</v>
      </c>
      <c r="G384" s="51" t="str">
        <f t="shared" si="4"/>
        <v>50% of 1st TH</v>
      </c>
      <c r="H384" s="51">
        <f>IF('Line By Line'!$E$14&lt;D384,D384-'Line By Line'!$E$14-E384,0)</f>
        <v>0</v>
      </c>
      <c r="I384" s="52">
        <f>H384*'SS taxation calculator'!$E$32</f>
        <v>0</v>
      </c>
      <c r="J384" s="52">
        <f t="shared" si="5"/>
        <v>0</v>
      </c>
      <c r="K384" s="204" t="str">
        <f t="shared" si="6"/>
        <v>#DIV/0!</v>
      </c>
      <c r="L384" s="54" t="str">
        <f>CONCATENATE("Adding $",ROUND(B384/1000,1),"K actually added $",ROUND((B384+(J384-'SS taxation calculator'!$G$8))/1000,1),"K")</f>
        <v>Adding $-675K actually added $-675K</v>
      </c>
      <c r="M384" s="61">
        <f>'SS taxation calculator'!$C$7+'SS taxation calculator'!$C$8+'SS taxation calculator'!$C$9+B384</f>
        <v>-675000</v>
      </c>
      <c r="N384" s="55">
        <f>J384+B384+'SS taxation calculator'!$C$7</f>
        <v>-675000</v>
      </c>
      <c r="O384" s="55">
        <f t="shared" si="7"/>
        <v>31500</v>
      </c>
      <c r="P384" s="132">
        <f>VLOOKUP('SS taxation calculator'!$C$12,'SS taxation calculator'!$BC$6:$BF$16,3,FALSE)</f>
        <v>0</v>
      </c>
      <c r="Q384" s="132">
        <f>VLOOKUP('SS taxation calculator'!$C$12,'SS taxation calculator'!$BC$6:$BF$16,4,FALSE)</f>
        <v>0</v>
      </c>
      <c r="R384" s="132">
        <f t="shared" si="8"/>
        <v>0</v>
      </c>
      <c r="S384" s="205">
        <f>VLOOKUP('SS taxation calculator'!$C$12,'SS taxation calculator'!$BC$6:$BF$16,2,FALSE)</f>
        <v>0</v>
      </c>
      <c r="T384" s="132">
        <f t="shared" si="9"/>
        <v>0</v>
      </c>
    </row>
    <row r="385" ht="15.75" customHeight="1">
      <c r="A385" s="55">
        <f t="shared" si="1"/>
        <v>0</v>
      </c>
      <c r="B385" s="52">
        <f t="shared" si="2"/>
        <v>-674000</v>
      </c>
      <c r="C385" s="51">
        <f>'SS taxation calculator'!$G$7</f>
        <v>0</v>
      </c>
      <c r="D385" s="52">
        <f>'SS taxation calculator'!$C$7+B385+'SS taxation calculator'!$C$8+'SS taxation calculator'!$C$9*0.5-'Line By Line'!$E$12</f>
        <v>-674000</v>
      </c>
      <c r="E385" s="52">
        <f>IF(D385&lt;'Line By Line'!$E$14,0,MIN(D385-'Line By Line'!$E$14,'Line By Line'!$E$16))</f>
        <v>0</v>
      </c>
      <c r="F385" s="52">
        <f t="shared" si="3"/>
        <v>0</v>
      </c>
      <c r="G385" s="51" t="str">
        <f t="shared" si="4"/>
        <v>50% of 1st TH</v>
      </c>
      <c r="H385" s="51">
        <f>IF('Line By Line'!$E$14&lt;D385,D385-'Line By Line'!$E$14-E385,0)</f>
        <v>0</v>
      </c>
      <c r="I385" s="52">
        <f>H385*'SS taxation calculator'!$E$32</f>
        <v>0</v>
      </c>
      <c r="J385" s="52">
        <f t="shared" si="5"/>
        <v>0</v>
      </c>
      <c r="K385" s="204" t="str">
        <f t="shared" si="6"/>
        <v>#DIV/0!</v>
      </c>
      <c r="L385" s="54" t="str">
        <f>CONCATENATE("Adding $",ROUND(B385/1000,1),"K actually added $",ROUND((B385+(J385-'SS taxation calculator'!$G$8))/1000,1),"K")</f>
        <v>Adding $-674K actually added $-674K</v>
      </c>
      <c r="M385" s="61">
        <f>'SS taxation calculator'!$C$7+'SS taxation calculator'!$C$8+'SS taxation calculator'!$C$9+B385</f>
        <v>-674000</v>
      </c>
      <c r="N385" s="55">
        <f>J385+B385+'SS taxation calculator'!$C$7</f>
        <v>-674000</v>
      </c>
      <c r="O385" s="55">
        <f t="shared" si="7"/>
        <v>31500</v>
      </c>
      <c r="P385" s="132">
        <f>VLOOKUP('SS taxation calculator'!$C$12,'SS taxation calculator'!$BC$6:$BF$16,3,FALSE)</f>
        <v>0</v>
      </c>
      <c r="Q385" s="132">
        <f>VLOOKUP('SS taxation calculator'!$C$12,'SS taxation calculator'!$BC$6:$BF$16,4,FALSE)</f>
        <v>0</v>
      </c>
      <c r="R385" s="132">
        <f t="shared" si="8"/>
        <v>0</v>
      </c>
      <c r="S385" s="205">
        <f>VLOOKUP('SS taxation calculator'!$C$12,'SS taxation calculator'!$BC$6:$BF$16,2,FALSE)</f>
        <v>0</v>
      </c>
      <c r="T385" s="132">
        <f t="shared" si="9"/>
        <v>0</v>
      </c>
    </row>
    <row r="386" ht="15.75" customHeight="1">
      <c r="A386" s="55">
        <f t="shared" si="1"/>
        <v>0</v>
      </c>
      <c r="B386" s="52">
        <f t="shared" si="2"/>
        <v>-673000</v>
      </c>
      <c r="C386" s="51">
        <f>'SS taxation calculator'!$G$7</f>
        <v>0</v>
      </c>
      <c r="D386" s="52">
        <f>'SS taxation calculator'!$C$7+B386+'SS taxation calculator'!$C$8+'SS taxation calculator'!$C$9*0.5-'Line By Line'!$E$12</f>
        <v>-673000</v>
      </c>
      <c r="E386" s="52">
        <f>IF(D386&lt;'Line By Line'!$E$14,0,MIN(D386-'Line By Line'!$E$14,'Line By Line'!$E$16))</f>
        <v>0</v>
      </c>
      <c r="F386" s="52">
        <f t="shared" si="3"/>
        <v>0</v>
      </c>
      <c r="G386" s="51" t="str">
        <f t="shared" si="4"/>
        <v>50% of 1st TH</v>
      </c>
      <c r="H386" s="51">
        <f>IF('Line By Line'!$E$14&lt;D386,D386-'Line By Line'!$E$14-E386,0)</f>
        <v>0</v>
      </c>
      <c r="I386" s="52">
        <f>H386*'SS taxation calculator'!$E$32</f>
        <v>0</v>
      </c>
      <c r="J386" s="52">
        <f t="shared" si="5"/>
        <v>0</v>
      </c>
      <c r="K386" s="204" t="str">
        <f t="shared" si="6"/>
        <v>#DIV/0!</v>
      </c>
      <c r="L386" s="54" t="str">
        <f>CONCATENATE("Adding $",ROUND(B386/1000,1),"K actually added $",ROUND((B386+(J386-'SS taxation calculator'!$G$8))/1000,1),"K")</f>
        <v>Adding $-673K actually added $-673K</v>
      </c>
      <c r="M386" s="61">
        <f>'SS taxation calculator'!$C$7+'SS taxation calculator'!$C$8+'SS taxation calculator'!$C$9+B386</f>
        <v>-673000</v>
      </c>
      <c r="N386" s="55">
        <f>J386+B386+'SS taxation calculator'!$C$7</f>
        <v>-673000</v>
      </c>
      <c r="O386" s="55">
        <f t="shared" si="7"/>
        <v>31500</v>
      </c>
      <c r="P386" s="132">
        <f>VLOOKUP('SS taxation calculator'!$C$12,'SS taxation calculator'!$BC$6:$BF$16,3,FALSE)</f>
        <v>0</v>
      </c>
      <c r="Q386" s="132">
        <f>VLOOKUP('SS taxation calculator'!$C$12,'SS taxation calculator'!$BC$6:$BF$16,4,FALSE)</f>
        <v>0</v>
      </c>
      <c r="R386" s="132">
        <f t="shared" si="8"/>
        <v>0</v>
      </c>
      <c r="S386" s="205">
        <f>VLOOKUP('SS taxation calculator'!$C$12,'SS taxation calculator'!$BC$6:$BF$16,2,FALSE)</f>
        <v>0</v>
      </c>
      <c r="T386" s="132">
        <f t="shared" si="9"/>
        <v>0</v>
      </c>
    </row>
    <row r="387" ht="15.75" customHeight="1">
      <c r="A387" s="55">
        <f t="shared" si="1"/>
        <v>0</v>
      </c>
      <c r="B387" s="52">
        <f t="shared" si="2"/>
        <v>-672000</v>
      </c>
      <c r="C387" s="51">
        <f>'SS taxation calculator'!$G$7</f>
        <v>0</v>
      </c>
      <c r="D387" s="52">
        <f>'SS taxation calculator'!$C$7+B387+'SS taxation calculator'!$C$8+'SS taxation calculator'!$C$9*0.5-'Line By Line'!$E$12</f>
        <v>-672000</v>
      </c>
      <c r="E387" s="52">
        <f>IF(D387&lt;'Line By Line'!$E$14,0,MIN(D387-'Line By Line'!$E$14,'Line By Line'!$E$16))</f>
        <v>0</v>
      </c>
      <c r="F387" s="52">
        <f t="shared" si="3"/>
        <v>0</v>
      </c>
      <c r="G387" s="51" t="str">
        <f t="shared" si="4"/>
        <v>50% of 1st TH</v>
      </c>
      <c r="H387" s="51">
        <f>IF('Line By Line'!$E$14&lt;D387,D387-'Line By Line'!$E$14-E387,0)</f>
        <v>0</v>
      </c>
      <c r="I387" s="52">
        <f>H387*'SS taxation calculator'!$E$32</f>
        <v>0</v>
      </c>
      <c r="J387" s="52">
        <f t="shared" si="5"/>
        <v>0</v>
      </c>
      <c r="K387" s="204" t="str">
        <f t="shared" si="6"/>
        <v>#DIV/0!</v>
      </c>
      <c r="L387" s="54" t="str">
        <f>CONCATENATE("Adding $",ROUND(B387/1000,1),"K actually added $",ROUND((B387+(J387-'SS taxation calculator'!$G$8))/1000,1),"K")</f>
        <v>Adding $-672K actually added $-672K</v>
      </c>
      <c r="M387" s="61">
        <f>'SS taxation calculator'!$C$7+'SS taxation calculator'!$C$8+'SS taxation calculator'!$C$9+B387</f>
        <v>-672000</v>
      </c>
      <c r="N387" s="55">
        <f>J387+B387+'SS taxation calculator'!$C$7</f>
        <v>-672000</v>
      </c>
      <c r="O387" s="55">
        <f t="shared" si="7"/>
        <v>31500</v>
      </c>
      <c r="P387" s="132">
        <f>VLOOKUP('SS taxation calculator'!$C$12,'SS taxation calculator'!$BC$6:$BF$16,3,FALSE)</f>
        <v>0</v>
      </c>
      <c r="Q387" s="132">
        <f>VLOOKUP('SS taxation calculator'!$C$12,'SS taxation calculator'!$BC$6:$BF$16,4,FALSE)</f>
        <v>0</v>
      </c>
      <c r="R387" s="132">
        <f t="shared" si="8"/>
        <v>0</v>
      </c>
      <c r="S387" s="205">
        <f>VLOOKUP('SS taxation calculator'!$C$12,'SS taxation calculator'!$BC$6:$BF$16,2,FALSE)</f>
        <v>0</v>
      </c>
      <c r="T387" s="132">
        <f t="shared" si="9"/>
        <v>0</v>
      </c>
    </row>
    <row r="388" ht="15.75" customHeight="1">
      <c r="A388" s="55">
        <f t="shared" si="1"/>
        <v>0</v>
      </c>
      <c r="B388" s="52">
        <f t="shared" si="2"/>
        <v>-671000</v>
      </c>
      <c r="C388" s="51">
        <f>'SS taxation calculator'!$G$7</f>
        <v>0</v>
      </c>
      <c r="D388" s="52">
        <f>'SS taxation calculator'!$C$7+B388+'SS taxation calculator'!$C$8+'SS taxation calculator'!$C$9*0.5-'Line By Line'!$E$12</f>
        <v>-671000</v>
      </c>
      <c r="E388" s="52">
        <f>IF(D388&lt;'Line By Line'!$E$14,0,MIN(D388-'Line By Line'!$E$14,'Line By Line'!$E$16))</f>
        <v>0</v>
      </c>
      <c r="F388" s="52">
        <f t="shared" si="3"/>
        <v>0</v>
      </c>
      <c r="G388" s="51" t="str">
        <f t="shared" si="4"/>
        <v>50% of 1st TH</v>
      </c>
      <c r="H388" s="51">
        <f>IF('Line By Line'!$E$14&lt;D388,D388-'Line By Line'!$E$14-E388,0)</f>
        <v>0</v>
      </c>
      <c r="I388" s="52">
        <f>H388*'SS taxation calculator'!$E$32</f>
        <v>0</v>
      </c>
      <c r="J388" s="52">
        <f t="shared" si="5"/>
        <v>0</v>
      </c>
      <c r="K388" s="204" t="str">
        <f t="shared" si="6"/>
        <v>#DIV/0!</v>
      </c>
      <c r="L388" s="54" t="str">
        <f>CONCATENATE("Adding $",ROUND(B388/1000,1),"K actually added $",ROUND((B388+(J388-'SS taxation calculator'!$G$8))/1000,1),"K")</f>
        <v>Adding $-671K actually added $-671K</v>
      </c>
      <c r="M388" s="61">
        <f>'SS taxation calculator'!$C$7+'SS taxation calculator'!$C$8+'SS taxation calculator'!$C$9+B388</f>
        <v>-671000</v>
      </c>
      <c r="N388" s="55">
        <f>J388+B388+'SS taxation calculator'!$C$7</f>
        <v>-671000</v>
      </c>
      <c r="O388" s="55">
        <f t="shared" si="7"/>
        <v>31500</v>
      </c>
      <c r="P388" s="132">
        <f>VLOOKUP('SS taxation calculator'!$C$12,'SS taxation calculator'!$BC$6:$BF$16,3,FALSE)</f>
        <v>0</v>
      </c>
      <c r="Q388" s="132">
        <f>VLOOKUP('SS taxation calculator'!$C$12,'SS taxation calculator'!$BC$6:$BF$16,4,FALSE)</f>
        <v>0</v>
      </c>
      <c r="R388" s="132">
        <f t="shared" si="8"/>
        <v>0</v>
      </c>
      <c r="S388" s="205">
        <f>VLOOKUP('SS taxation calculator'!$C$12,'SS taxation calculator'!$BC$6:$BF$16,2,FALSE)</f>
        <v>0</v>
      </c>
      <c r="T388" s="132">
        <f t="shared" si="9"/>
        <v>0</v>
      </c>
    </row>
    <row r="389" ht="15.75" customHeight="1">
      <c r="A389" s="55">
        <f t="shared" si="1"/>
        <v>0</v>
      </c>
      <c r="B389" s="52">
        <f t="shared" si="2"/>
        <v>-670000</v>
      </c>
      <c r="C389" s="51">
        <f>'SS taxation calculator'!$G$7</f>
        <v>0</v>
      </c>
      <c r="D389" s="52">
        <f>'SS taxation calculator'!$C$7+B389+'SS taxation calculator'!$C$8+'SS taxation calculator'!$C$9*0.5-'Line By Line'!$E$12</f>
        <v>-670000</v>
      </c>
      <c r="E389" s="52">
        <f>IF(D389&lt;'Line By Line'!$E$14,0,MIN(D389-'Line By Line'!$E$14,'Line By Line'!$E$16))</f>
        <v>0</v>
      </c>
      <c r="F389" s="52">
        <f t="shared" si="3"/>
        <v>0</v>
      </c>
      <c r="G389" s="51" t="str">
        <f t="shared" si="4"/>
        <v>50% of 1st TH</v>
      </c>
      <c r="H389" s="51">
        <f>IF('Line By Line'!$E$14&lt;D389,D389-'Line By Line'!$E$14-E389,0)</f>
        <v>0</v>
      </c>
      <c r="I389" s="52">
        <f>H389*'SS taxation calculator'!$E$32</f>
        <v>0</v>
      </c>
      <c r="J389" s="52">
        <f t="shared" si="5"/>
        <v>0</v>
      </c>
      <c r="K389" s="204" t="str">
        <f t="shared" si="6"/>
        <v>#DIV/0!</v>
      </c>
      <c r="L389" s="54" t="str">
        <f>CONCATENATE("Adding $",ROUND(B389/1000,1),"K actually added $",ROUND((B389+(J389-'SS taxation calculator'!$G$8))/1000,1),"K")</f>
        <v>Adding $-670K actually added $-670K</v>
      </c>
      <c r="M389" s="61">
        <f>'SS taxation calculator'!$C$7+'SS taxation calculator'!$C$8+'SS taxation calculator'!$C$9+B389</f>
        <v>-670000</v>
      </c>
      <c r="N389" s="55">
        <f>J389+B389+'SS taxation calculator'!$C$7</f>
        <v>-670000</v>
      </c>
      <c r="O389" s="55">
        <f t="shared" si="7"/>
        <v>31500</v>
      </c>
      <c r="P389" s="132">
        <f>VLOOKUP('SS taxation calculator'!$C$12,'SS taxation calculator'!$BC$6:$BF$16,3,FALSE)</f>
        <v>0</v>
      </c>
      <c r="Q389" s="132">
        <f>VLOOKUP('SS taxation calculator'!$C$12,'SS taxation calculator'!$BC$6:$BF$16,4,FALSE)</f>
        <v>0</v>
      </c>
      <c r="R389" s="132">
        <f t="shared" si="8"/>
        <v>0</v>
      </c>
      <c r="S389" s="205">
        <f>VLOOKUP('SS taxation calculator'!$C$12,'SS taxation calculator'!$BC$6:$BF$16,2,FALSE)</f>
        <v>0</v>
      </c>
      <c r="T389" s="132">
        <f t="shared" si="9"/>
        <v>0</v>
      </c>
    </row>
    <row r="390" ht="15.75" customHeight="1">
      <c r="A390" s="55">
        <f t="shared" si="1"/>
        <v>0</v>
      </c>
      <c r="B390" s="52">
        <f t="shared" si="2"/>
        <v>-669000</v>
      </c>
      <c r="C390" s="51">
        <f>'SS taxation calculator'!$G$7</f>
        <v>0</v>
      </c>
      <c r="D390" s="52">
        <f>'SS taxation calculator'!$C$7+B390+'SS taxation calculator'!$C$8+'SS taxation calculator'!$C$9*0.5-'Line By Line'!$E$12</f>
        <v>-669000</v>
      </c>
      <c r="E390" s="52">
        <f>IF(D390&lt;'Line By Line'!$E$14,0,MIN(D390-'Line By Line'!$E$14,'Line By Line'!$E$16))</f>
        <v>0</v>
      </c>
      <c r="F390" s="52">
        <f t="shared" si="3"/>
        <v>0</v>
      </c>
      <c r="G390" s="51" t="str">
        <f t="shared" si="4"/>
        <v>50% of 1st TH</v>
      </c>
      <c r="H390" s="51">
        <f>IF('Line By Line'!$E$14&lt;D390,D390-'Line By Line'!$E$14-E390,0)</f>
        <v>0</v>
      </c>
      <c r="I390" s="52">
        <f>H390*'SS taxation calculator'!$E$32</f>
        <v>0</v>
      </c>
      <c r="J390" s="52">
        <f t="shared" si="5"/>
        <v>0</v>
      </c>
      <c r="K390" s="204" t="str">
        <f t="shared" si="6"/>
        <v>#DIV/0!</v>
      </c>
      <c r="L390" s="54" t="str">
        <f>CONCATENATE("Adding $",ROUND(B390/1000,1),"K actually added $",ROUND((B390+(J390-'SS taxation calculator'!$G$8))/1000,1),"K")</f>
        <v>Adding $-669K actually added $-669K</v>
      </c>
      <c r="M390" s="61">
        <f>'SS taxation calculator'!$C$7+'SS taxation calculator'!$C$8+'SS taxation calculator'!$C$9+B390</f>
        <v>-669000</v>
      </c>
      <c r="N390" s="55">
        <f>J390+B390+'SS taxation calculator'!$C$7</f>
        <v>-669000</v>
      </c>
      <c r="O390" s="55">
        <f t="shared" si="7"/>
        <v>31500</v>
      </c>
      <c r="P390" s="132">
        <f>VLOOKUP('SS taxation calculator'!$C$12,'SS taxation calculator'!$BC$6:$BF$16,3,FALSE)</f>
        <v>0</v>
      </c>
      <c r="Q390" s="132">
        <f>VLOOKUP('SS taxation calculator'!$C$12,'SS taxation calculator'!$BC$6:$BF$16,4,FALSE)</f>
        <v>0</v>
      </c>
      <c r="R390" s="132">
        <f t="shared" si="8"/>
        <v>0</v>
      </c>
      <c r="S390" s="205">
        <f>VLOOKUP('SS taxation calculator'!$C$12,'SS taxation calculator'!$BC$6:$BF$16,2,FALSE)</f>
        <v>0</v>
      </c>
      <c r="T390" s="132">
        <f t="shared" si="9"/>
        <v>0</v>
      </c>
    </row>
    <row r="391" ht="15.75" customHeight="1">
      <c r="A391" s="55">
        <f t="shared" si="1"/>
        <v>0</v>
      </c>
      <c r="B391" s="52">
        <f t="shared" si="2"/>
        <v>-668000</v>
      </c>
      <c r="C391" s="51">
        <f>'SS taxation calculator'!$G$7</f>
        <v>0</v>
      </c>
      <c r="D391" s="52">
        <f>'SS taxation calculator'!$C$7+B391+'SS taxation calculator'!$C$8+'SS taxation calculator'!$C$9*0.5-'Line By Line'!$E$12</f>
        <v>-668000</v>
      </c>
      <c r="E391" s="52">
        <f>IF(D391&lt;'Line By Line'!$E$14,0,MIN(D391-'Line By Line'!$E$14,'Line By Line'!$E$16))</f>
        <v>0</v>
      </c>
      <c r="F391" s="52">
        <f t="shared" si="3"/>
        <v>0</v>
      </c>
      <c r="G391" s="51" t="str">
        <f t="shared" si="4"/>
        <v>50% of 1st TH</v>
      </c>
      <c r="H391" s="51">
        <f>IF('Line By Line'!$E$14&lt;D391,D391-'Line By Line'!$E$14-E391,0)</f>
        <v>0</v>
      </c>
      <c r="I391" s="52">
        <f>H391*'SS taxation calculator'!$E$32</f>
        <v>0</v>
      </c>
      <c r="J391" s="52">
        <f t="shared" si="5"/>
        <v>0</v>
      </c>
      <c r="K391" s="204" t="str">
        <f t="shared" si="6"/>
        <v>#DIV/0!</v>
      </c>
      <c r="L391" s="54" t="str">
        <f>CONCATENATE("Adding $",ROUND(B391/1000,1),"K actually added $",ROUND((B391+(J391-'SS taxation calculator'!$G$8))/1000,1),"K")</f>
        <v>Adding $-668K actually added $-668K</v>
      </c>
      <c r="M391" s="61">
        <f>'SS taxation calculator'!$C$7+'SS taxation calculator'!$C$8+'SS taxation calculator'!$C$9+B391</f>
        <v>-668000</v>
      </c>
      <c r="N391" s="55">
        <f>J391+B391+'SS taxation calculator'!$C$7</f>
        <v>-668000</v>
      </c>
      <c r="O391" s="55">
        <f t="shared" si="7"/>
        <v>31500</v>
      </c>
      <c r="P391" s="132">
        <f>VLOOKUP('SS taxation calculator'!$C$12,'SS taxation calculator'!$BC$6:$BF$16,3,FALSE)</f>
        <v>0</v>
      </c>
      <c r="Q391" s="132">
        <f>VLOOKUP('SS taxation calculator'!$C$12,'SS taxation calculator'!$BC$6:$BF$16,4,FALSE)</f>
        <v>0</v>
      </c>
      <c r="R391" s="132">
        <f t="shared" si="8"/>
        <v>0</v>
      </c>
      <c r="S391" s="205">
        <f>VLOOKUP('SS taxation calculator'!$C$12,'SS taxation calculator'!$BC$6:$BF$16,2,FALSE)</f>
        <v>0</v>
      </c>
      <c r="T391" s="132">
        <f t="shared" si="9"/>
        <v>0</v>
      </c>
    </row>
    <row r="392" ht="15.75" customHeight="1">
      <c r="A392" s="55">
        <f t="shared" si="1"/>
        <v>0</v>
      </c>
      <c r="B392" s="52">
        <f t="shared" si="2"/>
        <v>-667000</v>
      </c>
      <c r="C392" s="51">
        <f>'SS taxation calculator'!$G$7</f>
        <v>0</v>
      </c>
      <c r="D392" s="52">
        <f>'SS taxation calculator'!$C$7+B392+'SS taxation calculator'!$C$8+'SS taxation calculator'!$C$9*0.5-'Line By Line'!$E$12</f>
        <v>-667000</v>
      </c>
      <c r="E392" s="52">
        <f>IF(D392&lt;'Line By Line'!$E$14,0,MIN(D392-'Line By Line'!$E$14,'Line By Line'!$E$16))</f>
        <v>0</v>
      </c>
      <c r="F392" s="52">
        <f t="shared" si="3"/>
        <v>0</v>
      </c>
      <c r="G392" s="51" t="str">
        <f t="shared" si="4"/>
        <v>50% of 1st TH</v>
      </c>
      <c r="H392" s="51">
        <f>IF('Line By Line'!$E$14&lt;D392,D392-'Line By Line'!$E$14-E392,0)</f>
        <v>0</v>
      </c>
      <c r="I392" s="52">
        <f>H392*'SS taxation calculator'!$E$32</f>
        <v>0</v>
      </c>
      <c r="J392" s="52">
        <f t="shared" si="5"/>
        <v>0</v>
      </c>
      <c r="K392" s="204" t="str">
        <f t="shared" si="6"/>
        <v>#DIV/0!</v>
      </c>
      <c r="L392" s="54" t="str">
        <f>CONCATENATE("Adding $",ROUND(B392/1000,1),"K actually added $",ROUND((B392+(J392-'SS taxation calculator'!$G$8))/1000,1),"K")</f>
        <v>Adding $-667K actually added $-667K</v>
      </c>
      <c r="M392" s="61">
        <f>'SS taxation calculator'!$C$7+'SS taxation calculator'!$C$8+'SS taxation calculator'!$C$9+B392</f>
        <v>-667000</v>
      </c>
      <c r="N392" s="55">
        <f>J392+B392+'SS taxation calculator'!$C$7</f>
        <v>-667000</v>
      </c>
      <c r="O392" s="55">
        <f t="shared" si="7"/>
        <v>31500</v>
      </c>
      <c r="P392" s="132">
        <f>VLOOKUP('SS taxation calculator'!$C$12,'SS taxation calculator'!$BC$6:$BF$16,3,FALSE)</f>
        <v>0</v>
      </c>
      <c r="Q392" s="132">
        <f>VLOOKUP('SS taxation calculator'!$C$12,'SS taxation calculator'!$BC$6:$BF$16,4,FALSE)</f>
        <v>0</v>
      </c>
      <c r="R392" s="132">
        <f t="shared" si="8"/>
        <v>0</v>
      </c>
      <c r="S392" s="205">
        <f>VLOOKUP('SS taxation calculator'!$C$12,'SS taxation calculator'!$BC$6:$BF$16,2,FALSE)</f>
        <v>0</v>
      </c>
      <c r="T392" s="132">
        <f t="shared" si="9"/>
        <v>0</v>
      </c>
    </row>
    <row r="393" ht="15.75" customHeight="1">
      <c r="A393" s="55">
        <f t="shared" si="1"/>
        <v>0</v>
      </c>
      <c r="B393" s="52">
        <f t="shared" si="2"/>
        <v>-666000</v>
      </c>
      <c r="C393" s="51">
        <f>'SS taxation calculator'!$G$7</f>
        <v>0</v>
      </c>
      <c r="D393" s="52">
        <f>'SS taxation calculator'!$C$7+B393+'SS taxation calculator'!$C$8+'SS taxation calculator'!$C$9*0.5-'Line By Line'!$E$12</f>
        <v>-666000</v>
      </c>
      <c r="E393" s="52">
        <f>IF(D393&lt;'Line By Line'!$E$14,0,MIN(D393-'Line By Line'!$E$14,'Line By Line'!$E$16))</f>
        <v>0</v>
      </c>
      <c r="F393" s="52">
        <f t="shared" si="3"/>
        <v>0</v>
      </c>
      <c r="G393" s="51" t="str">
        <f t="shared" si="4"/>
        <v>50% of 1st TH</v>
      </c>
      <c r="H393" s="51">
        <f>IF('Line By Line'!$E$14&lt;D393,D393-'Line By Line'!$E$14-E393,0)</f>
        <v>0</v>
      </c>
      <c r="I393" s="52">
        <f>H393*'SS taxation calculator'!$E$32</f>
        <v>0</v>
      </c>
      <c r="J393" s="52">
        <f t="shared" si="5"/>
        <v>0</v>
      </c>
      <c r="K393" s="204" t="str">
        <f t="shared" si="6"/>
        <v>#DIV/0!</v>
      </c>
      <c r="L393" s="54" t="str">
        <f>CONCATENATE("Adding $",ROUND(B393/1000,1),"K actually added $",ROUND((B393+(J393-'SS taxation calculator'!$G$8))/1000,1),"K")</f>
        <v>Adding $-666K actually added $-666K</v>
      </c>
      <c r="M393" s="61">
        <f>'SS taxation calculator'!$C$7+'SS taxation calculator'!$C$8+'SS taxation calculator'!$C$9+B393</f>
        <v>-666000</v>
      </c>
      <c r="N393" s="55">
        <f>J393+B393+'SS taxation calculator'!$C$7</f>
        <v>-666000</v>
      </c>
      <c r="O393" s="55">
        <f t="shared" si="7"/>
        <v>31500</v>
      </c>
      <c r="P393" s="132">
        <f>VLOOKUP('SS taxation calculator'!$C$12,'SS taxation calculator'!$BC$6:$BF$16,3,FALSE)</f>
        <v>0</v>
      </c>
      <c r="Q393" s="132">
        <f>VLOOKUP('SS taxation calculator'!$C$12,'SS taxation calculator'!$BC$6:$BF$16,4,FALSE)</f>
        <v>0</v>
      </c>
      <c r="R393" s="132">
        <f t="shared" si="8"/>
        <v>0</v>
      </c>
      <c r="S393" s="205">
        <f>VLOOKUP('SS taxation calculator'!$C$12,'SS taxation calculator'!$BC$6:$BF$16,2,FALSE)</f>
        <v>0</v>
      </c>
      <c r="T393" s="132">
        <f t="shared" si="9"/>
        <v>0</v>
      </c>
    </row>
    <row r="394" ht="15.75" customHeight="1">
      <c r="A394" s="55">
        <f t="shared" si="1"/>
        <v>0</v>
      </c>
      <c r="B394" s="52">
        <f t="shared" si="2"/>
        <v>-665000</v>
      </c>
      <c r="C394" s="51">
        <f>'SS taxation calculator'!$G$7</f>
        <v>0</v>
      </c>
      <c r="D394" s="52">
        <f>'SS taxation calculator'!$C$7+B394+'SS taxation calculator'!$C$8+'SS taxation calculator'!$C$9*0.5-'Line By Line'!$E$12</f>
        <v>-665000</v>
      </c>
      <c r="E394" s="52">
        <f>IF(D394&lt;'Line By Line'!$E$14,0,MIN(D394-'Line By Line'!$E$14,'Line By Line'!$E$16))</f>
        <v>0</v>
      </c>
      <c r="F394" s="52">
        <f t="shared" si="3"/>
        <v>0</v>
      </c>
      <c r="G394" s="51" t="str">
        <f t="shared" si="4"/>
        <v>50% of 1st TH</v>
      </c>
      <c r="H394" s="51">
        <f>IF('Line By Line'!$E$14&lt;D394,D394-'Line By Line'!$E$14-E394,0)</f>
        <v>0</v>
      </c>
      <c r="I394" s="52">
        <f>H394*'SS taxation calculator'!$E$32</f>
        <v>0</v>
      </c>
      <c r="J394" s="52">
        <f t="shared" si="5"/>
        <v>0</v>
      </c>
      <c r="K394" s="204" t="str">
        <f t="shared" si="6"/>
        <v>#DIV/0!</v>
      </c>
      <c r="L394" s="54" t="str">
        <f>CONCATENATE("Adding $",ROUND(B394/1000,1),"K actually added $",ROUND((B394+(J394-'SS taxation calculator'!$G$8))/1000,1),"K")</f>
        <v>Adding $-665K actually added $-665K</v>
      </c>
      <c r="M394" s="61">
        <f>'SS taxation calculator'!$C$7+'SS taxation calculator'!$C$8+'SS taxation calculator'!$C$9+B394</f>
        <v>-665000</v>
      </c>
      <c r="N394" s="55">
        <f>J394+B394+'SS taxation calculator'!$C$7</f>
        <v>-665000</v>
      </c>
      <c r="O394" s="55">
        <f t="shared" si="7"/>
        <v>31500</v>
      </c>
      <c r="P394" s="132">
        <f>VLOOKUP('SS taxation calculator'!$C$12,'SS taxation calculator'!$BC$6:$BF$16,3,FALSE)</f>
        <v>0</v>
      </c>
      <c r="Q394" s="132">
        <f>VLOOKUP('SS taxation calculator'!$C$12,'SS taxation calculator'!$BC$6:$BF$16,4,FALSE)</f>
        <v>0</v>
      </c>
      <c r="R394" s="132">
        <f t="shared" si="8"/>
        <v>0</v>
      </c>
      <c r="S394" s="205">
        <f>VLOOKUP('SS taxation calculator'!$C$12,'SS taxation calculator'!$BC$6:$BF$16,2,FALSE)</f>
        <v>0</v>
      </c>
      <c r="T394" s="132">
        <f t="shared" si="9"/>
        <v>0</v>
      </c>
    </row>
    <row r="395" ht="15.75" customHeight="1">
      <c r="A395" s="55">
        <f t="shared" si="1"/>
        <v>0</v>
      </c>
      <c r="B395" s="52">
        <f t="shared" si="2"/>
        <v>-664000</v>
      </c>
      <c r="C395" s="51">
        <f>'SS taxation calculator'!$G$7</f>
        <v>0</v>
      </c>
      <c r="D395" s="52">
        <f>'SS taxation calculator'!$C$7+B395+'SS taxation calculator'!$C$8+'SS taxation calculator'!$C$9*0.5-'Line By Line'!$E$12</f>
        <v>-664000</v>
      </c>
      <c r="E395" s="52">
        <f>IF(D395&lt;'Line By Line'!$E$14,0,MIN(D395-'Line By Line'!$E$14,'Line By Line'!$E$16))</f>
        <v>0</v>
      </c>
      <c r="F395" s="52">
        <f t="shared" si="3"/>
        <v>0</v>
      </c>
      <c r="G395" s="51" t="str">
        <f t="shared" si="4"/>
        <v>50% of 1st TH</v>
      </c>
      <c r="H395" s="51">
        <f>IF('Line By Line'!$E$14&lt;D395,D395-'Line By Line'!$E$14-E395,0)</f>
        <v>0</v>
      </c>
      <c r="I395" s="52">
        <f>H395*'SS taxation calculator'!$E$32</f>
        <v>0</v>
      </c>
      <c r="J395" s="52">
        <f t="shared" si="5"/>
        <v>0</v>
      </c>
      <c r="K395" s="204" t="str">
        <f t="shared" si="6"/>
        <v>#DIV/0!</v>
      </c>
      <c r="L395" s="54" t="str">
        <f>CONCATENATE("Adding $",ROUND(B395/1000,1),"K actually added $",ROUND((B395+(J395-'SS taxation calculator'!$G$8))/1000,1),"K")</f>
        <v>Adding $-664K actually added $-664K</v>
      </c>
      <c r="M395" s="61">
        <f>'SS taxation calculator'!$C$7+'SS taxation calculator'!$C$8+'SS taxation calculator'!$C$9+B395</f>
        <v>-664000</v>
      </c>
      <c r="N395" s="55">
        <f>J395+B395+'SS taxation calculator'!$C$7</f>
        <v>-664000</v>
      </c>
      <c r="O395" s="55">
        <f t="shared" si="7"/>
        <v>31500</v>
      </c>
      <c r="P395" s="132">
        <f>VLOOKUP('SS taxation calculator'!$C$12,'SS taxation calculator'!$BC$6:$BF$16,3,FALSE)</f>
        <v>0</v>
      </c>
      <c r="Q395" s="132">
        <f>VLOOKUP('SS taxation calculator'!$C$12,'SS taxation calculator'!$BC$6:$BF$16,4,FALSE)</f>
        <v>0</v>
      </c>
      <c r="R395" s="132">
        <f t="shared" si="8"/>
        <v>0</v>
      </c>
      <c r="S395" s="205">
        <f>VLOOKUP('SS taxation calculator'!$C$12,'SS taxation calculator'!$BC$6:$BF$16,2,FALSE)</f>
        <v>0</v>
      </c>
      <c r="T395" s="132">
        <f t="shared" si="9"/>
        <v>0</v>
      </c>
    </row>
    <row r="396" ht="15.75" customHeight="1">
      <c r="A396" s="55">
        <f t="shared" si="1"/>
        <v>0</v>
      </c>
      <c r="B396" s="52">
        <f t="shared" si="2"/>
        <v>-663000</v>
      </c>
      <c r="C396" s="51">
        <f>'SS taxation calculator'!$G$7</f>
        <v>0</v>
      </c>
      <c r="D396" s="52">
        <f>'SS taxation calculator'!$C$7+B396+'SS taxation calculator'!$C$8+'SS taxation calculator'!$C$9*0.5-'Line By Line'!$E$12</f>
        <v>-663000</v>
      </c>
      <c r="E396" s="52">
        <f>IF(D396&lt;'Line By Line'!$E$14,0,MIN(D396-'Line By Line'!$E$14,'Line By Line'!$E$16))</f>
        <v>0</v>
      </c>
      <c r="F396" s="52">
        <f t="shared" si="3"/>
        <v>0</v>
      </c>
      <c r="G396" s="51" t="str">
        <f t="shared" si="4"/>
        <v>50% of 1st TH</v>
      </c>
      <c r="H396" s="51">
        <f>IF('Line By Line'!$E$14&lt;D396,D396-'Line By Line'!$E$14-E396,0)</f>
        <v>0</v>
      </c>
      <c r="I396" s="52">
        <f>H396*'SS taxation calculator'!$E$32</f>
        <v>0</v>
      </c>
      <c r="J396" s="52">
        <f t="shared" si="5"/>
        <v>0</v>
      </c>
      <c r="K396" s="204" t="str">
        <f t="shared" si="6"/>
        <v>#DIV/0!</v>
      </c>
      <c r="L396" s="54" t="str">
        <f>CONCATENATE("Adding $",ROUND(B396/1000,1),"K actually added $",ROUND((B396+(J396-'SS taxation calculator'!$G$8))/1000,1),"K")</f>
        <v>Adding $-663K actually added $-663K</v>
      </c>
      <c r="M396" s="61">
        <f>'SS taxation calculator'!$C$7+'SS taxation calculator'!$C$8+'SS taxation calculator'!$C$9+B396</f>
        <v>-663000</v>
      </c>
      <c r="N396" s="55">
        <f>J396+B396+'SS taxation calculator'!$C$7</f>
        <v>-663000</v>
      </c>
      <c r="O396" s="55">
        <f t="shared" si="7"/>
        <v>31500</v>
      </c>
      <c r="P396" s="132">
        <f>VLOOKUP('SS taxation calculator'!$C$12,'SS taxation calculator'!$BC$6:$BF$16,3,FALSE)</f>
        <v>0</v>
      </c>
      <c r="Q396" s="132">
        <f>VLOOKUP('SS taxation calculator'!$C$12,'SS taxation calculator'!$BC$6:$BF$16,4,FALSE)</f>
        <v>0</v>
      </c>
      <c r="R396" s="132">
        <f t="shared" si="8"/>
        <v>0</v>
      </c>
      <c r="S396" s="205">
        <f>VLOOKUP('SS taxation calculator'!$C$12,'SS taxation calculator'!$BC$6:$BF$16,2,FALSE)</f>
        <v>0</v>
      </c>
      <c r="T396" s="132">
        <f t="shared" si="9"/>
        <v>0</v>
      </c>
    </row>
    <row r="397" ht="15.75" customHeight="1">
      <c r="A397" s="55">
        <f t="shared" si="1"/>
        <v>0</v>
      </c>
      <c r="B397" s="52">
        <f t="shared" si="2"/>
        <v>-662000</v>
      </c>
      <c r="C397" s="51">
        <f>'SS taxation calculator'!$G$7</f>
        <v>0</v>
      </c>
      <c r="D397" s="52">
        <f>'SS taxation calculator'!$C$7+B397+'SS taxation calculator'!$C$8+'SS taxation calculator'!$C$9*0.5-'Line By Line'!$E$12</f>
        <v>-662000</v>
      </c>
      <c r="E397" s="52">
        <f>IF(D397&lt;'Line By Line'!$E$14,0,MIN(D397-'Line By Line'!$E$14,'Line By Line'!$E$16))</f>
        <v>0</v>
      </c>
      <c r="F397" s="52">
        <f t="shared" si="3"/>
        <v>0</v>
      </c>
      <c r="G397" s="51" t="str">
        <f t="shared" si="4"/>
        <v>50% of 1st TH</v>
      </c>
      <c r="H397" s="51">
        <f>IF('Line By Line'!$E$14&lt;D397,D397-'Line By Line'!$E$14-E397,0)</f>
        <v>0</v>
      </c>
      <c r="I397" s="52">
        <f>H397*'SS taxation calculator'!$E$32</f>
        <v>0</v>
      </c>
      <c r="J397" s="52">
        <f t="shared" si="5"/>
        <v>0</v>
      </c>
      <c r="K397" s="204" t="str">
        <f t="shared" si="6"/>
        <v>#DIV/0!</v>
      </c>
      <c r="L397" s="54" t="str">
        <f>CONCATENATE("Adding $",ROUND(B397/1000,1),"K actually added $",ROUND((B397+(J397-'SS taxation calculator'!$G$8))/1000,1),"K")</f>
        <v>Adding $-662K actually added $-662K</v>
      </c>
      <c r="M397" s="61">
        <f>'SS taxation calculator'!$C$7+'SS taxation calculator'!$C$8+'SS taxation calculator'!$C$9+B397</f>
        <v>-662000</v>
      </c>
      <c r="N397" s="55">
        <f>J397+B397+'SS taxation calculator'!$C$7</f>
        <v>-662000</v>
      </c>
      <c r="O397" s="55">
        <f t="shared" si="7"/>
        <v>31500</v>
      </c>
      <c r="P397" s="132">
        <f>VLOOKUP('SS taxation calculator'!$C$12,'SS taxation calculator'!$BC$6:$BF$16,3,FALSE)</f>
        <v>0</v>
      </c>
      <c r="Q397" s="132">
        <f>VLOOKUP('SS taxation calculator'!$C$12,'SS taxation calculator'!$BC$6:$BF$16,4,FALSE)</f>
        <v>0</v>
      </c>
      <c r="R397" s="132">
        <f t="shared" si="8"/>
        <v>0</v>
      </c>
      <c r="S397" s="205">
        <f>VLOOKUP('SS taxation calculator'!$C$12,'SS taxation calculator'!$BC$6:$BF$16,2,FALSE)</f>
        <v>0</v>
      </c>
      <c r="T397" s="132">
        <f t="shared" si="9"/>
        <v>0</v>
      </c>
    </row>
    <row r="398" ht="15.75" customHeight="1">
      <c r="A398" s="55">
        <f t="shared" si="1"/>
        <v>0</v>
      </c>
      <c r="B398" s="52">
        <f t="shared" si="2"/>
        <v>-661000</v>
      </c>
      <c r="C398" s="51">
        <f>'SS taxation calculator'!$G$7</f>
        <v>0</v>
      </c>
      <c r="D398" s="52">
        <f>'SS taxation calculator'!$C$7+B398+'SS taxation calculator'!$C$8+'SS taxation calculator'!$C$9*0.5-'Line By Line'!$E$12</f>
        <v>-661000</v>
      </c>
      <c r="E398" s="52">
        <f>IF(D398&lt;'Line By Line'!$E$14,0,MIN(D398-'Line By Line'!$E$14,'Line By Line'!$E$16))</f>
        <v>0</v>
      </c>
      <c r="F398" s="52">
        <f t="shared" si="3"/>
        <v>0</v>
      </c>
      <c r="G398" s="51" t="str">
        <f t="shared" si="4"/>
        <v>50% of 1st TH</v>
      </c>
      <c r="H398" s="51">
        <f>IF('Line By Line'!$E$14&lt;D398,D398-'Line By Line'!$E$14-E398,0)</f>
        <v>0</v>
      </c>
      <c r="I398" s="52">
        <f>H398*'SS taxation calculator'!$E$32</f>
        <v>0</v>
      </c>
      <c r="J398" s="52">
        <f t="shared" si="5"/>
        <v>0</v>
      </c>
      <c r="K398" s="204" t="str">
        <f t="shared" si="6"/>
        <v>#DIV/0!</v>
      </c>
      <c r="L398" s="54" t="str">
        <f>CONCATENATE("Adding $",ROUND(B398/1000,1),"K actually added $",ROUND((B398+(J398-'SS taxation calculator'!$G$8))/1000,1),"K")</f>
        <v>Adding $-661K actually added $-661K</v>
      </c>
      <c r="M398" s="61">
        <f>'SS taxation calculator'!$C$7+'SS taxation calculator'!$C$8+'SS taxation calculator'!$C$9+B398</f>
        <v>-661000</v>
      </c>
      <c r="N398" s="55">
        <f>J398+B398+'SS taxation calculator'!$C$7</f>
        <v>-661000</v>
      </c>
      <c r="O398" s="55">
        <f t="shared" si="7"/>
        <v>31500</v>
      </c>
      <c r="P398" s="132">
        <f>VLOOKUP('SS taxation calculator'!$C$12,'SS taxation calculator'!$BC$6:$BF$16,3,FALSE)</f>
        <v>0</v>
      </c>
      <c r="Q398" s="132">
        <f>VLOOKUP('SS taxation calculator'!$C$12,'SS taxation calculator'!$BC$6:$BF$16,4,FALSE)</f>
        <v>0</v>
      </c>
      <c r="R398" s="132">
        <f t="shared" si="8"/>
        <v>0</v>
      </c>
      <c r="S398" s="205">
        <f>VLOOKUP('SS taxation calculator'!$C$12,'SS taxation calculator'!$BC$6:$BF$16,2,FALSE)</f>
        <v>0</v>
      </c>
      <c r="T398" s="132">
        <f t="shared" si="9"/>
        <v>0</v>
      </c>
    </row>
    <row r="399" ht="15.75" customHeight="1">
      <c r="A399" s="55">
        <f t="shared" si="1"/>
        <v>0</v>
      </c>
      <c r="B399" s="52">
        <f t="shared" si="2"/>
        <v>-660000</v>
      </c>
      <c r="C399" s="51">
        <f>'SS taxation calculator'!$G$7</f>
        <v>0</v>
      </c>
      <c r="D399" s="52">
        <f>'SS taxation calculator'!$C$7+B399+'SS taxation calculator'!$C$8+'SS taxation calculator'!$C$9*0.5-'Line By Line'!$E$12</f>
        <v>-660000</v>
      </c>
      <c r="E399" s="52">
        <f>IF(D399&lt;'Line By Line'!$E$14,0,MIN(D399-'Line By Line'!$E$14,'Line By Line'!$E$16))</f>
        <v>0</v>
      </c>
      <c r="F399" s="52">
        <f t="shared" si="3"/>
        <v>0</v>
      </c>
      <c r="G399" s="51" t="str">
        <f t="shared" si="4"/>
        <v>50% of 1st TH</v>
      </c>
      <c r="H399" s="51">
        <f>IF('Line By Line'!$E$14&lt;D399,D399-'Line By Line'!$E$14-E399,0)</f>
        <v>0</v>
      </c>
      <c r="I399" s="52">
        <f>H399*'SS taxation calculator'!$E$32</f>
        <v>0</v>
      </c>
      <c r="J399" s="52">
        <f t="shared" si="5"/>
        <v>0</v>
      </c>
      <c r="K399" s="204" t="str">
        <f t="shared" si="6"/>
        <v>#DIV/0!</v>
      </c>
      <c r="L399" s="54" t="str">
        <f>CONCATENATE("Adding $",ROUND(B399/1000,1),"K actually added $",ROUND((B399+(J399-'SS taxation calculator'!$G$8))/1000,1),"K")</f>
        <v>Adding $-660K actually added $-660K</v>
      </c>
      <c r="M399" s="61">
        <f>'SS taxation calculator'!$C$7+'SS taxation calculator'!$C$8+'SS taxation calculator'!$C$9+B399</f>
        <v>-660000</v>
      </c>
      <c r="N399" s="55">
        <f>J399+B399+'SS taxation calculator'!$C$7</f>
        <v>-660000</v>
      </c>
      <c r="O399" s="55">
        <f t="shared" si="7"/>
        <v>31500</v>
      </c>
      <c r="P399" s="132">
        <f>VLOOKUP('SS taxation calculator'!$C$12,'SS taxation calculator'!$BC$6:$BF$16,3,FALSE)</f>
        <v>0</v>
      </c>
      <c r="Q399" s="132">
        <f>VLOOKUP('SS taxation calculator'!$C$12,'SS taxation calculator'!$BC$6:$BF$16,4,FALSE)</f>
        <v>0</v>
      </c>
      <c r="R399" s="132">
        <f t="shared" si="8"/>
        <v>0</v>
      </c>
      <c r="S399" s="205">
        <f>VLOOKUP('SS taxation calculator'!$C$12,'SS taxation calculator'!$BC$6:$BF$16,2,FALSE)</f>
        <v>0</v>
      </c>
      <c r="T399" s="132">
        <f t="shared" si="9"/>
        <v>0</v>
      </c>
    </row>
    <row r="400" ht="15.75" customHeight="1">
      <c r="A400" s="55">
        <f t="shared" si="1"/>
        <v>0</v>
      </c>
      <c r="B400" s="52">
        <f t="shared" si="2"/>
        <v>-659000</v>
      </c>
      <c r="C400" s="51">
        <f>'SS taxation calculator'!$G$7</f>
        <v>0</v>
      </c>
      <c r="D400" s="52">
        <f>'SS taxation calculator'!$C$7+B400+'SS taxation calculator'!$C$8+'SS taxation calculator'!$C$9*0.5-'Line By Line'!$E$12</f>
        <v>-659000</v>
      </c>
      <c r="E400" s="52">
        <f>IF(D400&lt;'Line By Line'!$E$14,0,MIN(D400-'Line By Line'!$E$14,'Line By Line'!$E$16))</f>
        <v>0</v>
      </c>
      <c r="F400" s="52">
        <f t="shared" si="3"/>
        <v>0</v>
      </c>
      <c r="G400" s="51" t="str">
        <f t="shared" si="4"/>
        <v>50% of 1st TH</v>
      </c>
      <c r="H400" s="51">
        <f>IF('Line By Line'!$E$14&lt;D400,D400-'Line By Line'!$E$14-E400,0)</f>
        <v>0</v>
      </c>
      <c r="I400" s="52">
        <f>H400*'SS taxation calculator'!$E$32</f>
        <v>0</v>
      </c>
      <c r="J400" s="52">
        <f t="shared" si="5"/>
        <v>0</v>
      </c>
      <c r="K400" s="204" t="str">
        <f t="shared" si="6"/>
        <v>#DIV/0!</v>
      </c>
      <c r="L400" s="54" t="str">
        <f>CONCATENATE("Adding $",ROUND(B400/1000,1),"K actually added $",ROUND((B400+(J400-'SS taxation calculator'!$G$8))/1000,1),"K")</f>
        <v>Adding $-659K actually added $-659K</v>
      </c>
      <c r="M400" s="61">
        <f>'SS taxation calculator'!$C$7+'SS taxation calculator'!$C$8+'SS taxation calculator'!$C$9+B400</f>
        <v>-659000</v>
      </c>
      <c r="N400" s="55">
        <f>J400+B400+'SS taxation calculator'!$C$7</f>
        <v>-659000</v>
      </c>
      <c r="O400" s="55">
        <f t="shared" si="7"/>
        <v>31500</v>
      </c>
      <c r="P400" s="132">
        <f>VLOOKUP('SS taxation calculator'!$C$12,'SS taxation calculator'!$BC$6:$BF$16,3,FALSE)</f>
        <v>0</v>
      </c>
      <c r="Q400" s="132">
        <f>VLOOKUP('SS taxation calculator'!$C$12,'SS taxation calculator'!$BC$6:$BF$16,4,FALSE)</f>
        <v>0</v>
      </c>
      <c r="R400" s="132">
        <f t="shared" si="8"/>
        <v>0</v>
      </c>
      <c r="S400" s="205">
        <f>VLOOKUP('SS taxation calculator'!$C$12,'SS taxation calculator'!$BC$6:$BF$16,2,FALSE)</f>
        <v>0</v>
      </c>
      <c r="T400" s="132">
        <f t="shared" si="9"/>
        <v>0</v>
      </c>
    </row>
    <row r="401" ht="15.75" customHeight="1">
      <c r="A401" s="55">
        <f t="shared" si="1"/>
        <v>0</v>
      </c>
      <c r="B401" s="52">
        <f t="shared" si="2"/>
        <v>-658000</v>
      </c>
      <c r="C401" s="51">
        <f>'SS taxation calculator'!$G$7</f>
        <v>0</v>
      </c>
      <c r="D401" s="52">
        <f>'SS taxation calculator'!$C$7+B401+'SS taxation calculator'!$C$8+'SS taxation calculator'!$C$9*0.5-'Line By Line'!$E$12</f>
        <v>-658000</v>
      </c>
      <c r="E401" s="52">
        <f>IF(D401&lt;'Line By Line'!$E$14,0,MIN(D401-'Line By Line'!$E$14,'Line By Line'!$E$16))</f>
        <v>0</v>
      </c>
      <c r="F401" s="52">
        <f t="shared" si="3"/>
        <v>0</v>
      </c>
      <c r="G401" s="51" t="str">
        <f t="shared" si="4"/>
        <v>50% of 1st TH</v>
      </c>
      <c r="H401" s="51">
        <f>IF('Line By Line'!$E$14&lt;D401,D401-'Line By Line'!$E$14-E401,0)</f>
        <v>0</v>
      </c>
      <c r="I401" s="52">
        <f>H401*'SS taxation calculator'!$E$32</f>
        <v>0</v>
      </c>
      <c r="J401" s="52">
        <f t="shared" si="5"/>
        <v>0</v>
      </c>
      <c r="K401" s="204" t="str">
        <f t="shared" si="6"/>
        <v>#DIV/0!</v>
      </c>
      <c r="L401" s="54" t="str">
        <f>CONCATENATE("Adding $",ROUND(B401/1000,1),"K actually added $",ROUND((B401+(J401-'SS taxation calculator'!$G$8))/1000,1),"K")</f>
        <v>Adding $-658K actually added $-658K</v>
      </c>
      <c r="M401" s="61">
        <f>'SS taxation calculator'!$C$7+'SS taxation calculator'!$C$8+'SS taxation calculator'!$C$9+B401</f>
        <v>-658000</v>
      </c>
      <c r="N401" s="55">
        <f>J401+B401+'SS taxation calculator'!$C$7</f>
        <v>-658000</v>
      </c>
      <c r="O401" s="55">
        <f t="shared" si="7"/>
        <v>31500</v>
      </c>
      <c r="P401" s="132">
        <f>VLOOKUP('SS taxation calculator'!$C$12,'SS taxation calculator'!$BC$6:$BF$16,3,FALSE)</f>
        <v>0</v>
      </c>
      <c r="Q401" s="132">
        <f>VLOOKUP('SS taxation calculator'!$C$12,'SS taxation calculator'!$BC$6:$BF$16,4,FALSE)</f>
        <v>0</v>
      </c>
      <c r="R401" s="132">
        <f t="shared" si="8"/>
        <v>0</v>
      </c>
      <c r="S401" s="205">
        <f>VLOOKUP('SS taxation calculator'!$C$12,'SS taxation calculator'!$BC$6:$BF$16,2,FALSE)</f>
        <v>0</v>
      </c>
      <c r="T401" s="132">
        <f t="shared" si="9"/>
        <v>0</v>
      </c>
    </row>
    <row r="402" ht="15.75" customHeight="1">
      <c r="A402" s="55">
        <f t="shared" si="1"/>
        <v>0</v>
      </c>
      <c r="B402" s="52">
        <f t="shared" si="2"/>
        <v>-657000</v>
      </c>
      <c r="C402" s="51">
        <f>'SS taxation calculator'!$G$7</f>
        <v>0</v>
      </c>
      <c r="D402" s="52">
        <f>'SS taxation calculator'!$C$7+B402+'SS taxation calculator'!$C$8+'SS taxation calculator'!$C$9*0.5-'Line By Line'!$E$12</f>
        <v>-657000</v>
      </c>
      <c r="E402" s="52">
        <f>IF(D402&lt;'Line By Line'!$E$14,0,MIN(D402-'Line By Line'!$E$14,'Line By Line'!$E$16))</f>
        <v>0</v>
      </c>
      <c r="F402" s="52">
        <f t="shared" si="3"/>
        <v>0</v>
      </c>
      <c r="G402" s="51" t="str">
        <f t="shared" si="4"/>
        <v>50% of 1st TH</v>
      </c>
      <c r="H402" s="51">
        <f>IF('Line By Line'!$E$14&lt;D402,D402-'Line By Line'!$E$14-E402,0)</f>
        <v>0</v>
      </c>
      <c r="I402" s="52">
        <f>H402*'SS taxation calculator'!$E$32</f>
        <v>0</v>
      </c>
      <c r="J402" s="52">
        <f t="shared" si="5"/>
        <v>0</v>
      </c>
      <c r="K402" s="204" t="str">
        <f t="shared" si="6"/>
        <v>#DIV/0!</v>
      </c>
      <c r="L402" s="54" t="str">
        <f>CONCATENATE("Adding $",ROUND(B402/1000,1),"K actually added $",ROUND((B402+(J402-'SS taxation calculator'!$G$8))/1000,1),"K")</f>
        <v>Adding $-657K actually added $-657K</v>
      </c>
      <c r="M402" s="61">
        <f>'SS taxation calculator'!$C$7+'SS taxation calculator'!$C$8+'SS taxation calculator'!$C$9+B402</f>
        <v>-657000</v>
      </c>
      <c r="N402" s="55">
        <f>J402+B402+'SS taxation calculator'!$C$7</f>
        <v>-657000</v>
      </c>
      <c r="O402" s="55">
        <f t="shared" si="7"/>
        <v>31500</v>
      </c>
      <c r="P402" s="132">
        <f>VLOOKUP('SS taxation calculator'!$C$12,'SS taxation calculator'!$BC$6:$BF$16,3,FALSE)</f>
        <v>0</v>
      </c>
      <c r="Q402" s="132">
        <f>VLOOKUP('SS taxation calculator'!$C$12,'SS taxation calculator'!$BC$6:$BF$16,4,FALSE)</f>
        <v>0</v>
      </c>
      <c r="R402" s="132">
        <f t="shared" si="8"/>
        <v>0</v>
      </c>
      <c r="S402" s="205">
        <f>VLOOKUP('SS taxation calculator'!$C$12,'SS taxation calculator'!$BC$6:$BF$16,2,FALSE)</f>
        <v>0</v>
      </c>
      <c r="T402" s="132">
        <f t="shared" si="9"/>
        <v>0</v>
      </c>
    </row>
    <row r="403" ht="15.75" customHeight="1">
      <c r="A403" s="55">
        <f t="shared" si="1"/>
        <v>0</v>
      </c>
      <c r="B403" s="52">
        <f t="shared" si="2"/>
        <v>-656000</v>
      </c>
      <c r="C403" s="51">
        <f>'SS taxation calculator'!$G$7</f>
        <v>0</v>
      </c>
      <c r="D403" s="52">
        <f>'SS taxation calculator'!$C$7+B403+'SS taxation calculator'!$C$8+'SS taxation calculator'!$C$9*0.5-'Line By Line'!$E$12</f>
        <v>-656000</v>
      </c>
      <c r="E403" s="52">
        <f>IF(D403&lt;'Line By Line'!$E$14,0,MIN(D403-'Line By Line'!$E$14,'Line By Line'!$E$16))</f>
        <v>0</v>
      </c>
      <c r="F403" s="52">
        <f t="shared" si="3"/>
        <v>0</v>
      </c>
      <c r="G403" s="51" t="str">
        <f t="shared" si="4"/>
        <v>50% of 1st TH</v>
      </c>
      <c r="H403" s="51">
        <f>IF('Line By Line'!$E$14&lt;D403,D403-'Line By Line'!$E$14-E403,0)</f>
        <v>0</v>
      </c>
      <c r="I403" s="52">
        <f>H403*'SS taxation calculator'!$E$32</f>
        <v>0</v>
      </c>
      <c r="J403" s="52">
        <f t="shared" si="5"/>
        <v>0</v>
      </c>
      <c r="K403" s="204" t="str">
        <f t="shared" si="6"/>
        <v>#DIV/0!</v>
      </c>
      <c r="L403" s="54" t="str">
        <f>CONCATENATE("Adding $",ROUND(B403/1000,1),"K actually added $",ROUND((B403+(J403-'SS taxation calculator'!$G$8))/1000,1),"K")</f>
        <v>Adding $-656K actually added $-656K</v>
      </c>
      <c r="M403" s="61">
        <f>'SS taxation calculator'!$C$7+'SS taxation calculator'!$C$8+'SS taxation calculator'!$C$9+B403</f>
        <v>-656000</v>
      </c>
      <c r="N403" s="55">
        <f>J403+B403+'SS taxation calculator'!$C$7</f>
        <v>-656000</v>
      </c>
      <c r="O403" s="55">
        <f t="shared" si="7"/>
        <v>31500</v>
      </c>
      <c r="P403" s="132">
        <f>VLOOKUP('SS taxation calculator'!$C$12,'SS taxation calculator'!$BC$6:$BF$16,3,FALSE)</f>
        <v>0</v>
      </c>
      <c r="Q403" s="132">
        <f>VLOOKUP('SS taxation calculator'!$C$12,'SS taxation calculator'!$BC$6:$BF$16,4,FALSE)</f>
        <v>0</v>
      </c>
      <c r="R403" s="132">
        <f t="shared" si="8"/>
        <v>0</v>
      </c>
      <c r="S403" s="205">
        <f>VLOOKUP('SS taxation calculator'!$C$12,'SS taxation calculator'!$BC$6:$BF$16,2,FALSE)</f>
        <v>0</v>
      </c>
      <c r="T403" s="132">
        <f t="shared" si="9"/>
        <v>0</v>
      </c>
    </row>
    <row r="404" ht="15.75" customHeight="1">
      <c r="A404" s="55">
        <f t="shared" si="1"/>
        <v>0</v>
      </c>
      <c r="B404" s="52">
        <f t="shared" si="2"/>
        <v>-655000</v>
      </c>
      <c r="C404" s="51">
        <f>'SS taxation calculator'!$G$7</f>
        <v>0</v>
      </c>
      <c r="D404" s="52">
        <f>'SS taxation calculator'!$C$7+B404+'SS taxation calculator'!$C$8+'SS taxation calculator'!$C$9*0.5-'Line By Line'!$E$12</f>
        <v>-655000</v>
      </c>
      <c r="E404" s="52">
        <f>IF(D404&lt;'Line By Line'!$E$14,0,MIN(D404-'Line By Line'!$E$14,'Line By Line'!$E$16))</f>
        <v>0</v>
      </c>
      <c r="F404" s="52">
        <f t="shared" si="3"/>
        <v>0</v>
      </c>
      <c r="G404" s="51" t="str">
        <f t="shared" si="4"/>
        <v>50% of 1st TH</v>
      </c>
      <c r="H404" s="51">
        <f>IF('Line By Line'!$E$14&lt;D404,D404-'Line By Line'!$E$14-E404,0)</f>
        <v>0</v>
      </c>
      <c r="I404" s="52">
        <f>H404*'SS taxation calculator'!$E$32</f>
        <v>0</v>
      </c>
      <c r="J404" s="52">
        <f t="shared" si="5"/>
        <v>0</v>
      </c>
      <c r="K404" s="204" t="str">
        <f t="shared" si="6"/>
        <v>#DIV/0!</v>
      </c>
      <c r="L404" s="54" t="str">
        <f>CONCATENATE("Adding $",ROUND(B404/1000,1),"K actually added $",ROUND((B404+(J404-'SS taxation calculator'!$G$8))/1000,1),"K")</f>
        <v>Adding $-655K actually added $-655K</v>
      </c>
      <c r="M404" s="61">
        <f>'SS taxation calculator'!$C$7+'SS taxation calculator'!$C$8+'SS taxation calculator'!$C$9+B404</f>
        <v>-655000</v>
      </c>
      <c r="N404" s="55">
        <f>J404+B404+'SS taxation calculator'!$C$7</f>
        <v>-655000</v>
      </c>
      <c r="O404" s="55">
        <f t="shared" si="7"/>
        <v>31500</v>
      </c>
      <c r="P404" s="132">
        <f>VLOOKUP('SS taxation calculator'!$C$12,'SS taxation calculator'!$BC$6:$BF$16,3,FALSE)</f>
        <v>0</v>
      </c>
      <c r="Q404" s="132">
        <f>VLOOKUP('SS taxation calculator'!$C$12,'SS taxation calculator'!$BC$6:$BF$16,4,FALSE)</f>
        <v>0</v>
      </c>
      <c r="R404" s="132">
        <f t="shared" si="8"/>
        <v>0</v>
      </c>
      <c r="S404" s="205">
        <f>VLOOKUP('SS taxation calculator'!$C$12,'SS taxation calculator'!$BC$6:$BF$16,2,FALSE)</f>
        <v>0</v>
      </c>
      <c r="T404" s="132">
        <f t="shared" si="9"/>
        <v>0</v>
      </c>
    </row>
    <row r="405" ht="15.75" customHeight="1">
      <c r="A405" s="55">
        <f t="shared" si="1"/>
        <v>0</v>
      </c>
      <c r="B405" s="52">
        <f t="shared" si="2"/>
        <v>-654000</v>
      </c>
      <c r="C405" s="51">
        <f>'SS taxation calculator'!$G$7</f>
        <v>0</v>
      </c>
      <c r="D405" s="52">
        <f>'SS taxation calculator'!$C$7+B405+'SS taxation calculator'!$C$8+'SS taxation calculator'!$C$9*0.5-'Line By Line'!$E$12</f>
        <v>-654000</v>
      </c>
      <c r="E405" s="52">
        <f>IF(D405&lt;'Line By Line'!$E$14,0,MIN(D405-'Line By Line'!$E$14,'Line By Line'!$E$16))</f>
        <v>0</v>
      </c>
      <c r="F405" s="52">
        <f t="shared" si="3"/>
        <v>0</v>
      </c>
      <c r="G405" s="51" t="str">
        <f t="shared" si="4"/>
        <v>50% of 1st TH</v>
      </c>
      <c r="H405" s="51">
        <f>IF('Line By Line'!$E$14&lt;D405,D405-'Line By Line'!$E$14-E405,0)</f>
        <v>0</v>
      </c>
      <c r="I405" s="52">
        <f>H405*'SS taxation calculator'!$E$32</f>
        <v>0</v>
      </c>
      <c r="J405" s="52">
        <f t="shared" si="5"/>
        <v>0</v>
      </c>
      <c r="K405" s="204" t="str">
        <f t="shared" si="6"/>
        <v>#DIV/0!</v>
      </c>
      <c r="L405" s="54" t="str">
        <f>CONCATENATE("Adding $",ROUND(B405/1000,1),"K actually added $",ROUND((B405+(J405-'SS taxation calculator'!$G$8))/1000,1),"K")</f>
        <v>Adding $-654K actually added $-654K</v>
      </c>
      <c r="M405" s="61">
        <f>'SS taxation calculator'!$C$7+'SS taxation calculator'!$C$8+'SS taxation calculator'!$C$9+B405</f>
        <v>-654000</v>
      </c>
      <c r="N405" s="55">
        <f>J405+B405+'SS taxation calculator'!$C$7</f>
        <v>-654000</v>
      </c>
      <c r="O405" s="55">
        <f t="shared" si="7"/>
        <v>31500</v>
      </c>
      <c r="P405" s="132">
        <f>VLOOKUP('SS taxation calculator'!$C$12,'SS taxation calculator'!$BC$6:$BF$16,3,FALSE)</f>
        <v>0</v>
      </c>
      <c r="Q405" s="132">
        <f>VLOOKUP('SS taxation calculator'!$C$12,'SS taxation calculator'!$BC$6:$BF$16,4,FALSE)</f>
        <v>0</v>
      </c>
      <c r="R405" s="132">
        <f t="shared" si="8"/>
        <v>0</v>
      </c>
      <c r="S405" s="205">
        <f>VLOOKUP('SS taxation calculator'!$C$12,'SS taxation calculator'!$BC$6:$BF$16,2,FALSE)</f>
        <v>0</v>
      </c>
      <c r="T405" s="132">
        <f t="shared" si="9"/>
        <v>0</v>
      </c>
    </row>
    <row r="406" ht="15.75" customHeight="1">
      <c r="A406" s="55">
        <f t="shared" si="1"/>
        <v>0</v>
      </c>
      <c r="B406" s="52">
        <f t="shared" si="2"/>
        <v>-653000</v>
      </c>
      <c r="C406" s="51">
        <f>'SS taxation calculator'!$G$7</f>
        <v>0</v>
      </c>
      <c r="D406" s="52">
        <f>'SS taxation calculator'!$C$7+B406+'SS taxation calculator'!$C$8+'SS taxation calculator'!$C$9*0.5-'Line By Line'!$E$12</f>
        <v>-653000</v>
      </c>
      <c r="E406" s="52">
        <f>IF(D406&lt;'Line By Line'!$E$14,0,MIN(D406-'Line By Line'!$E$14,'Line By Line'!$E$16))</f>
        <v>0</v>
      </c>
      <c r="F406" s="52">
        <f t="shared" si="3"/>
        <v>0</v>
      </c>
      <c r="G406" s="51" t="str">
        <f t="shared" si="4"/>
        <v>50% of 1st TH</v>
      </c>
      <c r="H406" s="51">
        <f>IF('Line By Line'!$E$14&lt;D406,D406-'Line By Line'!$E$14-E406,0)</f>
        <v>0</v>
      </c>
      <c r="I406" s="52">
        <f>H406*'SS taxation calculator'!$E$32</f>
        <v>0</v>
      </c>
      <c r="J406" s="52">
        <f t="shared" si="5"/>
        <v>0</v>
      </c>
      <c r="K406" s="204" t="str">
        <f t="shared" si="6"/>
        <v>#DIV/0!</v>
      </c>
      <c r="L406" s="54" t="str">
        <f>CONCATENATE("Adding $",ROUND(B406/1000,1),"K actually added $",ROUND((B406+(J406-'SS taxation calculator'!$G$8))/1000,1),"K")</f>
        <v>Adding $-653K actually added $-653K</v>
      </c>
      <c r="M406" s="61">
        <f>'SS taxation calculator'!$C$7+'SS taxation calculator'!$C$8+'SS taxation calculator'!$C$9+B406</f>
        <v>-653000</v>
      </c>
      <c r="N406" s="55">
        <f>J406+B406+'SS taxation calculator'!$C$7</f>
        <v>-653000</v>
      </c>
      <c r="O406" s="55">
        <f t="shared" si="7"/>
        <v>31500</v>
      </c>
      <c r="P406" s="132">
        <f>VLOOKUP('SS taxation calculator'!$C$12,'SS taxation calculator'!$BC$6:$BF$16,3,FALSE)</f>
        <v>0</v>
      </c>
      <c r="Q406" s="132">
        <f>VLOOKUP('SS taxation calculator'!$C$12,'SS taxation calculator'!$BC$6:$BF$16,4,FALSE)</f>
        <v>0</v>
      </c>
      <c r="R406" s="132">
        <f t="shared" si="8"/>
        <v>0</v>
      </c>
      <c r="S406" s="205">
        <f>VLOOKUP('SS taxation calculator'!$C$12,'SS taxation calculator'!$BC$6:$BF$16,2,FALSE)</f>
        <v>0</v>
      </c>
      <c r="T406" s="132">
        <f t="shared" si="9"/>
        <v>0</v>
      </c>
    </row>
    <row r="407" ht="15.75" customHeight="1">
      <c r="A407" s="55">
        <f t="shared" si="1"/>
        <v>0</v>
      </c>
      <c r="B407" s="52">
        <f t="shared" si="2"/>
        <v>-652000</v>
      </c>
      <c r="C407" s="51">
        <f>'SS taxation calculator'!$G$7</f>
        <v>0</v>
      </c>
      <c r="D407" s="52">
        <f>'SS taxation calculator'!$C$7+B407+'SS taxation calculator'!$C$8+'SS taxation calculator'!$C$9*0.5-'Line By Line'!$E$12</f>
        <v>-652000</v>
      </c>
      <c r="E407" s="52">
        <f>IF(D407&lt;'Line By Line'!$E$14,0,MIN(D407-'Line By Line'!$E$14,'Line By Line'!$E$16))</f>
        <v>0</v>
      </c>
      <c r="F407" s="52">
        <f t="shared" si="3"/>
        <v>0</v>
      </c>
      <c r="G407" s="51" t="str">
        <f t="shared" si="4"/>
        <v>50% of 1st TH</v>
      </c>
      <c r="H407" s="51">
        <f>IF('Line By Line'!$E$14&lt;D407,D407-'Line By Line'!$E$14-E407,0)</f>
        <v>0</v>
      </c>
      <c r="I407" s="52">
        <f>H407*'SS taxation calculator'!$E$32</f>
        <v>0</v>
      </c>
      <c r="J407" s="52">
        <f t="shared" si="5"/>
        <v>0</v>
      </c>
      <c r="K407" s="204" t="str">
        <f t="shared" si="6"/>
        <v>#DIV/0!</v>
      </c>
      <c r="L407" s="54" t="str">
        <f>CONCATENATE("Adding $",ROUND(B407/1000,1),"K actually added $",ROUND((B407+(J407-'SS taxation calculator'!$G$8))/1000,1),"K")</f>
        <v>Adding $-652K actually added $-652K</v>
      </c>
      <c r="M407" s="61">
        <f>'SS taxation calculator'!$C$7+'SS taxation calculator'!$C$8+'SS taxation calculator'!$C$9+B407</f>
        <v>-652000</v>
      </c>
      <c r="N407" s="55">
        <f>J407+B407+'SS taxation calculator'!$C$7</f>
        <v>-652000</v>
      </c>
      <c r="O407" s="55">
        <f t="shared" si="7"/>
        <v>31500</v>
      </c>
      <c r="P407" s="132">
        <f>VLOOKUP('SS taxation calculator'!$C$12,'SS taxation calculator'!$BC$6:$BF$16,3,FALSE)</f>
        <v>0</v>
      </c>
      <c r="Q407" s="132">
        <f>VLOOKUP('SS taxation calculator'!$C$12,'SS taxation calculator'!$BC$6:$BF$16,4,FALSE)</f>
        <v>0</v>
      </c>
      <c r="R407" s="132">
        <f t="shared" si="8"/>
        <v>0</v>
      </c>
      <c r="S407" s="205">
        <f>VLOOKUP('SS taxation calculator'!$C$12,'SS taxation calculator'!$BC$6:$BF$16,2,FALSE)</f>
        <v>0</v>
      </c>
      <c r="T407" s="132">
        <f t="shared" si="9"/>
        <v>0</v>
      </c>
    </row>
    <row r="408" ht="15.75" customHeight="1">
      <c r="A408" s="55">
        <f t="shared" si="1"/>
        <v>0</v>
      </c>
      <c r="B408" s="52">
        <f t="shared" si="2"/>
        <v>-651000</v>
      </c>
      <c r="C408" s="51">
        <f>'SS taxation calculator'!$G$7</f>
        <v>0</v>
      </c>
      <c r="D408" s="52">
        <f>'SS taxation calculator'!$C$7+B408+'SS taxation calculator'!$C$8+'SS taxation calculator'!$C$9*0.5-'Line By Line'!$E$12</f>
        <v>-651000</v>
      </c>
      <c r="E408" s="52">
        <f>IF(D408&lt;'Line By Line'!$E$14,0,MIN(D408-'Line By Line'!$E$14,'Line By Line'!$E$16))</f>
        <v>0</v>
      </c>
      <c r="F408" s="52">
        <f t="shared" si="3"/>
        <v>0</v>
      </c>
      <c r="G408" s="51" t="str">
        <f t="shared" si="4"/>
        <v>50% of 1st TH</v>
      </c>
      <c r="H408" s="51">
        <f>IF('Line By Line'!$E$14&lt;D408,D408-'Line By Line'!$E$14-E408,0)</f>
        <v>0</v>
      </c>
      <c r="I408" s="52">
        <f>H408*'SS taxation calculator'!$E$32</f>
        <v>0</v>
      </c>
      <c r="J408" s="52">
        <f t="shared" si="5"/>
        <v>0</v>
      </c>
      <c r="K408" s="204" t="str">
        <f t="shared" si="6"/>
        <v>#DIV/0!</v>
      </c>
      <c r="L408" s="54" t="str">
        <f>CONCATENATE("Adding $",ROUND(B408/1000,1),"K actually added $",ROUND((B408+(J408-'SS taxation calculator'!$G$8))/1000,1),"K")</f>
        <v>Adding $-651K actually added $-651K</v>
      </c>
      <c r="M408" s="61">
        <f>'SS taxation calculator'!$C$7+'SS taxation calculator'!$C$8+'SS taxation calculator'!$C$9+B408</f>
        <v>-651000</v>
      </c>
      <c r="N408" s="55">
        <f>J408+B408+'SS taxation calculator'!$C$7</f>
        <v>-651000</v>
      </c>
      <c r="O408" s="55">
        <f t="shared" si="7"/>
        <v>31500</v>
      </c>
      <c r="P408" s="132">
        <f>VLOOKUP('SS taxation calculator'!$C$12,'SS taxation calculator'!$BC$6:$BF$16,3,FALSE)</f>
        <v>0</v>
      </c>
      <c r="Q408" s="132">
        <f>VLOOKUP('SS taxation calculator'!$C$12,'SS taxation calculator'!$BC$6:$BF$16,4,FALSE)</f>
        <v>0</v>
      </c>
      <c r="R408" s="132">
        <f t="shared" si="8"/>
        <v>0</v>
      </c>
      <c r="S408" s="205">
        <f>VLOOKUP('SS taxation calculator'!$C$12,'SS taxation calculator'!$BC$6:$BF$16,2,FALSE)</f>
        <v>0</v>
      </c>
      <c r="T408" s="132">
        <f t="shared" si="9"/>
        <v>0</v>
      </c>
    </row>
    <row r="409" ht="15.75" customHeight="1">
      <c r="A409" s="55">
        <f t="shared" si="1"/>
        <v>0</v>
      </c>
      <c r="B409" s="52">
        <f t="shared" si="2"/>
        <v>-650000</v>
      </c>
      <c r="C409" s="51">
        <f>'SS taxation calculator'!$G$7</f>
        <v>0</v>
      </c>
      <c r="D409" s="52">
        <f>'SS taxation calculator'!$C$7+B409+'SS taxation calculator'!$C$8+'SS taxation calculator'!$C$9*0.5-'Line By Line'!$E$12</f>
        <v>-650000</v>
      </c>
      <c r="E409" s="52">
        <f>IF(D409&lt;'Line By Line'!$E$14,0,MIN(D409-'Line By Line'!$E$14,'Line By Line'!$E$16))</f>
        <v>0</v>
      </c>
      <c r="F409" s="52">
        <f t="shared" si="3"/>
        <v>0</v>
      </c>
      <c r="G409" s="51" t="str">
        <f t="shared" si="4"/>
        <v>50% of 1st TH</v>
      </c>
      <c r="H409" s="51">
        <f>IF('Line By Line'!$E$14&lt;D409,D409-'Line By Line'!$E$14-E409,0)</f>
        <v>0</v>
      </c>
      <c r="I409" s="52">
        <f>H409*'SS taxation calculator'!$E$32</f>
        <v>0</v>
      </c>
      <c r="J409" s="52">
        <f t="shared" si="5"/>
        <v>0</v>
      </c>
      <c r="K409" s="204" t="str">
        <f t="shared" si="6"/>
        <v>#DIV/0!</v>
      </c>
      <c r="L409" s="54" t="str">
        <f>CONCATENATE("Adding $",ROUND(B409/1000,1),"K actually added $",ROUND((B409+(J409-'SS taxation calculator'!$G$8))/1000,1),"K")</f>
        <v>Adding $-650K actually added $-650K</v>
      </c>
      <c r="M409" s="61">
        <f>'SS taxation calculator'!$C$7+'SS taxation calculator'!$C$8+'SS taxation calculator'!$C$9+B409</f>
        <v>-650000</v>
      </c>
      <c r="N409" s="55">
        <f>J409+B409+'SS taxation calculator'!$C$7</f>
        <v>-650000</v>
      </c>
      <c r="O409" s="55">
        <f t="shared" si="7"/>
        <v>31500</v>
      </c>
      <c r="P409" s="132">
        <f>VLOOKUP('SS taxation calculator'!$C$12,'SS taxation calculator'!$BC$6:$BF$16,3,FALSE)</f>
        <v>0</v>
      </c>
      <c r="Q409" s="132">
        <f>VLOOKUP('SS taxation calculator'!$C$12,'SS taxation calculator'!$BC$6:$BF$16,4,FALSE)</f>
        <v>0</v>
      </c>
      <c r="R409" s="132">
        <f t="shared" si="8"/>
        <v>0</v>
      </c>
      <c r="S409" s="205">
        <f>VLOOKUP('SS taxation calculator'!$C$12,'SS taxation calculator'!$BC$6:$BF$16,2,FALSE)</f>
        <v>0</v>
      </c>
      <c r="T409" s="132">
        <f t="shared" si="9"/>
        <v>0</v>
      </c>
    </row>
    <row r="410" ht="15.75" customHeight="1">
      <c r="A410" s="55">
        <f t="shared" si="1"/>
        <v>0</v>
      </c>
      <c r="B410" s="52">
        <f t="shared" si="2"/>
        <v>-649000</v>
      </c>
      <c r="C410" s="51">
        <f>'SS taxation calculator'!$G$7</f>
        <v>0</v>
      </c>
      <c r="D410" s="52">
        <f>'SS taxation calculator'!$C$7+B410+'SS taxation calculator'!$C$8+'SS taxation calculator'!$C$9*0.5-'Line By Line'!$E$12</f>
        <v>-649000</v>
      </c>
      <c r="E410" s="52">
        <f>IF(D410&lt;'Line By Line'!$E$14,0,MIN(D410-'Line By Line'!$E$14,'Line By Line'!$E$16))</f>
        <v>0</v>
      </c>
      <c r="F410" s="52">
        <f t="shared" si="3"/>
        <v>0</v>
      </c>
      <c r="G410" s="51" t="str">
        <f t="shared" si="4"/>
        <v>50% of 1st TH</v>
      </c>
      <c r="H410" s="51">
        <f>IF('Line By Line'!$E$14&lt;D410,D410-'Line By Line'!$E$14-E410,0)</f>
        <v>0</v>
      </c>
      <c r="I410" s="52">
        <f>H410*'SS taxation calculator'!$E$32</f>
        <v>0</v>
      </c>
      <c r="J410" s="52">
        <f t="shared" si="5"/>
        <v>0</v>
      </c>
      <c r="K410" s="204" t="str">
        <f t="shared" si="6"/>
        <v>#DIV/0!</v>
      </c>
      <c r="L410" s="54" t="str">
        <f>CONCATENATE("Adding $",ROUND(B410/1000,1),"K actually added $",ROUND((B410+(J410-'SS taxation calculator'!$G$8))/1000,1),"K")</f>
        <v>Adding $-649K actually added $-649K</v>
      </c>
      <c r="M410" s="61">
        <f>'SS taxation calculator'!$C$7+'SS taxation calculator'!$C$8+'SS taxation calculator'!$C$9+B410</f>
        <v>-649000</v>
      </c>
      <c r="N410" s="55">
        <f>J410+B410+'SS taxation calculator'!$C$7</f>
        <v>-649000</v>
      </c>
      <c r="O410" s="55">
        <f t="shared" si="7"/>
        <v>31500</v>
      </c>
      <c r="P410" s="132">
        <f>VLOOKUP('SS taxation calculator'!$C$12,'SS taxation calculator'!$BC$6:$BF$16,3,FALSE)</f>
        <v>0</v>
      </c>
      <c r="Q410" s="132">
        <f>VLOOKUP('SS taxation calculator'!$C$12,'SS taxation calculator'!$BC$6:$BF$16,4,FALSE)</f>
        <v>0</v>
      </c>
      <c r="R410" s="132">
        <f t="shared" si="8"/>
        <v>0</v>
      </c>
      <c r="S410" s="205">
        <f>VLOOKUP('SS taxation calculator'!$C$12,'SS taxation calculator'!$BC$6:$BF$16,2,FALSE)</f>
        <v>0</v>
      </c>
      <c r="T410" s="132">
        <f t="shared" si="9"/>
        <v>0</v>
      </c>
    </row>
    <row r="411" ht="15.75" customHeight="1">
      <c r="A411" s="55">
        <f t="shared" ref="A411:A455" si="10">IF((N411-O411-S411)&lt;0,0,N411-O411-S411)</f>
        <v>0</v>
      </c>
      <c r="B411" s="52">
        <f t="shared" si="2"/>
        <v>-648000</v>
      </c>
      <c r="C411" s="51">
        <f>'SS taxation calculator'!$G$7</f>
        <v>0</v>
      </c>
      <c r="D411" s="52">
        <f>'SS taxation calculator'!$C$7+B411+'SS taxation calculator'!$C$8+'SS taxation calculator'!$C$9*0.5-'Line By Line'!$E$12</f>
        <v>-648000</v>
      </c>
      <c r="E411" s="52">
        <f>IF(D411&lt;'Line By Line'!$E$14,0,MIN(D411-'Line By Line'!$E$14,'Line By Line'!$E$16))</f>
        <v>0</v>
      </c>
      <c r="F411" s="52">
        <f t="shared" si="3"/>
        <v>0</v>
      </c>
      <c r="G411" s="51" t="str">
        <f t="shared" si="4"/>
        <v>50% of 1st TH</v>
      </c>
      <c r="H411" s="51">
        <f>IF('Line By Line'!$E$14&lt;D411,D411-'Line By Line'!$E$14-E411,0)</f>
        <v>0</v>
      </c>
      <c r="I411" s="52">
        <f>H411*'SS taxation calculator'!$E$32</f>
        <v>0</v>
      </c>
      <c r="J411" s="52">
        <f t="shared" si="5"/>
        <v>0</v>
      </c>
      <c r="K411" s="204" t="str">
        <f t="shared" si="6"/>
        <v>#DIV/0!</v>
      </c>
      <c r="L411" s="54" t="str">
        <f>CONCATENATE("Adding $",ROUND(B411/1000,1),"K actually added $",ROUND((B411+(J411-'SS taxation calculator'!$G$8))/1000,1),"K")</f>
        <v>Adding $-648K actually added $-648K</v>
      </c>
      <c r="M411" s="61">
        <f>'SS taxation calculator'!$C$7+'SS taxation calculator'!$C$8+'SS taxation calculator'!$C$9+B411</f>
        <v>-648000</v>
      </c>
      <c r="N411" s="55">
        <f>J411+B411+'SS taxation calculator'!$C$7</f>
        <v>-648000</v>
      </c>
      <c r="O411" s="55">
        <f t="shared" si="7"/>
        <v>31500</v>
      </c>
      <c r="P411" s="132">
        <f>VLOOKUP('SS taxation calculator'!$C$12,'SS taxation calculator'!$BC$6:$BF$16,3,FALSE)</f>
        <v>0</v>
      </c>
      <c r="Q411" s="132">
        <f>VLOOKUP('SS taxation calculator'!$C$12,'SS taxation calculator'!$BC$6:$BF$16,4,FALSE)</f>
        <v>0</v>
      </c>
      <c r="R411" s="132">
        <f t="shared" si="8"/>
        <v>0</v>
      </c>
      <c r="S411" s="205">
        <f>VLOOKUP('SS taxation calculator'!$C$12,'SS taxation calculator'!$BC$6:$BF$16,2,FALSE)</f>
        <v>0</v>
      </c>
      <c r="T411" s="132">
        <f t="shared" si="9"/>
        <v>0</v>
      </c>
    </row>
    <row r="412" ht="15.75" customHeight="1">
      <c r="A412" s="55">
        <f t="shared" si="10"/>
        <v>0</v>
      </c>
      <c r="B412" s="52">
        <f t="shared" si="2"/>
        <v>-647000</v>
      </c>
      <c r="C412" s="51">
        <f>'SS taxation calculator'!$G$7</f>
        <v>0</v>
      </c>
      <c r="D412" s="52">
        <f>'SS taxation calculator'!$C$7+B412+'SS taxation calculator'!$C$8+'SS taxation calculator'!$C$9*0.5-'Line By Line'!$E$12</f>
        <v>-647000</v>
      </c>
      <c r="E412" s="52">
        <f>IF(D412&lt;'Line By Line'!$E$14,0,MIN(D412-'Line By Line'!$E$14,'Line By Line'!$E$16))</f>
        <v>0</v>
      </c>
      <c r="F412" s="52">
        <f t="shared" si="3"/>
        <v>0</v>
      </c>
      <c r="G412" s="51" t="str">
        <f t="shared" si="4"/>
        <v>50% of 1st TH</v>
      </c>
      <c r="H412" s="51">
        <f>IF('Line By Line'!$E$14&lt;D412,D412-'Line By Line'!$E$14-E412,0)</f>
        <v>0</v>
      </c>
      <c r="I412" s="52">
        <f>H412*'SS taxation calculator'!$E$32</f>
        <v>0</v>
      </c>
      <c r="J412" s="52">
        <f t="shared" si="5"/>
        <v>0</v>
      </c>
      <c r="K412" s="204" t="str">
        <f t="shared" si="6"/>
        <v>#DIV/0!</v>
      </c>
      <c r="L412" s="54" t="str">
        <f>CONCATENATE("Adding $",ROUND(B412/1000,1),"K actually added $",ROUND((B412+(J412-'SS taxation calculator'!$G$8))/1000,1),"K")</f>
        <v>Adding $-647K actually added $-647K</v>
      </c>
      <c r="M412" s="61">
        <f>'SS taxation calculator'!$C$7+'SS taxation calculator'!$C$8+'SS taxation calculator'!$C$9+B412</f>
        <v>-647000</v>
      </c>
      <c r="N412" s="55">
        <f>J412+B412+'SS taxation calculator'!$C$7</f>
        <v>-647000</v>
      </c>
      <c r="O412" s="55">
        <f t="shared" si="7"/>
        <v>31500</v>
      </c>
      <c r="P412" s="132">
        <f>VLOOKUP('SS taxation calculator'!$C$12,'SS taxation calculator'!$BC$6:$BF$16,3,FALSE)</f>
        <v>0</v>
      </c>
      <c r="Q412" s="132">
        <f>VLOOKUP('SS taxation calculator'!$C$12,'SS taxation calculator'!$BC$6:$BF$16,4,FALSE)</f>
        <v>0</v>
      </c>
      <c r="R412" s="132">
        <f t="shared" si="8"/>
        <v>0</v>
      </c>
      <c r="S412" s="205">
        <f>VLOOKUP('SS taxation calculator'!$C$12,'SS taxation calculator'!$BC$6:$BF$16,2,FALSE)</f>
        <v>0</v>
      </c>
      <c r="T412" s="132">
        <f t="shared" si="9"/>
        <v>0</v>
      </c>
    </row>
    <row r="413" ht="15.75" customHeight="1">
      <c r="A413" s="55">
        <f t="shared" si="10"/>
        <v>0</v>
      </c>
      <c r="B413" s="52">
        <f t="shared" si="2"/>
        <v>-646000</v>
      </c>
      <c r="C413" s="51">
        <f>'SS taxation calculator'!$G$7</f>
        <v>0</v>
      </c>
      <c r="D413" s="52">
        <f>'SS taxation calculator'!$C$7+B413+'SS taxation calculator'!$C$8+'SS taxation calculator'!$C$9*0.5-'Line By Line'!$E$12</f>
        <v>-646000</v>
      </c>
      <c r="E413" s="52">
        <f>IF(D413&lt;'Line By Line'!$E$14,0,MIN(D413-'Line By Line'!$E$14,'Line By Line'!$E$16))</f>
        <v>0</v>
      </c>
      <c r="F413" s="52">
        <f t="shared" si="3"/>
        <v>0</v>
      </c>
      <c r="G413" s="51" t="str">
        <f t="shared" si="4"/>
        <v>50% of 1st TH</v>
      </c>
      <c r="H413" s="51">
        <f>IF('Line By Line'!$E$14&lt;D413,D413-'Line By Line'!$E$14-E413,0)</f>
        <v>0</v>
      </c>
      <c r="I413" s="52">
        <f>H413*'SS taxation calculator'!$E$32</f>
        <v>0</v>
      </c>
      <c r="J413" s="52">
        <f t="shared" si="5"/>
        <v>0</v>
      </c>
      <c r="K413" s="204" t="str">
        <f t="shared" si="6"/>
        <v>#DIV/0!</v>
      </c>
      <c r="L413" s="54" t="str">
        <f>CONCATENATE("Adding $",ROUND(B413/1000,1),"K actually added $",ROUND((B413+(J413-'SS taxation calculator'!$G$8))/1000,1),"K")</f>
        <v>Adding $-646K actually added $-646K</v>
      </c>
      <c r="M413" s="61">
        <f>'SS taxation calculator'!$C$7+'SS taxation calculator'!$C$8+'SS taxation calculator'!$C$9+B413</f>
        <v>-646000</v>
      </c>
      <c r="N413" s="55">
        <f>J413+B413+'SS taxation calculator'!$C$7</f>
        <v>-646000</v>
      </c>
      <c r="O413" s="55">
        <f t="shared" si="7"/>
        <v>31500</v>
      </c>
      <c r="P413" s="132">
        <f>VLOOKUP('SS taxation calculator'!$C$12,'SS taxation calculator'!$BC$6:$BF$16,3,FALSE)</f>
        <v>0</v>
      </c>
      <c r="Q413" s="132">
        <f>VLOOKUP('SS taxation calculator'!$C$12,'SS taxation calculator'!$BC$6:$BF$16,4,FALSE)</f>
        <v>0</v>
      </c>
      <c r="R413" s="132">
        <f t="shared" si="8"/>
        <v>0</v>
      </c>
      <c r="S413" s="205">
        <f>VLOOKUP('SS taxation calculator'!$C$12,'SS taxation calculator'!$BC$6:$BF$16,2,FALSE)</f>
        <v>0</v>
      </c>
      <c r="T413" s="132">
        <f t="shared" si="9"/>
        <v>0</v>
      </c>
    </row>
    <row r="414" ht="15.75" customHeight="1">
      <c r="A414" s="55">
        <f t="shared" si="10"/>
        <v>0</v>
      </c>
      <c r="B414" s="52">
        <f t="shared" si="2"/>
        <v>-645000</v>
      </c>
      <c r="C414" s="51">
        <f>'SS taxation calculator'!$G$7</f>
        <v>0</v>
      </c>
      <c r="D414" s="52">
        <f>'SS taxation calculator'!$C$7+B414+'SS taxation calculator'!$C$8+'SS taxation calculator'!$C$9*0.5-'Line By Line'!$E$12</f>
        <v>-645000</v>
      </c>
      <c r="E414" s="52">
        <f>IF(D414&lt;'Line By Line'!$E$14,0,MIN(D414-'Line By Line'!$E$14,'Line By Line'!$E$16))</f>
        <v>0</v>
      </c>
      <c r="F414" s="52">
        <f t="shared" si="3"/>
        <v>0</v>
      </c>
      <c r="G414" s="51" t="str">
        <f t="shared" si="4"/>
        <v>50% of 1st TH</v>
      </c>
      <c r="H414" s="51">
        <f>IF('Line By Line'!$E$14&lt;D414,D414-'Line By Line'!$E$14-E414,0)</f>
        <v>0</v>
      </c>
      <c r="I414" s="52">
        <f>H414*'SS taxation calculator'!$E$32</f>
        <v>0</v>
      </c>
      <c r="J414" s="52">
        <f t="shared" si="5"/>
        <v>0</v>
      </c>
      <c r="K414" s="204" t="str">
        <f t="shared" si="6"/>
        <v>#DIV/0!</v>
      </c>
      <c r="L414" s="54" t="str">
        <f>CONCATENATE("Adding $",ROUND(B414/1000,1),"K actually added $",ROUND((B414+(J414-'SS taxation calculator'!$G$8))/1000,1),"K")</f>
        <v>Adding $-645K actually added $-645K</v>
      </c>
      <c r="M414" s="61">
        <f>'SS taxation calculator'!$C$7+'SS taxation calculator'!$C$8+'SS taxation calculator'!$C$9+B414</f>
        <v>-645000</v>
      </c>
      <c r="N414" s="55">
        <f>J414+B414+'SS taxation calculator'!$C$7</f>
        <v>-645000</v>
      </c>
      <c r="O414" s="55">
        <f t="shared" si="7"/>
        <v>31500</v>
      </c>
      <c r="P414" s="132">
        <f>VLOOKUP('SS taxation calculator'!$C$12,'SS taxation calculator'!$BC$6:$BF$16,3,FALSE)</f>
        <v>0</v>
      </c>
      <c r="Q414" s="132">
        <f>VLOOKUP('SS taxation calculator'!$C$12,'SS taxation calculator'!$BC$6:$BF$16,4,FALSE)</f>
        <v>0</v>
      </c>
      <c r="R414" s="132">
        <f t="shared" si="8"/>
        <v>0</v>
      </c>
      <c r="S414" s="205">
        <f>VLOOKUP('SS taxation calculator'!$C$12,'SS taxation calculator'!$BC$6:$BF$16,2,FALSE)</f>
        <v>0</v>
      </c>
      <c r="T414" s="132">
        <f t="shared" si="9"/>
        <v>0</v>
      </c>
    </row>
    <row r="415" ht="15.75" customHeight="1">
      <c r="A415" s="55">
        <f t="shared" si="10"/>
        <v>0</v>
      </c>
      <c r="B415" s="52">
        <f t="shared" si="2"/>
        <v>-644000</v>
      </c>
      <c r="C415" s="51">
        <f>'SS taxation calculator'!$G$7</f>
        <v>0</v>
      </c>
      <c r="D415" s="52">
        <f>'SS taxation calculator'!$C$7+B415+'SS taxation calculator'!$C$8+'SS taxation calculator'!$C$9*0.5-'Line By Line'!$E$12</f>
        <v>-644000</v>
      </c>
      <c r="E415" s="52">
        <f>IF(D415&lt;'Line By Line'!$E$14,0,MIN(D415-'Line By Line'!$E$14,'Line By Line'!$E$16))</f>
        <v>0</v>
      </c>
      <c r="F415" s="52">
        <f t="shared" si="3"/>
        <v>0</v>
      </c>
      <c r="G415" s="51" t="str">
        <f t="shared" si="4"/>
        <v>50% of 1st TH</v>
      </c>
      <c r="H415" s="51">
        <f>IF('Line By Line'!$E$14&lt;D415,D415-'Line By Line'!$E$14-E415,0)</f>
        <v>0</v>
      </c>
      <c r="I415" s="52">
        <f>H415*'SS taxation calculator'!$E$32</f>
        <v>0</v>
      </c>
      <c r="J415" s="52">
        <f t="shared" si="5"/>
        <v>0</v>
      </c>
      <c r="K415" s="204" t="str">
        <f t="shared" si="6"/>
        <v>#DIV/0!</v>
      </c>
      <c r="L415" s="54" t="str">
        <f>CONCATENATE("Adding $",ROUND(B415/1000,1),"K actually added $",ROUND((B415+(J415-'SS taxation calculator'!$G$8))/1000,1),"K")</f>
        <v>Adding $-644K actually added $-644K</v>
      </c>
      <c r="M415" s="61">
        <f>'SS taxation calculator'!$C$7+'SS taxation calculator'!$C$8+'SS taxation calculator'!$C$9+B415</f>
        <v>-644000</v>
      </c>
      <c r="N415" s="55">
        <f>J415+B415+'SS taxation calculator'!$C$7</f>
        <v>-644000</v>
      </c>
      <c r="O415" s="55">
        <f t="shared" si="7"/>
        <v>31500</v>
      </c>
      <c r="P415" s="132">
        <f>VLOOKUP('SS taxation calculator'!$C$12,'SS taxation calculator'!$BC$6:$BF$16,3,FALSE)</f>
        <v>0</v>
      </c>
      <c r="Q415" s="132">
        <f>VLOOKUP('SS taxation calculator'!$C$12,'SS taxation calculator'!$BC$6:$BF$16,4,FALSE)</f>
        <v>0</v>
      </c>
      <c r="R415" s="132">
        <f t="shared" si="8"/>
        <v>0</v>
      </c>
      <c r="S415" s="205">
        <f>VLOOKUP('SS taxation calculator'!$C$12,'SS taxation calculator'!$BC$6:$BF$16,2,FALSE)</f>
        <v>0</v>
      </c>
      <c r="T415" s="132">
        <f t="shared" si="9"/>
        <v>0</v>
      </c>
    </row>
    <row r="416" ht="15.75" customHeight="1">
      <c r="A416" s="55">
        <f t="shared" si="10"/>
        <v>0</v>
      </c>
      <c r="B416" s="52">
        <f t="shared" si="2"/>
        <v>-643000</v>
      </c>
      <c r="C416" s="51">
        <f>'SS taxation calculator'!$G$7</f>
        <v>0</v>
      </c>
      <c r="D416" s="52">
        <f>'SS taxation calculator'!$C$7+B416+'SS taxation calculator'!$C$8+'SS taxation calculator'!$C$9*0.5-'Line By Line'!$E$12</f>
        <v>-643000</v>
      </c>
      <c r="E416" s="52">
        <f>IF(D416&lt;'Line By Line'!$E$14,0,MIN(D416-'Line By Line'!$E$14,'Line By Line'!$E$16))</f>
        <v>0</v>
      </c>
      <c r="F416" s="52">
        <f t="shared" si="3"/>
        <v>0</v>
      </c>
      <c r="G416" s="51" t="str">
        <f t="shared" si="4"/>
        <v>50% of 1st TH</v>
      </c>
      <c r="H416" s="51">
        <f>IF('Line By Line'!$E$14&lt;D416,D416-'Line By Line'!$E$14-E416,0)</f>
        <v>0</v>
      </c>
      <c r="I416" s="52">
        <f>H416*'SS taxation calculator'!$E$32</f>
        <v>0</v>
      </c>
      <c r="J416" s="52">
        <f t="shared" si="5"/>
        <v>0</v>
      </c>
      <c r="K416" s="204" t="str">
        <f t="shared" si="6"/>
        <v>#DIV/0!</v>
      </c>
      <c r="L416" s="54" t="str">
        <f>CONCATENATE("Adding $",ROUND(B416/1000,1),"K actually added $",ROUND((B416+(J416-'SS taxation calculator'!$G$8))/1000,1),"K")</f>
        <v>Adding $-643K actually added $-643K</v>
      </c>
      <c r="M416" s="61">
        <f>'SS taxation calculator'!$C$7+'SS taxation calculator'!$C$8+'SS taxation calculator'!$C$9+B416</f>
        <v>-643000</v>
      </c>
      <c r="N416" s="55">
        <f>J416+B416+'SS taxation calculator'!$C$7</f>
        <v>-643000</v>
      </c>
      <c r="O416" s="55">
        <f t="shared" si="7"/>
        <v>31500</v>
      </c>
      <c r="P416" s="132">
        <f>VLOOKUP('SS taxation calculator'!$C$12,'SS taxation calculator'!$BC$6:$BF$16,3,FALSE)</f>
        <v>0</v>
      </c>
      <c r="Q416" s="132">
        <f>VLOOKUP('SS taxation calculator'!$C$12,'SS taxation calculator'!$BC$6:$BF$16,4,FALSE)</f>
        <v>0</v>
      </c>
      <c r="R416" s="132">
        <f t="shared" si="8"/>
        <v>0</v>
      </c>
      <c r="S416" s="205">
        <f>VLOOKUP('SS taxation calculator'!$C$12,'SS taxation calculator'!$BC$6:$BF$16,2,FALSE)</f>
        <v>0</v>
      </c>
      <c r="T416" s="132">
        <f t="shared" si="9"/>
        <v>0</v>
      </c>
    </row>
    <row r="417" ht="15.75" customHeight="1">
      <c r="A417" s="55">
        <f t="shared" si="10"/>
        <v>0</v>
      </c>
      <c r="B417" s="52">
        <f t="shared" si="2"/>
        <v>-642000</v>
      </c>
      <c r="C417" s="51">
        <f>'SS taxation calculator'!$G$7</f>
        <v>0</v>
      </c>
      <c r="D417" s="52">
        <f>'SS taxation calculator'!$C$7+B417+'SS taxation calculator'!$C$8+'SS taxation calculator'!$C$9*0.5-'Line By Line'!$E$12</f>
        <v>-642000</v>
      </c>
      <c r="E417" s="52">
        <f>IF(D417&lt;'Line By Line'!$E$14,0,MIN(D417-'Line By Line'!$E$14,'Line By Line'!$E$16))</f>
        <v>0</v>
      </c>
      <c r="F417" s="52">
        <f t="shared" si="3"/>
        <v>0</v>
      </c>
      <c r="G417" s="51" t="str">
        <f t="shared" si="4"/>
        <v>50% of 1st TH</v>
      </c>
      <c r="H417" s="51">
        <f>IF('Line By Line'!$E$14&lt;D417,D417-'Line By Line'!$E$14-E417,0)</f>
        <v>0</v>
      </c>
      <c r="I417" s="52">
        <f>H417*'SS taxation calculator'!$E$32</f>
        <v>0</v>
      </c>
      <c r="J417" s="52">
        <f t="shared" si="5"/>
        <v>0</v>
      </c>
      <c r="K417" s="204" t="str">
        <f t="shared" si="6"/>
        <v>#DIV/0!</v>
      </c>
      <c r="L417" s="54" t="str">
        <f>CONCATENATE("Adding $",ROUND(B417/1000,1),"K actually added $",ROUND((B417+(J417-'SS taxation calculator'!$G$8))/1000,1),"K")</f>
        <v>Adding $-642K actually added $-642K</v>
      </c>
      <c r="M417" s="61">
        <f>'SS taxation calculator'!$C$7+'SS taxation calculator'!$C$8+'SS taxation calculator'!$C$9+B417</f>
        <v>-642000</v>
      </c>
      <c r="N417" s="55">
        <f>J417+B417+'SS taxation calculator'!$C$7</f>
        <v>-642000</v>
      </c>
      <c r="O417" s="55">
        <f t="shared" si="7"/>
        <v>31500</v>
      </c>
      <c r="P417" s="132">
        <f>VLOOKUP('SS taxation calculator'!$C$12,'SS taxation calculator'!$BC$6:$BF$16,3,FALSE)</f>
        <v>0</v>
      </c>
      <c r="Q417" s="132">
        <f>VLOOKUP('SS taxation calculator'!$C$12,'SS taxation calculator'!$BC$6:$BF$16,4,FALSE)</f>
        <v>0</v>
      </c>
      <c r="R417" s="132">
        <f t="shared" si="8"/>
        <v>0</v>
      </c>
      <c r="S417" s="205">
        <f>VLOOKUP('SS taxation calculator'!$C$12,'SS taxation calculator'!$BC$6:$BF$16,2,FALSE)</f>
        <v>0</v>
      </c>
      <c r="T417" s="132">
        <f t="shared" si="9"/>
        <v>0</v>
      </c>
    </row>
    <row r="418" ht="15.75" customHeight="1">
      <c r="A418" s="55">
        <f t="shared" si="10"/>
        <v>0</v>
      </c>
      <c r="B418" s="52">
        <f t="shared" si="2"/>
        <v>-641000</v>
      </c>
      <c r="C418" s="51">
        <f>'SS taxation calculator'!$G$7</f>
        <v>0</v>
      </c>
      <c r="D418" s="52">
        <f>'SS taxation calculator'!$C$7+B418+'SS taxation calculator'!$C$8+'SS taxation calculator'!$C$9*0.5-'Line By Line'!$E$12</f>
        <v>-641000</v>
      </c>
      <c r="E418" s="52">
        <f>IF(D418&lt;'Line By Line'!$E$14,0,MIN(D418-'Line By Line'!$E$14,'Line By Line'!$E$16))</f>
        <v>0</v>
      </c>
      <c r="F418" s="52">
        <f t="shared" si="3"/>
        <v>0</v>
      </c>
      <c r="G418" s="51" t="str">
        <f t="shared" si="4"/>
        <v>50% of 1st TH</v>
      </c>
      <c r="H418" s="51">
        <f>IF('Line By Line'!$E$14&lt;D418,D418-'Line By Line'!$E$14-E418,0)</f>
        <v>0</v>
      </c>
      <c r="I418" s="52">
        <f>H418*'SS taxation calculator'!$E$32</f>
        <v>0</v>
      </c>
      <c r="J418" s="52">
        <f t="shared" si="5"/>
        <v>0</v>
      </c>
      <c r="K418" s="204" t="str">
        <f t="shared" si="6"/>
        <v>#DIV/0!</v>
      </c>
      <c r="L418" s="54" t="str">
        <f>CONCATENATE("Adding $",ROUND(B418/1000,1),"K actually added $",ROUND((B418+(J418-'SS taxation calculator'!$G$8))/1000,1),"K")</f>
        <v>Adding $-641K actually added $-641K</v>
      </c>
      <c r="M418" s="61">
        <f>'SS taxation calculator'!$C$7+'SS taxation calculator'!$C$8+'SS taxation calculator'!$C$9+B418</f>
        <v>-641000</v>
      </c>
      <c r="N418" s="55">
        <f>J418+B418+'SS taxation calculator'!$C$7</f>
        <v>-641000</v>
      </c>
      <c r="O418" s="55">
        <f t="shared" si="7"/>
        <v>31500</v>
      </c>
      <c r="P418" s="132">
        <f>VLOOKUP('SS taxation calculator'!$C$12,'SS taxation calculator'!$BC$6:$BF$16,3,FALSE)</f>
        <v>0</v>
      </c>
      <c r="Q418" s="132">
        <f>VLOOKUP('SS taxation calculator'!$C$12,'SS taxation calculator'!$BC$6:$BF$16,4,FALSE)</f>
        <v>0</v>
      </c>
      <c r="R418" s="132">
        <f t="shared" si="8"/>
        <v>0</v>
      </c>
      <c r="S418" s="205">
        <f>VLOOKUP('SS taxation calculator'!$C$12,'SS taxation calculator'!$BC$6:$BF$16,2,FALSE)</f>
        <v>0</v>
      </c>
      <c r="T418" s="132">
        <f t="shared" si="9"/>
        <v>0</v>
      </c>
    </row>
    <row r="419" ht="15.75" customHeight="1">
      <c r="A419" s="55">
        <f t="shared" si="10"/>
        <v>0</v>
      </c>
      <c r="B419" s="52">
        <f t="shared" si="2"/>
        <v>-640000</v>
      </c>
      <c r="C419" s="51">
        <f>'SS taxation calculator'!$G$7</f>
        <v>0</v>
      </c>
      <c r="D419" s="52">
        <f>'SS taxation calculator'!$C$7+B419+'SS taxation calculator'!$C$8+'SS taxation calculator'!$C$9*0.5-'Line By Line'!$E$12</f>
        <v>-640000</v>
      </c>
      <c r="E419" s="52">
        <f>IF(D419&lt;'Line By Line'!$E$14,0,MIN(D419-'Line By Line'!$E$14,'Line By Line'!$E$16))</f>
        <v>0</v>
      </c>
      <c r="F419" s="52">
        <f t="shared" si="3"/>
        <v>0</v>
      </c>
      <c r="G419" s="51" t="str">
        <f t="shared" si="4"/>
        <v>50% of 1st TH</v>
      </c>
      <c r="H419" s="51">
        <f>IF('Line By Line'!$E$14&lt;D419,D419-'Line By Line'!$E$14-E419,0)</f>
        <v>0</v>
      </c>
      <c r="I419" s="52">
        <f>H419*'SS taxation calculator'!$E$32</f>
        <v>0</v>
      </c>
      <c r="J419" s="52">
        <f t="shared" si="5"/>
        <v>0</v>
      </c>
      <c r="K419" s="204" t="str">
        <f t="shared" si="6"/>
        <v>#DIV/0!</v>
      </c>
      <c r="L419" s="54" t="str">
        <f>CONCATENATE("Adding $",ROUND(B419/1000,1),"K actually added $",ROUND((B419+(J419-'SS taxation calculator'!$G$8))/1000,1),"K")</f>
        <v>Adding $-640K actually added $-640K</v>
      </c>
      <c r="M419" s="61">
        <f>'SS taxation calculator'!$C$7+'SS taxation calculator'!$C$8+'SS taxation calculator'!$C$9+B419</f>
        <v>-640000</v>
      </c>
      <c r="N419" s="55">
        <f>J419+B419+'SS taxation calculator'!$C$7</f>
        <v>-640000</v>
      </c>
      <c r="O419" s="55">
        <f t="shared" si="7"/>
        <v>31500</v>
      </c>
      <c r="P419" s="132">
        <f>VLOOKUP('SS taxation calculator'!$C$12,'SS taxation calculator'!$BC$6:$BF$16,3,FALSE)</f>
        <v>0</v>
      </c>
      <c r="Q419" s="132">
        <f>VLOOKUP('SS taxation calculator'!$C$12,'SS taxation calculator'!$BC$6:$BF$16,4,FALSE)</f>
        <v>0</v>
      </c>
      <c r="R419" s="132">
        <f t="shared" si="8"/>
        <v>0</v>
      </c>
      <c r="S419" s="205">
        <f>VLOOKUP('SS taxation calculator'!$C$12,'SS taxation calculator'!$BC$6:$BF$16,2,FALSE)</f>
        <v>0</v>
      </c>
      <c r="T419" s="132">
        <f t="shared" si="9"/>
        <v>0</v>
      </c>
    </row>
    <row r="420" ht="15.75" customHeight="1">
      <c r="A420" s="55">
        <f t="shared" si="10"/>
        <v>0</v>
      </c>
      <c r="B420" s="52">
        <f t="shared" si="2"/>
        <v>-639000</v>
      </c>
      <c r="C420" s="51">
        <f>'SS taxation calculator'!$G$7</f>
        <v>0</v>
      </c>
      <c r="D420" s="52">
        <f>'SS taxation calculator'!$C$7+B420+'SS taxation calculator'!$C$8+'SS taxation calculator'!$C$9*0.5-'Line By Line'!$E$12</f>
        <v>-639000</v>
      </c>
      <c r="E420" s="52">
        <f>IF(D420&lt;'Line By Line'!$E$14,0,MIN(D420-'Line By Line'!$E$14,'Line By Line'!$E$16))</f>
        <v>0</v>
      </c>
      <c r="F420" s="52">
        <f t="shared" si="3"/>
        <v>0</v>
      </c>
      <c r="G420" s="51" t="str">
        <f t="shared" si="4"/>
        <v>50% of 1st TH</v>
      </c>
      <c r="H420" s="51">
        <f>IF('Line By Line'!$E$14&lt;D420,D420-'Line By Line'!$E$14-E420,0)</f>
        <v>0</v>
      </c>
      <c r="I420" s="52">
        <f>H420*'SS taxation calculator'!$E$32</f>
        <v>0</v>
      </c>
      <c r="J420" s="52">
        <f t="shared" si="5"/>
        <v>0</v>
      </c>
      <c r="K420" s="204" t="str">
        <f t="shared" si="6"/>
        <v>#DIV/0!</v>
      </c>
      <c r="L420" s="54" t="str">
        <f>CONCATENATE("Adding $",ROUND(B420/1000,1),"K actually added $",ROUND((B420+(J420-'SS taxation calculator'!$G$8))/1000,1),"K")</f>
        <v>Adding $-639K actually added $-639K</v>
      </c>
      <c r="M420" s="61">
        <f>'SS taxation calculator'!$C$7+'SS taxation calculator'!$C$8+'SS taxation calculator'!$C$9+B420</f>
        <v>-639000</v>
      </c>
      <c r="N420" s="55">
        <f>J420+B420+'SS taxation calculator'!$C$7</f>
        <v>-639000</v>
      </c>
      <c r="O420" s="55">
        <f t="shared" si="7"/>
        <v>31500</v>
      </c>
      <c r="P420" s="132">
        <f>VLOOKUP('SS taxation calculator'!$C$12,'SS taxation calculator'!$BC$6:$BF$16,3,FALSE)</f>
        <v>0</v>
      </c>
      <c r="Q420" s="132">
        <f>VLOOKUP('SS taxation calculator'!$C$12,'SS taxation calculator'!$BC$6:$BF$16,4,FALSE)</f>
        <v>0</v>
      </c>
      <c r="R420" s="132">
        <f t="shared" si="8"/>
        <v>0</v>
      </c>
      <c r="S420" s="205">
        <f>VLOOKUP('SS taxation calculator'!$C$12,'SS taxation calculator'!$BC$6:$BF$16,2,FALSE)</f>
        <v>0</v>
      </c>
      <c r="T420" s="132">
        <f t="shared" si="9"/>
        <v>0</v>
      </c>
    </row>
    <row r="421" ht="15.75" customHeight="1">
      <c r="A421" s="55">
        <f t="shared" si="10"/>
        <v>0</v>
      </c>
      <c r="B421" s="52">
        <f t="shared" si="2"/>
        <v>-638000</v>
      </c>
      <c r="C421" s="51">
        <f>'SS taxation calculator'!$G$7</f>
        <v>0</v>
      </c>
      <c r="D421" s="52">
        <f>'SS taxation calculator'!$C$7+B421+'SS taxation calculator'!$C$8+'SS taxation calculator'!$C$9*0.5-'Line By Line'!$E$12</f>
        <v>-638000</v>
      </c>
      <c r="E421" s="52">
        <f>IF(D421&lt;'Line By Line'!$E$14,0,MIN(D421-'Line By Line'!$E$14,'Line By Line'!$E$16))</f>
        <v>0</v>
      </c>
      <c r="F421" s="52">
        <f t="shared" si="3"/>
        <v>0</v>
      </c>
      <c r="G421" s="51" t="str">
        <f t="shared" si="4"/>
        <v>50% of 1st TH</v>
      </c>
      <c r="H421" s="51">
        <f>IF('Line By Line'!$E$14&lt;D421,D421-'Line By Line'!$E$14-E421,0)</f>
        <v>0</v>
      </c>
      <c r="I421" s="52">
        <f>H421*'SS taxation calculator'!$E$32</f>
        <v>0</v>
      </c>
      <c r="J421" s="52">
        <f t="shared" si="5"/>
        <v>0</v>
      </c>
      <c r="K421" s="204" t="str">
        <f t="shared" si="6"/>
        <v>#DIV/0!</v>
      </c>
      <c r="L421" s="54" t="str">
        <f>CONCATENATE("Adding $",ROUND(B421/1000,1),"K actually added $",ROUND((B421+(J421-'SS taxation calculator'!$G$8))/1000,1),"K")</f>
        <v>Adding $-638K actually added $-638K</v>
      </c>
      <c r="M421" s="61">
        <f>'SS taxation calculator'!$C$7+'SS taxation calculator'!$C$8+'SS taxation calculator'!$C$9+B421</f>
        <v>-638000</v>
      </c>
      <c r="N421" s="55">
        <f>J421+B421+'SS taxation calculator'!$C$7</f>
        <v>-638000</v>
      </c>
      <c r="O421" s="55">
        <f t="shared" si="7"/>
        <v>31500</v>
      </c>
      <c r="P421" s="132">
        <f>VLOOKUP('SS taxation calculator'!$C$12,'SS taxation calculator'!$BC$6:$BF$16,3,FALSE)</f>
        <v>0</v>
      </c>
      <c r="Q421" s="132">
        <f>VLOOKUP('SS taxation calculator'!$C$12,'SS taxation calculator'!$BC$6:$BF$16,4,FALSE)</f>
        <v>0</v>
      </c>
      <c r="R421" s="132">
        <f t="shared" si="8"/>
        <v>0</v>
      </c>
      <c r="S421" s="205">
        <f>VLOOKUP('SS taxation calculator'!$C$12,'SS taxation calculator'!$BC$6:$BF$16,2,FALSE)</f>
        <v>0</v>
      </c>
      <c r="T421" s="132">
        <f t="shared" si="9"/>
        <v>0</v>
      </c>
    </row>
    <row r="422" ht="15.75" customHeight="1">
      <c r="A422" s="55">
        <f t="shared" si="10"/>
        <v>0</v>
      </c>
      <c r="B422" s="52">
        <f t="shared" si="2"/>
        <v>-637000</v>
      </c>
      <c r="C422" s="51">
        <f>'SS taxation calculator'!$G$7</f>
        <v>0</v>
      </c>
      <c r="D422" s="52">
        <f>'SS taxation calculator'!$C$7+B422+'SS taxation calculator'!$C$8+'SS taxation calculator'!$C$9*0.5-'Line By Line'!$E$12</f>
        <v>-637000</v>
      </c>
      <c r="E422" s="52">
        <f>IF(D422&lt;'Line By Line'!$E$14,0,MIN(D422-'Line By Line'!$E$14,'Line By Line'!$E$16))</f>
        <v>0</v>
      </c>
      <c r="F422" s="52">
        <f t="shared" si="3"/>
        <v>0</v>
      </c>
      <c r="G422" s="51" t="str">
        <f t="shared" si="4"/>
        <v>50% of 1st TH</v>
      </c>
      <c r="H422" s="51">
        <f>IF('Line By Line'!$E$14&lt;D422,D422-'Line By Line'!$E$14-E422,0)</f>
        <v>0</v>
      </c>
      <c r="I422" s="52">
        <f>H422*'SS taxation calculator'!$E$32</f>
        <v>0</v>
      </c>
      <c r="J422" s="52">
        <f t="shared" si="5"/>
        <v>0</v>
      </c>
      <c r="K422" s="204" t="str">
        <f t="shared" si="6"/>
        <v>#DIV/0!</v>
      </c>
      <c r="L422" s="54" t="str">
        <f>CONCATENATE("Adding $",ROUND(B422/1000,1),"K actually added $",ROUND((B422+(J422-'SS taxation calculator'!$G$8))/1000,1),"K")</f>
        <v>Adding $-637K actually added $-637K</v>
      </c>
      <c r="M422" s="61">
        <f>'SS taxation calculator'!$C$7+'SS taxation calculator'!$C$8+'SS taxation calculator'!$C$9+B422</f>
        <v>-637000</v>
      </c>
      <c r="N422" s="55">
        <f>J422+B422+'SS taxation calculator'!$C$7</f>
        <v>-637000</v>
      </c>
      <c r="O422" s="55">
        <f t="shared" si="7"/>
        <v>31500</v>
      </c>
      <c r="P422" s="132">
        <f>VLOOKUP('SS taxation calculator'!$C$12,'SS taxation calculator'!$BC$6:$BF$16,3,FALSE)</f>
        <v>0</v>
      </c>
      <c r="Q422" s="132">
        <f>VLOOKUP('SS taxation calculator'!$C$12,'SS taxation calculator'!$BC$6:$BF$16,4,FALSE)</f>
        <v>0</v>
      </c>
      <c r="R422" s="132">
        <f t="shared" si="8"/>
        <v>0</v>
      </c>
      <c r="S422" s="205">
        <f>VLOOKUP('SS taxation calculator'!$C$12,'SS taxation calculator'!$BC$6:$BF$16,2,FALSE)</f>
        <v>0</v>
      </c>
      <c r="T422" s="132">
        <f t="shared" si="9"/>
        <v>0</v>
      </c>
    </row>
    <row r="423" ht="15.75" customHeight="1">
      <c r="A423" s="55">
        <f t="shared" si="10"/>
        <v>0</v>
      </c>
      <c r="B423" s="52">
        <f t="shared" si="2"/>
        <v>-636000</v>
      </c>
      <c r="C423" s="51">
        <f>'SS taxation calculator'!$G$7</f>
        <v>0</v>
      </c>
      <c r="D423" s="52">
        <f>'SS taxation calculator'!$C$7+B423+'SS taxation calculator'!$C$8+'SS taxation calculator'!$C$9*0.5-'Line By Line'!$E$12</f>
        <v>-636000</v>
      </c>
      <c r="E423" s="52">
        <f>IF(D423&lt;'Line By Line'!$E$14,0,MIN(D423-'Line By Line'!$E$14,'Line By Line'!$E$16))</f>
        <v>0</v>
      </c>
      <c r="F423" s="52">
        <f t="shared" si="3"/>
        <v>0</v>
      </c>
      <c r="G423" s="51" t="str">
        <f t="shared" si="4"/>
        <v>50% of 1st TH</v>
      </c>
      <c r="H423" s="51">
        <f>IF('Line By Line'!$E$14&lt;D423,D423-'Line By Line'!$E$14-E423,0)</f>
        <v>0</v>
      </c>
      <c r="I423" s="52">
        <f>H423*'SS taxation calculator'!$E$32</f>
        <v>0</v>
      </c>
      <c r="J423" s="52">
        <f t="shared" si="5"/>
        <v>0</v>
      </c>
      <c r="K423" s="204" t="str">
        <f t="shared" si="6"/>
        <v>#DIV/0!</v>
      </c>
      <c r="L423" s="54" t="str">
        <f>CONCATENATE("Adding $",ROUND(B423/1000,1),"K actually added $",ROUND((B423+(J423-'SS taxation calculator'!$G$8))/1000,1),"K")</f>
        <v>Adding $-636K actually added $-636K</v>
      </c>
      <c r="M423" s="61">
        <f>'SS taxation calculator'!$C$7+'SS taxation calculator'!$C$8+'SS taxation calculator'!$C$9+B423</f>
        <v>-636000</v>
      </c>
      <c r="N423" s="55">
        <f>J423+B423+'SS taxation calculator'!$C$7</f>
        <v>-636000</v>
      </c>
      <c r="O423" s="55">
        <f t="shared" si="7"/>
        <v>31500</v>
      </c>
      <c r="P423" s="132">
        <f>VLOOKUP('SS taxation calculator'!$C$12,'SS taxation calculator'!$BC$6:$BF$16,3,FALSE)</f>
        <v>0</v>
      </c>
      <c r="Q423" s="132">
        <f>VLOOKUP('SS taxation calculator'!$C$12,'SS taxation calculator'!$BC$6:$BF$16,4,FALSE)</f>
        <v>0</v>
      </c>
      <c r="R423" s="132">
        <f t="shared" si="8"/>
        <v>0</v>
      </c>
      <c r="S423" s="205">
        <f>VLOOKUP('SS taxation calculator'!$C$12,'SS taxation calculator'!$BC$6:$BF$16,2,FALSE)</f>
        <v>0</v>
      </c>
      <c r="T423" s="132">
        <f t="shared" si="9"/>
        <v>0</v>
      </c>
    </row>
    <row r="424" ht="15.75" customHeight="1">
      <c r="A424" s="55">
        <f t="shared" si="10"/>
        <v>0</v>
      </c>
      <c r="B424" s="52">
        <f t="shared" si="2"/>
        <v>-635000</v>
      </c>
      <c r="C424" s="51">
        <f>'SS taxation calculator'!$G$7</f>
        <v>0</v>
      </c>
      <c r="D424" s="52">
        <f>'SS taxation calculator'!$C$7+B424+'SS taxation calculator'!$C$8+'SS taxation calculator'!$C$9*0.5-'Line By Line'!$E$12</f>
        <v>-635000</v>
      </c>
      <c r="E424" s="52">
        <f>IF(D424&lt;'Line By Line'!$E$14,0,MIN(D424-'Line By Line'!$E$14,'Line By Line'!$E$16))</f>
        <v>0</v>
      </c>
      <c r="F424" s="52">
        <f t="shared" si="3"/>
        <v>0</v>
      </c>
      <c r="G424" s="51" t="str">
        <f t="shared" si="4"/>
        <v>50% of 1st TH</v>
      </c>
      <c r="H424" s="51">
        <f>IF('Line By Line'!$E$14&lt;D424,D424-'Line By Line'!$E$14-E424,0)</f>
        <v>0</v>
      </c>
      <c r="I424" s="52">
        <f>H424*'SS taxation calculator'!$E$32</f>
        <v>0</v>
      </c>
      <c r="J424" s="52">
        <f t="shared" si="5"/>
        <v>0</v>
      </c>
      <c r="K424" s="204" t="str">
        <f t="shared" si="6"/>
        <v>#DIV/0!</v>
      </c>
      <c r="L424" s="54" t="str">
        <f>CONCATENATE("Adding $",ROUND(B424/1000,1),"K actually added $",ROUND((B424+(J424-'SS taxation calculator'!$G$8))/1000,1),"K")</f>
        <v>Adding $-635K actually added $-635K</v>
      </c>
      <c r="M424" s="61">
        <f>'SS taxation calculator'!$C$7+'SS taxation calculator'!$C$8+'SS taxation calculator'!$C$9+B424</f>
        <v>-635000</v>
      </c>
      <c r="N424" s="55">
        <f>J424+B424+'SS taxation calculator'!$C$7</f>
        <v>-635000</v>
      </c>
      <c r="O424" s="55">
        <f t="shared" si="7"/>
        <v>31500</v>
      </c>
      <c r="P424" s="132">
        <f>VLOOKUP('SS taxation calculator'!$C$12,'SS taxation calculator'!$BC$6:$BF$16,3,FALSE)</f>
        <v>0</v>
      </c>
      <c r="Q424" s="132">
        <f>VLOOKUP('SS taxation calculator'!$C$12,'SS taxation calculator'!$BC$6:$BF$16,4,FALSE)</f>
        <v>0</v>
      </c>
      <c r="R424" s="132">
        <f t="shared" si="8"/>
        <v>0</v>
      </c>
      <c r="S424" s="205">
        <f>VLOOKUP('SS taxation calculator'!$C$12,'SS taxation calculator'!$BC$6:$BF$16,2,FALSE)</f>
        <v>0</v>
      </c>
      <c r="T424" s="132">
        <f t="shared" si="9"/>
        <v>0</v>
      </c>
    </row>
    <row r="425" ht="15.75" customHeight="1">
      <c r="A425" s="55">
        <f t="shared" si="10"/>
        <v>0</v>
      </c>
      <c r="B425" s="52">
        <f t="shared" si="2"/>
        <v>-634000</v>
      </c>
      <c r="C425" s="51">
        <f>'SS taxation calculator'!$G$7</f>
        <v>0</v>
      </c>
      <c r="D425" s="52">
        <f>'SS taxation calculator'!$C$7+B425+'SS taxation calculator'!$C$8+'SS taxation calculator'!$C$9*0.5-'Line By Line'!$E$12</f>
        <v>-634000</v>
      </c>
      <c r="E425" s="52">
        <f>IF(D425&lt;'Line By Line'!$E$14,0,MIN(D425-'Line By Line'!$E$14,'Line By Line'!$E$16))</f>
        <v>0</v>
      </c>
      <c r="F425" s="52">
        <f t="shared" si="3"/>
        <v>0</v>
      </c>
      <c r="G425" s="51" t="str">
        <f t="shared" si="4"/>
        <v>50% of 1st TH</v>
      </c>
      <c r="H425" s="51">
        <f>IF('Line By Line'!$E$14&lt;D425,D425-'Line By Line'!$E$14-E425,0)</f>
        <v>0</v>
      </c>
      <c r="I425" s="52">
        <f>H425*'SS taxation calculator'!$E$32</f>
        <v>0</v>
      </c>
      <c r="J425" s="52">
        <f t="shared" si="5"/>
        <v>0</v>
      </c>
      <c r="K425" s="204" t="str">
        <f t="shared" si="6"/>
        <v>#DIV/0!</v>
      </c>
      <c r="L425" s="54" t="str">
        <f>CONCATENATE("Adding $",ROUND(B425/1000,1),"K actually added $",ROUND((B425+(J425-'SS taxation calculator'!$G$8))/1000,1),"K")</f>
        <v>Adding $-634K actually added $-634K</v>
      </c>
      <c r="M425" s="61">
        <f>'SS taxation calculator'!$C$7+'SS taxation calculator'!$C$8+'SS taxation calculator'!$C$9+B425</f>
        <v>-634000</v>
      </c>
      <c r="N425" s="55">
        <f>J425+B425+'SS taxation calculator'!$C$7</f>
        <v>-634000</v>
      </c>
      <c r="O425" s="55">
        <f t="shared" si="7"/>
        <v>31500</v>
      </c>
      <c r="P425" s="132">
        <f>VLOOKUP('SS taxation calculator'!$C$12,'SS taxation calculator'!$BC$6:$BF$16,3,FALSE)</f>
        <v>0</v>
      </c>
      <c r="Q425" s="132">
        <f>VLOOKUP('SS taxation calculator'!$C$12,'SS taxation calculator'!$BC$6:$BF$16,4,FALSE)</f>
        <v>0</v>
      </c>
      <c r="R425" s="132">
        <f t="shared" si="8"/>
        <v>0</v>
      </c>
      <c r="S425" s="205">
        <f>VLOOKUP('SS taxation calculator'!$C$12,'SS taxation calculator'!$BC$6:$BF$16,2,FALSE)</f>
        <v>0</v>
      </c>
      <c r="T425" s="132">
        <f t="shared" si="9"/>
        <v>0</v>
      </c>
    </row>
    <row r="426" ht="15.75" customHeight="1">
      <c r="A426" s="55">
        <f t="shared" si="10"/>
        <v>0</v>
      </c>
      <c r="B426" s="52">
        <f t="shared" si="2"/>
        <v>-633000</v>
      </c>
      <c r="C426" s="51">
        <f>'SS taxation calculator'!$G$7</f>
        <v>0</v>
      </c>
      <c r="D426" s="52">
        <f>'SS taxation calculator'!$C$7+B426+'SS taxation calculator'!$C$8+'SS taxation calculator'!$C$9*0.5-'Line By Line'!$E$12</f>
        <v>-633000</v>
      </c>
      <c r="E426" s="52">
        <f>IF(D426&lt;'Line By Line'!$E$14,0,MIN(D426-'Line By Line'!$E$14,'Line By Line'!$E$16))</f>
        <v>0</v>
      </c>
      <c r="F426" s="52">
        <f t="shared" si="3"/>
        <v>0</v>
      </c>
      <c r="G426" s="51" t="str">
        <f t="shared" si="4"/>
        <v>50% of 1st TH</v>
      </c>
      <c r="H426" s="51">
        <f>IF('Line By Line'!$E$14&lt;D426,D426-'Line By Line'!$E$14-E426,0)</f>
        <v>0</v>
      </c>
      <c r="I426" s="52">
        <f>H426*'SS taxation calculator'!$E$32</f>
        <v>0</v>
      </c>
      <c r="J426" s="52">
        <f t="shared" si="5"/>
        <v>0</v>
      </c>
      <c r="K426" s="204" t="str">
        <f t="shared" si="6"/>
        <v>#DIV/0!</v>
      </c>
      <c r="L426" s="54" t="str">
        <f>CONCATENATE("Adding $",ROUND(B426/1000,1),"K actually added $",ROUND((B426+(J426-'SS taxation calculator'!$G$8))/1000,1),"K")</f>
        <v>Adding $-633K actually added $-633K</v>
      </c>
      <c r="M426" s="61">
        <f>'SS taxation calculator'!$C$7+'SS taxation calculator'!$C$8+'SS taxation calculator'!$C$9+B426</f>
        <v>-633000</v>
      </c>
      <c r="N426" s="55">
        <f>J426+B426+'SS taxation calculator'!$C$7</f>
        <v>-633000</v>
      </c>
      <c r="O426" s="55">
        <f t="shared" si="7"/>
        <v>31500</v>
      </c>
      <c r="P426" s="132">
        <f>VLOOKUP('SS taxation calculator'!$C$12,'SS taxation calculator'!$BC$6:$BF$16,3,FALSE)</f>
        <v>0</v>
      </c>
      <c r="Q426" s="132">
        <f>VLOOKUP('SS taxation calculator'!$C$12,'SS taxation calculator'!$BC$6:$BF$16,4,FALSE)</f>
        <v>0</v>
      </c>
      <c r="R426" s="132">
        <f t="shared" si="8"/>
        <v>0</v>
      </c>
      <c r="S426" s="205">
        <f>VLOOKUP('SS taxation calculator'!$C$12,'SS taxation calculator'!$BC$6:$BF$16,2,FALSE)</f>
        <v>0</v>
      </c>
      <c r="T426" s="132">
        <f t="shared" si="9"/>
        <v>0</v>
      </c>
    </row>
    <row r="427" ht="15.75" customHeight="1">
      <c r="A427" s="55">
        <f t="shared" si="10"/>
        <v>0</v>
      </c>
      <c r="B427" s="52">
        <f t="shared" si="2"/>
        <v>-632000</v>
      </c>
      <c r="C427" s="51">
        <f>'SS taxation calculator'!$G$7</f>
        <v>0</v>
      </c>
      <c r="D427" s="52">
        <f>'SS taxation calculator'!$C$7+B427+'SS taxation calculator'!$C$8+'SS taxation calculator'!$C$9*0.5-'Line By Line'!$E$12</f>
        <v>-632000</v>
      </c>
      <c r="E427" s="52">
        <f>IF(D427&lt;'Line By Line'!$E$14,0,MIN(D427-'Line By Line'!$E$14,'Line By Line'!$E$16))</f>
        <v>0</v>
      </c>
      <c r="F427" s="52">
        <f t="shared" si="3"/>
        <v>0</v>
      </c>
      <c r="G427" s="51" t="str">
        <f t="shared" si="4"/>
        <v>50% of 1st TH</v>
      </c>
      <c r="H427" s="51">
        <f>IF('Line By Line'!$E$14&lt;D427,D427-'Line By Line'!$E$14-E427,0)</f>
        <v>0</v>
      </c>
      <c r="I427" s="52">
        <f>H427*'SS taxation calculator'!$E$32</f>
        <v>0</v>
      </c>
      <c r="J427" s="52">
        <f t="shared" si="5"/>
        <v>0</v>
      </c>
      <c r="K427" s="204" t="str">
        <f t="shared" si="6"/>
        <v>#DIV/0!</v>
      </c>
      <c r="L427" s="54" t="str">
        <f>CONCATENATE("Adding $",ROUND(B427/1000,1),"K actually added $",ROUND((B427+(J427-'SS taxation calculator'!$G$8))/1000,1),"K")</f>
        <v>Adding $-632K actually added $-632K</v>
      </c>
      <c r="M427" s="61">
        <f>'SS taxation calculator'!$C$7+'SS taxation calculator'!$C$8+'SS taxation calculator'!$C$9+B427</f>
        <v>-632000</v>
      </c>
      <c r="N427" s="55">
        <f>J427+B427+'SS taxation calculator'!$C$7</f>
        <v>-632000</v>
      </c>
      <c r="O427" s="55">
        <f t="shared" si="7"/>
        <v>31500</v>
      </c>
      <c r="P427" s="132">
        <f>VLOOKUP('SS taxation calculator'!$C$12,'SS taxation calculator'!$BC$6:$BF$16,3,FALSE)</f>
        <v>0</v>
      </c>
      <c r="Q427" s="132">
        <f>VLOOKUP('SS taxation calculator'!$C$12,'SS taxation calculator'!$BC$6:$BF$16,4,FALSE)</f>
        <v>0</v>
      </c>
      <c r="R427" s="132">
        <f t="shared" si="8"/>
        <v>0</v>
      </c>
      <c r="S427" s="205">
        <f>VLOOKUP('SS taxation calculator'!$C$12,'SS taxation calculator'!$BC$6:$BF$16,2,FALSE)</f>
        <v>0</v>
      </c>
      <c r="T427" s="132">
        <f t="shared" si="9"/>
        <v>0</v>
      </c>
    </row>
    <row r="428" ht="15.75" customHeight="1">
      <c r="A428" s="55">
        <f t="shared" si="10"/>
        <v>0</v>
      </c>
      <c r="B428" s="52">
        <f t="shared" si="2"/>
        <v>-631000</v>
      </c>
      <c r="C428" s="51">
        <f>'SS taxation calculator'!$G$7</f>
        <v>0</v>
      </c>
      <c r="D428" s="52">
        <f>'SS taxation calculator'!$C$7+B428+'SS taxation calculator'!$C$8+'SS taxation calculator'!$C$9*0.5-'Line By Line'!$E$12</f>
        <v>-631000</v>
      </c>
      <c r="E428" s="52">
        <f>IF(D428&lt;'Line By Line'!$E$14,0,MIN(D428-'Line By Line'!$E$14,'Line By Line'!$E$16))</f>
        <v>0</v>
      </c>
      <c r="F428" s="52">
        <f t="shared" si="3"/>
        <v>0</v>
      </c>
      <c r="G428" s="51" t="str">
        <f t="shared" si="4"/>
        <v>50% of 1st TH</v>
      </c>
      <c r="H428" s="51">
        <f>IF('Line By Line'!$E$14&lt;D428,D428-'Line By Line'!$E$14-E428,0)</f>
        <v>0</v>
      </c>
      <c r="I428" s="52">
        <f>H428*'SS taxation calculator'!$E$32</f>
        <v>0</v>
      </c>
      <c r="J428" s="52">
        <f t="shared" si="5"/>
        <v>0</v>
      </c>
      <c r="K428" s="204" t="str">
        <f t="shared" si="6"/>
        <v>#DIV/0!</v>
      </c>
      <c r="L428" s="54" t="str">
        <f>CONCATENATE("Adding $",ROUND(B428/1000,1),"K actually added $",ROUND((B428+(J428-'SS taxation calculator'!$G$8))/1000,1),"K")</f>
        <v>Adding $-631K actually added $-631K</v>
      </c>
      <c r="M428" s="61">
        <f>'SS taxation calculator'!$C$7+'SS taxation calculator'!$C$8+'SS taxation calculator'!$C$9+B428</f>
        <v>-631000</v>
      </c>
      <c r="N428" s="55">
        <f>J428+B428+'SS taxation calculator'!$C$7</f>
        <v>-631000</v>
      </c>
      <c r="O428" s="55">
        <f t="shared" si="7"/>
        <v>31500</v>
      </c>
      <c r="P428" s="132">
        <f>VLOOKUP('SS taxation calculator'!$C$12,'SS taxation calculator'!$BC$6:$BF$16,3,FALSE)</f>
        <v>0</v>
      </c>
      <c r="Q428" s="132">
        <f>VLOOKUP('SS taxation calculator'!$C$12,'SS taxation calculator'!$BC$6:$BF$16,4,FALSE)</f>
        <v>0</v>
      </c>
      <c r="R428" s="132">
        <f t="shared" si="8"/>
        <v>0</v>
      </c>
      <c r="S428" s="205">
        <f>VLOOKUP('SS taxation calculator'!$C$12,'SS taxation calculator'!$BC$6:$BF$16,2,FALSE)</f>
        <v>0</v>
      </c>
      <c r="T428" s="132">
        <f t="shared" si="9"/>
        <v>0</v>
      </c>
    </row>
    <row r="429" ht="15.75" customHeight="1">
      <c r="A429" s="55">
        <f t="shared" si="10"/>
        <v>0</v>
      </c>
      <c r="B429" s="52">
        <f t="shared" si="2"/>
        <v>-630000</v>
      </c>
      <c r="C429" s="51">
        <f>'SS taxation calculator'!$G$7</f>
        <v>0</v>
      </c>
      <c r="D429" s="52">
        <f>'SS taxation calculator'!$C$7+B429+'SS taxation calculator'!$C$8+'SS taxation calculator'!$C$9*0.5-'Line By Line'!$E$12</f>
        <v>-630000</v>
      </c>
      <c r="E429" s="52">
        <f>IF(D429&lt;'Line By Line'!$E$14,0,MIN(D429-'Line By Line'!$E$14,'Line By Line'!$E$16))</f>
        <v>0</v>
      </c>
      <c r="F429" s="52">
        <f t="shared" si="3"/>
        <v>0</v>
      </c>
      <c r="G429" s="51" t="str">
        <f t="shared" si="4"/>
        <v>50% of 1st TH</v>
      </c>
      <c r="H429" s="51">
        <f>IF('Line By Line'!$E$14&lt;D429,D429-'Line By Line'!$E$14-E429,0)</f>
        <v>0</v>
      </c>
      <c r="I429" s="52">
        <f>H429*'SS taxation calculator'!$E$32</f>
        <v>0</v>
      </c>
      <c r="J429" s="52">
        <f t="shared" si="5"/>
        <v>0</v>
      </c>
      <c r="K429" s="204" t="str">
        <f t="shared" si="6"/>
        <v>#DIV/0!</v>
      </c>
      <c r="L429" s="54" t="str">
        <f>CONCATENATE("Adding $",ROUND(B429/1000,1),"K actually added $",ROUND((B429+(J429-'SS taxation calculator'!$G$8))/1000,1),"K")</f>
        <v>Adding $-630K actually added $-630K</v>
      </c>
      <c r="M429" s="61">
        <f>'SS taxation calculator'!$C$7+'SS taxation calculator'!$C$8+'SS taxation calculator'!$C$9+B429</f>
        <v>-630000</v>
      </c>
      <c r="N429" s="55">
        <f>J429+B429+'SS taxation calculator'!$C$7</f>
        <v>-630000</v>
      </c>
      <c r="O429" s="55">
        <f t="shared" si="7"/>
        <v>31500</v>
      </c>
      <c r="P429" s="132">
        <f>VLOOKUP('SS taxation calculator'!$C$12,'SS taxation calculator'!$BC$6:$BF$16,3,FALSE)</f>
        <v>0</v>
      </c>
      <c r="Q429" s="132">
        <f>VLOOKUP('SS taxation calculator'!$C$12,'SS taxation calculator'!$BC$6:$BF$16,4,FALSE)</f>
        <v>0</v>
      </c>
      <c r="R429" s="132">
        <f t="shared" si="8"/>
        <v>0</v>
      </c>
      <c r="S429" s="205">
        <f>VLOOKUP('SS taxation calculator'!$C$12,'SS taxation calculator'!$BC$6:$BF$16,2,FALSE)</f>
        <v>0</v>
      </c>
      <c r="T429" s="132">
        <f t="shared" si="9"/>
        <v>0</v>
      </c>
    </row>
    <row r="430" ht="15.75" customHeight="1">
      <c r="A430" s="55">
        <f t="shared" si="10"/>
        <v>0</v>
      </c>
      <c r="B430" s="52">
        <f t="shared" si="2"/>
        <v>-629000</v>
      </c>
      <c r="C430" s="51">
        <f>'SS taxation calculator'!$G$7</f>
        <v>0</v>
      </c>
      <c r="D430" s="52">
        <f>'SS taxation calculator'!$C$7+B430+'SS taxation calculator'!$C$8+'SS taxation calculator'!$C$9*0.5-'Line By Line'!$E$12</f>
        <v>-629000</v>
      </c>
      <c r="E430" s="52">
        <f>IF(D430&lt;'Line By Line'!$E$14,0,MIN(D430-'Line By Line'!$E$14,'Line By Line'!$E$16))</f>
        <v>0</v>
      </c>
      <c r="F430" s="52">
        <f t="shared" si="3"/>
        <v>0</v>
      </c>
      <c r="G430" s="51" t="str">
        <f t="shared" si="4"/>
        <v>50% of 1st TH</v>
      </c>
      <c r="H430" s="51">
        <f>IF('Line By Line'!$E$14&lt;D430,D430-'Line By Line'!$E$14-E430,0)</f>
        <v>0</v>
      </c>
      <c r="I430" s="52">
        <f>H430*'SS taxation calculator'!$E$32</f>
        <v>0</v>
      </c>
      <c r="J430" s="52">
        <f t="shared" si="5"/>
        <v>0</v>
      </c>
      <c r="K430" s="204" t="str">
        <f t="shared" si="6"/>
        <v>#DIV/0!</v>
      </c>
      <c r="L430" s="54" t="str">
        <f>CONCATENATE("Adding $",ROUND(B430/1000,1),"K actually added $",ROUND((B430+(J430-'SS taxation calculator'!$G$8))/1000,1),"K")</f>
        <v>Adding $-629K actually added $-629K</v>
      </c>
      <c r="M430" s="61">
        <f>'SS taxation calculator'!$C$7+'SS taxation calculator'!$C$8+'SS taxation calculator'!$C$9+B430</f>
        <v>-629000</v>
      </c>
      <c r="N430" s="55">
        <f>J430+B430+'SS taxation calculator'!$C$7</f>
        <v>-629000</v>
      </c>
      <c r="O430" s="55">
        <f t="shared" si="7"/>
        <v>31500</v>
      </c>
      <c r="P430" s="132">
        <f>VLOOKUP('SS taxation calculator'!$C$12,'SS taxation calculator'!$BC$6:$BF$16,3,FALSE)</f>
        <v>0</v>
      </c>
      <c r="Q430" s="132">
        <f>VLOOKUP('SS taxation calculator'!$C$12,'SS taxation calculator'!$BC$6:$BF$16,4,FALSE)</f>
        <v>0</v>
      </c>
      <c r="R430" s="132">
        <f t="shared" si="8"/>
        <v>0</v>
      </c>
      <c r="S430" s="205">
        <f>VLOOKUP('SS taxation calculator'!$C$12,'SS taxation calculator'!$BC$6:$BF$16,2,FALSE)</f>
        <v>0</v>
      </c>
      <c r="T430" s="132">
        <f t="shared" si="9"/>
        <v>0</v>
      </c>
    </row>
    <row r="431" ht="15.75" customHeight="1">
      <c r="A431" s="55">
        <f t="shared" si="10"/>
        <v>0</v>
      </c>
      <c r="B431" s="52">
        <f t="shared" si="2"/>
        <v>-628000</v>
      </c>
      <c r="C431" s="51">
        <f>'SS taxation calculator'!$G$7</f>
        <v>0</v>
      </c>
      <c r="D431" s="52">
        <f>'SS taxation calculator'!$C$7+B431+'SS taxation calculator'!$C$8+'SS taxation calculator'!$C$9*0.5-'Line By Line'!$E$12</f>
        <v>-628000</v>
      </c>
      <c r="E431" s="52">
        <f>IF(D431&lt;'Line By Line'!$E$14,0,MIN(D431-'Line By Line'!$E$14,'Line By Line'!$E$16))</f>
        <v>0</v>
      </c>
      <c r="F431" s="52">
        <f t="shared" si="3"/>
        <v>0</v>
      </c>
      <c r="G431" s="51" t="str">
        <f t="shared" si="4"/>
        <v>50% of 1st TH</v>
      </c>
      <c r="H431" s="51">
        <f>IF('Line By Line'!$E$14&lt;D431,D431-'Line By Line'!$E$14-E431,0)</f>
        <v>0</v>
      </c>
      <c r="I431" s="52">
        <f>H431*'SS taxation calculator'!$E$32</f>
        <v>0</v>
      </c>
      <c r="J431" s="52">
        <f t="shared" si="5"/>
        <v>0</v>
      </c>
      <c r="K431" s="204" t="str">
        <f t="shared" si="6"/>
        <v>#DIV/0!</v>
      </c>
      <c r="L431" s="54" t="str">
        <f>CONCATENATE("Adding $",ROUND(B431/1000,1),"K actually added $",ROUND((B431+(J431-'SS taxation calculator'!$G$8))/1000,1),"K")</f>
        <v>Adding $-628K actually added $-628K</v>
      </c>
      <c r="M431" s="61">
        <f>'SS taxation calculator'!$C$7+'SS taxation calculator'!$C$8+'SS taxation calculator'!$C$9+B431</f>
        <v>-628000</v>
      </c>
      <c r="N431" s="55">
        <f>J431+B431+'SS taxation calculator'!$C$7</f>
        <v>-628000</v>
      </c>
      <c r="O431" s="55">
        <f t="shared" si="7"/>
        <v>31500</v>
      </c>
      <c r="P431" s="132">
        <f>VLOOKUP('SS taxation calculator'!$C$12,'SS taxation calculator'!$BC$6:$BF$16,3,FALSE)</f>
        <v>0</v>
      </c>
      <c r="Q431" s="132">
        <f>VLOOKUP('SS taxation calculator'!$C$12,'SS taxation calculator'!$BC$6:$BF$16,4,FALSE)</f>
        <v>0</v>
      </c>
      <c r="R431" s="132">
        <f t="shared" si="8"/>
        <v>0</v>
      </c>
      <c r="S431" s="205">
        <f>VLOOKUP('SS taxation calculator'!$C$12,'SS taxation calculator'!$BC$6:$BF$16,2,FALSE)</f>
        <v>0</v>
      </c>
      <c r="T431" s="132">
        <f t="shared" si="9"/>
        <v>0</v>
      </c>
    </row>
    <row r="432" ht="15.75" customHeight="1">
      <c r="A432" s="55">
        <f t="shared" si="10"/>
        <v>0</v>
      </c>
      <c r="B432" s="52">
        <f t="shared" si="2"/>
        <v>-627000</v>
      </c>
      <c r="C432" s="51">
        <f>'SS taxation calculator'!$G$7</f>
        <v>0</v>
      </c>
      <c r="D432" s="52">
        <f>'SS taxation calculator'!$C$7+B432+'SS taxation calculator'!$C$8+'SS taxation calculator'!$C$9*0.5-'Line By Line'!$E$12</f>
        <v>-627000</v>
      </c>
      <c r="E432" s="52">
        <f>IF(D432&lt;'Line By Line'!$E$14,0,MIN(D432-'Line By Line'!$E$14,'Line By Line'!$E$16))</f>
        <v>0</v>
      </c>
      <c r="F432" s="52">
        <f t="shared" si="3"/>
        <v>0</v>
      </c>
      <c r="G432" s="51" t="str">
        <f t="shared" si="4"/>
        <v>50% of 1st TH</v>
      </c>
      <c r="H432" s="51">
        <f>IF('Line By Line'!$E$14&lt;D432,D432-'Line By Line'!$E$14-E432,0)</f>
        <v>0</v>
      </c>
      <c r="I432" s="52">
        <f>H432*'SS taxation calculator'!$E$32</f>
        <v>0</v>
      </c>
      <c r="J432" s="52">
        <f t="shared" si="5"/>
        <v>0</v>
      </c>
      <c r="K432" s="204" t="str">
        <f t="shared" si="6"/>
        <v>#DIV/0!</v>
      </c>
      <c r="L432" s="54" t="str">
        <f>CONCATENATE("Adding $",ROUND(B432/1000,1),"K actually added $",ROUND((B432+(J432-'SS taxation calculator'!$G$8))/1000,1),"K")</f>
        <v>Adding $-627K actually added $-627K</v>
      </c>
      <c r="M432" s="61">
        <f>'SS taxation calculator'!$C$7+'SS taxation calculator'!$C$8+'SS taxation calculator'!$C$9+B432</f>
        <v>-627000</v>
      </c>
      <c r="N432" s="55">
        <f>J432+B432+'SS taxation calculator'!$C$7</f>
        <v>-627000</v>
      </c>
      <c r="O432" s="55">
        <f t="shared" si="7"/>
        <v>31500</v>
      </c>
      <c r="P432" s="132">
        <f>VLOOKUP('SS taxation calculator'!$C$12,'SS taxation calculator'!$BC$6:$BF$16,3,FALSE)</f>
        <v>0</v>
      </c>
      <c r="Q432" s="132">
        <f>VLOOKUP('SS taxation calculator'!$C$12,'SS taxation calculator'!$BC$6:$BF$16,4,FALSE)</f>
        <v>0</v>
      </c>
      <c r="R432" s="132">
        <f t="shared" si="8"/>
        <v>0</v>
      </c>
      <c r="S432" s="205">
        <f>VLOOKUP('SS taxation calculator'!$C$12,'SS taxation calculator'!$BC$6:$BF$16,2,FALSE)</f>
        <v>0</v>
      </c>
      <c r="T432" s="132">
        <f t="shared" si="9"/>
        <v>0</v>
      </c>
    </row>
    <row r="433" ht="15.75" customHeight="1">
      <c r="A433" s="55">
        <f t="shared" si="10"/>
        <v>0</v>
      </c>
      <c r="B433" s="52">
        <f t="shared" si="2"/>
        <v>-626000</v>
      </c>
      <c r="C433" s="51">
        <f>'SS taxation calculator'!$G$7</f>
        <v>0</v>
      </c>
      <c r="D433" s="52">
        <f>'SS taxation calculator'!$C$7+B433+'SS taxation calculator'!$C$8+'SS taxation calculator'!$C$9*0.5-'Line By Line'!$E$12</f>
        <v>-626000</v>
      </c>
      <c r="E433" s="52">
        <f>IF(D433&lt;'Line By Line'!$E$14,0,MIN(D433-'Line By Line'!$E$14,'Line By Line'!$E$16))</f>
        <v>0</v>
      </c>
      <c r="F433" s="52">
        <f t="shared" si="3"/>
        <v>0</v>
      </c>
      <c r="G433" s="51" t="str">
        <f t="shared" si="4"/>
        <v>50% of 1st TH</v>
      </c>
      <c r="H433" s="51">
        <f>IF('Line By Line'!$E$14&lt;D433,D433-'Line By Line'!$E$14-E433,0)</f>
        <v>0</v>
      </c>
      <c r="I433" s="52">
        <f>H433*'SS taxation calculator'!$E$32</f>
        <v>0</v>
      </c>
      <c r="J433" s="52">
        <f t="shared" si="5"/>
        <v>0</v>
      </c>
      <c r="K433" s="204" t="str">
        <f t="shared" si="6"/>
        <v>#DIV/0!</v>
      </c>
      <c r="L433" s="54" t="str">
        <f>CONCATENATE("Adding $",ROUND(B433/1000,1),"K actually added $",ROUND((B433+(J433-'SS taxation calculator'!$G$8))/1000,1),"K")</f>
        <v>Adding $-626K actually added $-626K</v>
      </c>
      <c r="M433" s="61">
        <f>'SS taxation calculator'!$C$7+'SS taxation calculator'!$C$8+'SS taxation calculator'!$C$9+B433</f>
        <v>-626000</v>
      </c>
      <c r="N433" s="55">
        <f>J433+B433+'SS taxation calculator'!$C$7</f>
        <v>-626000</v>
      </c>
      <c r="O433" s="55">
        <f t="shared" si="7"/>
        <v>31500</v>
      </c>
      <c r="P433" s="132">
        <f>VLOOKUP('SS taxation calculator'!$C$12,'SS taxation calculator'!$BC$6:$BF$16,3,FALSE)</f>
        <v>0</v>
      </c>
      <c r="Q433" s="132">
        <f>VLOOKUP('SS taxation calculator'!$C$12,'SS taxation calculator'!$BC$6:$BF$16,4,FALSE)</f>
        <v>0</v>
      </c>
      <c r="R433" s="132">
        <f t="shared" si="8"/>
        <v>0</v>
      </c>
      <c r="S433" s="205">
        <f>VLOOKUP('SS taxation calculator'!$C$12,'SS taxation calculator'!$BC$6:$BF$16,2,FALSE)</f>
        <v>0</v>
      </c>
      <c r="T433" s="132">
        <f t="shared" si="9"/>
        <v>0</v>
      </c>
    </row>
    <row r="434" ht="15.75" customHeight="1">
      <c r="A434" s="55">
        <f t="shared" si="10"/>
        <v>0</v>
      </c>
      <c r="B434" s="52">
        <f t="shared" si="2"/>
        <v>-625000</v>
      </c>
      <c r="C434" s="51">
        <f>'SS taxation calculator'!$G$7</f>
        <v>0</v>
      </c>
      <c r="D434" s="52">
        <f>'SS taxation calculator'!$C$7+B434+'SS taxation calculator'!$C$8+'SS taxation calculator'!$C$9*0.5-'Line By Line'!$E$12</f>
        <v>-625000</v>
      </c>
      <c r="E434" s="52">
        <f>IF(D434&lt;'Line By Line'!$E$14,0,MIN(D434-'Line By Line'!$E$14,'Line By Line'!$E$16))</f>
        <v>0</v>
      </c>
      <c r="F434" s="52">
        <f t="shared" si="3"/>
        <v>0</v>
      </c>
      <c r="G434" s="51" t="str">
        <f t="shared" si="4"/>
        <v>50% of 1st TH</v>
      </c>
      <c r="H434" s="51">
        <f>IF('Line By Line'!$E$14&lt;D434,D434-'Line By Line'!$E$14-E434,0)</f>
        <v>0</v>
      </c>
      <c r="I434" s="52">
        <f>H434*'SS taxation calculator'!$E$32</f>
        <v>0</v>
      </c>
      <c r="J434" s="52">
        <f t="shared" si="5"/>
        <v>0</v>
      </c>
      <c r="K434" s="204" t="str">
        <f t="shared" si="6"/>
        <v>#DIV/0!</v>
      </c>
      <c r="L434" s="54" t="str">
        <f>CONCATENATE("Adding $",ROUND(B434/1000,1),"K actually added $",ROUND((B434+(J434-'SS taxation calculator'!$G$8))/1000,1),"K")</f>
        <v>Adding $-625K actually added $-625K</v>
      </c>
      <c r="M434" s="61">
        <f>'SS taxation calculator'!$C$7+'SS taxation calculator'!$C$8+'SS taxation calculator'!$C$9+B434</f>
        <v>-625000</v>
      </c>
      <c r="N434" s="55">
        <f>J434+B434+'SS taxation calculator'!$C$7</f>
        <v>-625000</v>
      </c>
      <c r="O434" s="55">
        <f t="shared" si="7"/>
        <v>31500</v>
      </c>
      <c r="P434" s="132">
        <f>VLOOKUP('SS taxation calculator'!$C$12,'SS taxation calculator'!$BC$6:$BF$16,3,FALSE)</f>
        <v>0</v>
      </c>
      <c r="Q434" s="132">
        <f>VLOOKUP('SS taxation calculator'!$C$12,'SS taxation calculator'!$BC$6:$BF$16,4,FALSE)</f>
        <v>0</v>
      </c>
      <c r="R434" s="132">
        <f t="shared" si="8"/>
        <v>0</v>
      </c>
      <c r="S434" s="205">
        <f>VLOOKUP('SS taxation calculator'!$C$12,'SS taxation calculator'!$BC$6:$BF$16,2,FALSE)</f>
        <v>0</v>
      </c>
      <c r="T434" s="132">
        <f t="shared" si="9"/>
        <v>0</v>
      </c>
    </row>
    <row r="435" ht="15.75" customHeight="1">
      <c r="A435" s="55">
        <f t="shared" si="10"/>
        <v>0</v>
      </c>
      <c r="B435" s="52">
        <f t="shared" si="2"/>
        <v>-624000</v>
      </c>
      <c r="C435" s="51">
        <f>'SS taxation calculator'!$G$7</f>
        <v>0</v>
      </c>
      <c r="D435" s="52">
        <f>'SS taxation calculator'!$C$7+B435+'SS taxation calculator'!$C$8+'SS taxation calculator'!$C$9*0.5-'Line By Line'!$E$12</f>
        <v>-624000</v>
      </c>
      <c r="E435" s="52">
        <f>IF(D435&lt;'Line By Line'!$E$14,0,MIN(D435-'Line By Line'!$E$14,'Line By Line'!$E$16))</f>
        <v>0</v>
      </c>
      <c r="F435" s="52">
        <f t="shared" si="3"/>
        <v>0</v>
      </c>
      <c r="G435" s="51" t="str">
        <f t="shared" si="4"/>
        <v>50% of 1st TH</v>
      </c>
      <c r="H435" s="51">
        <f>IF('Line By Line'!$E$14&lt;D435,D435-'Line By Line'!$E$14-E435,0)</f>
        <v>0</v>
      </c>
      <c r="I435" s="52">
        <f>H435*'SS taxation calculator'!$E$32</f>
        <v>0</v>
      </c>
      <c r="J435" s="52">
        <f t="shared" si="5"/>
        <v>0</v>
      </c>
      <c r="K435" s="204" t="str">
        <f t="shared" si="6"/>
        <v>#DIV/0!</v>
      </c>
      <c r="L435" s="54" t="str">
        <f>CONCATENATE("Adding $",ROUND(B435/1000,1),"K actually added $",ROUND((B435+(J435-'SS taxation calculator'!$G$8))/1000,1),"K")</f>
        <v>Adding $-624K actually added $-624K</v>
      </c>
      <c r="M435" s="61">
        <f>'SS taxation calculator'!$C$7+'SS taxation calculator'!$C$8+'SS taxation calculator'!$C$9+B435</f>
        <v>-624000</v>
      </c>
      <c r="N435" s="55">
        <f>J435+B435+'SS taxation calculator'!$C$7</f>
        <v>-624000</v>
      </c>
      <c r="O435" s="55">
        <f t="shared" si="7"/>
        <v>31500</v>
      </c>
      <c r="P435" s="132">
        <f>VLOOKUP('SS taxation calculator'!$C$12,'SS taxation calculator'!$BC$6:$BF$16,3,FALSE)</f>
        <v>0</v>
      </c>
      <c r="Q435" s="132">
        <f>VLOOKUP('SS taxation calculator'!$C$12,'SS taxation calculator'!$BC$6:$BF$16,4,FALSE)</f>
        <v>0</v>
      </c>
      <c r="R435" s="132">
        <f t="shared" si="8"/>
        <v>0</v>
      </c>
      <c r="S435" s="205">
        <f>VLOOKUP('SS taxation calculator'!$C$12,'SS taxation calculator'!$BC$6:$BF$16,2,FALSE)</f>
        <v>0</v>
      </c>
      <c r="T435" s="132">
        <f t="shared" si="9"/>
        <v>0</v>
      </c>
    </row>
    <row r="436" ht="15.75" customHeight="1">
      <c r="A436" s="55">
        <f t="shared" si="10"/>
        <v>0</v>
      </c>
      <c r="B436" s="52">
        <f t="shared" si="2"/>
        <v>-623000</v>
      </c>
      <c r="C436" s="51">
        <f>'SS taxation calculator'!$G$7</f>
        <v>0</v>
      </c>
      <c r="D436" s="52">
        <f>'SS taxation calculator'!$C$7+B436+'SS taxation calculator'!$C$8+'SS taxation calculator'!$C$9*0.5-'Line By Line'!$E$12</f>
        <v>-623000</v>
      </c>
      <c r="E436" s="52">
        <f>IF(D436&lt;'Line By Line'!$E$14,0,MIN(D436-'Line By Line'!$E$14,'Line By Line'!$E$16))</f>
        <v>0</v>
      </c>
      <c r="F436" s="52">
        <f t="shared" si="3"/>
        <v>0</v>
      </c>
      <c r="G436" s="51" t="str">
        <f t="shared" si="4"/>
        <v>50% of 1st TH</v>
      </c>
      <c r="H436" s="51">
        <f>IF('Line By Line'!$E$14&lt;D436,D436-'Line By Line'!$E$14-E436,0)</f>
        <v>0</v>
      </c>
      <c r="I436" s="52">
        <f>H436*'SS taxation calculator'!$E$32</f>
        <v>0</v>
      </c>
      <c r="J436" s="52">
        <f t="shared" si="5"/>
        <v>0</v>
      </c>
      <c r="K436" s="204" t="str">
        <f t="shared" si="6"/>
        <v>#DIV/0!</v>
      </c>
      <c r="L436" s="54" t="str">
        <f>CONCATENATE("Adding $",ROUND(B436/1000,1),"K actually added $",ROUND((B436+(J436-'SS taxation calculator'!$G$8))/1000,1),"K")</f>
        <v>Adding $-623K actually added $-623K</v>
      </c>
      <c r="M436" s="61">
        <f>'SS taxation calculator'!$C$7+'SS taxation calculator'!$C$8+'SS taxation calculator'!$C$9+B436</f>
        <v>-623000</v>
      </c>
      <c r="N436" s="55">
        <f>J436+B436+'SS taxation calculator'!$C$7</f>
        <v>-623000</v>
      </c>
      <c r="O436" s="55">
        <f t="shared" si="7"/>
        <v>31500</v>
      </c>
      <c r="P436" s="132">
        <f>VLOOKUP('SS taxation calculator'!$C$12,'SS taxation calculator'!$BC$6:$BF$16,3,FALSE)</f>
        <v>0</v>
      </c>
      <c r="Q436" s="132">
        <f>VLOOKUP('SS taxation calculator'!$C$12,'SS taxation calculator'!$BC$6:$BF$16,4,FALSE)</f>
        <v>0</v>
      </c>
      <c r="R436" s="132">
        <f t="shared" si="8"/>
        <v>0</v>
      </c>
      <c r="S436" s="205">
        <f>VLOOKUP('SS taxation calculator'!$C$12,'SS taxation calculator'!$BC$6:$BF$16,2,FALSE)</f>
        <v>0</v>
      </c>
      <c r="T436" s="132">
        <f t="shared" si="9"/>
        <v>0</v>
      </c>
    </row>
    <row r="437" ht="15.75" customHeight="1">
      <c r="A437" s="55">
        <f t="shared" si="10"/>
        <v>0</v>
      </c>
      <c r="B437" s="52">
        <f t="shared" si="2"/>
        <v>-622000</v>
      </c>
      <c r="C437" s="51">
        <f>'SS taxation calculator'!$G$7</f>
        <v>0</v>
      </c>
      <c r="D437" s="52">
        <f>'SS taxation calculator'!$C$7+B437+'SS taxation calculator'!$C$8+'SS taxation calculator'!$C$9*0.5-'Line By Line'!$E$12</f>
        <v>-622000</v>
      </c>
      <c r="E437" s="52">
        <f>IF(D437&lt;'Line By Line'!$E$14,0,MIN(D437-'Line By Line'!$E$14,'Line By Line'!$E$16))</f>
        <v>0</v>
      </c>
      <c r="F437" s="52">
        <f t="shared" si="3"/>
        <v>0</v>
      </c>
      <c r="G437" s="51" t="str">
        <f t="shared" si="4"/>
        <v>50% of 1st TH</v>
      </c>
      <c r="H437" s="51">
        <f>IF('Line By Line'!$E$14&lt;D437,D437-'Line By Line'!$E$14-E437,0)</f>
        <v>0</v>
      </c>
      <c r="I437" s="52">
        <f>H437*'SS taxation calculator'!$E$32</f>
        <v>0</v>
      </c>
      <c r="J437" s="52">
        <f t="shared" si="5"/>
        <v>0</v>
      </c>
      <c r="K437" s="204" t="str">
        <f t="shared" si="6"/>
        <v>#DIV/0!</v>
      </c>
      <c r="L437" s="54" t="str">
        <f>CONCATENATE("Adding $",ROUND(B437/1000,1),"K actually added $",ROUND((B437+(J437-'SS taxation calculator'!$G$8))/1000,1),"K")</f>
        <v>Adding $-622K actually added $-622K</v>
      </c>
      <c r="M437" s="61">
        <f>'SS taxation calculator'!$C$7+'SS taxation calculator'!$C$8+'SS taxation calculator'!$C$9+B437</f>
        <v>-622000</v>
      </c>
      <c r="N437" s="55">
        <f>J437+B437+'SS taxation calculator'!$C$7</f>
        <v>-622000</v>
      </c>
      <c r="O437" s="55">
        <f t="shared" si="7"/>
        <v>31500</v>
      </c>
      <c r="P437" s="132">
        <f>VLOOKUP('SS taxation calculator'!$C$12,'SS taxation calculator'!$BC$6:$BF$16,3,FALSE)</f>
        <v>0</v>
      </c>
      <c r="Q437" s="132">
        <f>VLOOKUP('SS taxation calculator'!$C$12,'SS taxation calculator'!$BC$6:$BF$16,4,FALSE)</f>
        <v>0</v>
      </c>
      <c r="R437" s="132">
        <f t="shared" si="8"/>
        <v>0</v>
      </c>
      <c r="S437" s="205">
        <f>VLOOKUP('SS taxation calculator'!$C$12,'SS taxation calculator'!$BC$6:$BF$16,2,FALSE)</f>
        <v>0</v>
      </c>
      <c r="T437" s="132">
        <f t="shared" si="9"/>
        <v>0</v>
      </c>
    </row>
    <row r="438" ht="15.75" customHeight="1">
      <c r="A438" s="55">
        <f t="shared" si="10"/>
        <v>0</v>
      </c>
      <c r="B438" s="52">
        <f t="shared" si="2"/>
        <v>-621000</v>
      </c>
      <c r="C438" s="51">
        <f>'SS taxation calculator'!$G$7</f>
        <v>0</v>
      </c>
      <c r="D438" s="52">
        <f>'SS taxation calculator'!$C$7+B438+'SS taxation calculator'!$C$8+'SS taxation calculator'!$C$9*0.5-'Line By Line'!$E$12</f>
        <v>-621000</v>
      </c>
      <c r="E438" s="52">
        <f>IF(D438&lt;'Line By Line'!$E$14,0,MIN(D438-'Line By Line'!$E$14,'Line By Line'!$E$16))</f>
        <v>0</v>
      </c>
      <c r="F438" s="52">
        <f t="shared" si="3"/>
        <v>0</v>
      </c>
      <c r="G438" s="51" t="str">
        <f t="shared" si="4"/>
        <v>50% of 1st TH</v>
      </c>
      <c r="H438" s="51">
        <f>IF('Line By Line'!$E$14&lt;D438,D438-'Line By Line'!$E$14-E438,0)</f>
        <v>0</v>
      </c>
      <c r="I438" s="52">
        <f>H438*'SS taxation calculator'!$E$32</f>
        <v>0</v>
      </c>
      <c r="J438" s="52">
        <f t="shared" si="5"/>
        <v>0</v>
      </c>
      <c r="K438" s="204" t="str">
        <f t="shared" si="6"/>
        <v>#DIV/0!</v>
      </c>
      <c r="L438" s="54" t="str">
        <f>CONCATENATE("Adding $",ROUND(B438/1000,1),"K actually added $",ROUND((B438+(J438-'SS taxation calculator'!$G$8))/1000,1),"K")</f>
        <v>Adding $-621K actually added $-621K</v>
      </c>
      <c r="M438" s="61">
        <f>'SS taxation calculator'!$C$7+'SS taxation calculator'!$C$8+'SS taxation calculator'!$C$9+B438</f>
        <v>-621000</v>
      </c>
      <c r="N438" s="55">
        <f>J438+B438+'SS taxation calculator'!$C$7</f>
        <v>-621000</v>
      </c>
      <c r="O438" s="55">
        <f t="shared" si="7"/>
        <v>31500</v>
      </c>
      <c r="P438" s="132">
        <f>VLOOKUP('SS taxation calculator'!$C$12,'SS taxation calculator'!$BC$6:$BF$16,3,FALSE)</f>
        <v>0</v>
      </c>
      <c r="Q438" s="132">
        <f>VLOOKUP('SS taxation calculator'!$C$12,'SS taxation calculator'!$BC$6:$BF$16,4,FALSE)</f>
        <v>0</v>
      </c>
      <c r="R438" s="132">
        <f t="shared" si="8"/>
        <v>0</v>
      </c>
      <c r="S438" s="205">
        <f>VLOOKUP('SS taxation calculator'!$C$12,'SS taxation calculator'!$BC$6:$BF$16,2,FALSE)</f>
        <v>0</v>
      </c>
      <c r="T438" s="132">
        <f t="shared" si="9"/>
        <v>0</v>
      </c>
    </row>
    <row r="439" ht="15.75" customHeight="1">
      <c r="A439" s="55">
        <f t="shared" si="10"/>
        <v>0</v>
      </c>
      <c r="B439" s="52">
        <f t="shared" si="2"/>
        <v>-620000</v>
      </c>
      <c r="C439" s="51">
        <f>'SS taxation calculator'!$G$7</f>
        <v>0</v>
      </c>
      <c r="D439" s="52">
        <f>'SS taxation calculator'!$C$7+B439+'SS taxation calculator'!$C$8+'SS taxation calculator'!$C$9*0.5-'Line By Line'!$E$12</f>
        <v>-620000</v>
      </c>
      <c r="E439" s="52">
        <f>IF(D439&lt;'Line By Line'!$E$14,0,MIN(D439-'Line By Line'!$E$14,'Line By Line'!$E$16))</f>
        <v>0</v>
      </c>
      <c r="F439" s="52">
        <f t="shared" si="3"/>
        <v>0</v>
      </c>
      <c r="G439" s="51" t="str">
        <f t="shared" si="4"/>
        <v>50% of 1st TH</v>
      </c>
      <c r="H439" s="51">
        <f>IF('Line By Line'!$E$14&lt;D439,D439-'Line By Line'!$E$14-E439,0)</f>
        <v>0</v>
      </c>
      <c r="I439" s="52">
        <f>H439*'SS taxation calculator'!$E$32</f>
        <v>0</v>
      </c>
      <c r="J439" s="52">
        <f t="shared" si="5"/>
        <v>0</v>
      </c>
      <c r="K439" s="204" t="str">
        <f t="shared" si="6"/>
        <v>#DIV/0!</v>
      </c>
      <c r="L439" s="54" t="str">
        <f>CONCATENATE("Adding $",ROUND(B439/1000,1),"K actually added $",ROUND((B439+(J439-'SS taxation calculator'!$G$8))/1000,1),"K")</f>
        <v>Adding $-620K actually added $-620K</v>
      </c>
      <c r="M439" s="61">
        <f>'SS taxation calculator'!$C$7+'SS taxation calculator'!$C$8+'SS taxation calculator'!$C$9+B439</f>
        <v>-620000</v>
      </c>
      <c r="N439" s="55">
        <f>J439+B439+'SS taxation calculator'!$C$7</f>
        <v>-620000</v>
      </c>
      <c r="O439" s="55">
        <f t="shared" si="7"/>
        <v>31500</v>
      </c>
      <c r="P439" s="132">
        <f>VLOOKUP('SS taxation calculator'!$C$12,'SS taxation calculator'!$BC$6:$BF$16,3,FALSE)</f>
        <v>0</v>
      </c>
      <c r="Q439" s="132">
        <f>VLOOKUP('SS taxation calculator'!$C$12,'SS taxation calculator'!$BC$6:$BF$16,4,FALSE)</f>
        <v>0</v>
      </c>
      <c r="R439" s="132">
        <f t="shared" si="8"/>
        <v>0</v>
      </c>
      <c r="S439" s="205">
        <f>VLOOKUP('SS taxation calculator'!$C$12,'SS taxation calculator'!$BC$6:$BF$16,2,FALSE)</f>
        <v>0</v>
      </c>
      <c r="T439" s="132">
        <f t="shared" si="9"/>
        <v>0</v>
      </c>
    </row>
    <row r="440" ht="15.75" customHeight="1">
      <c r="A440" s="55">
        <f t="shared" si="10"/>
        <v>0</v>
      </c>
      <c r="B440" s="52">
        <f t="shared" si="2"/>
        <v>-619000</v>
      </c>
      <c r="C440" s="51">
        <f>'SS taxation calculator'!$G$7</f>
        <v>0</v>
      </c>
      <c r="D440" s="52">
        <f>'SS taxation calculator'!$C$7+B440+'SS taxation calculator'!$C$8+'SS taxation calculator'!$C$9*0.5-'Line By Line'!$E$12</f>
        <v>-619000</v>
      </c>
      <c r="E440" s="52">
        <f>IF(D440&lt;'Line By Line'!$E$14,0,MIN(D440-'Line By Line'!$E$14,'Line By Line'!$E$16))</f>
        <v>0</v>
      </c>
      <c r="F440" s="52">
        <f t="shared" si="3"/>
        <v>0</v>
      </c>
      <c r="G440" s="51" t="str">
        <f t="shared" si="4"/>
        <v>50% of 1st TH</v>
      </c>
      <c r="H440" s="51">
        <f>IF('Line By Line'!$E$14&lt;D440,D440-'Line By Line'!$E$14-E440,0)</f>
        <v>0</v>
      </c>
      <c r="I440" s="52">
        <f>H440*'SS taxation calculator'!$E$32</f>
        <v>0</v>
      </c>
      <c r="J440" s="52">
        <f t="shared" si="5"/>
        <v>0</v>
      </c>
      <c r="K440" s="204" t="str">
        <f t="shared" si="6"/>
        <v>#DIV/0!</v>
      </c>
      <c r="L440" s="54" t="str">
        <f>CONCATENATE("Adding $",ROUND(B440/1000,1),"K actually added $",ROUND((B440+(J440-'SS taxation calculator'!$G$8))/1000,1),"K")</f>
        <v>Adding $-619K actually added $-619K</v>
      </c>
      <c r="M440" s="61">
        <f>'SS taxation calculator'!$C$7+'SS taxation calculator'!$C$8+'SS taxation calculator'!$C$9+B440</f>
        <v>-619000</v>
      </c>
      <c r="N440" s="55">
        <f>J440+B440+'SS taxation calculator'!$C$7</f>
        <v>-619000</v>
      </c>
      <c r="O440" s="55">
        <f t="shared" si="7"/>
        <v>31500</v>
      </c>
      <c r="P440" s="132">
        <f>VLOOKUP('SS taxation calculator'!$C$12,'SS taxation calculator'!$BC$6:$BF$16,3,FALSE)</f>
        <v>0</v>
      </c>
      <c r="Q440" s="132">
        <f>VLOOKUP('SS taxation calculator'!$C$12,'SS taxation calculator'!$BC$6:$BF$16,4,FALSE)</f>
        <v>0</v>
      </c>
      <c r="R440" s="132">
        <f t="shared" si="8"/>
        <v>0</v>
      </c>
      <c r="S440" s="205">
        <f>VLOOKUP('SS taxation calculator'!$C$12,'SS taxation calculator'!$BC$6:$BF$16,2,FALSE)</f>
        <v>0</v>
      </c>
      <c r="T440" s="132">
        <f t="shared" si="9"/>
        <v>0</v>
      </c>
    </row>
    <row r="441" ht="15.75" customHeight="1">
      <c r="A441" s="55">
        <f t="shared" si="10"/>
        <v>0</v>
      </c>
      <c r="B441" s="52">
        <f t="shared" si="2"/>
        <v>-618000</v>
      </c>
      <c r="C441" s="51">
        <f>'SS taxation calculator'!$G$7</f>
        <v>0</v>
      </c>
      <c r="D441" s="52">
        <f>'SS taxation calculator'!$C$7+B441+'SS taxation calculator'!$C$8+'SS taxation calculator'!$C$9*0.5-'Line By Line'!$E$12</f>
        <v>-618000</v>
      </c>
      <c r="E441" s="52">
        <f>IF(D441&lt;'Line By Line'!$E$14,0,MIN(D441-'Line By Line'!$E$14,'Line By Line'!$E$16))</f>
        <v>0</v>
      </c>
      <c r="F441" s="52">
        <f t="shared" si="3"/>
        <v>0</v>
      </c>
      <c r="G441" s="51" t="str">
        <f t="shared" si="4"/>
        <v>50% of 1st TH</v>
      </c>
      <c r="H441" s="51">
        <f>IF('Line By Line'!$E$14&lt;D441,D441-'Line By Line'!$E$14-E441,0)</f>
        <v>0</v>
      </c>
      <c r="I441" s="52">
        <f>H441*'SS taxation calculator'!$E$32</f>
        <v>0</v>
      </c>
      <c r="J441" s="52">
        <f t="shared" si="5"/>
        <v>0</v>
      </c>
      <c r="K441" s="204" t="str">
        <f t="shared" si="6"/>
        <v>#DIV/0!</v>
      </c>
      <c r="L441" s="54" t="str">
        <f>CONCATENATE("Adding $",ROUND(B441/1000,1),"K actually added $",ROUND((B441+(J441-'SS taxation calculator'!$G$8))/1000,1),"K")</f>
        <v>Adding $-618K actually added $-618K</v>
      </c>
      <c r="M441" s="61">
        <f>'SS taxation calculator'!$C$7+'SS taxation calculator'!$C$8+'SS taxation calculator'!$C$9+B441</f>
        <v>-618000</v>
      </c>
      <c r="N441" s="55">
        <f>J441+B441+'SS taxation calculator'!$C$7</f>
        <v>-618000</v>
      </c>
      <c r="O441" s="55">
        <f t="shared" si="7"/>
        <v>31500</v>
      </c>
      <c r="P441" s="132">
        <f>VLOOKUP('SS taxation calculator'!$C$12,'SS taxation calculator'!$BC$6:$BF$16,3,FALSE)</f>
        <v>0</v>
      </c>
      <c r="Q441" s="132">
        <f>VLOOKUP('SS taxation calculator'!$C$12,'SS taxation calculator'!$BC$6:$BF$16,4,FALSE)</f>
        <v>0</v>
      </c>
      <c r="R441" s="132">
        <f t="shared" si="8"/>
        <v>0</v>
      </c>
      <c r="S441" s="205">
        <f>VLOOKUP('SS taxation calculator'!$C$12,'SS taxation calculator'!$BC$6:$BF$16,2,FALSE)</f>
        <v>0</v>
      </c>
      <c r="T441" s="132">
        <f t="shared" si="9"/>
        <v>0</v>
      </c>
    </row>
    <row r="442" ht="15.75" customHeight="1">
      <c r="A442" s="55">
        <f t="shared" si="10"/>
        <v>0</v>
      </c>
      <c r="B442" s="52">
        <f t="shared" si="2"/>
        <v>-617000</v>
      </c>
      <c r="C442" s="51">
        <f>'SS taxation calculator'!$G$7</f>
        <v>0</v>
      </c>
      <c r="D442" s="52">
        <f>'SS taxation calculator'!$C$7+B442+'SS taxation calculator'!$C$8+'SS taxation calculator'!$C$9*0.5-'Line By Line'!$E$12</f>
        <v>-617000</v>
      </c>
      <c r="E442" s="52">
        <f>IF(D442&lt;'Line By Line'!$E$14,0,MIN(D442-'Line By Line'!$E$14,'Line By Line'!$E$16))</f>
        <v>0</v>
      </c>
      <c r="F442" s="52">
        <f t="shared" si="3"/>
        <v>0</v>
      </c>
      <c r="G442" s="51" t="str">
        <f t="shared" si="4"/>
        <v>50% of 1st TH</v>
      </c>
      <c r="H442" s="51">
        <f>IF('Line By Line'!$E$14&lt;D442,D442-'Line By Line'!$E$14-E442,0)</f>
        <v>0</v>
      </c>
      <c r="I442" s="52">
        <f>H442*'SS taxation calculator'!$E$32</f>
        <v>0</v>
      </c>
      <c r="J442" s="52">
        <f t="shared" si="5"/>
        <v>0</v>
      </c>
      <c r="K442" s="204" t="str">
        <f t="shared" si="6"/>
        <v>#DIV/0!</v>
      </c>
      <c r="L442" s="54" t="str">
        <f>CONCATENATE("Adding $",ROUND(B442/1000,1),"K actually added $",ROUND((B442+(J442-'SS taxation calculator'!$G$8))/1000,1),"K")</f>
        <v>Adding $-617K actually added $-617K</v>
      </c>
      <c r="M442" s="61">
        <f>'SS taxation calculator'!$C$7+'SS taxation calculator'!$C$8+'SS taxation calculator'!$C$9+B442</f>
        <v>-617000</v>
      </c>
      <c r="N442" s="55">
        <f>J442+B442+'SS taxation calculator'!$C$7</f>
        <v>-617000</v>
      </c>
      <c r="O442" s="55">
        <f t="shared" si="7"/>
        <v>31500</v>
      </c>
      <c r="P442" s="132">
        <f>VLOOKUP('SS taxation calculator'!$C$12,'SS taxation calculator'!$BC$6:$BF$16,3,FALSE)</f>
        <v>0</v>
      </c>
      <c r="Q442" s="132">
        <f>VLOOKUP('SS taxation calculator'!$C$12,'SS taxation calculator'!$BC$6:$BF$16,4,FALSE)</f>
        <v>0</v>
      </c>
      <c r="R442" s="132">
        <f t="shared" si="8"/>
        <v>0</v>
      </c>
      <c r="S442" s="205">
        <f>VLOOKUP('SS taxation calculator'!$C$12,'SS taxation calculator'!$BC$6:$BF$16,2,FALSE)</f>
        <v>0</v>
      </c>
      <c r="T442" s="132">
        <f t="shared" si="9"/>
        <v>0</v>
      </c>
    </row>
    <row r="443" ht="15.75" customHeight="1">
      <c r="A443" s="55">
        <f t="shared" si="10"/>
        <v>0</v>
      </c>
      <c r="B443" s="52">
        <f t="shared" si="2"/>
        <v>-616000</v>
      </c>
      <c r="C443" s="51">
        <f>'SS taxation calculator'!$G$7</f>
        <v>0</v>
      </c>
      <c r="D443" s="52">
        <f>'SS taxation calculator'!$C$7+B443+'SS taxation calculator'!$C$8+'SS taxation calculator'!$C$9*0.5-'Line By Line'!$E$12</f>
        <v>-616000</v>
      </c>
      <c r="E443" s="52">
        <f>IF(D443&lt;'Line By Line'!$E$14,0,MIN(D443-'Line By Line'!$E$14,'Line By Line'!$E$16))</f>
        <v>0</v>
      </c>
      <c r="F443" s="52">
        <f t="shared" si="3"/>
        <v>0</v>
      </c>
      <c r="G443" s="51" t="str">
        <f t="shared" si="4"/>
        <v>50% of 1st TH</v>
      </c>
      <c r="H443" s="51">
        <f>IF('Line By Line'!$E$14&lt;D443,D443-'Line By Line'!$E$14-E443,0)</f>
        <v>0</v>
      </c>
      <c r="I443" s="52">
        <f>H443*'SS taxation calculator'!$E$32</f>
        <v>0</v>
      </c>
      <c r="J443" s="52">
        <f t="shared" si="5"/>
        <v>0</v>
      </c>
      <c r="K443" s="204" t="str">
        <f t="shared" si="6"/>
        <v>#DIV/0!</v>
      </c>
      <c r="L443" s="54" t="str">
        <f>CONCATENATE("Adding $",ROUND(B443/1000,1),"K actually added $",ROUND((B443+(J443-'SS taxation calculator'!$G$8))/1000,1),"K")</f>
        <v>Adding $-616K actually added $-616K</v>
      </c>
      <c r="M443" s="61">
        <f>'SS taxation calculator'!$C$7+'SS taxation calculator'!$C$8+'SS taxation calculator'!$C$9+B443</f>
        <v>-616000</v>
      </c>
      <c r="N443" s="55">
        <f>J443+B443+'SS taxation calculator'!$C$7</f>
        <v>-616000</v>
      </c>
      <c r="O443" s="55">
        <f t="shared" si="7"/>
        <v>31500</v>
      </c>
      <c r="P443" s="132">
        <f>VLOOKUP('SS taxation calculator'!$C$12,'SS taxation calculator'!$BC$6:$BF$16,3,FALSE)</f>
        <v>0</v>
      </c>
      <c r="Q443" s="132">
        <f>VLOOKUP('SS taxation calculator'!$C$12,'SS taxation calculator'!$BC$6:$BF$16,4,FALSE)</f>
        <v>0</v>
      </c>
      <c r="R443" s="132">
        <f t="shared" si="8"/>
        <v>0</v>
      </c>
      <c r="S443" s="205">
        <f>VLOOKUP('SS taxation calculator'!$C$12,'SS taxation calculator'!$BC$6:$BF$16,2,FALSE)</f>
        <v>0</v>
      </c>
      <c r="T443" s="132">
        <f t="shared" si="9"/>
        <v>0</v>
      </c>
    </row>
    <row r="444" ht="15.75" customHeight="1">
      <c r="A444" s="55">
        <f t="shared" si="10"/>
        <v>0</v>
      </c>
      <c r="B444" s="52">
        <f t="shared" si="2"/>
        <v>-615000</v>
      </c>
      <c r="C444" s="51">
        <f>'SS taxation calculator'!$G$7</f>
        <v>0</v>
      </c>
      <c r="D444" s="52">
        <f>'SS taxation calculator'!$C$7+B444+'SS taxation calculator'!$C$8+'SS taxation calculator'!$C$9*0.5-'Line By Line'!$E$12</f>
        <v>-615000</v>
      </c>
      <c r="E444" s="52">
        <f>IF(D444&lt;'Line By Line'!$E$14,0,MIN(D444-'Line By Line'!$E$14,'Line By Line'!$E$16))</f>
        <v>0</v>
      </c>
      <c r="F444" s="52">
        <f t="shared" si="3"/>
        <v>0</v>
      </c>
      <c r="G444" s="51" t="str">
        <f t="shared" si="4"/>
        <v>50% of 1st TH</v>
      </c>
      <c r="H444" s="51">
        <f>IF('Line By Line'!$E$14&lt;D444,D444-'Line By Line'!$E$14-E444,0)</f>
        <v>0</v>
      </c>
      <c r="I444" s="52">
        <f>H444*'SS taxation calculator'!$E$32</f>
        <v>0</v>
      </c>
      <c r="J444" s="52">
        <f t="shared" si="5"/>
        <v>0</v>
      </c>
      <c r="K444" s="204" t="str">
        <f t="shared" si="6"/>
        <v>#DIV/0!</v>
      </c>
      <c r="L444" s="54" t="str">
        <f>CONCATENATE("Adding $",ROUND(B444/1000,1),"K actually added $",ROUND((B444+(J444-'SS taxation calculator'!$G$8))/1000,1),"K")</f>
        <v>Adding $-615K actually added $-615K</v>
      </c>
      <c r="M444" s="61">
        <f>'SS taxation calculator'!$C$7+'SS taxation calculator'!$C$8+'SS taxation calculator'!$C$9+B444</f>
        <v>-615000</v>
      </c>
      <c r="N444" s="55">
        <f>J444+B444+'SS taxation calculator'!$C$7</f>
        <v>-615000</v>
      </c>
      <c r="O444" s="55">
        <f t="shared" si="7"/>
        <v>31500</v>
      </c>
      <c r="P444" s="132">
        <f>VLOOKUP('SS taxation calculator'!$C$12,'SS taxation calculator'!$BC$6:$BF$16,3,FALSE)</f>
        <v>0</v>
      </c>
      <c r="Q444" s="132">
        <f>VLOOKUP('SS taxation calculator'!$C$12,'SS taxation calculator'!$BC$6:$BF$16,4,FALSE)</f>
        <v>0</v>
      </c>
      <c r="R444" s="132">
        <f t="shared" si="8"/>
        <v>0</v>
      </c>
      <c r="S444" s="205">
        <f>VLOOKUP('SS taxation calculator'!$C$12,'SS taxation calculator'!$BC$6:$BF$16,2,FALSE)</f>
        <v>0</v>
      </c>
      <c r="T444" s="132">
        <f t="shared" si="9"/>
        <v>0</v>
      </c>
    </row>
    <row r="445" ht="15.75" customHeight="1">
      <c r="A445" s="55">
        <f t="shared" si="10"/>
        <v>0</v>
      </c>
      <c r="B445" s="52">
        <f t="shared" si="2"/>
        <v>-614000</v>
      </c>
      <c r="C445" s="51">
        <f>'SS taxation calculator'!$G$7</f>
        <v>0</v>
      </c>
      <c r="D445" s="52">
        <f>'SS taxation calculator'!$C$7+B445+'SS taxation calculator'!$C$8+'SS taxation calculator'!$C$9*0.5-'Line By Line'!$E$12</f>
        <v>-614000</v>
      </c>
      <c r="E445" s="52">
        <f>IF(D445&lt;'Line By Line'!$E$14,0,MIN(D445-'Line By Line'!$E$14,'Line By Line'!$E$16))</f>
        <v>0</v>
      </c>
      <c r="F445" s="52">
        <f t="shared" si="3"/>
        <v>0</v>
      </c>
      <c r="G445" s="51" t="str">
        <f t="shared" si="4"/>
        <v>50% of 1st TH</v>
      </c>
      <c r="H445" s="51">
        <f>IF('Line By Line'!$E$14&lt;D445,D445-'Line By Line'!$E$14-E445,0)</f>
        <v>0</v>
      </c>
      <c r="I445" s="52">
        <f>H445*'SS taxation calculator'!$E$32</f>
        <v>0</v>
      </c>
      <c r="J445" s="52">
        <f t="shared" si="5"/>
        <v>0</v>
      </c>
      <c r="K445" s="204" t="str">
        <f t="shared" si="6"/>
        <v>#DIV/0!</v>
      </c>
      <c r="L445" s="54" t="str">
        <f>CONCATENATE("Adding $",ROUND(B445/1000,1),"K actually added $",ROUND((B445+(J445-'SS taxation calculator'!$G$8))/1000,1),"K")</f>
        <v>Adding $-614K actually added $-614K</v>
      </c>
      <c r="M445" s="61">
        <f>'SS taxation calculator'!$C$7+'SS taxation calculator'!$C$8+'SS taxation calculator'!$C$9+B445</f>
        <v>-614000</v>
      </c>
      <c r="N445" s="55">
        <f>J445+B445+'SS taxation calculator'!$C$7</f>
        <v>-614000</v>
      </c>
      <c r="O445" s="55">
        <f t="shared" si="7"/>
        <v>31500</v>
      </c>
      <c r="P445" s="132">
        <f>VLOOKUP('SS taxation calculator'!$C$12,'SS taxation calculator'!$BC$6:$BF$16,3,FALSE)</f>
        <v>0</v>
      </c>
      <c r="Q445" s="132">
        <f>VLOOKUP('SS taxation calculator'!$C$12,'SS taxation calculator'!$BC$6:$BF$16,4,FALSE)</f>
        <v>0</v>
      </c>
      <c r="R445" s="132">
        <f t="shared" si="8"/>
        <v>0</v>
      </c>
      <c r="S445" s="205">
        <f>VLOOKUP('SS taxation calculator'!$C$12,'SS taxation calculator'!$BC$6:$BF$16,2,FALSE)</f>
        <v>0</v>
      </c>
      <c r="T445" s="132">
        <f t="shared" si="9"/>
        <v>0</v>
      </c>
    </row>
    <row r="446" ht="15.75" customHeight="1">
      <c r="A446" s="55">
        <f t="shared" si="10"/>
        <v>0</v>
      </c>
      <c r="B446" s="52">
        <f t="shared" si="2"/>
        <v>-613000</v>
      </c>
      <c r="C446" s="51">
        <f>'SS taxation calculator'!$G$7</f>
        <v>0</v>
      </c>
      <c r="D446" s="52">
        <f>'SS taxation calculator'!$C$7+B446+'SS taxation calculator'!$C$8+'SS taxation calculator'!$C$9*0.5-'Line By Line'!$E$12</f>
        <v>-613000</v>
      </c>
      <c r="E446" s="52">
        <f>IF(D446&lt;'Line By Line'!$E$14,0,MIN(D446-'Line By Line'!$E$14,'Line By Line'!$E$16))</f>
        <v>0</v>
      </c>
      <c r="F446" s="52">
        <f t="shared" si="3"/>
        <v>0</v>
      </c>
      <c r="G446" s="51" t="str">
        <f t="shared" si="4"/>
        <v>50% of 1st TH</v>
      </c>
      <c r="H446" s="51">
        <f>IF('Line By Line'!$E$14&lt;D446,D446-'Line By Line'!$E$14-E446,0)</f>
        <v>0</v>
      </c>
      <c r="I446" s="52">
        <f>H446*'SS taxation calculator'!$E$32</f>
        <v>0</v>
      </c>
      <c r="J446" s="52">
        <f t="shared" si="5"/>
        <v>0</v>
      </c>
      <c r="K446" s="204" t="str">
        <f t="shared" si="6"/>
        <v>#DIV/0!</v>
      </c>
      <c r="L446" s="54" t="str">
        <f>CONCATENATE("Adding $",ROUND(B446/1000,1),"K actually added $",ROUND((B446+(J446-'SS taxation calculator'!$G$8))/1000,1),"K")</f>
        <v>Adding $-613K actually added $-613K</v>
      </c>
      <c r="M446" s="61">
        <f>'SS taxation calculator'!$C$7+'SS taxation calculator'!$C$8+'SS taxation calculator'!$C$9+B446</f>
        <v>-613000</v>
      </c>
      <c r="N446" s="55">
        <f>J446+B446+'SS taxation calculator'!$C$7</f>
        <v>-613000</v>
      </c>
      <c r="O446" s="55">
        <f t="shared" si="7"/>
        <v>31500</v>
      </c>
      <c r="P446" s="132">
        <f>VLOOKUP('SS taxation calculator'!$C$12,'SS taxation calculator'!$BC$6:$BF$16,3,FALSE)</f>
        <v>0</v>
      </c>
      <c r="Q446" s="132">
        <f>VLOOKUP('SS taxation calculator'!$C$12,'SS taxation calculator'!$BC$6:$BF$16,4,FALSE)</f>
        <v>0</v>
      </c>
      <c r="R446" s="132">
        <f t="shared" si="8"/>
        <v>0</v>
      </c>
      <c r="S446" s="205">
        <f>VLOOKUP('SS taxation calculator'!$C$12,'SS taxation calculator'!$BC$6:$BF$16,2,FALSE)</f>
        <v>0</v>
      </c>
      <c r="T446" s="132">
        <f t="shared" si="9"/>
        <v>0</v>
      </c>
    </row>
    <row r="447" ht="15.75" customHeight="1">
      <c r="A447" s="55">
        <f t="shared" si="10"/>
        <v>0</v>
      </c>
      <c r="B447" s="52">
        <f t="shared" si="2"/>
        <v>-612000</v>
      </c>
      <c r="C447" s="51">
        <f>'SS taxation calculator'!$G$7</f>
        <v>0</v>
      </c>
      <c r="D447" s="52">
        <f>'SS taxation calculator'!$C$7+B447+'SS taxation calculator'!$C$8+'SS taxation calculator'!$C$9*0.5-'Line By Line'!$E$12</f>
        <v>-612000</v>
      </c>
      <c r="E447" s="52">
        <f>IF(D447&lt;'Line By Line'!$E$14,0,MIN(D447-'Line By Line'!$E$14,'Line By Line'!$E$16))</f>
        <v>0</v>
      </c>
      <c r="F447" s="52">
        <f t="shared" si="3"/>
        <v>0</v>
      </c>
      <c r="G447" s="51" t="str">
        <f t="shared" si="4"/>
        <v>50% of 1st TH</v>
      </c>
      <c r="H447" s="51">
        <f>IF('Line By Line'!$E$14&lt;D447,D447-'Line By Line'!$E$14-E447,0)</f>
        <v>0</v>
      </c>
      <c r="I447" s="52">
        <f>H447*'SS taxation calculator'!$E$32</f>
        <v>0</v>
      </c>
      <c r="J447" s="52">
        <f t="shared" si="5"/>
        <v>0</v>
      </c>
      <c r="K447" s="204" t="str">
        <f t="shared" si="6"/>
        <v>#DIV/0!</v>
      </c>
      <c r="L447" s="54" t="str">
        <f>CONCATENATE("Adding $",ROUND(B447/1000,1),"K actually added $",ROUND((B447+(J447-'SS taxation calculator'!$G$8))/1000,1),"K")</f>
        <v>Adding $-612K actually added $-612K</v>
      </c>
      <c r="M447" s="61">
        <f>'SS taxation calculator'!$C$7+'SS taxation calculator'!$C$8+'SS taxation calculator'!$C$9+B447</f>
        <v>-612000</v>
      </c>
      <c r="N447" s="55">
        <f>J447+B447+'SS taxation calculator'!$C$7</f>
        <v>-612000</v>
      </c>
      <c r="O447" s="55">
        <f t="shared" si="7"/>
        <v>31500</v>
      </c>
      <c r="P447" s="132">
        <f>VLOOKUP('SS taxation calculator'!$C$12,'SS taxation calculator'!$BC$6:$BF$16,3,FALSE)</f>
        <v>0</v>
      </c>
      <c r="Q447" s="132">
        <f>VLOOKUP('SS taxation calculator'!$C$12,'SS taxation calculator'!$BC$6:$BF$16,4,FALSE)</f>
        <v>0</v>
      </c>
      <c r="R447" s="132">
        <f t="shared" si="8"/>
        <v>0</v>
      </c>
      <c r="S447" s="205">
        <f>VLOOKUP('SS taxation calculator'!$C$12,'SS taxation calculator'!$BC$6:$BF$16,2,FALSE)</f>
        <v>0</v>
      </c>
      <c r="T447" s="132">
        <f t="shared" si="9"/>
        <v>0</v>
      </c>
    </row>
    <row r="448" ht="15.75" customHeight="1">
      <c r="A448" s="55">
        <f t="shared" si="10"/>
        <v>0</v>
      </c>
      <c r="B448" s="52">
        <f t="shared" si="2"/>
        <v>-611000</v>
      </c>
      <c r="C448" s="51">
        <f>'SS taxation calculator'!$G$7</f>
        <v>0</v>
      </c>
      <c r="D448" s="52">
        <f>'SS taxation calculator'!$C$7+B448+'SS taxation calculator'!$C$8+'SS taxation calculator'!$C$9*0.5-'Line By Line'!$E$12</f>
        <v>-611000</v>
      </c>
      <c r="E448" s="52">
        <f>IF(D448&lt;'Line By Line'!$E$14,0,MIN(D448-'Line By Line'!$E$14,'Line By Line'!$E$16))</f>
        <v>0</v>
      </c>
      <c r="F448" s="52">
        <f t="shared" si="3"/>
        <v>0</v>
      </c>
      <c r="G448" s="51" t="str">
        <f t="shared" si="4"/>
        <v>50% of 1st TH</v>
      </c>
      <c r="H448" s="51">
        <f>IF('Line By Line'!$E$14&lt;D448,D448-'Line By Line'!$E$14-E448,0)</f>
        <v>0</v>
      </c>
      <c r="I448" s="52">
        <f>H448*'SS taxation calculator'!$E$32</f>
        <v>0</v>
      </c>
      <c r="J448" s="52">
        <f t="shared" si="5"/>
        <v>0</v>
      </c>
      <c r="K448" s="204" t="str">
        <f t="shared" si="6"/>
        <v>#DIV/0!</v>
      </c>
      <c r="L448" s="54" t="str">
        <f>CONCATENATE("Adding $",ROUND(B448/1000,1),"K actually added $",ROUND((B448+(J448-'SS taxation calculator'!$G$8))/1000,1),"K")</f>
        <v>Adding $-611K actually added $-611K</v>
      </c>
      <c r="M448" s="61">
        <f>'SS taxation calculator'!$C$7+'SS taxation calculator'!$C$8+'SS taxation calculator'!$C$9+B448</f>
        <v>-611000</v>
      </c>
      <c r="N448" s="55">
        <f>J448+B448+'SS taxation calculator'!$C$7</f>
        <v>-611000</v>
      </c>
      <c r="O448" s="55">
        <f t="shared" si="7"/>
        <v>31500</v>
      </c>
      <c r="P448" s="132">
        <f>VLOOKUP('SS taxation calculator'!$C$12,'SS taxation calculator'!$BC$6:$BF$16,3,FALSE)</f>
        <v>0</v>
      </c>
      <c r="Q448" s="132">
        <f>VLOOKUP('SS taxation calculator'!$C$12,'SS taxation calculator'!$BC$6:$BF$16,4,FALSE)</f>
        <v>0</v>
      </c>
      <c r="R448" s="132">
        <f t="shared" si="8"/>
        <v>0</v>
      </c>
      <c r="S448" s="205">
        <f>VLOOKUP('SS taxation calculator'!$C$12,'SS taxation calculator'!$BC$6:$BF$16,2,FALSE)</f>
        <v>0</v>
      </c>
      <c r="T448" s="132">
        <f t="shared" si="9"/>
        <v>0</v>
      </c>
    </row>
    <row r="449" ht="15.75" customHeight="1">
      <c r="A449" s="55">
        <f t="shared" si="10"/>
        <v>0</v>
      </c>
      <c r="B449" s="52">
        <f t="shared" si="2"/>
        <v>-610000</v>
      </c>
      <c r="C449" s="51">
        <f>'SS taxation calculator'!$G$7</f>
        <v>0</v>
      </c>
      <c r="D449" s="52">
        <f>'SS taxation calculator'!$C$7+B449+'SS taxation calculator'!$C$8+'SS taxation calculator'!$C$9*0.5-'Line By Line'!$E$12</f>
        <v>-610000</v>
      </c>
      <c r="E449" s="52">
        <f>IF(D449&lt;'Line By Line'!$E$14,0,MIN(D449-'Line By Line'!$E$14,'Line By Line'!$E$16))</f>
        <v>0</v>
      </c>
      <c r="F449" s="52">
        <f t="shared" si="3"/>
        <v>0</v>
      </c>
      <c r="G449" s="51" t="str">
        <f t="shared" si="4"/>
        <v>50% of 1st TH</v>
      </c>
      <c r="H449" s="51">
        <f>IF('Line By Line'!$E$14&lt;D449,D449-'Line By Line'!$E$14-E449,0)</f>
        <v>0</v>
      </c>
      <c r="I449" s="52">
        <f>H449*'SS taxation calculator'!$E$32</f>
        <v>0</v>
      </c>
      <c r="J449" s="52">
        <f t="shared" si="5"/>
        <v>0</v>
      </c>
      <c r="K449" s="204" t="str">
        <f t="shared" si="6"/>
        <v>#DIV/0!</v>
      </c>
      <c r="L449" s="54" t="str">
        <f>CONCATENATE("Adding $",ROUND(B449/1000,1),"K actually added $",ROUND((B449+(J449-'SS taxation calculator'!$G$8))/1000,1),"K")</f>
        <v>Adding $-610K actually added $-610K</v>
      </c>
      <c r="M449" s="61">
        <f>'SS taxation calculator'!$C$7+'SS taxation calculator'!$C$8+'SS taxation calculator'!$C$9+B449</f>
        <v>-610000</v>
      </c>
      <c r="N449" s="55">
        <f>J449+B449+'SS taxation calculator'!$C$7</f>
        <v>-610000</v>
      </c>
      <c r="O449" s="55">
        <f t="shared" si="7"/>
        <v>31500</v>
      </c>
      <c r="P449" s="132">
        <f>VLOOKUP('SS taxation calculator'!$C$12,'SS taxation calculator'!$BC$6:$BF$16,3,FALSE)</f>
        <v>0</v>
      </c>
      <c r="Q449" s="132">
        <f>VLOOKUP('SS taxation calculator'!$C$12,'SS taxation calculator'!$BC$6:$BF$16,4,FALSE)</f>
        <v>0</v>
      </c>
      <c r="R449" s="132">
        <f t="shared" si="8"/>
        <v>0</v>
      </c>
      <c r="S449" s="205">
        <f>VLOOKUP('SS taxation calculator'!$C$12,'SS taxation calculator'!$BC$6:$BF$16,2,FALSE)</f>
        <v>0</v>
      </c>
      <c r="T449" s="132">
        <f t="shared" si="9"/>
        <v>0</v>
      </c>
    </row>
    <row r="450" ht="15.75" customHeight="1">
      <c r="A450" s="55">
        <f t="shared" si="10"/>
        <v>0</v>
      </c>
      <c r="B450" s="52">
        <f t="shared" si="2"/>
        <v>-609000</v>
      </c>
      <c r="C450" s="51">
        <f>'SS taxation calculator'!$G$7</f>
        <v>0</v>
      </c>
      <c r="D450" s="52">
        <f>'SS taxation calculator'!$C$7+B450+'SS taxation calculator'!$C$8+'SS taxation calculator'!$C$9*0.5-'Line By Line'!$E$12</f>
        <v>-609000</v>
      </c>
      <c r="E450" s="52">
        <f>IF(D450&lt;'Line By Line'!$E$14,0,MIN(D450-'Line By Line'!$E$14,'Line By Line'!$E$16))</f>
        <v>0</v>
      </c>
      <c r="F450" s="52">
        <f t="shared" si="3"/>
        <v>0</v>
      </c>
      <c r="G450" s="51" t="str">
        <f t="shared" si="4"/>
        <v>50% of 1st TH</v>
      </c>
      <c r="H450" s="51">
        <f>IF('Line By Line'!$E$14&lt;D450,D450-'Line By Line'!$E$14-E450,0)</f>
        <v>0</v>
      </c>
      <c r="I450" s="52">
        <f>H450*'SS taxation calculator'!$E$32</f>
        <v>0</v>
      </c>
      <c r="J450" s="52">
        <f t="shared" si="5"/>
        <v>0</v>
      </c>
      <c r="K450" s="204" t="str">
        <f t="shared" si="6"/>
        <v>#DIV/0!</v>
      </c>
      <c r="L450" s="54" t="str">
        <f>CONCATENATE("Adding $",ROUND(B450/1000,1),"K actually added $",ROUND((B450+(J450-'SS taxation calculator'!$G$8))/1000,1),"K")</f>
        <v>Adding $-609K actually added $-609K</v>
      </c>
      <c r="M450" s="61">
        <f>'SS taxation calculator'!$C$7+'SS taxation calculator'!$C$8+'SS taxation calculator'!$C$9+B450</f>
        <v>-609000</v>
      </c>
      <c r="N450" s="55">
        <f>J450+B450+'SS taxation calculator'!$C$7</f>
        <v>-609000</v>
      </c>
      <c r="O450" s="55">
        <f t="shared" si="7"/>
        <v>31500</v>
      </c>
      <c r="P450" s="132">
        <f>VLOOKUP('SS taxation calculator'!$C$12,'SS taxation calculator'!$BC$6:$BF$16,3,FALSE)</f>
        <v>0</v>
      </c>
      <c r="Q450" s="132">
        <f>VLOOKUP('SS taxation calculator'!$C$12,'SS taxation calculator'!$BC$6:$BF$16,4,FALSE)</f>
        <v>0</v>
      </c>
      <c r="R450" s="132">
        <f t="shared" si="8"/>
        <v>0</v>
      </c>
      <c r="S450" s="205">
        <f>VLOOKUP('SS taxation calculator'!$C$12,'SS taxation calculator'!$BC$6:$BF$16,2,FALSE)</f>
        <v>0</v>
      </c>
      <c r="T450" s="132">
        <f t="shared" si="9"/>
        <v>0</v>
      </c>
    </row>
    <row r="451" ht="15.75" customHeight="1">
      <c r="A451" s="55">
        <f t="shared" si="10"/>
        <v>0</v>
      </c>
      <c r="B451" s="52">
        <f t="shared" si="2"/>
        <v>-608000</v>
      </c>
      <c r="C451" s="51">
        <f>'SS taxation calculator'!$G$7</f>
        <v>0</v>
      </c>
      <c r="D451" s="52">
        <f>'SS taxation calculator'!$C$7+B451+'SS taxation calculator'!$C$8+'SS taxation calculator'!$C$9*0.5-'Line By Line'!$E$12</f>
        <v>-608000</v>
      </c>
      <c r="E451" s="52">
        <f>IF(D451&lt;'Line By Line'!$E$14,0,MIN(D451-'Line By Line'!$E$14,'Line By Line'!$E$16))</f>
        <v>0</v>
      </c>
      <c r="F451" s="52">
        <f t="shared" si="3"/>
        <v>0</v>
      </c>
      <c r="G451" s="51" t="str">
        <f t="shared" si="4"/>
        <v>50% of 1st TH</v>
      </c>
      <c r="H451" s="51">
        <f>IF('Line By Line'!$E$14&lt;D451,D451-'Line By Line'!$E$14-E451,0)</f>
        <v>0</v>
      </c>
      <c r="I451" s="52">
        <f>H451*'SS taxation calculator'!$E$32</f>
        <v>0</v>
      </c>
      <c r="J451" s="52">
        <f t="shared" si="5"/>
        <v>0</v>
      </c>
      <c r="K451" s="204" t="str">
        <f t="shared" si="6"/>
        <v>#DIV/0!</v>
      </c>
      <c r="L451" s="54" t="str">
        <f>CONCATENATE("Adding $",ROUND(B451/1000,1),"K actually added $",ROUND((B451+(J451-'SS taxation calculator'!$G$8))/1000,1),"K")</f>
        <v>Adding $-608K actually added $-608K</v>
      </c>
      <c r="M451" s="61">
        <f>'SS taxation calculator'!$C$7+'SS taxation calculator'!$C$8+'SS taxation calculator'!$C$9+B451</f>
        <v>-608000</v>
      </c>
      <c r="N451" s="55">
        <f>J451+B451+'SS taxation calculator'!$C$7</f>
        <v>-608000</v>
      </c>
      <c r="O451" s="55">
        <f t="shared" si="7"/>
        <v>31500</v>
      </c>
      <c r="P451" s="132">
        <f>VLOOKUP('SS taxation calculator'!$C$12,'SS taxation calculator'!$BC$6:$BF$16,3,FALSE)</f>
        <v>0</v>
      </c>
      <c r="Q451" s="132">
        <f>VLOOKUP('SS taxation calculator'!$C$12,'SS taxation calculator'!$BC$6:$BF$16,4,FALSE)</f>
        <v>0</v>
      </c>
      <c r="R451" s="132">
        <f t="shared" si="8"/>
        <v>0</v>
      </c>
      <c r="S451" s="205">
        <f>VLOOKUP('SS taxation calculator'!$C$12,'SS taxation calculator'!$BC$6:$BF$16,2,FALSE)</f>
        <v>0</v>
      </c>
      <c r="T451" s="132">
        <f t="shared" si="9"/>
        <v>0</v>
      </c>
    </row>
    <row r="452" ht="15.75" customHeight="1">
      <c r="A452" s="55">
        <f t="shared" si="10"/>
        <v>0</v>
      </c>
      <c r="B452" s="52">
        <f t="shared" si="2"/>
        <v>-607000</v>
      </c>
      <c r="C452" s="51">
        <f>'SS taxation calculator'!$G$7</f>
        <v>0</v>
      </c>
      <c r="D452" s="52">
        <f>'SS taxation calculator'!$C$7+B452+'SS taxation calculator'!$C$8+'SS taxation calculator'!$C$9*0.5-'Line By Line'!$E$12</f>
        <v>-607000</v>
      </c>
      <c r="E452" s="52">
        <f>IF(D452&lt;'Line By Line'!$E$14,0,MIN(D452-'Line By Line'!$E$14,'Line By Line'!$E$16))</f>
        <v>0</v>
      </c>
      <c r="F452" s="52">
        <f t="shared" si="3"/>
        <v>0</v>
      </c>
      <c r="G452" s="51" t="str">
        <f t="shared" si="4"/>
        <v>50% of 1st TH</v>
      </c>
      <c r="H452" s="51">
        <f>IF('Line By Line'!$E$14&lt;D452,D452-'Line By Line'!$E$14-E452,0)</f>
        <v>0</v>
      </c>
      <c r="I452" s="52">
        <f>H452*'SS taxation calculator'!$E$32</f>
        <v>0</v>
      </c>
      <c r="J452" s="52">
        <f t="shared" si="5"/>
        <v>0</v>
      </c>
      <c r="K452" s="204" t="str">
        <f t="shared" si="6"/>
        <v>#DIV/0!</v>
      </c>
      <c r="L452" s="54" t="str">
        <f>CONCATENATE("Adding $",ROUND(B452/1000,1),"K actually added $",ROUND((B452+(J452-'SS taxation calculator'!$G$8))/1000,1),"K")</f>
        <v>Adding $-607K actually added $-607K</v>
      </c>
      <c r="M452" s="61">
        <f>'SS taxation calculator'!$C$7+'SS taxation calculator'!$C$8+'SS taxation calculator'!$C$9+B452</f>
        <v>-607000</v>
      </c>
      <c r="N452" s="55">
        <f>J452+B452+'SS taxation calculator'!$C$7</f>
        <v>-607000</v>
      </c>
      <c r="O452" s="55">
        <f t="shared" si="7"/>
        <v>31500</v>
      </c>
      <c r="P452" s="132">
        <f>VLOOKUP('SS taxation calculator'!$C$12,'SS taxation calculator'!$BC$6:$BF$16,3,FALSE)</f>
        <v>0</v>
      </c>
      <c r="Q452" s="132">
        <f>VLOOKUP('SS taxation calculator'!$C$12,'SS taxation calculator'!$BC$6:$BF$16,4,FALSE)</f>
        <v>0</v>
      </c>
      <c r="R452" s="132">
        <f t="shared" si="8"/>
        <v>0</v>
      </c>
      <c r="S452" s="205">
        <f>VLOOKUP('SS taxation calculator'!$C$12,'SS taxation calculator'!$BC$6:$BF$16,2,FALSE)</f>
        <v>0</v>
      </c>
      <c r="T452" s="132">
        <f t="shared" si="9"/>
        <v>0</v>
      </c>
    </row>
    <row r="453" ht="15.75" customHeight="1">
      <c r="A453" s="55">
        <f t="shared" si="10"/>
        <v>0</v>
      </c>
      <c r="B453" s="52">
        <f t="shared" si="2"/>
        <v>-606000</v>
      </c>
      <c r="C453" s="51">
        <f>'SS taxation calculator'!$G$7</f>
        <v>0</v>
      </c>
      <c r="D453" s="52">
        <f>'SS taxation calculator'!$C$7+B453+'SS taxation calculator'!$C$8+'SS taxation calculator'!$C$9*0.5-'Line By Line'!$E$12</f>
        <v>-606000</v>
      </c>
      <c r="E453" s="52">
        <f>IF(D453&lt;'Line By Line'!$E$14,0,MIN(D453-'Line By Line'!$E$14,'Line By Line'!$E$16))</f>
        <v>0</v>
      </c>
      <c r="F453" s="52">
        <f t="shared" si="3"/>
        <v>0</v>
      </c>
      <c r="G453" s="51" t="str">
        <f t="shared" si="4"/>
        <v>50% of 1st TH</v>
      </c>
      <c r="H453" s="51">
        <f>IF('Line By Line'!$E$14&lt;D453,D453-'Line By Line'!$E$14-E453,0)</f>
        <v>0</v>
      </c>
      <c r="I453" s="52">
        <f>H453*'SS taxation calculator'!$E$32</f>
        <v>0</v>
      </c>
      <c r="J453" s="52">
        <f t="shared" si="5"/>
        <v>0</v>
      </c>
      <c r="K453" s="204" t="str">
        <f t="shared" si="6"/>
        <v>#DIV/0!</v>
      </c>
      <c r="L453" s="54" t="str">
        <f>CONCATENATE("Adding $",ROUND(B453/1000,1),"K actually added $",ROUND((B453+(J453-'SS taxation calculator'!$G$8))/1000,1),"K")</f>
        <v>Adding $-606K actually added $-606K</v>
      </c>
      <c r="M453" s="61">
        <f>'SS taxation calculator'!$C$7+'SS taxation calculator'!$C$8+'SS taxation calculator'!$C$9+B453</f>
        <v>-606000</v>
      </c>
      <c r="N453" s="55">
        <f>J453+B453+'SS taxation calculator'!$C$7</f>
        <v>-606000</v>
      </c>
      <c r="O453" s="55">
        <f t="shared" si="7"/>
        <v>31500</v>
      </c>
      <c r="P453" s="132">
        <f>VLOOKUP('SS taxation calculator'!$C$12,'SS taxation calculator'!$BC$6:$BF$16,3,FALSE)</f>
        <v>0</v>
      </c>
      <c r="Q453" s="132">
        <f>VLOOKUP('SS taxation calculator'!$C$12,'SS taxation calculator'!$BC$6:$BF$16,4,FALSE)</f>
        <v>0</v>
      </c>
      <c r="R453" s="132">
        <f t="shared" si="8"/>
        <v>0</v>
      </c>
      <c r="S453" s="205">
        <f>VLOOKUP('SS taxation calculator'!$C$12,'SS taxation calculator'!$BC$6:$BF$16,2,FALSE)</f>
        <v>0</v>
      </c>
      <c r="T453" s="132">
        <f t="shared" si="9"/>
        <v>0</v>
      </c>
    </row>
    <row r="454" ht="15.75" customHeight="1">
      <c r="A454" s="55">
        <f t="shared" si="10"/>
        <v>0</v>
      </c>
      <c r="B454" s="52">
        <f t="shared" si="2"/>
        <v>-605000</v>
      </c>
      <c r="C454" s="51">
        <f>'SS taxation calculator'!$G$7</f>
        <v>0</v>
      </c>
      <c r="D454" s="52">
        <f>'SS taxation calculator'!$C$7+B454+'SS taxation calculator'!$C$8+'SS taxation calculator'!$C$9*0.5-'Line By Line'!$E$12</f>
        <v>-605000</v>
      </c>
      <c r="E454" s="52">
        <f>IF(D454&lt;'Line By Line'!$E$14,0,MIN(D454-'Line By Line'!$E$14,'Line By Line'!$E$16))</f>
        <v>0</v>
      </c>
      <c r="F454" s="52">
        <f t="shared" si="3"/>
        <v>0</v>
      </c>
      <c r="G454" s="51" t="str">
        <f t="shared" si="4"/>
        <v>50% of 1st TH</v>
      </c>
      <c r="H454" s="51">
        <f>IF('Line By Line'!$E$14&lt;D454,D454-'Line By Line'!$E$14-E454,0)</f>
        <v>0</v>
      </c>
      <c r="I454" s="52">
        <f>H454*'SS taxation calculator'!$E$32</f>
        <v>0</v>
      </c>
      <c r="J454" s="52">
        <f t="shared" si="5"/>
        <v>0</v>
      </c>
      <c r="K454" s="204" t="str">
        <f t="shared" si="6"/>
        <v>#DIV/0!</v>
      </c>
      <c r="L454" s="54" t="str">
        <f>CONCATENATE("Adding $",ROUND(B454/1000,1),"K actually added $",ROUND((B454+(J454-'SS taxation calculator'!$G$8))/1000,1),"K")</f>
        <v>Adding $-605K actually added $-605K</v>
      </c>
      <c r="M454" s="61">
        <f>'SS taxation calculator'!$C$7+'SS taxation calculator'!$C$8+'SS taxation calculator'!$C$9+B454</f>
        <v>-605000</v>
      </c>
      <c r="N454" s="55">
        <f>J454+B454+'SS taxation calculator'!$C$7</f>
        <v>-605000</v>
      </c>
      <c r="O454" s="55">
        <f t="shared" si="7"/>
        <v>31500</v>
      </c>
      <c r="P454" s="132">
        <f>VLOOKUP('SS taxation calculator'!$C$12,'SS taxation calculator'!$BC$6:$BF$16,3,FALSE)</f>
        <v>0</v>
      </c>
      <c r="Q454" s="132">
        <f>VLOOKUP('SS taxation calculator'!$C$12,'SS taxation calculator'!$BC$6:$BF$16,4,FALSE)</f>
        <v>0</v>
      </c>
      <c r="R454" s="132">
        <f t="shared" si="8"/>
        <v>0</v>
      </c>
      <c r="S454" s="205">
        <f>VLOOKUP('SS taxation calculator'!$C$12,'SS taxation calculator'!$BC$6:$BF$16,2,FALSE)</f>
        <v>0</v>
      </c>
      <c r="T454" s="132">
        <f t="shared" si="9"/>
        <v>0</v>
      </c>
    </row>
    <row r="455" ht="15.75" customHeight="1">
      <c r="A455" s="55">
        <f t="shared" si="10"/>
        <v>0</v>
      </c>
      <c r="B455" s="52">
        <f t="shared" si="2"/>
        <v>-604000</v>
      </c>
      <c r="C455" s="51">
        <f>'SS taxation calculator'!$G$7</f>
        <v>0</v>
      </c>
      <c r="D455" s="52">
        <f>'SS taxation calculator'!$C$7+B455+'SS taxation calculator'!$C$8+'SS taxation calculator'!$C$9*0.5-'Line By Line'!$E$12</f>
        <v>-604000</v>
      </c>
      <c r="E455" s="52">
        <f>IF(D455&lt;'Line By Line'!$E$14,0,MIN(D455-'Line By Line'!$E$14,'Line By Line'!$E$16))</f>
        <v>0</v>
      </c>
      <c r="F455" s="52">
        <f t="shared" si="3"/>
        <v>0</v>
      </c>
      <c r="G455" s="51" t="str">
        <f t="shared" si="4"/>
        <v>50% of 1st TH</v>
      </c>
      <c r="H455" s="51">
        <f>IF('Line By Line'!$E$14&lt;D455,D455-'Line By Line'!$E$14-E455,0)</f>
        <v>0</v>
      </c>
      <c r="I455" s="52">
        <f>H455*'SS taxation calculator'!$E$32</f>
        <v>0</v>
      </c>
      <c r="J455" s="52">
        <f t="shared" si="5"/>
        <v>0</v>
      </c>
      <c r="K455" s="204" t="str">
        <f t="shared" si="6"/>
        <v>#DIV/0!</v>
      </c>
      <c r="L455" s="54" t="str">
        <f>CONCATENATE("Adding $",ROUND(B455/1000,1),"K actually added $",ROUND((B455+(J455-'SS taxation calculator'!$G$8))/1000,1),"K")</f>
        <v>Adding $-604K actually added $-604K</v>
      </c>
      <c r="M455" s="61">
        <f>'SS taxation calculator'!$C$7+'SS taxation calculator'!$C$8+'SS taxation calculator'!$C$9+B455</f>
        <v>-604000</v>
      </c>
      <c r="N455" s="55">
        <f>J455+B455+'SS taxation calculator'!$C$7</f>
        <v>-604000</v>
      </c>
      <c r="O455" s="55">
        <f t="shared" si="7"/>
        <v>31500</v>
      </c>
      <c r="P455" s="132">
        <f>VLOOKUP('SS taxation calculator'!$C$12,'SS taxation calculator'!$BC$6:$BF$16,3,FALSE)</f>
        <v>0</v>
      </c>
      <c r="Q455" s="132">
        <f>VLOOKUP('SS taxation calculator'!$C$12,'SS taxation calculator'!$BC$6:$BF$16,4,FALSE)</f>
        <v>0</v>
      </c>
      <c r="R455" s="132">
        <f t="shared" si="8"/>
        <v>0</v>
      </c>
      <c r="S455" s="205">
        <f>VLOOKUP('SS taxation calculator'!$C$12,'SS taxation calculator'!$BC$6:$BF$16,2,FALSE)</f>
        <v>0</v>
      </c>
      <c r="T455" s="132">
        <f t="shared" si="9"/>
        <v>0</v>
      </c>
    </row>
    <row r="456" ht="15.75" customHeight="1">
      <c r="A456" s="55">
        <f t="shared" ref="A456:A862" si="11">IF((N456-O456-T456)&lt;0,0,N456-O456-T456)</f>
        <v>0</v>
      </c>
      <c r="B456" s="52">
        <f t="shared" si="2"/>
        <v>-603000</v>
      </c>
      <c r="C456" s="51">
        <f>'SS taxation calculator'!$G$7</f>
        <v>0</v>
      </c>
      <c r="D456" s="52">
        <f>'SS taxation calculator'!$C$7+B456+'SS taxation calculator'!$C$8+'SS taxation calculator'!$C$9*0.5-'Line By Line'!$E$12</f>
        <v>-603000</v>
      </c>
      <c r="E456" s="52">
        <f>IF(D456&lt;'Line By Line'!$E$14,0,MIN(D456-'Line By Line'!$E$14,'Line By Line'!$E$16))</f>
        <v>0</v>
      </c>
      <c r="F456" s="52">
        <f t="shared" si="3"/>
        <v>0</v>
      </c>
      <c r="G456" s="51" t="str">
        <f t="shared" si="4"/>
        <v>50% of 1st TH</v>
      </c>
      <c r="H456" s="51">
        <f>IF('Line By Line'!$E$14&lt;D456,D456-'Line By Line'!$E$14-E456,0)</f>
        <v>0</v>
      </c>
      <c r="I456" s="52">
        <f>H456*'SS taxation calculator'!$E$32</f>
        <v>0</v>
      </c>
      <c r="J456" s="52">
        <f t="shared" si="5"/>
        <v>0</v>
      </c>
      <c r="K456" s="204" t="str">
        <f t="shared" si="6"/>
        <v>#DIV/0!</v>
      </c>
      <c r="L456" s="54" t="str">
        <f>CONCATENATE("Adding $",ROUND(B456/1000,1),"K actually added $",ROUND((B456+(J456-'SS taxation calculator'!$G$8))/1000,1),"K")</f>
        <v>Adding $-603K actually added $-603K</v>
      </c>
      <c r="M456" s="61">
        <f>'SS taxation calculator'!$C$7+'SS taxation calculator'!$C$8+'SS taxation calculator'!$C$9+B456</f>
        <v>-603000</v>
      </c>
      <c r="N456" s="55">
        <f>J456+B456+'SS taxation calculator'!$C$7</f>
        <v>-603000</v>
      </c>
      <c r="O456" s="55">
        <f t="shared" si="7"/>
        <v>31500</v>
      </c>
      <c r="P456" s="132">
        <f>VLOOKUP('SS taxation calculator'!$C$12,'SS taxation calculator'!$BC$6:$BF$16,3,FALSE)</f>
        <v>0</v>
      </c>
      <c r="Q456" s="132">
        <f>VLOOKUP('SS taxation calculator'!$C$12,'SS taxation calculator'!$BC$6:$BF$16,4,FALSE)</f>
        <v>0</v>
      </c>
      <c r="R456" s="132">
        <f t="shared" si="8"/>
        <v>0</v>
      </c>
      <c r="S456" s="205">
        <f>VLOOKUP('SS taxation calculator'!$C$12,'SS taxation calculator'!$BC$6:$BF$16,2,FALSE)</f>
        <v>0</v>
      </c>
      <c r="T456" s="132">
        <f t="shared" si="9"/>
        <v>0</v>
      </c>
    </row>
    <row r="457" ht="15.75" customHeight="1">
      <c r="A457" s="55">
        <f t="shared" si="11"/>
        <v>0</v>
      </c>
      <c r="B457" s="52">
        <f t="shared" si="2"/>
        <v>-602000</v>
      </c>
      <c r="C457" s="51">
        <f>'SS taxation calculator'!$G$7</f>
        <v>0</v>
      </c>
      <c r="D457" s="52">
        <f>'SS taxation calculator'!$C$7+B457+'SS taxation calculator'!$C$8+'SS taxation calculator'!$C$9*0.5-'Line By Line'!$E$12</f>
        <v>-602000</v>
      </c>
      <c r="E457" s="52">
        <f>IF(D457&lt;'Line By Line'!$E$14,0,MIN(D457-'Line By Line'!$E$14,'Line By Line'!$E$16))</f>
        <v>0</v>
      </c>
      <c r="F457" s="52">
        <f t="shared" si="3"/>
        <v>0</v>
      </c>
      <c r="G457" s="51" t="str">
        <f t="shared" si="4"/>
        <v>50% of 1st TH</v>
      </c>
      <c r="H457" s="51">
        <f>IF('Line By Line'!$E$14&lt;D457,D457-'Line By Line'!$E$14-E457,0)</f>
        <v>0</v>
      </c>
      <c r="I457" s="52">
        <f>H457*'SS taxation calculator'!$E$32</f>
        <v>0</v>
      </c>
      <c r="J457" s="52">
        <f t="shared" si="5"/>
        <v>0</v>
      </c>
      <c r="K457" s="204" t="str">
        <f t="shared" si="6"/>
        <v>#DIV/0!</v>
      </c>
      <c r="L457" s="54" t="str">
        <f>CONCATENATE("Adding $",ROUND(B457/1000,1),"K actually added $",ROUND((B457+(J457-'SS taxation calculator'!$G$8))/1000,1),"K")</f>
        <v>Adding $-602K actually added $-602K</v>
      </c>
      <c r="M457" s="61">
        <f>'SS taxation calculator'!$C$7+'SS taxation calculator'!$C$8+'SS taxation calculator'!$C$9+B457</f>
        <v>-602000</v>
      </c>
      <c r="N457" s="55">
        <f>J457+B457+'SS taxation calculator'!$C$7</f>
        <v>-602000</v>
      </c>
      <c r="O457" s="55">
        <f t="shared" si="7"/>
        <v>31500</v>
      </c>
      <c r="P457" s="132">
        <f>VLOOKUP('SS taxation calculator'!$C$12,'SS taxation calculator'!$BC$6:$BF$16,3,FALSE)</f>
        <v>0</v>
      </c>
      <c r="Q457" s="132">
        <f>VLOOKUP('SS taxation calculator'!$C$12,'SS taxation calculator'!$BC$6:$BF$16,4,FALSE)</f>
        <v>0</v>
      </c>
      <c r="R457" s="132">
        <f t="shared" si="8"/>
        <v>0</v>
      </c>
      <c r="S457" s="205">
        <f>VLOOKUP('SS taxation calculator'!$C$12,'SS taxation calculator'!$BC$6:$BF$16,2,FALSE)</f>
        <v>0</v>
      </c>
      <c r="T457" s="132">
        <f t="shared" si="9"/>
        <v>0</v>
      </c>
    </row>
    <row r="458" ht="15.75" customHeight="1">
      <c r="A458" s="55">
        <f t="shared" si="11"/>
        <v>0</v>
      </c>
      <c r="B458" s="52">
        <f t="shared" si="2"/>
        <v>-601000</v>
      </c>
      <c r="C458" s="51">
        <f>'SS taxation calculator'!$G$7</f>
        <v>0</v>
      </c>
      <c r="D458" s="52">
        <f>'SS taxation calculator'!$C$7+B458+'SS taxation calculator'!$C$8+'SS taxation calculator'!$C$9*0.5-'Line By Line'!$E$12</f>
        <v>-601000</v>
      </c>
      <c r="E458" s="52">
        <f>IF(D458&lt;'Line By Line'!$E$14,0,MIN(D458-'Line By Line'!$E$14,'Line By Line'!$E$16))</f>
        <v>0</v>
      </c>
      <c r="F458" s="52">
        <f t="shared" si="3"/>
        <v>0</v>
      </c>
      <c r="G458" s="51" t="str">
        <f t="shared" si="4"/>
        <v>50% of 1st TH</v>
      </c>
      <c r="H458" s="51">
        <f>IF('Line By Line'!$E$14&lt;D458,D458-'Line By Line'!$E$14-E458,0)</f>
        <v>0</v>
      </c>
      <c r="I458" s="52">
        <f>H458*'SS taxation calculator'!$E$32</f>
        <v>0</v>
      </c>
      <c r="J458" s="52">
        <f t="shared" si="5"/>
        <v>0</v>
      </c>
      <c r="K458" s="204" t="str">
        <f t="shared" si="6"/>
        <v>#DIV/0!</v>
      </c>
      <c r="L458" s="54" t="str">
        <f>CONCATENATE("Adding $",ROUND(B458/1000,1),"K actually added $",ROUND((B458+(J458-'SS taxation calculator'!$G$8))/1000,1),"K")</f>
        <v>Adding $-601K actually added $-601K</v>
      </c>
      <c r="M458" s="61">
        <f>'SS taxation calculator'!$C$7+'SS taxation calculator'!$C$8+'SS taxation calculator'!$C$9+B458</f>
        <v>-601000</v>
      </c>
      <c r="N458" s="55">
        <f>J458+B458+'SS taxation calculator'!$C$7</f>
        <v>-601000</v>
      </c>
      <c r="O458" s="55">
        <f t="shared" si="7"/>
        <v>31500</v>
      </c>
      <c r="P458" s="132">
        <f>VLOOKUP('SS taxation calculator'!$C$12,'SS taxation calculator'!$BC$6:$BF$16,3,FALSE)</f>
        <v>0</v>
      </c>
      <c r="Q458" s="132">
        <f>VLOOKUP('SS taxation calculator'!$C$12,'SS taxation calculator'!$BC$6:$BF$16,4,FALSE)</f>
        <v>0</v>
      </c>
      <c r="R458" s="132">
        <f t="shared" si="8"/>
        <v>0</v>
      </c>
      <c r="S458" s="205">
        <f>VLOOKUP('SS taxation calculator'!$C$12,'SS taxation calculator'!$BC$6:$BF$16,2,FALSE)</f>
        <v>0</v>
      </c>
      <c r="T458" s="132">
        <f t="shared" si="9"/>
        <v>0</v>
      </c>
    </row>
    <row r="459" ht="15.75" customHeight="1">
      <c r="A459" s="55">
        <f t="shared" si="11"/>
        <v>0</v>
      </c>
      <c r="B459" s="52">
        <f t="shared" si="2"/>
        <v>-600000</v>
      </c>
      <c r="C459" s="51">
        <f>'SS taxation calculator'!$G$7</f>
        <v>0</v>
      </c>
      <c r="D459" s="52">
        <f>'SS taxation calculator'!$C$7+B459+'SS taxation calculator'!$C$8+'SS taxation calculator'!$C$9*0.5-'Line By Line'!$E$12</f>
        <v>-600000</v>
      </c>
      <c r="E459" s="52">
        <f>IF(D459&lt;'Line By Line'!$E$14,0,MIN(D459-'Line By Line'!$E$14,'Line By Line'!$E$16))</f>
        <v>0</v>
      </c>
      <c r="F459" s="52">
        <f t="shared" si="3"/>
        <v>0</v>
      </c>
      <c r="G459" s="51" t="str">
        <f t="shared" si="4"/>
        <v>50% of 1st TH</v>
      </c>
      <c r="H459" s="51">
        <f>IF('Line By Line'!$E$14&lt;D459,D459-'Line By Line'!$E$14-E459,0)</f>
        <v>0</v>
      </c>
      <c r="I459" s="52">
        <f>H459*'SS taxation calculator'!$E$32</f>
        <v>0</v>
      </c>
      <c r="J459" s="52">
        <f t="shared" si="5"/>
        <v>0</v>
      </c>
      <c r="K459" s="204" t="str">
        <f t="shared" si="6"/>
        <v>#DIV/0!</v>
      </c>
      <c r="L459" s="54" t="str">
        <f>CONCATENATE("Adding $",ROUND(B459/1000,1),"K actually added $",ROUND((B459+(J459-'SS taxation calculator'!$G$8))/1000,1),"K")</f>
        <v>Adding $-600K actually added $-600K</v>
      </c>
      <c r="M459" s="61">
        <f>'SS taxation calculator'!$C$7+'SS taxation calculator'!$C$8+'SS taxation calculator'!$C$9+B459</f>
        <v>-600000</v>
      </c>
      <c r="N459" s="55">
        <f>J459+B459+'SS taxation calculator'!$C$7</f>
        <v>-600000</v>
      </c>
      <c r="O459" s="55">
        <f t="shared" si="7"/>
        <v>31500</v>
      </c>
      <c r="P459" s="132">
        <f>VLOOKUP('SS taxation calculator'!$C$12,'SS taxation calculator'!$BC$6:$BF$16,3,FALSE)</f>
        <v>0</v>
      </c>
      <c r="Q459" s="132">
        <f>VLOOKUP('SS taxation calculator'!$C$12,'SS taxation calculator'!$BC$6:$BF$16,4,FALSE)</f>
        <v>0</v>
      </c>
      <c r="R459" s="132">
        <f t="shared" si="8"/>
        <v>0</v>
      </c>
      <c r="S459" s="205">
        <f>VLOOKUP('SS taxation calculator'!$C$12,'SS taxation calculator'!$BC$6:$BF$16,2,FALSE)</f>
        <v>0</v>
      </c>
      <c r="T459" s="132">
        <f t="shared" si="9"/>
        <v>0</v>
      </c>
    </row>
    <row r="460" ht="15.75" customHeight="1">
      <c r="A460" s="55">
        <f t="shared" si="11"/>
        <v>0</v>
      </c>
      <c r="B460" s="52">
        <f t="shared" si="2"/>
        <v>-599000</v>
      </c>
      <c r="C460" s="51">
        <f>'SS taxation calculator'!$G$7</f>
        <v>0</v>
      </c>
      <c r="D460" s="52">
        <f>'SS taxation calculator'!$C$7+B460+'SS taxation calculator'!$C$8+'SS taxation calculator'!$C$9*0.5-'Line By Line'!$E$12</f>
        <v>-599000</v>
      </c>
      <c r="E460" s="52">
        <f>IF(D460&lt;'Line By Line'!$E$14,0,MIN(D460-'Line By Line'!$E$14,'Line By Line'!$E$16))</f>
        <v>0</v>
      </c>
      <c r="F460" s="52">
        <f t="shared" si="3"/>
        <v>0</v>
      </c>
      <c r="G460" s="51" t="str">
        <f t="shared" si="4"/>
        <v>50% of 1st TH</v>
      </c>
      <c r="H460" s="51">
        <f>IF('Line By Line'!$E$14&lt;D460,D460-'Line By Line'!$E$14-E460,0)</f>
        <v>0</v>
      </c>
      <c r="I460" s="52">
        <f>H460*'SS taxation calculator'!$E$32</f>
        <v>0</v>
      </c>
      <c r="J460" s="52">
        <f t="shared" si="5"/>
        <v>0</v>
      </c>
      <c r="K460" s="204" t="str">
        <f t="shared" si="6"/>
        <v>#DIV/0!</v>
      </c>
      <c r="L460" s="54" t="str">
        <f>CONCATENATE("Adding $",ROUND(B460/1000,1),"K actually added $",ROUND((B460+(J460-'SS taxation calculator'!$G$8))/1000,1),"K")</f>
        <v>Adding $-599K actually added $-599K</v>
      </c>
      <c r="M460" s="61">
        <f>'SS taxation calculator'!$C$7+'SS taxation calculator'!$C$8+'SS taxation calculator'!$C$9+B460</f>
        <v>-599000</v>
      </c>
      <c r="N460" s="55">
        <f>J460+B460+'SS taxation calculator'!$C$7</f>
        <v>-599000</v>
      </c>
      <c r="O460" s="55">
        <f t="shared" si="7"/>
        <v>31500</v>
      </c>
      <c r="P460" s="132">
        <f>VLOOKUP('SS taxation calculator'!$C$12,'SS taxation calculator'!$BC$6:$BF$16,3,FALSE)</f>
        <v>0</v>
      </c>
      <c r="Q460" s="132">
        <f>VLOOKUP('SS taxation calculator'!$C$12,'SS taxation calculator'!$BC$6:$BF$16,4,FALSE)</f>
        <v>0</v>
      </c>
      <c r="R460" s="132">
        <f t="shared" si="8"/>
        <v>0</v>
      </c>
      <c r="S460" s="205">
        <f>VLOOKUP('SS taxation calculator'!$C$12,'SS taxation calculator'!$BC$6:$BF$16,2,FALSE)</f>
        <v>0</v>
      </c>
      <c r="T460" s="132">
        <f t="shared" si="9"/>
        <v>0</v>
      </c>
    </row>
    <row r="461" ht="15.75" customHeight="1">
      <c r="A461" s="55">
        <f t="shared" si="11"/>
        <v>0</v>
      </c>
      <c r="B461" s="52">
        <f t="shared" si="2"/>
        <v>-598000</v>
      </c>
      <c r="C461" s="51">
        <f>'SS taxation calculator'!$G$7</f>
        <v>0</v>
      </c>
      <c r="D461" s="52">
        <f>'SS taxation calculator'!$C$7+B461+'SS taxation calculator'!$C$8+'SS taxation calculator'!$C$9*0.5-'Line By Line'!$E$12</f>
        <v>-598000</v>
      </c>
      <c r="E461" s="52">
        <f>IF(D461&lt;'Line By Line'!$E$14,0,MIN(D461-'Line By Line'!$E$14,'Line By Line'!$E$16))</f>
        <v>0</v>
      </c>
      <c r="F461" s="52">
        <f t="shared" si="3"/>
        <v>0</v>
      </c>
      <c r="G461" s="51" t="str">
        <f t="shared" si="4"/>
        <v>50% of 1st TH</v>
      </c>
      <c r="H461" s="51">
        <f>IF('Line By Line'!$E$14&lt;D461,D461-'Line By Line'!$E$14-E461,0)</f>
        <v>0</v>
      </c>
      <c r="I461" s="52">
        <f>H461*'SS taxation calculator'!$E$32</f>
        <v>0</v>
      </c>
      <c r="J461" s="52">
        <f t="shared" si="5"/>
        <v>0</v>
      </c>
      <c r="K461" s="204" t="str">
        <f t="shared" si="6"/>
        <v>#DIV/0!</v>
      </c>
      <c r="L461" s="54" t="str">
        <f>CONCATENATE("Adding $",ROUND(B461/1000,1),"K actually added $",ROUND((B461+(J461-'SS taxation calculator'!$G$8))/1000,1),"K")</f>
        <v>Adding $-598K actually added $-598K</v>
      </c>
      <c r="M461" s="61">
        <f>'SS taxation calculator'!$C$7+'SS taxation calculator'!$C$8+'SS taxation calculator'!$C$9+B461</f>
        <v>-598000</v>
      </c>
      <c r="N461" s="55">
        <f>J461+B461+'SS taxation calculator'!$C$7</f>
        <v>-598000</v>
      </c>
      <c r="O461" s="55">
        <f t="shared" si="7"/>
        <v>31500</v>
      </c>
      <c r="P461" s="132">
        <f>VLOOKUP('SS taxation calculator'!$C$12,'SS taxation calculator'!$BC$6:$BF$16,3,FALSE)</f>
        <v>0</v>
      </c>
      <c r="Q461" s="132">
        <f>VLOOKUP('SS taxation calculator'!$C$12,'SS taxation calculator'!$BC$6:$BF$16,4,FALSE)</f>
        <v>0</v>
      </c>
      <c r="R461" s="132">
        <f t="shared" si="8"/>
        <v>0</v>
      </c>
      <c r="S461" s="205">
        <f>VLOOKUP('SS taxation calculator'!$C$12,'SS taxation calculator'!$BC$6:$BF$16,2,FALSE)</f>
        <v>0</v>
      </c>
      <c r="T461" s="132">
        <f t="shared" si="9"/>
        <v>0</v>
      </c>
    </row>
    <row r="462" ht="15.75" customHeight="1">
      <c r="A462" s="55">
        <f t="shared" si="11"/>
        <v>0</v>
      </c>
      <c r="B462" s="52">
        <f t="shared" si="2"/>
        <v>-597000</v>
      </c>
      <c r="C462" s="51">
        <f>'SS taxation calculator'!$G$7</f>
        <v>0</v>
      </c>
      <c r="D462" s="52">
        <f>'SS taxation calculator'!$C$7+B462+'SS taxation calculator'!$C$8+'SS taxation calculator'!$C$9*0.5-'Line By Line'!$E$12</f>
        <v>-597000</v>
      </c>
      <c r="E462" s="52">
        <f>IF(D462&lt;'Line By Line'!$E$14,0,MIN(D462-'Line By Line'!$E$14,'Line By Line'!$E$16))</f>
        <v>0</v>
      </c>
      <c r="F462" s="52">
        <f t="shared" si="3"/>
        <v>0</v>
      </c>
      <c r="G462" s="51" t="str">
        <f t="shared" si="4"/>
        <v>50% of 1st TH</v>
      </c>
      <c r="H462" s="51">
        <f>IF('Line By Line'!$E$14&lt;D462,D462-'Line By Line'!$E$14-E462,0)</f>
        <v>0</v>
      </c>
      <c r="I462" s="52">
        <f>H462*'SS taxation calculator'!$E$32</f>
        <v>0</v>
      </c>
      <c r="J462" s="52">
        <f t="shared" si="5"/>
        <v>0</v>
      </c>
      <c r="K462" s="204" t="str">
        <f t="shared" si="6"/>
        <v>#DIV/0!</v>
      </c>
      <c r="L462" s="54" t="str">
        <f>CONCATENATE("Adding $",ROUND(B462/1000,1),"K actually added $",ROUND((B462+(J462-'SS taxation calculator'!$G$8))/1000,1),"K")</f>
        <v>Adding $-597K actually added $-597K</v>
      </c>
      <c r="M462" s="61">
        <f>'SS taxation calculator'!$C$7+'SS taxation calculator'!$C$8+'SS taxation calculator'!$C$9+B462</f>
        <v>-597000</v>
      </c>
      <c r="N462" s="55">
        <f>J462+B462+'SS taxation calculator'!$C$7</f>
        <v>-597000</v>
      </c>
      <c r="O462" s="55">
        <f t="shared" si="7"/>
        <v>31500</v>
      </c>
      <c r="P462" s="132">
        <f>VLOOKUP('SS taxation calculator'!$C$12,'SS taxation calculator'!$BC$6:$BF$16,3,FALSE)</f>
        <v>0</v>
      </c>
      <c r="Q462" s="132">
        <f>VLOOKUP('SS taxation calculator'!$C$12,'SS taxation calculator'!$BC$6:$BF$16,4,FALSE)</f>
        <v>0</v>
      </c>
      <c r="R462" s="132">
        <f t="shared" si="8"/>
        <v>0</v>
      </c>
      <c r="S462" s="205">
        <f>VLOOKUP('SS taxation calculator'!$C$12,'SS taxation calculator'!$BC$6:$BF$16,2,FALSE)</f>
        <v>0</v>
      </c>
      <c r="T462" s="132">
        <f t="shared" si="9"/>
        <v>0</v>
      </c>
    </row>
    <row r="463" ht="15.75" customHeight="1">
      <c r="A463" s="55">
        <f t="shared" si="11"/>
        <v>0</v>
      </c>
      <c r="B463" s="52">
        <f t="shared" si="2"/>
        <v>-596000</v>
      </c>
      <c r="C463" s="51">
        <f>'SS taxation calculator'!$G$7</f>
        <v>0</v>
      </c>
      <c r="D463" s="52">
        <f>'SS taxation calculator'!$C$7+B463+'SS taxation calculator'!$C$8+'SS taxation calculator'!$C$9*0.5-'Line By Line'!$E$12</f>
        <v>-596000</v>
      </c>
      <c r="E463" s="52">
        <f>IF(D463&lt;'Line By Line'!$E$14,0,MIN(D463-'Line By Line'!$E$14,'Line By Line'!$E$16))</f>
        <v>0</v>
      </c>
      <c r="F463" s="52">
        <f t="shared" si="3"/>
        <v>0</v>
      </c>
      <c r="G463" s="51" t="str">
        <f t="shared" si="4"/>
        <v>50% of 1st TH</v>
      </c>
      <c r="H463" s="51">
        <f>IF('Line By Line'!$E$14&lt;D463,D463-'Line By Line'!$E$14-E463,0)</f>
        <v>0</v>
      </c>
      <c r="I463" s="52">
        <f>H463*'SS taxation calculator'!$E$32</f>
        <v>0</v>
      </c>
      <c r="J463" s="52">
        <f t="shared" si="5"/>
        <v>0</v>
      </c>
      <c r="K463" s="204" t="str">
        <f t="shared" si="6"/>
        <v>#DIV/0!</v>
      </c>
      <c r="L463" s="54" t="str">
        <f>CONCATENATE("Adding $",ROUND(B463/1000,1),"K actually added $",ROUND((B463+(J463-'SS taxation calculator'!$G$8))/1000,1),"K")</f>
        <v>Adding $-596K actually added $-596K</v>
      </c>
      <c r="M463" s="61">
        <f>'SS taxation calculator'!$C$7+'SS taxation calculator'!$C$8+'SS taxation calculator'!$C$9+B463</f>
        <v>-596000</v>
      </c>
      <c r="N463" s="55">
        <f>J463+B463+'SS taxation calculator'!$C$7</f>
        <v>-596000</v>
      </c>
      <c r="O463" s="55">
        <f t="shared" si="7"/>
        <v>31500</v>
      </c>
      <c r="P463" s="132">
        <f>VLOOKUP('SS taxation calculator'!$C$12,'SS taxation calculator'!$BC$6:$BF$16,3,FALSE)</f>
        <v>0</v>
      </c>
      <c r="Q463" s="132">
        <f>VLOOKUP('SS taxation calculator'!$C$12,'SS taxation calculator'!$BC$6:$BF$16,4,FALSE)</f>
        <v>0</v>
      </c>
      <c r="R463" s="132">
        <f t="shared" si="8"/>
        <v>0</v>
      </c>
      <c r="S463" s="205">
        <f>VLOOKUP('SS taxation calculator'!$C$12,'SS taxation calculator'!$BC$6:$BF$16,2,FALSE)</f>
        <v>0</v>
      </c>
      <c r="T463" s="132">
        <f t="shared" si="9"/>
        <v>0</v>
      </c>
    </row>
    <row r="464" ht="15.75" customHeight="1">
      <c r="A464" s="55">
        <f t="shared" si="11"/>
        <v>0</v>
      </c>
      <c r="B464" s="52">
        <f t="shared" si="2"/>
        <v>-595000</v>
      </c>
      <c r="C464" s="51">
        <f>'SS taxation calculator'!$G$7</f>
        <v>0</v>
      </c>
      <c r="D464" s="52">
        <f>'SS taxation calculator'!$C$7+B464+'SS taxation calculator'!$C$8+'SS taxation calculator'!$C$9*0.5-'Line By Line'!$E$12</f>
        <v>-595000</v>
      </c>
      <c r="E464" s="52">
        <f>IF(D464&lt;'Line By Line'!$E$14,0,MIN(D464-'Line By Line'!$E$14,'Line By Line'!$E$16))</f>
        <v>0</v>
      </c>
      <c r="F464" s="52">
        <f t="shared" si="3"/>
        <v>0</v>
      </c>
      <c r="G464" s="51" t="str">
        <f t="shared" si="4"/>
        <v>50% of 1st TH</v>
      </c>
      <c r="H464" s="51">
        <f>IF('Line By Line'!$E$14&lt;D464,D464-'Line By Line'!$E$14-E464,0)</f>
        <v>0</v>
      </c>
      <c r="I464" s="52">
        <f>H464*'SS taxation calculator'!$E$32</f>
        <v>0</v>
      </c>
      <c r="J464" s="52">
        <f t="shared" si="5"/>
        <v>0</v>
      </c>
      <c r="K464" s="204" t="str">
        <f t="shared" si="6"/>
        <v>#DIV/0!</v>
      </c>
      <c r="L464" s="54" t="str">
        <f>CONCATENATE("Adding $",ROUND(B464/1000,1),"K actually added $",ROUND((B464+(J464-'SS taxation calculator'!$G$8))/1000,1),"K")</f>
        <v>Adding $-595K actually added $-595K</v>
      </c>
      <c r="M464" s="61">
        <f>'SS taxation calculator'!$C$7+'SS taxation calculator'!$C$8+'SS taxation calculator'!$C$9+B464</f>
        <v>-595000</v>
      </c>
      <c r="N464" s="55">
        <f>J464+B464+'SS taxation calculator'!$C$7</f>
        <v>-595000</v>
      </c>
      <c r="O464" s="55">
        <f t="shared" si="7"/>
        <v>31500</v>
      </c>
      <c r="P464" s="132">
        <f>VLOOKUP('SS taxation calculator'!$C$12,'SS taxation calculator'!$BC$6:$BF$16,3,FALSE)</f>
        <v>0</v>
      </c>
      <c r="Q464" s="132">
        <f>VLOOKUP('SS taxation calculator'!$C$12,'SS taxation calculator'!$BC$6:$BF$16,4,FALSE)</f>
        <v>0</v>
      </c>
      <c r="R464" s="132">
        <f t="shared" si="8"/>
        <v>0</v>
      </c>
      <c r="S464" s="205">
        <f>VLOOKUP('SS taxation calculator'!$C$12,'SS taxation calculator'!$BC$6:$BF$16,2,FALSE)</f>
        <v>0</v>
      </c>
      <c r="T464" s="132">
        <f t="shared" si="9"/>
        <v>0</v>
      </c>
    </row>
    <row r="465" ht="15.75" customHeight="1">
      <c r="A465" s="55">
        <f t="shared" si="11"/>
        <v>0</v>
      </c>
      <c r="B465" s="52">
        <f t="shared" si="2"/>
        <v>-594000</v>
      </c>
      <c r="C465" s="51">
        <f>'SS taxation calculator'!$G$7</f>
        <v>0</v>
      </c>
      <c r="D465" s="52">
        <f>'SS taxation calculator'!$C$7+B465+'SS taxation calculator'!$C$8+'SS taxation calculator'!$C$9*0.5-'Line By Line'!$E$12</f>
        <v>-594000</v>
      </c>
      <c r="E465" s="52">
        <f>IF(D465&lt;'Line By Line'!$E$14,0,MIN(D465-'Line By Line'!$E$14,'Line By Line'!$E$16))</f>
        <v>0</v>
      </c>
      <c r="F465" s="52">
        <f t="shared" si="3"/>
        <v>0</v>
      </c>
      <c r="G465" s="51" t="str">
        <f t="shared" si="4"/>
        <v>50% of 1st TH</v>
      </c>
      <c r="H465" s="51">
        <f>IF('Line By Line'!$E$14&lt;D465,D465-'Line By Line'!$E$14-E465,0)</f>
        <v>0</v>
      </c>
      <c r="I465" s="52">
        <f>H465*'SS taxation calculator'!$E$32</f>
        <v>0</v>
      </c>
      <c r="J465" s="52">
        <f t="shared" si="5"/>
        <v>0</v>
      </c>
      <c r="K465" s="204" t="str">
        <f t="shared" si="6"/>
        <v>#DIV/0!</v>
      </c>
      <c r="L465" s="54" t="str">
        <f>CONCATENATE("Adding $",ROUND(B465/1000,1),"K actually added $",ROUND((B465+(J465-'SS taxation calculator'!$G$8))/1000,1),"K")</f>
        <v>Adding $-594K actually added $-594K</v>
      </c>
      <c r="M465" s="61">
        <f>'SS taxation calculator'!$C$7+'SS taxation calculator'!$C$8+'SS taxation calculator'!$C$9+B465</f>
        <v>-594000</v>
      </c>
      <c r="N465" s="55">
        <f>J465+B465+'SS taxation calculator'!$C$7</f>
        <v>-594000</v>
      </c>
      <c r="O465" s="55">
        <f t="shared" si="7"/>
        <v>31500</v>
      </c>
      <c r="P465" s="132">
        <f>VLOOKUP('SS taxation calculator'!$C$12,'SS taxation calculator'!$BC$6:$BF$16,3,FALSE)</f>
        <v>0</v>
      </c>
      <c r="Q465" s="132">
        <f>VLOOKUP('SS taxation calculator'!$C$12,'SS taxation calculator'!$BC$6:$BF$16,4,FALSE)</f>
        <v>0</v>
      </c>
      <c r="R465" s="132">
        <f t="shared" si="8"/>
        <v>0</v>
      </c>
      <c r="S465" s="205">
        <f>VLOOKUP('SS taxation calculator'!$C$12,'SS taxation calculator'!$BC$6:$BF$16,2,FALSE)</f>
        <v>0</v>
      </c>
      <c r="T465" s="132">
        <f t="shared" si="9"/>
        <v>0</v>
      </c>
    </row>
    <row r="466" ht="15.75" customHeight="1">
      <c r="A466" s="55">
        <f t="shared" si="11"/>
        <v>0</v>
      </c>
      <c r="B466" s="52">
        <f t="shared" si="2"/>
        <v>-593000</v>
      </c>
      <c r="C466" s="51">
        <f>'SS taxation calculator'!$G$7</f>
        <v>0</v>
      </c>
      <c r="D466" s="52">
        <f>'SS taxation calculator'!$C$7+B466+'SS taxation calculator'!$C$8+'SS taxation calculator'!$C$9*0.5-'Line By Line'!$E$12</f>
        <v>-593000</v>
      </c>
      <c r="E466" s="52">
        <f>IF(D466&lt;'Line By Line'!$E$14,0,MIN(D466-'Line By Line'!$E$14,'Line By Line'!$E$16))</f>
        <v>0</v>
      </c>
      <c r="F466" s="52">
        <f t="shared" si="3"/>
        <v>0</v>
      </c>
      <c r="G466" s="51" t="str">
        <f t="shared" si="4"/>
        <v>50% of 1st TH</v>
      </c>
      <c r="H466" s="51">
        <f>IF('Line By Line'!$E$14&lt;D466,D466-'Line By Line'!$E$14-E466,0)</f>
        <v>0</v>
      </c>
      <c r="I466" s="52">
        <f>H466*'SS taxation calculator'!$E$32</f>
        <v>0</v>
      </c>
      <c r="J466" s="52">
        <f t="shared" si="5"/>
        <v>0</v>
      </c>
      <c r="K466" s="204" t="str">
        <f t="shared" si="6"/>
        <v>#DIV/0!</v>
      </c>
      <c r="L466" s="54" t="str">
        <f>CONCATENATE("Adding $",ROUND(B466/1000,1),"K actually added $",ROUND((B466+(J466-'SS taxation calculator'!$G$8))/1000,1),"K")</f>
        <v>Adding $-593K actually added $-593K</v>
      </c>
      <c r="M466" s="61">
        <f>'SS taxation calculator'!$C$7+'SS taxation calculator'!$C$8+'SS taxation calculator'!$C$9+B466</f>
        <v>-593000</v>
      </c>
      <c r="N466" s="55">
        <f>J466+B466+'SS taxation calculator'!$C$7</f>
        <v>-593000</v>
      </c>
      <c r="O466" s="55">
        <f t="shared" si="7"/>
        <v>31500</v>
      </c>
      <c r="P466" s="132">
        <f>VLOOKUP('SS taxation calculator'!$C$12,'SS taxation calculator'!$BC$6:$BF$16,3,FALSE)</f>
        <v>0</v>
      </c>
      <c r="Q466" s="132">
        <f>VLOOKUP('SS taxation calculator'!$C$12,'SS taxation calculator'!$BC$6:$BF$16,4,FALSE)</f>
        <v>0</v>
      </c>
      <c r="R466" s="132">
        <f t="shared" si="8"/>
        <v>0</v>
      </c>
      <c r="S466" s="205">
        <f>VLOOKUP('SS taxation calculator'!$C$12,'SS taxation calculator'!$BC$6:$BF$16,2,FALSE)</f>
        <v>0</v>
      </c>
      <c r="T466" s="132">
        <f t="shared" si="9"/>
        <v>0</v>
      </c>
    </row>
    <row r="467" ht="15.75" customHeight="1">
      <c r="A467" s="55">
        <f t="shared" si="11"/>
        <v>0</v>
      </c>
      <c r="B467" s="52">
        <f t="shared" si="2"/>
        <v>-592000</v>
      </c>
      <c r="C467" s="51">
        <f>'SS taxation calculator'!$G$7</f>
        <v>0</v>
      </c>
      <c r="D467" s="52">
        <f>'SS taxation calculator'!$C$7+B467+'SS taxation calculator'!$C$8+'SS taxation calculator'!$C$9*0.5-'Line By Line'!$E$12</f>
        <v>-592000</v>
      </c>
      <c r="E467" s="52">
        <f>IF(D467&lt;'Line By Line'!$E$14,0,MIN(D467-'Line By Line'!$E$14,'Line By Line'!$E$16))</f>
        <v>0</v>
      </c>
      <c r="F467" s="52">
        <f t="shared" si="3"/>
        <v>0</v>
      </c>
      <c r="G467" s="51" t="str">
        <f t="shared" si="4"/>
        <v>50% of 1st TH</v>
      </c>
      <c r="H467" s="51">
        <f>IF('Line By Line'!$E$14&lt;D467,D467-'Line By Line'!$E$14-E467,0)</f>
        <v>0</v>
      </c>
      <c r="I467" s="52">
        <f>H467*'SS taxation calculator'!$E$32</f>
        <v>0</v>
      </c>
      <c r="J467" s="52">
        <f t="shared" si="5"/>
        <v>0</v>
      </c>
      <c r="K467" s="204" t="str">
        <f t="shared" si="6"/>
        <v>#DIV/0!</v>
      </c>
      <c r="L467" s="54" t="str">
        <f>CONCATENATE("Adding $",ROUND(B467/1000,1),"K actually added $",ROUND((B467+(J467-'SS taxation calculator'!$G$8))/1000,1),"K")</f>
        <v>Adding $-592K actually added $-592K</v>
      </c>
      <c r="M467" s="61">
        <f>'SS taxation calculator'!$C$7+'SS taxation calculator'!$C$8+'SS taxation calculator'!$C$9+B467</f>
        <v>-592000</v>
      </c>
      <c r="N467" s="55">
        <f>J467+B467+'SS taxation calculator'!$C$7</f>
        <v>-592000</v>
      </c>
      <c r="O467" s="55">
        <f t="shared" si="7"/>
        <v>31500</v>
      </c>
      <c r="P467" s="132">
        <f>VLOOKUP('SS taxation calculator'!$C$12,'SS taxation calculator'!$BC$6:$BF$16,3,FALSE)</f>
        <v>0</v>
      </c>
      <c r="Q467" s="132">
        <f>VLOOKUP('SS taxation calculator'!$C$12,'SS taxation calculator'!$BC$6:$BF$16,4,FALSE)</f>
        <v>0</v>
      </c>
      <c r="R467" s="132">
        <f t="shared" si="8"/>
        <v>0</v>
      </c>
      <c r="S467" s="205">
        <f>VLOOKUP('SS taxation calculator'!$C$12,'SS taxation calculator'!$BC$6:$BF$16,2,FALSE)</f>
        <v>0</v>
      </c>
      <c r="T467" s="132">
        <f t="shared" si="9"/>
        <v>0</v>
      </c>
    </row>
    <row r="468" ht="15.75" customHeight="1">
      <c r="A468" s="55">
        <f t="shared" si="11"/>
        <v>0</v>
      </c>
      <c r="B468" s="52">
        <f t="shared" si="2"/>
        <v>-591000</v>
      </c>
      <c r="C468" s="51">
        <f>'SS taxation calculator'!$G$7</f>
        <v>0</v>
      </c>
      <c r="D468" s="52">
        <f>'SS taxation calculator'!$C$7+B468+'SS taxation calculator'!$C$8+'SS taxation calculator'!$C$9*0.5-'Line By Line'!$E$12</f>
        <v>-591000</v>
      </c>
      <c r="E468" s="52">
        <f>IF(D468&lt;'Line By Line'!$E$14,0,MIN(D468-'Line By Line'!$E$14,'Line By Line'!$E$16))</f>
        <v>0</v>
      </c>
      <c r="F468" s="52">
        <f t="shared" si="3"/>
        <v>0</v>
      </c>
      <c r="G468" s="51" t="str">
        <f t="shared" si="4"/>
        <v>50% of 1st TH</v>
      </c>
      <c r="H468" s="51">
        <f>IF('Line By Line'!$E$14&lt;D468,D468-'Line By Line'!$E$14-E468,0)</f>
        <v>0</v>
      </c>
      <c r="I468" s="52">
        <f>H468*'SS taxation calculator'!$E$32</f>
        <v>0</v>
      </c>
      <c r="J468" s="52">
        <f t="shared" si="5"/>
        <v>0</v>
      </c>
      <c r="K468" s="204" t="str">
        <f t="shared" si="6"/>
        <v>#DIV/0!</v>
      </c>
      <c r="L468" s="54" t="str">
        <f>CONCATENATE("Adding $",ROUND(B468/1000,1),"K actually added $",ROUND((B468+(J468-'SS taxation calculator'!$G$8))/1000,1),"K")</f>
        <v>Adding $-591K actually added $-591K</v>
      </c>
      <c r="M468" s="61">
        <f>'SS taxation calculator'!$C$7+'SS taxation calculator'!$C$8+'SS taxation calculator'!$C$9+B468</f>
        <v>-591000</v>
      </c>
      <c r="N468" s="55">
        <f>J468+B468+'SS taxation calculator'!$C$7</f>
        <v>-591000</v>
      </c>
      <c r="O468" s="55">
        <f t="shared" si="7"/>
        <v>31500</v>
      </c>
      <c r="P468" s="132">
        <f>VLOOKUP('SS taxation calculator'!$C$12,'SS taxation calculator'!$BC$6:$BF$16,3,FALSE)</f>
        <v>0</v>
      </c>
      <c r="Q468" s="132">
        <f>VLOOKUP('SS taxation calculator'!$C$12,'SS taxation calculator'!$BC$6:$BF$16,4,FALSE)</f>
        <v>0</v>
      </c>
      <c r="R468" s="132">
        <f t="shared" si="8"/>
        <v>0</v>
      </c>
      <c r="S468" s="205">
        <f>VLOOKUP('SS taxation calculator'!$C$12,'SS taxation calculator'!$BC$6:$BF$16,2,FALSE)</f>
        <v>0</v>
      </c>
      <c r="T468" s="132">
        <f t="shared" si="9"/>
        <v>0</v>
      </c>
    </row>
    <row r="469" ht="15.75" customHeight="1">
      <c r="A469" s="55">
        <f t="shared" si="11"/>
        <v>0</v>
      </c>
      <c r="B469" s="52">
        <f t="shared" si="2"/>
        <v>-590000</v>
      </c>
      <c r="C469" s="51">
        <f>'SS taxation calculator'!$G$7</f>
        <v>0</v>
      </c>
      <c r="D469" s="52">
        <f>'SS taxation calculator'!$C$7+B469+'SS taxation calculator'!$C$8+'SS taxation calculator'!$C$9*0.5-'Line By Line'!$E$12</f>
        <v>-590000</v>
      </c>
      <c r="E469" s="52">
        <f>IF(D469&lt;'Line By Line'!$E$14,0,MIN(D469-'Line By Line'!$E$14,'Line By Line'!$E$16))</f>
        <v>0</v>
      </c>
      <c r="F469" s="52">
        <f t="shared" si="3"/>
        <v>0</v>
      </c>
      <c r="G469" s="51" t="str">
        <f t="shared" si="4"/>
        <v>50% of 1st TH</v>
      </c>
      <c r="H469" s="51">
        <f>IF('Line By Line'!$E$14&lt;D469,D469-'Line By Line'!$E$14-E469,0)</f>
        <v>0</v>
      </c>
      <c r="I469" s="52">
        <f>H469*'SS taxation calculator'!$E$32</f>
        <v>0</v>
      </c>
      <c r="J469" s="52">
        <f t="shared" si="5"/>
        <v>0</v>
      </c>
      <c r="K469" s="204" t="str">
        <f t="shared" si="6"/>
        <v>#DIV/0!</v>
      </c>
      <c r="L469" s="54" t="str">
        <f>CONCATENATE("Adding $",ROUND(B469/1000,1),"K actually added $",ROUND((B469+(J469-'SS taxation calculator'!$G$8))/1000,1),"K")</f>
        <v>Adding $-590K actually added $-590K</v>
      </c>
      <c r="M469" s="61">
        <f>'SS taxation calculator'!$C$7+'SS taxation calculator'!$C$8+'SS taxation calculator'!$C$9+B469</f>
        <v>-590000</v>
      </c>
      <c r="N469" s="55">
        <f>J469+B469+'SS taxation calculator'!$C$7</f>
        <v>-590000</v>
      </c>
      <c r="O469" s="55">
        <f t="shared" si="7"/>
        <v>31500</v>
      </c>
      <c r="P469" s="132">
        <f>VLOOKUP('SS taxation calculator'!$C$12,'SS taxation calculator'!$BC$6:$BF$16,3,FALSE)</f>
        <v>0</v>
      </c>
      <c r="Q469" s="132">
        <f>VLOOKUP('SS taxation calculator'!$C$12,'SS taxation calculator'!$BC$6:$BF$16,4,FALSE)</f>
        <v>0</v>
      </c>
      <c r="R469" s="132">
        <f t="shared" si="8"/>
        <v>0</v>
      </c>
      <c r="S469" s="205">
        <f>VLOOKUP('SS taxation calculator'!$C$12,'SS taxation calculator'!$BC$6:$BF$16,2,FALSE)</f>
        <v>0</v>
      </c>
      <c r="T469" s="132">
        <f t="shared" si="9"/>
        <v>0</v>
      </c>
    </row>
    <row r="470" ht="15.75" customHeight="1">
      <c r="A470" s="55">
        <f t="shared" si="11"/>
        <v>0</v>
      </c>
      <c r="B470" s="52">
        <f t="shared" si="2"/>
        <v>-589000</v>
      </c>
      <c r="C470" s="51">
        <f>'SS taxation calculator'!$G$7</f>
        <v>0</v>
      </c>
      <c r="D470" s="52">
        <f>'SS taxation calculator'!$C$7+B470+'SS taxation calculator'!$C$8+'SS taxation calculator'!$C$9*0.5-'Line By Line'!$E$12</f>
        <v>-589000</v>
      </c>
      <c r="E470" s="52">
        <f>IF(D470&lt;'Line By Line'!$E$14,0,MIN(D470-'Line By Line'!$E$14,'Line By Line'!$E$16))</f>
        <v>0</v>
      </c>
      <c r="F470" s="52">
        <f t="shared" si="3"/>
        <v>0</v>
      </c>
      <c r="G470" s="51" t="str">
        <f t="shared" si="4"/>
        <v>50% of 1st TH</v>
      </c>
      <c r="H470" s="51">
        <f>IF('Line By Line'!$E$14&lt;D470,D470-'Line By Line'!$E$14-E470,0)</f>
        <v>0</v>
      </c>
      <c r="I470" s="52">
        <f>H470*'SS taxation calculator'!$E$32</f>
        <v>0</v>
      </c>
      <c r="J470" s="52">
        <f t="shared" si="5"/>
        <v>0</v>
      </c>
      <c r="K470" s="204" t="str">
        <f t="shared" si="6"/>
        <v>#DIV/0!</v>
      </c>
      <c r="L470" s="54" t="str">
        <f>CONCATENATE("Adding $",ROUND(B470/1000,1),"K actually added $",ROUND((B470+(J470-'SS taxation calculator'!$G$8))/1000,1),"K")</f>
        <v>Adding $-589K actually added $-589K</v>
      </c>
      <c r="M470" s="61">
        <f>'SS taxation calculator'!$C$7+'SS taxation calculator'!$C$8+'SS taxation calculator'!$C$9+B470</f>
        <v>-589000</v>
      </c>
      <c r="N470" s="55">
        <f>J470+B470+'SS taxation calculator'!$C$7</f>
        <v>-589000</v>
      </c>
      <c r="O470" s="55">
        <f t="shared" si="7"/>
        <v>31500</v>
      </c>
      <c r="P470" s="132">
        <f>VLOOKUP('SS taxation calculator'!$C$12,'SS taxation calculator'!$BC$6:$BF$16,3,FALSE)</f>
        <v>0</v>
      </c>
      <c r="Q470" s="132">
        <f>VLOOKUP('SS taxation calculator'!$C$12,'SS taxation calculator'!$BC$6:$BF$16,4,FALSE)</f>
        <v>0</v>
      </c>
      <c r="R470" s="132">
        <f t="shared" si="8"/>
        <v>0</v>
      </c>
      <c r="S470" s="205">
        <f>VLOOKUP('SS taxation calculator'!$C$12,'SS taxation calculator'!$BC$6:$BF$16,2,FALSE)</f>
        <v>0</v>
      </c>
      <c r="T470" s="132">
        <f t="shared" si="9"/>
        <v>0</v>
      </c>
    </row>
    <row r="471" ht="15.75" customHeight="1">
      <c r="A471" s="55">
        <f t="shared" si="11"/>
        <v>0</v>
      </c>
      <c r="B471" s="52">
        <f t="shared" si="2"/>
        <v>-588000</v>
      </c>
      <c r="C471" s="51">
        <f>'SS taxation calculator'!$G$7</f>
        <v>0</v>
      </c>
      <c r="D471" s="52">
        <f>'SS taxation calculator'!$C$7+B471+'SS taxation calculator'!$C$8+'SS taxation calculator'!$C$9*0.5-'Line By Line'!$E$12</f>
        <v>-588000</v>
      </c>
      <c r="E471" s="52">
        <f>IF(D471&lt;'Line By Line'!$E$14,0,MIN(D471-'Line By Line'!$E$14,'Line By Line'!$E$16))</f>
        <v>0</v>
      </c>
      <c r="F471" s="52">
        <f t="shared" si="3"/>
        <v>0</v>
      </c>
      <c r="G471" s="51" t="str">
        <f t="shared" si="4"/>
        <v>50% of 1st TH</v>
      </c>
      <c r="H471" s="51">
        <f>IF('Line By Line'!$E$14&lt;D471,D471-'Line By Line'!$E$14-E471,0)</f>
        <v>0</v>
      </c>
      <c r="I471" s="52">
        <f>H471*'SS taxation calculator'!$E$32</f>
        <v>0</v>
      </c>
      <c r="J471" s="52">
        <f t="shared" si="5"/>
        <v>0</v>
      </c>
      <c r="K471" s="204" t="str">
        <f t="shared" si="6"/>
        <v>#DIV/0!</v>
      </c>
      <c r="L471" s="54" t="str">
        <f>CONCATENATE("Adding $",ROUND(B471/1000,1),"K actually added $",ROUND((B471+(J471-'SS taxation calculator'!$G$8))/1000,1),"K")</f>
        <v>Adding $-588K actually added $-588K</v>
      </c>
      <c r="M471" s="61">
        <f>'SS taxation calculator'!$C$7+'SS taxation calculator'!$C$8+'SS taxation calculator'!$C$9+B471</f>
        <v>-588000</v>
      </c>
      <c r="N471" s="55">
        <f>J471+B471+'SS taxation calculator'!$C$7</f>
        <v>-588000</v>
      </c>
      <c r="O471" s="55">
        <f t="shared" si="7"/>
        <v>31500</v>
      </c>
      <c r="P471" s="132">
        <f>VLOOKUP('SS taxation calculator'!$C$12,'SS taxation calculator'!$BC$6:$BF$16,3,FALSE)</f>
        <v>0</v>
      </c>
      <c r="Q471" s="132">
        <f>VLOOKUP('SS taxation calculator'!$C$12,'SS taxation calculator'!$BC$6:$BF$16,4,FALSE)</f>
        <v>0</v>
      </c>
      <c r="R471" s="132">
        <f t="shared" si="8"/>
        <v>0</v>
      </c>
      <c r="S471" s="205">
        <f>VLOOKUP('SS taxation calculator'!$C$12,'SS taxation calculator'!$BC$6:$BF$16,2,FALSE)</f>
        <v>0</v>
      </c>
      <c r="T471" s="132">
        <f t="shared" si="9"/>
        <v>0</v>
      </c>
    </row>
    <row r="472" ht="15.75" customHeight="1">
      <c r="A472" s="55">
        <f t="shared" si="11"/>
        <v>0</v>
      </c>
      <c r="B472" s="52">
        <f t="shared" si="2"/>
        <v>-587000</v>
      </c>
      <c r="C472" s="51">
        <f>'SS taxation calculator'!$G$7</f>
        <v>0</v>
      </c>
      <c r="D472" s="52">
        <f>'SS taxation calculator'!$C$7+B472+'SS taxation calculator'!$C$8+'SS taxation calculator'!$C$9*0.5-'Line By Line'!$E$12</f>
        <v>-587000</v>
      </c>
      <c r="E472" s="52">
        <f>IF(D472&lt;'Line By Line'!$E$14,0,MIN(D472-'Line By Line'!$E$14,'Line By Line'!$E$16))</f>
        <v>0</v>
      </c>
      <c r="F472" s="52">
        <f t="shared" si="3"/>
        <v>0</v>
      </c>
      <c r="G472" s="51" t="str">
        <f t="shared" si="4"/>
        <v>50% of 1st TH</v>
      </c>
      <c r="H472" s="51">
        <f>IF('Line By Line'!$E$14&lt;D472,D472-'Line By Line'!$E$14-E472,0)</f>
        <v>0</v>
      </c>
      <c r="I472" s="52">
        <f>H472*'SS taxation calculator'!$E$32</f>
        <v>0</v>
      </c>
      <c r="J472" s="52">
        <f t="shared" si="5"/>
        <v>0</v>
      </c>
      <c r="K472" s="204" t="str">
        <f t="shared" si="6"/>
        <v>#DIV/0!</v>
      </c>
      <c r="L472" s="54" t="str">
        <f>CONCATENATE("Adding $",ROUND(B472/1000,1),"K actually added $",ROUND((B472+(J472-'SS taxation calculator'!$G$8))/1000,1),"K")</f>
        <v>Adding $-587K actually added $-587K</v>
      </c>
      <c r="M472" s="61">
        <f>'SS taxation calculator'!$C$7+'SS taxation calculator'!$C$8+'SS taxation calculator'!$C$9+B472</f>
        <v>-587000</v>
      </c>
      <c r="N472" s="55">
        <f>J472+B472+'SS taxation calculator'!$C$7</f>
        <v>-587000</v>
      </c>
      <c r="O472" s="55">
        <f t="shared" si="7"/>
        <v>31500</v>
      </c>
      <c r="P472" s="132">
        <f>VLOOKUP('SS taxation calculator'!$C$12,'SS taxation calculator'!$BC$6:$BF$16,3,FALSE)</f>
        <v>0</v>
      </c>
      <c r="Q472" s="132">
        <f>VLOOKUP('SS taxation calculator'!$C$12,'SS taxation calculator'!$BC$6:$BF$16,4,FALSE)</f>
        <v>0</v>
      </c>
      <c r="R472" s="132">
        <f t="shared" si="8"/>
        <v>0</v>
      </c>
      <c r="S472" s="205">
        <f>VLOOKUP('SS taxation calculator'!$C$12,'SS taxation calculator'!$BC$6:$BF$16,2,FALSE)</f>
        <v>0</v>
      </c>
      <c r="T472" s="132">
        <f t="shared" si="9"/>
        <v>0</v>
      </c>
    </row>
    <row r="473" ht="15.75" customHeight="1">
      <c r="A473" s="55">
        <f t="shared" si="11"/>
        <v>0</v>
      </c>
      <c r="B473" s="52">
        <f t="shared" si="2"/>
        <v>-586000</v>
      </c>
      <c r="C473" s="51">
        <f>'SS taxation calculator'!$G$7</f>
        <v>0</v>
      </c>
      <c r="D473" s="52">
        <f>'SS taxation calculator'!$C$7+B473+'SS taxation calculator'!$C$8+'SS taxation calculator'!$C$9*0.5-'Line By Line'!$E$12</f>
        <v>-586000</v>
      </c>
      <c r="E473" s="52">
        <f>IF(D473&lt;'Line By Line'!$E$14,0,MIN(D473-'Line By Line'!$E$14,'Line By Line'!$E$16))</f>
        <v>0</v>
      </c>
      <c r="F473" s="52">
        <f t="shared" si="3"/>
        <v>0</v>
      </c>
      <c r="G473" s="51" t="str">
        <f t="shared" si="4"/>
        <v>50% of 1st TH</v>
      </c>
      <c r="H473" s="51">
        <f>IF('Line By Line'!$E$14&lt;D473,D473-'Line By Line'!$E$14-E473,0)</f>
        <v>0</v>
      </c>
      <c r="I473" s="52">
        <f>H473*'SS taxation calculator'!$E$32</f>
        <v>0</v>
      </c>
      <c r="J473" s="52">
        <f t="shared" si="5"/>
        <v>0</v>
      </c>
      <c r="K473" s="204" t="str">
        <f t="shared" si="6"/>
        <v>#DIV/0!</v>
      </c>
      <c r="L473" s="54" t="str">
        <f>CONCATENATE("Adding $",ROUND(B473/1000,1),"K actually added $",ROUND((B473+(J473-'SS taxation calculator'!$G$8))/1000,1),"K")</f>
        <v>Adding $-586K actually added $-586K</v>
      </c>
      <c r="M473" s="61">
        <f>'SS taxation calculator'!$C$7+'SS taxation calculator'!$C$8+'SS taxation calculator'!$C$9+B473</f>
        <v>-586000</v>
      </c>
      <c r="N473" s="55">
        <f>J473+B473+'SS taxation calculator'!$C$7</f>
        <v>-586000</v>
      </c>
      <c r="O473" s="55">
        <f t="shared" si="7"/>
        <v>31500</v>
      </c>
      <c r="P473" s="132">
        <f>VLOOKUP('SS taxation calculator'!$C$12,'SS taxation calculator'!$BC$6:$BF$16,3,FALSE)</f>
        <v>0</v>
      </c>
      <c r="Q473" s="132">
        <f>VLOOKUP('SS taxation calculator'!$C$12,'SS taxation calculator'!$BC$6:$BF$16,4,FALSE)</f>
        <v>0</v>
      </c>
      <c r="R473" s="132">
        <f t="shared" si="8"/>
        <v>0</v>
      </c>
      <c r="S473" s="205">
        <f>VLOOKUP('SS taxation calculator'!$C$12,'SS taxation calculator'!$BC$6:$BF$16,2,FALSE)</f>
        <v>0</v>
      </c>
      <c r="T473" s="132">
        <f t="shared" si="9"/>
        <v>0</v>
      </c>
    </row>
    <row r="474" ht="15.75" customHeight="1">
      <c r="A474" s="55">
        <f t="shared" si="11"/>
        <v>0</v>
      </c>
      <c r="B474" s="52">
        <f t="shared" si="2"/>
        <v>-585000</v>
      </c>
      <c r="C474" s="51">
        <f>'SS taxation calculator'!$G$7</f>
        <v>0</v>
      </c>
      <c r="D474" s="52">
        <f>'SS taxation calculator'!$C$7+B474+'SS taxation calculator'!$C$8+'SS taxation calculator'!$C$9*0.5-'Line By Line'!$E$12</f>
        <v>-585000</v>
      </c>
      <c r="E474" s="52">
        <f>IF(D474&lt;'Line By Line'!$E$14,0,MIN(D474-'Line By Line'!$E$14,'Line By Line'!$E$16))</f>
        <v>0</v>
      </c>
      <c r="F474" s="52">
        <f t="shared" si="3"/>
        <v>0</v>
      </c>
      <c r="G474" s="51" t="str">
        <f t="shared" si="4"/>
        <v>50% of 1st TH</v>
      </c>
      <c r="H474" s="51">
        <f>IF('Line By Line'!$E$14&lt;D474,D474-'Line By Line'!$E$14-E474,0)</f>
        <v>0</v>
      </c>
      <c r="I474" s="52">
        <f>H474*'SS taxation calculator'!$E$32</f>
        <v>0</v>
      </c>
      <c r="J474" s="52">
        <f t="shared" si="5"/>
        <v>0</v>
      </c>
      <c r="K474" s="204" t="str">
        <f t="shared" si="6"/>
        <v>#DIV/0!</v>
      </c>
      <c r="L474" s="54" t="str">
        <f>CONCATENATE("Adding $",ROUND(B474/1000,1),"K actually added $",ROUND((B474+(J474-'SS taxation calculator'!$G$8))/1000,1),"K")</f>
        <v>Adding $-585K actually added $-585K</v>
      </c>
      <c r="M474" s="61">
        <f>'SS taxation calculator'!$C$7+'SS taxation calculator'!$C$8+'SS taxation calculator'!$C$9+B474</f>
        <v>-585000</v>
      </c>
      <c r="N474" s="55">
        <f>J474+B474+'SS taxation calculator'!$C$7</f>
        <v>-585000</v>
      </c>
      <c r="O474" s="55">
        <f t="shared" si="7"/>
        <v>31500</v>
      </c>
      <c r="P474" s="132">
        <f>VLOOKUP('SS taxation calculator'!$C$12,'SS taxation calculator'!$BC$6:$BF$16,3,FALSE)</f>
        <v>0</v>
      </c>
      <c r="Q474" s="132">
        <f>VLOOKUP('SS taxation calculator'!$C$12,'SS taxation calculator'!$BC$6:$BF$16,4,FALSE)</f>
        <v>0</v>
      </c>
      <c r="R474" s="132">
        <f t="shared" si="8"/>
        <v>0</v>
      </c>
      <c r="S474" s="205">
        <f>VLOOKUP('SS taxation calculator'!$C$12,'SS taxation calculator'!$BC$6:$BF$16,2,FALSE)</f>
        <v>0</v>
      </c>
      <c r="T474" s="132">
        <f t="shared" si="9"/>
        <v>0</v>
      </c>
    </row>
    <row r="475" ht="15.75" customHeight="1">
      <c r="A475" s="55">
        <f t="shared" si="11"/>
        <v>0</v>
      </c>
      <c r="B475" s="52">
        <f t="shared" si="2"/>
        <v>-584000</v>
      </c>
      <c r="C475" s="51">
        <f>'SS taxation calculator'!$G$7</f>
        <v>0</v>
      </c>
      <c r="D475" s="52">
        <f>'SS taxation calculator'!$C$7+B475+'SS taxation calculator'!$C$8+'SS taxation calculator'!$C$9*0.5-'Line By Line'!$E$12</f>
        <v>-584000</v>
      </c>
      <c r="E475" s="52">
        <f>IF(D475&lt;'Line By Line'!$E$14,0,MIN(D475-'Line By Line'!$E$14,'Line By Line'!$E$16))</f>
        <v>0</v>
      </c>
      <c r="F475" s="52">
        <f t="shared" si="3"/>
        <v>0</v>
      </c>
      <c r="G475" s="51" t="str">
        <f t="shared" si="4"/>
        <v>50% of 1st TH</v>
      </c>
      <c r="H475" s="51">
        <f>IF('Line By Line'!$E$14&lt;D475,D475-'Line By Line'!$E$14-E475,0)</f>
        <v>0</v>
      </c>
      <c r="I475" s="52">
        <f>H475*'SS taxation calculator'!$E$32</f>
        <v>0</v>
      </c>
      <c r="J475" s="52">
        <f t="shared" si="5"/>
        <v>0</v>
      </c>
      <c r="K475" s="204" t="str">
        <f t="shared" si="6"/>
        <v>#DIV/0!</v>
      </c>
      <c r="L475" s="54" t="str">
        <f>CONCATENATE("Adding $",ROUND(B475/1000,1),"K actually added $",ROUND((B475+(J475-'SS taxation calculator'!$G$8))/1000,1),"K")</f>
        <v>Adding $-584K actually added $-584K</v>
      </c>
      <c r="M475" s="61">
        <f>'SS taxation calculator'!$C$7+'SS taxation calculator'!$C$8+'SS taxation calculator'!$C$9+B475</f>
        <v>-584000</v>
      </c>
      <c r="N475" s="55">
        <f>J475+B475+'SS taxation calculator'!$C$7</f>
        <v>-584000</v>
      </c>
      <c r="O475" s="55">
        <f t="shared" si="7"/>
        <v>31500</v>
      </c>
      <c r="P475" s="132">
        <f>VLOOKUP('SS taxation calculator'!$C$12,'SS taxation calculator'!$BC$6:$BF$16,3,FALSE)</f>
        <v>0</v>
      </c>
      <c r="Q475" s="132">
        <f>VLOOKUP('SS taxation calculator'!$C$12,'SS taxation calculator'!$BC$6:$BF$16,4,FALSE)</f>
        <v>0</v>
      </c>
      <c r="R475" s="132">
        <f t="shared" si="8"/>
        <v>0</v>
      </c>
      <c r="S475" s="205">
        <f>VLOOKUP('SS taxation calculator'!$C$12,'SS taxation calculator'!$BC$6:$BF$16,2,FALSE)</f>
        <v>0</v>
      </c>
      <c r="T475" s="132">
        <f t="shared" si="9"/>
        <v>0</v>
      </c>
    </row>
    <row r="476" ht="15.75" customHeight="1">
      <c r="A476" s="55">
        <f t="shared" si="11"/>
        <v>0</v>
      </c>
      <c r="B476" s="52">
        <f t="shared" si="2"/>
        <v>-583000</v>
      </c>
      <c r="C476" s="51">
        <f>'SS taxation calculator'!$G$7</f>
        <v>0</v>
      </c>
      <c r="D476" s="52">
        <f>'SS taxation calculator'!$C$7+B476+'SS taxation calculator'!$C$8+'SS taxation calculator'!$C$9*0.5-'Line By Line'!$E$12</f>
        <v>-583000</v>
      </c>
      <c r="E476" s="52">
        <f>IF(D476&lt;'Line By Line'!$E$14,0,MIN(D476-'Line By Line'!$E$14,'Line By Line'!$E$16))</f>
        <v>0</v>
      </c>
      <c r="F476" s="52">
        <f t="shared" si="3"/>
        <v>0</v>
      </c>
      <c r="G476" s="51" t="str">
        <f t="shared" si="4"/>
        <v>50% of 1st TH</v>
      </c>
      <c r="H476" s="51">
        <f>IF('Line By Line'!$E$14&lt;D476,D476-'Line By Line'!$E$14-E476,0)</f>
        <v>0</v>
      </c>
      <c r="I476" s="52">
        <f>H476*'SS taxation calculator'!$E$32</f>
        <v>0</v>
      </c>
      <c r="J476" s="52">
        <f t="shared" si="5"/>
        <v>0</v>
      </c>
      <c r="K476" s="204" t="str">
        <f t="shared" si="6"/>
        <v>#DIV/0!</v>
      </c>
      <c r="L476" s="54" t="str">
        <f>CONCATENATE("Adding $",ROUND(B476/1000,1),"K actually added $",ROUND((B476+(J476-'SS taxation calculator'!$G$8))/1000,1),"K")</f>
        <v>Adding $-583K actually added $-583K</v>
      </c>
      <c r="M476" s="61">
        <f>'SS taxation calculator'!$C$7+'SS taxation calculator'!$C$8+'SS taxation calculator'!$C$9+B476</f>
        <v>-583000</v>
      </c>
      <c r="N476" s="55">
        <f>J476+B476+'SS taxation calculator'!$C$7</f>
        <v>-583000</v>
      </c>
      <c r="O476" s="55">
        <f t="shared" si="7"/>
        <v>31500</v>
      </c>
      <c r="P476" s="132">
        <f>VLOOKUP('SS taxation calculator'!$C$12,'SS taxation calculator'!$BC$6:$BF$16,3,FALSE)</f>
        <v>0</v>
      </c>
      <c r="Q476" s="132">
        <f>VLOOKUP('SS taxation calculator'!$C$12,'SS taxation calculator'!$BC$6:$BF$16,4,FALSE)</f>
        <v>0</v>
      </c>
      <c r="R476" s="132">
        <f t="shared" si="8"/>
        <v>0</v>
      </c>
      <c r="S476" s="205">
        <f>VLOOKUP('SS taxation calculator'!$C$12,'SS taxation calculator'!$BC$6:$BF$16,2,FALSE)</f>
        <v>0</v>
      </c>
      <c r="T476" s="132">
        <f t="shared" si="9"/>
        <v>0</v>
      </c>
    </row>
    <row r="477" ht="15.75" customHeight="1">
      <c r="A477" s="55">
        <f t="shared" si="11"/>
        <v>0</v>
      </c>
      <c r="B477" s="52">
        <f t="shared" si="2"/>
        <v>-582000</v>
      </c>
      <c r="C477" s="51">
        <f>'SS taxation calculator'!$G$7</f>
        <v>0</v>
      </c>
      <c r="D477" s="52">
        <f>'SS taxation calculator'!$C$7+B477+'SS taxation calculator'!$C$8+'SS taxation calculator'!$C$9*0.5-'Line By Line'!$E$12</f>
        <v>-582000</v>
      </c>
      <c r="E477" s="52">
        <f>IF(D477&lt;'Line By Line'!$E$14,0,MIN(D477-'Line By Line'!$E$14,'Line By Line'!$E$16))</f>
        <v>0</v>
      </c>
      <c r="F477" s="52">
        <f t="shared" si="3"/>
        <v>0</v>
      </c>
      <c r="G477" s="51" t="str">
        <f t="shared" si="4"/>
        <v>50% of 1st TH</v>
      </c>
      <c r="H477" s="51">
        <f>IF('Line By Line'!$E$14&lt;D477,D477-'Line By Line'!$E$14-E477,0)</f>
        <v>0</v>
      </c>
      <c r="I477" s="52">
        <f>H477*'SS taxation calculator'!$E$32</f>
        <v>0</v>
      </c>
      <c r="J477" s="52">
        <f t="shared" si="5"/>
        <v>0</v>
      </c>
      <c r="K477" s="204" t="str">
        <f t="shared" si="6"/>
        <v>#DIV/0!</v>
      </c>
      <c r="L477" s="54" t="str">
        <f>CONCATENATE("Adding $",ROUND(B477/1000,1),"K actually added $",ROUND((B477+(J477-'SS taxation calculator'!$G$8))/1000,1),"K")</f>
        <v>Adding $-582K actually added $-582K</v>
      </c>
      <c r="M477" s="61">
        <f>'SS taxation calculator'!$C$7+'SS taxation calculator'!$C$8+'SS taxation calculator'!$C$9+B477</f>
        <v>-582000</v>
      </c>
      <c r="N477" s="55">
        <f>J477+B477+'SS taxation calculator'!$C$7</f>
        <v>-582000</v>
      </c>
      <c r="O477" s="55">
        <f t="shared" si="7"/>
        <v>31500</v>
      </c>
      <c r="P477" s="132">
        <f>VLOOKUP('SS taxation calculator'!$C$12,'SS taxation calculator'!$BC$6:$BF$16,3,FALSE)</f>
        <v>0</v>
      </c>
      <c r="Q477" s="132">
        <f>VLOOKUP('SS taxation calculator'!$C$12,'SS taxation calculator'!$BC$6:$BF$16,4,FALSE)</f>
        <v>0</v>
      </c>
      <c r="R477" s="132">
        <f t="shared" si="8"/>
        <v>0</v>
      </c>
      <c r="S477" s="205">
        <f>VLOOKUP('SS taxation calculator'!$C$12,'SS taxation calculator'!$BC$6:$BF$16,2,FALSE)</f>
        <v>0</v>
      </c>
      <c r="T477" s="132">
        <f t="shared" si="9"/>
        <v>0</v>
      </c>
    </row>
    <row r="478" ht="15.75" customHeight="1">
      <c r="A478" s="55">
        <f t="shared" si="11"/>
        <v>0</v>
      </c>
      <c r="B478" s="52">
        <f t="shared" si="2"/>
        <v>-581000</v>
      </c>
      <c r="C478" s="51">
        <f>'SS taxation calculator'!$G$7</f>
        <v>0</v>
      </c>
      <c r="D478" s="52">
        <f>'SS taxation calculator'!$C$7+B478+'SS taxation calculator'!$C$8+'SS taxation calculator'!$C$9*0.5-'Line By Line'!$E$12</f>
        <v>-581000</v>
      </c>
      <c r="E478" s="52">
        <f>IF(D478&lt;'Line By Line'!$E$14,0,MIN(D478-'Line By Line'!$E$14,'Line By Line'!$E$16))</f>
        <v>0</v>
      </c>
      <c r="F478" s="52">
        <f t="shared" si="3"/>
        <v>0</v>
      </c>
      <c r="G478" s="51" t="str">
        <f t="shared" si="4"/>
        <v>50% of 1st TH</v>
      </c>
      <c r="H478" s="51">
        <f>IF('Line By Line'!$E$14&lt;D478,D478-'Line By Line'!$E$14-E478,0)</f>
        <v>0</v>
      </c>
      <c r="I478" s="52">
        <f>H478*'SS taxation calculator'!$E$32</f>
        <v>0</v>
      </c>
      <c r="J478" s="52">
        <f t="shared" si="5"/>
        <v>0</v>
      </c>
      <c r="K478" s="204" t="str">
        <f t="shared" si="6"/>
        <v>#DIV/0!</v>
      </c>
      <c r="L478" s="54" t="str">
        <f>CONCATENATE("Adding $",ROUND(B478/1000,1),"K actually added $",ROUND((B478+(J478-'SS taxation calculator'!$G$8))/1000,1),"K")</f>
        <v>Adding $-581K actually added $-581K</v>
      </c>
      <c r="M478" s="61">
        <f>'SS taxation calculator'!$C$7+'SS taxation calculator'!$C$8+'SS taxation calculator'!$C$9+B478</f>
        <v>-581000</v>
      </c>
      <c r="N478" s="55">
        <f>J478+B478+'SS taxation calculator'!$C$7</f>
        <v>-581000</v>
      </c>
      <c r="O478" s="55">
        <f t="shared" si="7"/>
        <v>31500</v>
      </c>
      <c r="P478" s="132">
        <f>VLOOKUP('SS taxation calculator'!$C$12,'SS taxation calculator'!$BC$6:$BF$16,3,FALSE)</f>
        <v>0</v>
      </c>
      <c r="Q478" s="132">
        <f>VLOOKUP('SS taxation calculator'!$C$12,'SS taxation calculator'!$BC$6:$BF$16,4,FALSE)</f>
        <v>0</v>
      </c>
      <c r="R478" s="132">
        <f t="shared" si="8"/>
        <v>0</v>
      </c>
      <c r="S478" s="205">
        <f>VLOOKUP('SS taxation calculator'!$C$12,'SS taxation calculator'!$BC$6:$BF$16,2,FALSE)</f>
        <v>0</v>
      </c>
      <c r="T478" s="132">
        <f t="shared" si="9"/>
        <v>0</v>
      </c>
    </row>
    <row r="479" ht="15.75" customHeight="1">
      <c r="A479" s="55">
        <f t="shared" si="11"/>
        <v>0</v>
      </c>
      <c r="B479" s="52">
        <f t="shared" si="2"/>
        <v>-580000</v>
      </c>
      <c r="C479" s="51">
        <f>'SS taxation calculator'!$G$7</f>
        <v>0</v>
      </c>
      <c r="D479" s="52">
        <f>'SS taxation calculator'!$C$7+B479+'SS taxation calculator'!$C$8+'SS taxation calculator'!$C$9*0.5-'Line By Line'!$E$12</f>
        <v>-580000</v>
      </c>
      <c r="E479" s="52">
        <f>IF(D479&lt;'Line By Line'!$E$14,0,MIN(D479-'Line By Line'!$E$14,'Line By Line'!$E$16))</f>
        <v>0</v>
      </c>
      <c r="F479" s="52">
        <f t="shared" si="3"/>
        <v>0</v>
      </c>
      <c r="G479" s="51" t="str">
        <f t="shared" si="4"/>
        <v>50% of 1st TH</v>
      </c>
      <c r="H479" s="51">
        <f>IF('Line By Line'!$E$14&lt;D479,D479-'Line By Line'!$E$14-E479,0)</f>
        <v>0</v>
      </c>
      <c r="I479" s="52">
        <f>H479*'SS taxation calculator'!$E$32</f>
        <v>0</v>
      </c>
      <c r="J479" s="52">
        <f t="shared" si="5"/>
        <v>0</v>
      </c>
      <c r="K479" s="204" t="str">
        <f t="shared" si="6"/>
        <v>#DIV/0!</v>
      </c>
      <c r="L479" s="54" t="str">
        <f>CONCATENATE("Adding $",ROUND(B479/1000,1),"K actually added $",ROUND((B479+(J479-'SS taxation calculator'!$G$8))/1000,1),"K")</f>
        <v>Adding $-580K actually added $-580K</v>
      </c>
      <c r="M479" s="61">
        <f>'SS taxation calculator'!$C$7+'SS taxation calculator'!$C$8+'SS taxation calculator'!$C$9+B479</f>
        <v>-580000</v>
      </c>
      <c r="N479" s="55">
        <f>J479+B479+'SS taxation calculator'!$C$7</f>
        <v>-580000</v>
      </c>
      <c r="O479" s="55">
        <f t="shared" si="7"/>
        <v>31500</v>
      </c>
      <c r="P479" s="132">
        <f>VLOOKUP('SS taxation calculator'!$C$12,'SS taxation calculator'!$BC$6:$BF$16,3,FALSE)</f>
        <v>0</v>
      </c>
      <c r="Q479" s="132">
        <f>VLOOKUP('SS taxation calculator'!$C$12,'SS taxation calculator'!$BC$6:$BF$16,4,FALSE)</f>
        <v>0</v>
      </c>
      <c r="R479" s="132">
        <f t="shared" si="8"/>
        <v>0</v>
      </c>
      <c r="S479" s="205">
        <f>VLOOKUP('SS taxation calculator'!$C$12,'SS taxation calculator'!$BC$6:$BF$16,2,FALSE)</f>
        <v>0</v>
      </c>
      <c r="T479" s="132">
        <f t="shared" si="9"/>
        <v>0</v>
      </c>
    </row>
    <row r="480" ht="15.75" customHeight="1">
      <c r="A480" s="55">
        <f t="shared" si="11"/>
        <v>0</v>
      </c>
      <c r="B480" s="52">
        <f t="shared" si="2"/>
        <v>-579000</v>
      </c>
      <c r="C480" s="51">
        <f>'SS taxation calculator'!$G$7</f>
        <v>0</v>
      </c>
      <c r="D480" s="52">
        <f>'SS taxation calculator'!$C$7+B480+'SS taxation calculator'!$C$8+'SS taxation calculator'!$C$9*0.5-'Line By Line'!$E$12</f>
        <v>-579000</v>
      </c>
      <c r="E480" s="52">
        <f>IF(D480&lt;'Line By Line'!$E$14,0,MIN(D480-'Line By Line'!$E$14,'Line By Line'!$E$16))</f>
        <v>0</v>
      </c>
      <c r="F480" s="52">
        <f t="shared" si="3"/>
        <v>0</v>
      </c>
      <c r="G480" s="51" t="str">
        <f t="shared" si="4"/>
        <v>50% of 1st TH</v>
      </c>
      <c r="H480" s="51">
        <f>IF('Line By Line'!$E$14&lt;D480,D480-'Line By Line'!$E$14-E480,0)</f>
        <v>0</v>
      </c>
      <c r="I480" s="52">
        <f>H480*'SS taxation calculator'!$E$32</f>
        <v>0</v>
      </c>
      <c r="J480" s="52">
        <f t="shared" si="5"/>
        <v>0</v>
      </c>
      <c r="K480" s="204" t="str">
        <f t="shared" si="6"/>
        <v>#DIV/0!</v>
      </c>
      <c r="L480" s="54" t="str">
        <f>CONCATENATE("Adding $",ROUND(B480/1000,1),"K actually added $",ROUND((B480+(J480-'SS taxation calculator'!$G$8))/1000,1),"K")</f>
        <v>Adding $-579K actually added $-579K</v>
      </c>
      <c r="M480" s="61">
        <f>'SS taxation calculator'!$C$7+'SS taxation calculator'!$C$8+'SS taxation calculator'!$C$9+B480</f>
        <v>-579000</v>
      </c>
      <c r="N480" s="55">
        <f>J480+B480+'SS taxation calculator'!$C$7</f>
        <v>-579000</v>
      </c>
      <c r="O480" s="55">
        <f t="shared" si="7"/>
        <v>31500</v>
      </c>
      <c r="P480" s="132">
        <f>VLOOKUP('SS taxation calculator'!$C$12,'SS taxation calculator'!$BC$6:$BF$16,3,FALSE)</f>
        <v>0</v>
      </c>
      <c r="Q480" s="132">
        <f>VLOOKUP('SS taxation calculator'!$C$12,'SS taxation calculator'!$BC$6:$BF$16,4,FALSE)</f>
        <v>0</v>
      </c>
      <c r="R480" s="132">
        <f t="shared" si="8"/>
        <v>0</v>
      </c>
      <c r="S480" s="205">
        <f>VLOOKUP('SS taxation calculator'!$C$12,'SS taxation calculator'!$BC$6:$BF$16,2,FALSE)</f>
        <v>0</v>
      </c>
      <c r="T480" s="132">
        <f t="shared" si="9"/>
        <v>0</v>
      </c>
    </row>
    <row r="481" ht="15.75" customHeight="1">
      <c r="A481" s="55">
        <f t="shared" si="11"/>
        <v>0</v>
      </c>
      <c r="B481" s="52">
        <f t="shared" si="2"/>
        <v>-578000</v>
      </c>
      <c r="C481" s="51">
        <f>'SS taxation calculator'!$G$7</f>
        <v>0</v>
      </c>
      <c r="D481" s="52">
        <f>'SS taxation calculator'!$C$7+B481+'SS taxation calculator'!$C$8+'SS taxation calculator'!$C$9*0.5-'Line By Line'!$E$12</f>
        <v>-578000</v>
      </c>
      <c r="E481" s="52">
        <f>IF(D481&lt;'Line By Line'!$E$14,0,MIN(D481-'Line By Line'!$E$14,'Line By Line'!$E$16))</f>
        <v>0</v>
      </c>
      <c r="F481" s="52">
        <f t="shared" si="3"/>
        <v>0</v>
      </c>
      <c r="G481" s="51" t="str">
        <f t="shared" si="4"/>
        <v>50% of 1st TH</v>
      </c>
      <c r="H481" s="51">
        <f>IF('Line By Line'!$E$14&lt;D481,D481-'Line By Line'!$E$14-E481,0)</f>
        <v>0</v>
      </c>
      <c r="I481" s="52">
        <f>H481*'SS taxation calculator'!$E$32</f>
        <v>0</v>
      </c>
      <c r="J481" s="52">
        <f t="shared" si="5"/>
        <v>0</v>
      </c>
      <c r="K481" s="204" t="str">
        <f t="shared" si="6"/>
        <v>#DIV/0!</v>
      </c>
      <c r="L481" s="54" t="str">
        <f>CONCATENATE("Adding $",ROUND(B481/1000,1),"K actually added $",ROUND((B481+(J481-'SS taxation calculator'!$G$8))/1000,1),"K")</f>
        <v>Adding $-578K actually added $-578K</v>
      </c>
      <c r="M481" s="61">
        <f>'SS taxation calculator'!$C$7+'SS taxation calculator'!$C$8+'SS taxation calculator'!$C$9+B481</f>
        <v>-578000</v>
      </c>
      <c r="N481" s="55">
        <f>J481+B481+'SS taxation calculator'!$C$7</f>
        <v>-578000</v>
      </c>
      <c r="O481" s="55">
        <f t="shared" si="7"/>
        <v>31500</v>
      </c>
      <c r="P481" s="132">
        <f>VLOOKUP('SS taxation calculator'!$C$12,'SS taxation calculator'!$BC$6:$BF$16,3,FALSE)</f>
        <v>0</v>
      </c>
      <c r="Q481" s="132">
        <f>VLOOKUP('SS taxation calculator'!$C$12,'SS taxation calculator'!$BC$6:$BF$16,4,FALSE)</f>
        <v>0</v>
      </c>
      <c r="R481" s="132">
        <f t="shared" si="8"/>
        <v>0</v>
      </c>
      <c r="S481" s="205">
        <f>VLOOKUP('SS taxation calculator'!$C$12,'SS taxation calculator'!$BC$6:$BF$16,2,FALSE)</f>
        <v>0</v>
      </c>
      <c r="T481" s="132">
        <f t="shared" si="9"/>
        <v>0</v>
      </c>
    </row>
    <row r="482" ht="15.75" customHeight="1">
      <c r="A482" s="55">
        <f t="shared" si="11"/>
        <v>0</v>
      </c>
      <c r="B482" s="52">
        <f t="shared" si="2"/>
        <v>-577000</v>
      </c>
      <c r="C482" s="51">
        <f>'SS taxation calculator'!$G$7</f>
        <v>0</v>
      </c>
      <c r="D482" s="52">
        <f>'SS taxation calculator'!$C$7+B482+'SS taxation calculator'!$C$8+'SS taxation calculator'!$C$9*0.5-'Line By Line'!$E$12</f>
        <v>-577000</v>
      </c>
      <c r="E482" s="52">
        <f>IF(D482&lt;'Line By Line'!$E$14,0,MIN(D482-'Line By Line'!$E$14,'Line By Line'!$E$16))</f>
        <v>0</v>
      </c>
      <c r="F482" s="52">
        <f t="shared" si="3"/>
        <v>0</v>
      </c>
      <c r="G482" s="51" t="str">
        <f t="shared" si="4"/>
        <v>50% of 1st TH</v>
      </c>
      <c r="H482" s="51">
        <f>IF('Line By Line'!$E$14&lt;D482,D482-'Line By Line'!$E$14-E482,0)</f>
        <v>0</v>
      </c>
      <c r="I482" s="52">
        <f>H482*'SS taxation calculator'!$E$32</f>
        <v>0</v>
      </c>
      <c r="J482" s="52">
        <f t="shared" si="5"/>
        <v>0</v>
      </c>
      <c r="K482" s="204" t="str">
        <f t="shared" si="6"/>
        <v>#DIV/0!</v>
      </c>
      <c r="L482" s="54" t="str">
        <f>CONCATENATE("Adding $",ROUND(B482/1000,1),"K actually added $",ROUND((B482+(J482-'SS taxation calculator'!$G$8))/1000,1),"K")</f>
        <v>Adding $-577K actually added $-577K</v>
      </c>
      <c r="M482" s="61">
        <f>'SS taxation calculator'!$C$7+'SS taxation calculator'!$C$8+'SS taxation calculator'!$C$9+B482</f>
        <v>-577000</v>
      </c>
      <c r="N482" s="55">
        <f>J482+B482+'SS taxation calculator'!$C$7</f>
        <v>-577000</v>
      </c>
      <c r="O482" s="55">
        <f t="shared" si="7"/>
        <v>31500</v>
      </c>
      <c r="P482" s="132">
        <f>VLOOKUP('SS taxation calculator'!$C$12,'SS taxation calculator'!$BC$6:$BF$16,3,FALSE)</f>
        <v>0</v>
      </c>
      <c r="Q482" s="132">
        <f>VLOOKUP('SS taxation calculator'!$C$12,'SS taxation calculator'!$BC$6:$BF$16,4,FALSE)</f>
        <v>0</v>
      </c>
      <c r="R482" s="132">
        <f t="shared" si="8"/>
        <v>0</v>
      </c>
      <c r="S482" s="205">
        <f>VLOOKUP('SS taxation calculator'!$C$12,'SS taxation calculator'!$BC$6:$BF$16,2,FALSE)</f>
        <v>0</v>
      </c>
      <c r="T482" s="132">
        <f t="shared" si="9"/>
        <v>0</v>
      </c>
    </row>
    <row r="483" ht="15.75" customHeight="1">
      <c r="A483" s="55">
        <f t="shared" si="11"/>
        <v>0</v>
      </c>
      <c r="B483" s="52">
        <f t="shared" si="2"/>
        <v>-576000</v>
      </c>
      <c r="C483" s="51">
        <f>'SS taxation calculator'!$G$7</f>
        <v>0</v>
      </c>
      <c r="D483" s="52">
        <f>'SS taxation calculator'!$C$7+B483+'SS taxation calculator'!$C$8+'SS taxation calculator'!$C$9*0.5-'Line By Line'!$E$12</f>
        <v>-576000</v>
      </c>
      <c r="E483" s="52">
        <f>IF(D483&lt;'Line By Line'!$E$14,0,MIN(D483-'Line By Line'!$E$14,'Line By Line'!$E$16))</f>
        <v>0</v>
      </c>
      <c r="F483" s="52">
        <f t="shared" si="3"/>
        <v>0</v>
      </c>
      <c r="G483" s="51" t="str">
        <f t="shared" si="4"/>
        <v>50% of 1st TH</v>
      </c>
      <c r="H483" s="51">
        <f>IF('Line By Line'!$E$14&lt;D483,D483-'Line By Line'!$E$14-E483,0)</f>
        <v>0</v>
      </c>
      <c r="I483" s="52">
        <f>H483*'SS taxation calculator'!$E$32</f>
        <v>0</v>
      </c>
      <c r="J483" s="52">
        <f t="shared" si="5"/>
        <v>0</v>
      </c>
      <c r="K483" s="204" t="str">
        <f t="shared" si="6"/>
        <v>#DIV/0!</v>
      </c>
      <c r="L483" s="54" t="str">
        <f>CONCATENATE("Adding $",ROUND(B483/1000,1),"K actually added $",ROUND((B483+(J483-'SS taxation calculator'!$G$8))/1000,1),"K")</f>
        <v>Adding $-576K actually added $-576K</v>
      </c>
      <c r="M483" s="61">
        <f>'SS taxation calculator'!$C$7+'SS taxation calculator'!$C$8+'SS taxation calculator'!$C$9+B483</f>
        <v>-576000</v>
      </c>
      <c r="N483" s="55">
        <f>J483+B483+'SS taxation calculator'!$C$7</f>
        <v>-576000</v>
      </c>
      <c r="O483" s="55">
        <f t="shared" si="7"/>
        <v>31500</v>
      </c>
      <c r="P483" s="132">
        <f>VLOOKUP('SS taxation calculator'!$C$12,'SS taxation calculator'!$BC$6:$BF$16,3,FALSE)</f>
        <v>0</v>
      </c>
      <c r="Q483" s="132">
        <f>VLOOKUP('SS taxation calculator'!$C$12,'SS taxation calculator'!$BC$6:$BF$16,4,FALSE)</f>
        <v>0</v>
      </c>
      <c r="R483" s="132">
        <f t="shared" si="8"/>
        <v>0</v>
      </c>
      <c r="S483" s="205">
        <f>VLOOKUP('SS taxation calculator'!$C$12,'SS taxation calculator'!$BC$6:$BF$16,2,FALSE)</f>
        <v>0</v>
      </c>
      <c r="T483" s="132">
        <f t="shared" si="9"/>
        <v>0</v>
      </c>
    </row>
    <row r="484" ht="15.75" customHeight="1">
      <c r="A484" s="55">
        <f t="shared" si="11"/>
        <v>0</v>
      </c>
      <c r="B484" s="52">
        <f t="shared" si="2"/>
        <v>-575000</v>
      </c>
      <c r="C484" s="51">
        <f>'SS taxation calculator'!$G$7</f>
        <v>0</v>
      </c>
      <c r="D484" s="52">
        <f>'SS taxation calculator'!$C$7+B484+'SS taxation calculator'!$C$8+'SS taxation calculator'!$C$9*0.5-'Line By Line'!$E$12</f>
        <v>-575000</v>
      </c>
      <c r="E484" s="52">
        <f>IF(D484&lt;'Line By Line'!$E$14,0,MIN(D484-'Line By Line'!$E$14,'Line By Line'!$E$16))</f>
        <v>0</v>
      </c>
      <c r="F484" s="52">
        <f t="shared" si="3"/>
        <v>0</v>
      </c>
      <c r="G484" s="51" t="str">
        <f t="shared" si="4"/>
        <v>50% of 1st TH</v>
      </c>
      <c r="H484" s="51">
        <f>IF('Line By Line'!$E$14&lt;D484,D484-'Line By Line'!$E$14-E484,0)</f>
        <v>0</v>
      </c>
      <c r="I484" s="52">
        <f>H484*'SS taxation calculator'!$E$32</f>
        <v>0</v>
      </c>
      <c r="J484" s="52">
        <f t="shared" si="5"/>
        <v>0</v>
      </c>
      <c r="K484" s="204" t="str">
        <f t="shared" si="6"/>
        <v>#DIV/0!</v>
      </c>
      <c r="L484" s="54" t="str">
        <f>CONCATENATE("Adding $",ROUND(B484/1000,1),"K actually added $",ROUND((B484+(J484-'SS taxation calculator'!$G$8))/1000,1),"K")</f>
        <v>Adding $-575K actually added $-575K</v>
      </c>
      <c r="M484" s="61">
        <f>'SS taxation calculator'!$C$7+'SS taxation calculator'!$C$8+'SS taxation calculator'!$C$9+B484</f>
        <v>-575000</v>
      </c>
      <c r="N484" s="55">
        <f>J484+B484+'SS taxation calculator'!$C$7</f>
        <v>-575000</v>
      </c>
      <c r="O484" s="55">
        <f t="shared" si="7"/>
        <v>31500</v>
      </c>
      <c r="P484" s="132">
        <f>VLOOKUP('SS taxation calculator'!$C$12,'SS taxation calculator'!$BC$6:$BF$16,3,FALSE)</f>
        <v>0</v>
      </c>
      <c r="Q484" s="132">
        <f>VLOOKUP('SS taxation calculator'!$C$12,'SS taxation calculator'!$BC$6:$BF$16,4,FALSE)</f>
        <v>0</v>
      </c>
      <c r="R484" s="132">
        <f t="shared" si="8"/>
        <v>0</v>
      </c>
      <c r="S484" s="205">
        <f>VLOOKUP('SS taxation calculator'!$C$12,'SS taxation calculator'!$BC$6:$BF$16,2,FALSE)</f>
        <v>0</v>
      </c>
      <c r="T484" s="132">
        <f t="shared" si="9"/>
        <v>0</v>
      </c>
    </row>
    <row r="485" ht="15.75" customHeight="1">
      <c r="A485" s="55">
        <f t="shared" si="11"/>
        <v>0</v>
      </c>
      <c r="B485" s="52">
        <f t="shared" si="2"/>
        <v>-574000</v>
      </c>
      <c r="C485" s="51">
        <f>'SS taxation calculator'!$G$7</f>
        <v>0</v>
      </c>
      <c r="D485" s="52">
        <f>'SS taxation calculator'!$C$7+B485+'SS taxation calculator'!$C$8+'SS taxation calculator'!$C$9*0.5-'Line By Line'!$E$12</f>
        <v>-574000</v>
      </c>
      <c r="E485" s="52">
        <f>IF(D485&lt;'Line By Line'!$E$14,0,MIN(D485-'Line By Line'!$E$14,'Line By Line'!$E$16))</f>
        <v>0</v>
      </c>
      <c r="F485" s="52">
        <f t="shared" si="3"/>
        <v>0</v>
      </c>
      <c r="G485" s="51" t="str">
        <f t="shared" si="4"/>
        <v>50% of 1st TH</v>
      </c>
      <c r="H485" s="51">
        <f>IF('Line By Line'!$E$14&lt;D485,D485-'Line By Line'!$E$14-E485,0)</f>
        <v>0</v>
      </c>
      <c r="I485" s="52">
        <f>H485*'SS taxation calculator'!$E$32</f>
        <v>0</v>
      </c>
      <c r="J485" s="52">
        <f t="shared" si="5"/>
        <v>0</v>
      </c>
      <c r="K485" s="204" t="str">
        <f t="shared" si="6"/>
        <v>#DIV/0!</v>
      </c>
      <c r="L485" s="54" t="str">
        <f>CONCATENATE("Adding $",ROUND(B485/1000,1),"K actually added $",ROUND((B485+(J485-'SS taxation calculator'!$G$8))/1000,1),"K")</f>
        <v>Adding $-574K actually added $-574K</v>
      </c>
      <c r="M485" s="61">
        <f>'SS taxation calculator'!$C$7+'SS taxation calculator'!$C$8+'SS taxation calculator'!$C$9+B485</f>
        <v>-574000</v>
      </c>
      <c r="N485" s="55">
        <f>J485+B485+'SS taxation calculator'!$C$7</f>
        <v>-574000</v>
      </c>
      <c r="O485" s="55">
        <f t="shared" si="7"/>
        <v>31500</v>
      </c>
      <c r="P485" s="132">
        <f>VLOOKUP('SS taxation calculator'!$C$12,'SS taxation calculator'!$BC$6:$BF$16,3,FALSE)</f>
        <v>0</v>
      </c>
      <c r="Q485" s="132">
        <f>VLOOKUP('SS taxation calculator'!$C$12,'SS taxation calculator'!$BC$6:$BF$16,4,FALSE)</f>
        <v>0</v>
      </c>
      <c r="R485" s="132">
        <f t="shared" si="8"/>
        <v>0</v>
      </c>
      <c r="S485" s="205">
        <f>VLOOKUP('SS taxation calculator'!$C$12,'SS taxation calculator'!$BC$6:$BF$16,2,FALSE)</f>
        <v>0</v>
      </c>
      <c r="T485" s="132">
        <f t="shared" si="9"/>
        <v>0</v>
      </c>
    </row>
    <row r="486" ht="15.75" customHeight="1">
      <c r="A486" s="55">
        <f t="shared" si="11"/>
        <v>0</v>
      </c>
      <c r="B486" s="52">
        <f t="shared" si="2"/>
        <v>-573000</v>
      </c>
      <c r="C486" s="51">
        <f>'SS taxation calculator'!$G$7</f>
        <v>0</v>
      </c>
      <c r="D486" s="52">
        <f>'SS taxation calculator'!$C$7+B486+'SS taxation calculator'!$C$8+'SS taxation calculator'!$C$9*0.5-'Line By Line'!$E$12</f>
        <v>-573000</v>
      </c>
      <c r="E486" s="52">
        <f>IF(D486&lt;'Line By Line'!$E$14,0,MIN(D486-'Line By Line'!$E$14,'Line By Line'!$E$16))</f>
        <v>0</v>
      </c>
      <c r="F486" s="52">
        <f t="shared" si="3"/>
        <v>0</v>
      </c>
      <c r="G486" s="51" t="str">
        <f t="shared" si="4"/>
        <v>50% of 1st TH</v>
      </c>
      <c r="H486" s="51">
        <f>IF('Line By Line'!$E$14&lt;D486,D486-'Line By Line'!$E$14-E486,0)</f>
        <v>0</v>
      </c>
      <c r="I486" s="52">
        <f>H486*'SS taxation calculator'!$E$32</f>
        <v>0</v>
      </c>
      <c r="J486" s="52">
        <f t="shared" si="5"/>
        <v>0</v>
      </c>
      <c r="K486" s="204" t="str">
        <f t="shared" si="6"/>
        <v>#DIV/0!</v>
      </c>
      <c r="L486" s="54" t="str">
        <f>CONCATENATE("Adding $",ROUND(B486/1000,1),"K actually added $",ROUND((B486+(J486-'SS taxation calculator'!$G$8))/1000,1),"K")</f>
        <v>Adding $-573K actually added $-573K</v>
      </c>
      <c r="M486" s="61">
        <f>'SS taxation calculator'!$C$7+'SS taxation calculator'!$C$8+'SS taxation calculator'!$C$9+B486</f>
        <v>-573000</v>
      </c>
      <c r="N486" s="55">
        <f>J486+B486+'SS taxation calculator'!$C$7</f>
        <v>-573000</v>
      </c>
      <c r="O486" s="55">
        <f t="shared" si="7"/>
        <v>31500</v>
      </c>
      <c r="P486" s="132">
        <f>VLOOKUP('SS taxation calculator'!$C$12,'SS taxation calculator'!$BC$6:$BF$16,3,FALSE)</f>
        <v>0</v>
      </c>
      <c r="Q486" s="132">
        <f>VLOOKUP('SS taxation calculator'!$C$12,'SS taxation calculator'!$BC$6:$BF$16,4,FALSE)</f>
        <v>0</v>
      </c>
      <c r="R486" s="132">
        <f t="shared" si="8"/>
        <v>0</v>
      </c>
      <c r="S486" s="205">
        <f>VLOOKUP('SS taxation calculator'!$C$12,'SS taxation calculator'!$BC$6:$BF$16,2,FALSE)</f>
        <v>0</v>
      </c>
      <c r="T486" s="132">
        <f t="shared" si="9"/>
        <v>0</v>
      </c>
    </row>
    <row r="487" ht="15.75" customHeight="1">
      <c r="A487" s="55">
        <f t="shared" si="11"/>
        <v>0</v>
      </c>
      <c r="B487" s="52">
        <f t="shared" si="2"/>
        <v>-572000</v>
      </c>
      <c r="C487" s="51">
        <f>'SS taxation calculator'!$G$7</f>
        <v>0</v>
      </c>
      <c r="D487" s="52">
        <f>'SS taxation calculator'!$C$7+B487+'SS taxation calculator'!$C$8+'SS taxation calculator'!$C$9*0.5-'Line By Line'!$E$12</f>
        <v>-572000</v>
      </c>
      <c r="E487" s="52">
        <f>IF(D487&lt;'Line By Line'!$E$14,0,MIN(D487-'Line By Line'!$E$14,'Line By Line'!$E$16))</f>
        <v>0</v>
      </c>
      <c r="F487" s="52">
        <f t="shared" si="3"/>
        <v>0</v>
      </c>
      <c r="G487" s="51" t="str">
        <f t="shared" si="4"/>
        <v>50% of 1st TH</v>
      </c>
      <c r="H487" s="51">
        <f>IF('Line By Line'!$E$14&lt;D487,D487-'Line By Line'!$E$14-E487,0)</f>
        <v>0</v>
      </c>
      <c r="I487" s="52">
        <f>H487*'SS taxation calculator'!$E$32</f>
        <v>0</v>
      </c>
      <c r="J487" s="52">
        <f t="shared" si="5"/>
        <v>0</v>
      </c>
      <c r="K487" s="204" t="str">
        <f t="shared" si="6"/>
        <v>#DIV/0!</v>
      </c>
      <c r="L487" s="54" t="str">
        <f>CONCATENATE("Adding $",ROUND(B487/1000,1),"K actually added $",ROUND((B487+(J487-'SS taxation calculator'!$G$8))/1000,1),"K")</f>
        <v>Adding $-572K actually added $-572K</v>
      </c>
      <c r="M487" s="61">
        <f>'SS taxation calculator'!$C$7+'SS taxation calculator'!$C$8+'SS taxation calculator'!$C$9+B487</f>
        <v>-572000</v>
      </c>
      <c r="N487" s="55">
        <f>J487+B487+'SS taxation calculator'!$C$7</f>
        <v>-572000</v>
      </c>
      <c r="O487" s="55">
        <f t="shared" si="7"/>
        <v>31500</v>
      </c>
      <c r="P487" s="132">
        <f>VLOOKUP('SS taxation calculator'!$C$12,'SS taxation calculator'!$BC$6:$BF$16,3,FALSE)</f>
        <v>0</v>
      </c>
      <c r="Q487" s="132">
        <f>VLOOKUP('SS taxation calculator'!$C$12,'SS taxation calculator'!$BC$6:$BF$16,4,FALSE)</f>
        <v>0</v>
      </c>
      <c r="R487" s="132">
        <f t="shared" si="8"/>
        <v>0</v>
      </c>
      <c r="S487" s="205">
        <f>VLOOKUP('SS taxation calculator'!$C$12,'SS taxation calculator'!$BC$6:$BF$16,2,FALSE)</f>
        <v>0</v>
      </c>
      <c r="T487" s="132">
        <f t="shared" si="9"/>
        <v>0</v>
      </c>
    </row>
    <row r="488" ht="15.75" customHeight="1">
      <c r="A488" s="55">
        <f t="shared" si="11"/>
        <v>0</v>
      </c>
      <c r="B488" s="52">
        <f t="shared" si="2"/>
        <v>-571000</v>
      </c>
      <c r="C488" s="51">
        <f>'SS taxation calculator'!$G$7</f>
        <v>0</v>
      </c>
      <c r="D488" s="52">
        <f>'SS taxation calculator'!$C$7+B488+'SS taxation calculator'!$C$8+'SS taxation calculator'!$C$9*0.5-'Line By Line'!$E$12</f>
        <v>-571000</v>
      </c>
      <c r="E488" s="52">
        <f>IF(D488&lt;'Line By Line'!$E$14,0,MIN(D488-'Line By Line'!$E$14,'Line By Line'!$E$16))</f>
        <v>0</v>
      </c>
      <c r="F488" s="52">
        <f t="shared" si="3"/>
        <v>0</v>
      </c>
      <c r="G488" s="51" t="str">
        <f t="shared" si="4"/>
        <v>50% of 1st TH</v>
      </c>
      <c r="H488" s="51">
        <f>IF('Line By Line'!$E$14&lt;D488,D488-'Line By Line'!$E$14-E488,0)</f>
        <v>0</v>
      </c>
      <c r="I488" s="52">
        <f>H488*'SS taxation calculator'!$E$32</f>
        <v>0</v>
      </c>
      <c r="J488" s="52">
        <f t="shared" si="5"/>
        <v>0</v>
      </c>
      <c r="K488" s="204" t="str">
        <f t="shared" si="6"/>
        <v>#DIV/0!</v>
      </c>
      <c r="L488" s="54" t="str">
        <f>CONCATENATE("Adding $",ROUND(B488/1000,1),"K actually added $",ROUND((B488+(J488-'SS taxation calculator'!$G$8))/1000,1),"K")</f>
        <v>Adding $-571K actually added $-571K</v>
      </c>
      <c r="M488" s="61">
        <f>'SS taxation calculator'!$C$7+'SS taxation calculator'!$C$8+'SS taxation calculator'!$C$9+B488</f>
        <v>-571000</v>
      </c>
      <c r="N488" s="55">
        <f>J488+B488+'SS taxation calculator'!$C$7</f>
        <v>-571000</v>
      </c>
      <c r="O488" s="55">
        <f t="shared" si="7"/>
        <v>31500</v>
      </c>
      <c r="P488" s="132">
        <f>VLOOKUP('SS taxation calculator'!$C$12,'SS taxation calculator'!$BC$6:$BF$16,3,FALSE)</f>
        <v>0</v>
      </c>
      <c r="Q488" s="132">
        <f>VLOOKUP('SS taxation calculator'!$C$12,'SS taxation calculator'!$BC$6:$BF$16,4,FALSE)</f>
        <v>0</v>
      </c>
      <c r="R488" s="132">
        <f t="shared" si="8"/>
        <v>0</v>
      </c>
      <c r="S488" s="205">
        <f>VLOOKUP('SS taxation calculator'!$C$12,'SS taxation calculator'!$BC$6:$BF$16,2,FALSE)</f>
        <v>0</v>
      </c>
      <c r="T488" s="132">
        <f t="shared" si="9"/>
        <v>0</v>
      </c>
    </row>
    <row r="489" ht="15.75" customHeight="1">
      <c r="A489" s="55">
        <f t="shared" si="11"/>
        <v>0</v>
      </c>
      <c r="B489" s="52">
        <f t="shared" si="2"/>
        <v>-570000</v>
      </c>
      <c r="C489" s="51">
        <f>'SS taxation calculator'!$G$7</f>
        <v>0</v>
      </c>
      <c r="D489" s="52">
        <f>'SS taxation calculator'!$C$7+B489+'SS taxation calculator'!$C$8+'SS taxation calculator'!$C$9*0.5-'Line By Line'!$E$12</f>
        <v>-570000</v>
      </c>
      <c r="E489" s="52">
        <f>IF(D489&lt;'Line By Line'!$E$14,0,MIN(D489-'Line By Line'!$E$14,'Line By Line'!$E$16))</f>
        <v>0</v>
      </c>
      <c r="F489" s="52">
        <f t="shared" si="3"/>
        <v>0</v>
      </c>
      <c r="G489" s="51" t="str">
        <f t="shared" si="4"/>
        <v>50% of 1st TH</v>
      </c>
      <c r="H489" s="51">
        <f>IF('Line By Line'!$E$14&lt;D489,D489-'Line By Line'!$E$14-E489,0)</f>
        <v>0</v>
      </c>
      <c r="I489" s="52">
        <f>H489*'SS taxation calculator'!$E$32</f>
        <v>0</v>
      </c>
      <c r="J489" s="52">
        <f t="shared" si="5"/>
        <v>0</v>
      </c>
      <c r="K489" s="204" t="str">
        <f t="shared" si="6"/>
        <v>#DIV/0!</v>
      </c>
      <c r="L489" s="54" t="str">
        <f>CONCATENATE("Adding $",ROUND(B489/1000,1),"K actually added $",ROUND((B489+(J489-'SS taxation calculator'!$G$8))/1000,1),"K")</f>
        <v>Adding $-570K actually added $-570K</v>
      </c>
      <c r="M489" s="61">
        <f>'SS taxation calculator'!$C$7+'SS taxation calculator'!$C$8+'SS taxation calculator'!$C$9+B489</f>
        <v>-570000</v>
      </c>
      <c r="N489" s="55">
        <f>J489+B489+'SS taxation calculator'!$C$7</f>
        <v>-570000</v>
      </c>
      <c r="O489" s="55">
        <f t="shared" si="7"/>
        <v>31500</v>
      </c>
      <c r="P489" s="132">
        <f>VLOOKUP('SS taxation calculator'!$C$12,'SS taxation calculator'!$BC$6:$BF$16,3,FALSE)</f>
        <v>0</v>
      </c>
      <c r="Q489" s="132">
        <f>VLOOKUP('SS taxation calculator'!$C$12,'SS taxation calculator'!$BC$6:$BF$16,4,FALSE)</f>
        <v>0</v>
      </c>
      <c r="R489" s="132">
        <f t="shared" si="8"/>
        <v>0</v>
      </c>
      <c r="S489" s="205">
        <f>VLOOKUP('SS taxation calculator'!$C$12,'SS taxation calculator'!$BC$6:$BF$16,2,FALSE)</f>
        <v>0</v>
      </c>
      <c r="T489" s="132">
        <f t="shared" si="9"/>
        <v>0</v>
      </c>
    </row>
    <row r="490" ht="15.75" customHeight="1">
      <c r="A490" s="55">
        <f t="shared" si="11"/>
        <v>0</v>
      </c>
      <c r="B490" s="52">
        <f t="shared" si="2"/>
        <v>-569000</v>
      </c>
      <c r="C490" s="51">
        <f>'SS taxation calculator'!$G$7</f>
        <v>0</v>
      </c>
      <c r="D490" s="52">
        <f>'SS taxation calculator'!$C$7+B490+'SS taxation calculator'!$C$8+'SS taxation calculator'!$C$9*0.5-'Line By Line'!$E$12</f>
        <v>-569000</v>
      </c>
      <c r="E490" s="52">
        <f>IF(D490&lt;'Line By Line'!$E$14,0,MIN(D490-'Line By Line'!$E$14,'Line By Line'!$E$16))</f>
        <v>0</v>
      </c>
      <c r="F490" s="52">
        <f t="shared" si="3"/>
        <v>0</v>
      </c>
      <c r="G490" s="51" t="str">
        <f t="shared" si="4"/>
        <v>50% of 1st TH</v>
      </c>
      <c r="H490" s="51">
        <f>IF('Line By Line'!$E$14&lt;D490,D490-'Line By Line'!$E$14-E490,0)</f>
        <v>0</v>
      </c>
      <c r="I490" s="52">
        <f>H490*'SS taxation calculator'!$E$32</f>
        <v>0</v>
      </c>
      <c r="J490" s="52">
        <f t="shared" si="5"/>
        <v>0</v>
      </c>
      <c r="K490" s="204" t="str">
        <f t="shared" si="6"/>
        <v>#DIV/0!</v>
      </c>
      <c r="L490" s="54" t="str">
        <f>CONCATENATE("Adding $",ROUND(B490/1000,1),"K actually added $",ROUND((B490+(J490-'SS taxation calculator'!$G$8))/1000,1),"K")</f>
        <v>Adding $-569K actually added $-569K</v>
      </c>
      <c r="M490" s="61">
        <f>'SS taxation calculator'!$C$7+'SS taxation calculator'!$C$8+'SS taxation calculator'!$C$9+B490</f>
        <v>-569000</v>
      </c>
      <c r="N490" s="55">
        <f>J490+B490+'SS taxation calculator'!$C$7</f>
        <v>-569000</v>
      </c>
      <c r="O490" s="55">
        <f t="shared" si="7"/>
        <v>31500</v>
      </c>
      <c r="P490" s="132">
        <f>VLOOKUP('SS taxation calculator'!$C$12,'SS taxation calculator'!$BC$6:$BF$16,3,FALSE)</f>
        <v>0</v>
      </c>
      <c r="Q490" s="132">
        <f>VLOOKUP('SS taxation calculator'!$C$12,'SS taxation calculator'!$BC$6:$BF$16,4,FALSE)</f>
        <v>0</v>
      </c>
      <c r="R490" s="132">
        <f t="shared" si="8"/>
        <v>0</v>
      </c>
      <c r="S490" s="205">
        <f>VLOOKUP('SS taxation calculator'!$C$12,'SS taxation calculator'!$BC$6:$BF$16,2,FALSE)</f>
        <v>0</v>
      </c>
      <c r="T490" s="132">
        <f t="shared" si="9"/>
        <v>0</v>
      </c>
    </row>
    <row r="491" ht="15.75" customHeight="1">
      <c r="A491" s="55">
        <f t="shared" si="11"/>
        <v>0</v>
      </c>
      <c r="B491" s="52">
        <f t="shared" si="2"/>
        <v>-568000</v>
      </c>
      <c r="C491" s="51">
        <f>'SS taxation calculator'!$G$7</f>
        <v>0</v>
      </c>
      <c r="D491" s="52">
        <f>'SS taxation calculator'!$C$7+B491+'SS taxation calculator'!$C$8+'SS taxation calculator'!$C$9*0.5-'Line By Line'!$E$12</f>
        <v>-568000</v>
      </c>
      <c r="E491" s="52">
        <f>IF(D491&lt;'Line By Line'!$E$14,0,MIN(D491-'Line By Line'!$E$14,'Line By Line'!$E$16))</f>
        <v>0</v>
      </c>
      <c r="F491" s="52">
        <f t="shared" si="3"/>
        <v>0</v>
      </c>
      <c r="G491" s="51" t="str">
        <f t="shared" si="4"/>
        <v>50% of 1st TH</v>
      </c>
      <c r="H491" s="51">
        <f>IF('Line By Line'!$E$14&lt;D491,D491-'Line By Line'!$E$14-E491,0)</f>
        <v>0</v>
      </c>
      <c r="I491" s="52">
        <f>H491*'SS taxation calculator'!$E$32</f>
        <v>0</v>
      </c>
      <c r="J491" s="52">
        <f t="shared" si="5"/>
        <v>0</v>
      </c>
      <c r="K491" s="204" t="str">
        <f t="shared" si="6"/>
        <v>#DIV/0!</v>
      </c>
      <c r="L491" s="54" t="str">
        <f>CONCATENATE("Adding $",ROUND(B491/1000,1),"K actually added $",ROUND((B491+(J491-'SS taxation calculator'!$G$8))/1000,1),"K")</f>
        <v>Adding $-568K actually added $-568K</v>
      </c>
      <c r="M491" s="61">
        <f>'SS taxation calculator'!$C$7+'SS taxation calculator'!$C$8+'SS taxation calculator'!$C$9+B491</f>
        <v>-568000</v>
      </c>
      <c r="N491" s="55">
        <f>J491+B491+'SS taxation calculator'!$C$7</f>
        <v>-568000</v>
      </c>
      <c r="O491" s="55">
        <f t="shared" si="7"/>
        <v>31500</v>
      </c>
      <c r="P491" s="132">
        <f>VLOOKUP('SS taxation calculator'!$C$12,'SS taxation calculator'!$BC$6:$BF$16,3,FALSE)</f>
        <v>0</v>
      </c>
      <c r="Q491" s="132">
        <f>VLOOKUP('SS taxation calculator'!$C$12,'SS taxation calculator'!$BC$6:$BF$16,4,FALSE)</f>
        <v>0</v>
      </c>
      <c r="R491" s="132">
        <f t="shared" si="8"/>
        <v>0</v>
      </c>
      <c r="S491" s="205">
        <f>VLOOKUP('SS taxation calculator'!$C$12,'SS taxation calculator'!$BC$6:$BF$16,2,FALSE)</f>
        <v>0</v>
      </c>
      <c r="T491" s="132">
        <f t="shared" si="9"/>
        <v>0</v>
      </c>
    </row>
    <row r="492" ht="15.75" customHeight="1">
      <c r="A492" s="55">
        <f t="shared" si="11"/>
        <v>0</v>
      </c>
      <c r="B492" s="52">
        <f t="shared" si="2"/>
        <v>-567000</v>
      </c>
      <c r="C492" s="51">
        <f>'SS taxation calculator'!$G$7</f>
        <v>0</v>
      </c>
      <c r="D492" s="52">
        <f>'SS taxation calculator'!$C$7+B492+'SS taxation calculator'!$C$8+'SS taxation calculator'!$C$9*0.5-'Line By Line'!$E$12</f>
        <v>-567000</v>
      </c>
      <c r="E492" s="52">
        <f>IF(D492&lt;'Line By Line'!$E$14,0,MIN(D492-'Line By Line'!$E$14,'Line By Line'!$E$16))</f>
        <v>0</v>
      </c>
      <c r="F492" s="52">
        <f t="shared" si="3"/>
        <v>0</v>
      </c>
      <c r="G492" s="51" t="str">
        <f t="shared" si="4"/>
        <v>50% of 1st TH</v>
      </c>
      <c r="H492" s="51">
        <f>IF('Line By Line'!$E$14&lt;D492,D492-'Line By Line'!$E$14-E492,0)</f>
        <v>0</v>
      </c>
      <c r="I492" s="52">
        <f>H492*'SS taxation calculator'!$E$32</f>
        <v>0</v>
      </c>
      <c r="J492" s="52">
        <f t="shared" si="5"/>
        <v>0</v>
      </c>
      <c r="K492" s="204" t="str">
        <f t="shared" si="6"/>
        <v>#DIV/0!</v>
      </c>
      <c r="L492" s="54" t="str">
        <f>CONCATENATE("Adding $",ROUND(B492/1000,1),"K actually added $",ROUND((B492+(J492-'SS taxation calculator'!$G$8))/1000,1),"K")</f>
        <v>Adding $-567K actually added $-567K</v>
      </c>
      <c r="M492" s="61">
        <f>'SS taxation calculator'!$C$7+'SS taxation calculator'!$C$8+'SS taxation calculator'!$C$9+B492</f>
        <v>-567000</v>
      </c>
      <c r="N492" s="55">
        <f>J492+B492+'SS taxation calculator'!$C$7</f>
        <v>-567000</v>
      </c>
      <c r="O492" s="55">
        <f t="shared" si="7"/>
        <v>31500</v>
      </c>
      <c r="P492" s="132">
        <f>VLOOKUP('SS taxation calculator'!$C$12,'SS taxation calculator'!$BC$6:$BF$16,3,FALSE)</f>
        <v>0</v>
      </c>
      <c r="Q492" s="132">
        <f>VLOOKUP('SS taxation calculator'!$C$12,'SS taxation calculator'!$BC$6:$BF$16,4,FALSE)</f>
        <v>0</v>
      </c>
      <c r="R492" s="132">
        <f t="shared" si="8"/>
        <v>0</v>
      </c>
      <c r="S492" s="205">
        <f>VLOOKUP('SS taxation calculator'!$C$12,'SS taxation calculator'!$BC$6:$BF$16,2,FALSE)</f>
        <v>0</v>
      </c>
      <c r="T492" s="132">
        <f t="shared" si="9"/>
        <v>0</v>
      </c>
    </row>
    <row r="493" ht="15.75" customHeight="1">
      <c r="A493" s="55">
        <f t="shared" si="11"/>
        <v>0</v>
      </c>
      <c r="B493" s="52">
        <f t="shared" si="2"/>
        <v>-566000</v>
      </c>
      <c r="C493" s="51">
        <f>'SS taxation calculator'!$G$7</f>
        <v>0</v>
      </c>
      <c r="D493" s="52">
        <f>'SS taxation calculator'!$C$7+B493+'SS taxation calculator'!$C$8+'SS taxation calculator'!$C$9*0.5-'Line By Line'!$E$12</f>
        <v>-566000</v>
      </c>
      <c r="E493" s="52">
        <f>IF(D493&lt;'Line By Line'!$E$14,0,MIN(D493-'Line By Line'!$E$14,'Line By Line'!$E$16))</f>
        <v>0</v>
      </c>
      <c r="F493" s="52">
        <f t="shared" si="3"/>
        <v>0</v>
      </c>
      <c r="G493" s="51" t="str">
        <f t="shared" si="4"/>
        <v>50% of 1st TH</v>
      </c>
      <c r="H493" s="51">
        <f>IF('Line By Line'!$E$14&lt;D493,D493-'Line By Line'!$E$14-E493,0)</f>
        <v>0</v>
      </c>
      <c r="I493" s="52">
        <f>H493*'SS taxation calculator'!$E$32</f>
        <v>0</v>
      </c>
      <c r="J493" s="52">
        <f t="shared" si="5"/>
        <v>0</v>
      </c>
      <c r="K493" s="204" t="str">
        <f t="shared" si="6"/>
        <v>#DIV/0!</v>
      </c>
      <c r="L493" s="54" t="str">
        <f>CONCATENATE("Adding $",ROUND(B493/1000,1),"K actually added $",ROUND((B493+(J493-'SS taxation calculator'!$G$8))/1000,1),"K")</f>
        <v>Adding $-566K actually added $-566K</v>
      </c>
      <c r="M493" s="61">
        <f>'SS taxation calculator'!$C$7+'SS taxation calculator'!$C$8+'SS taxation calculator'!$C$9+B493</f>
        <v>-566000</v>
      </c>
      <c r="N493" s="55">
        <f>J493+B493+'SS taxation calculator'!$C$7</f>
        <v>-566000</v>
      </c>
      <c r="O493" s="55">
        <f t="shared" si="7"/>
        <v>31500</v>
      </c>
      <c r="P493" s="132">
        <f>VLOOKUP('SS taxation calculator'!$C$12,'SS taxation calculator'!$BC$6:$BF$16,3,FALSE)</f>
        <v>0</v>
      </c>
      <c r="Q493" s="132">
        <f>VLOOKUP('SS taxation calculator'!$C$12,'SS taxation calculator'!$BC$6:$BF$16,4,FALSE)</f>
        <v>0</v>
      </c>
      <c r="R493" s="132">
        <f t="shared" si="8"/>
        <v>0</v>
      </c>
      <c r="S493" s="205">
        <f>VLOOKUP('SS taxation calculator'!$C$12,'SS taxation calculator'!$BC$6:$BF$16,2,FALSE)</f>
        <v>0</v>
      </c>
      <c r="T493" s="132">
        <f t="shared" si="9"/>
        <v>0</v>
      </c>
    </row>
    <row r="494" ht="15.75" customHeight="1">
      <c r="A494" s="55">
        <f t="shared" si="11"/>
        <v>0</v>
      </c>
      <c r="B494" s="52">
        <f t="shared" si="2"/>
        <v>-565000</v>
      </c>
      <c r="C494" s="51">
        <f>'SS taxation calculator'!$G$7</f>
        <v>0</v>
      </c>
      <c r="D494" s="52">
        <f>'SS taxation calculator'!$C$7+B494+'SS taxation calculator'!$C$8+'SS taxation calculator'!$C$9*0.5-'Line By Line'!$E$12</f>
        <v>-565000</v>
      </c>
      <c r="E494" s="52">
        <f>IF(D494&lt;'Line By Line'!$E$14,0,MIN(D494-'Line By Line'!$E$14,'Line By Line'!$E$16))</f>
        <v>0</v>
      </c>
      <c r="F494" s="52">
        <f t="shared" si="3"/>
        <v>0</v>
      </c>
      <c r="G494" s="51" t="str">
        <f t="shared" si="4"/>
        <v>50% of 1st TH</v>
      </c>
      <c r="H494" s="51">
        <f>IF('Line By Line'!$E$14&lt;D494,D494-'Line By Line'!$E$14-E494,0)</f>
        <v>0</v>
      </c>
      <c r="I494" s="52">
        <f>H494*'SS taxation calculator'!$E$32</f>
        <v>0</v>
      </c>
      <c r="J494" s="52">
        <f t="shared" si="5"/>
        <v>0</v>
      </c>
      <c r="K494" s="204" t="str">
        <f t="shared" si="6"/>
        <v>#DIV/0!</v>
      </c>
      <c r="L494" s="54" t="str">
        <f>CONCATENATE("Adding $",ROUND(B494/1000,1),"K actually added $",ROUND((B494+(J494-'SS taxation calculator'!$G$8))/1000,1),"K")</f>
        <v>Adding $-565K actually added $-565K</v>
      </c>
      <c r="M494" s="61">
        <f>'SS taxation calculator'!$C$7+'SS taxation calculator'!$C$8+'SS taxation calculator'!$C$9+B494</f>
        <v>-565000</v>
      </c>
      <c r="N494" s="55">
        <f>J494+B494+'SS taxation calculator'!$C$7</f>
        <v>-565000</v>
      </c>
      <c r="O494" s="55">
        <f t="shared" si="7"/>
        <v>31500</v>
      </c>
      <c r="P494" s="132">
        <f>VLOOKUP('SS taxation calculator'!$C$12,'SS taxation calculator'!$BC$6:$BF$16,3,FALSE)</f>
        <v>0</v>
      </c>
      <c r="Q494" s="132">
        <f>VLOOKUP('SS taxation calculator'!$C$12,'SS taxation calculator'!$BC$6:$BF$16,4,FALSE)</f>
        <v>0</v>
      </c>
      <c r="R494" s="132">
        <f t="shared" si="8"/>
        <v>0</v>
      </c>
      <c r="S494" s="205">
        <f>VLOOKUP('SS taxation calculator'!$C$12,'SS taxation calculator'!$BC$6:$BF$16,2,FALSE)</f>
        <v>0</v>
      </c>
      <c r="T494" s="132">
        <f t="shared" si="9"/>
        <v>0</v>
      </c>
    </row>
    <row r="495" ht="15.75" customHeight="1">
      <c r="A495" s="55">
        <f t="shared" si="11"/>
        <v>0</v>
      </c>
      <c r="B495" s="52">
        <f t="shared" si="2"/>
        <v>-564000</v>
      </c>
      <c r="C495" s="51">
        <f>'SS taxation calculator'!$G$7</f>
        <v>0</v>
      </c>
      <c r="D495" s="52">
        <f>'SS taxation calculator'!$C$7+B495+'SS taxation calculator'!$C$8+'SS taxation calculator'!$C$9*0.5-'Line By Line'!$E$12</f>
        <v>-564000</v>
      </c>
      <c r="E495" s="52">
        <f>IF(D495&lt;'Line By Line'!$E$14,0,MIN(D495-'Line By Line'!$E$14,'Line By Line'!$E$16))</f>
        <v>0</v>
      </c>
      <c r="F495" s="52">
        <f t="shared" si="3"/>
        <v>0</v>
      </c>
      <c r="G495" s="51" t="str">
        <f t="shared" si="4"/>
        <v>50% of 1st TH</v>
      </c>
      <c r="H495" s="51">
        <f>IF('Line By Line'!$E$14&lt;D495,D495-'Line By Line'!$E$14-E495,0)</f>
        <v>0</v>
      </c>
      <c r="I495" s="52">
        <f>H495*'SS taxation calculator'!$E$32</f>
        <v>0</v>
      </c>
      <c r="J495" s="52">
        <f t="shared" si="5"/>
        <v>0</v>
      </c>
      <c r="K495" s="204" t="str">
        <f t="shared" si="6"/>
        <v>#DIV/0!</v>
      </c>
      <c r="L495" s="54" t="str">
        <f>CONCATENATE("Adding $",ROUND(B495/1000,1),"K actually added $",ROUND((B495+(J495-'SS taxation calculator'!$G$8))/1000,1),"K")</f>
        <v>Adding $-564K actually added $-564K</v>
      </c>
      <c r="M495" s="61">
        <f>'SS taxation calculator'!$C$7+'SS taxation calculator'!$C$8+'SS taxation calculator'!$C$9+B495</f>
        <v>-564000</v>
      </c>
      <c r="N495" s="55">
        <f>J495+B495+'SS taxation calculator'!$C$7</f>
        <v>-564000</v>
      </c>
      <c r="O495" s="55">
        <f t="shared" si="7"/>
        <v>31500</v>
      </c>
      <c r="P495" s="132">
        <f>VLOOKUP('SS taxation calculator'!$C$12,'SS taxation calculator'!$BC$6:$BF$16,3,FALSE)</f>
        <v>0</v>
      </c>
      <c r="Q495" s="132">
        <f>VLOOKUP('SS taxation calculator'!$C$12,'SS taxation calculator'!$BC$6:$BF$16,4,FALSE)</f>
        <v>0</v>
      </c>
      <c r="R495" s="132">
        <f t="shared" si="8"/>
        <v>0</v>
      </c>
      <c r="S495" s="205">
        <f>VLOOKUP('SS taxation calculator'!$C$12,'SS taxation calculator'!$BC$6:$BF$16,2,FALSE)</f>
        <v>0</v>
      </c>
      <c r="T495" s="132">
        <f t="shared" si="9"/>
        <v>0</v>
      </c>
    </row>
    <row r="496" ht="15.75" customHeight="1">
      <c r="A496" s="55">
        <f t="shared" si="11"/>
        <v>0</v>
      </c>
      <c r="B496" s="52">
        <f t="shared" si="2"/>
        <v>-563000</v>
      </c>
      <c r="C496" s="51">
        <f>'SS taxation calculator'!$G$7</f>
        <v>0</v>
      </c>
      <c r="D496" s="52">
        <f>'SS taxation calculator'!$C$7+B496+'SS taxation calculator'!$C$8+'SS taxation calculator'!$C$9*0.5-'Line By Line'!$E$12</f>
        <v>-563000</v>
      </c>
      <c r="E496" s="52">
        <f>IF(D496&lt;'Line By Line'!$E$14,0,MIN(D496-'Line By Line'!$E$14,'Line By Line'!$E$16))</f>
        <v>0</v>
      </c>
      <c r="F496" s="52">
        <f t="shared" si="3"/>
        <v>0</v>
      </c>
      <c r="G496" s="51" t="str">
        <f t="shared" si="4"/>
        <v>50% of 1st TH</v>
      </c>
      <c r="H496" s="51">
        <f>IF('Line By Line'!$E$14&lt;D496,D496-'Line By Line'!$E$14-E496,0)</f>
        <v>0</v>
      </c>
      <c r="I496" s="52">
        <f>H496*'SS taxation calculator'!$E$32</f>
        <v>0</v>
      </c>
      <c r="J496" s="52">
        <f t="shared" si="5"/>
        <v>0</v>
      </c>
      <c r="K496" s="204" t="str">
        <f t="shared" si="6"/>
        <v>#DIV/0!</v>
      </c>
      <c r="L496" s="54" t="str">
        <f>CONCATENATE("Adding $",ROUND(B496/1000,1),"K actually added $",ROUND((B496+(J496-'SS taxation calculator'!$G$8))/1000,1),"K")</f>
        <v>Adding $-563K actually added $-563K</v>
      </c>
      <c r="M496" s="61">
        <f>'SS taxation calculator'!$C$7+'SS taxation calculator'!$C$8+'SS taxation calculator'!$C$9+B496</f>
        <v>-563000</v>
      </c>
      <c r="N496" s="55">
        <f>J496+B496+'SS taxation calculator'!$C$7</f>
        <v>-563000</v>
      </c>
      <c r="O496" s="55">
        <f t="shared" si="7"/>
        <v>31500</v>
      </c>
      <c r="P496" s="132">
        <f>VLOOKUP('SS taxation calculator'!$C$12,'SS taxation calculator'!$BC$6:$BF$16,3,FALSE)</f>
        <v>0</v>
      </c>
      <c r="Q496" s="132">
        <f>VLOOKUP('SS taxation calculator'!$C$12,'SS taxation calculator'!$BC$6:$BF$16,4,FALSE)</f>
        <v>0</v>
      </c>
      <c r="R496" s="132">
        <f t="shared" si="8"/>
        <v>0</v>
      </c>
      <c r="S496" s="205">
        <f>VLOOKUP('SS taxation calculator'!$C$12,'SS taxation calculator'!$BC$6:$BF$16,2,FALSE)</f>
        <v>0</v>
      </c>
      <c r="T496" s="132">
        <f t="shared" si="9"/>
        <v>0</v>
      </c>
    </row>
    <row r="497" ht="15.75" customHeight="1">
      <c r="A497" s="55">
        <f t="shared" si="11"/>
        <v>0</v>
      </c>
      <c r="B497" s="52">
        <f t="shared" si="2"/>
        <v>-562000</v>
      </c>
      <c r="C497" s="51">
        <f>'SS taxation calculator'!$G$7</f>
        <v>0</v>
      </c>
      <c r="D497" s="52">
        <f>'SS taxation calculator'!$C$7+B497+'SS taxation calculator'!$C$8+'SS taxation calculator'!$C$9*0.5-'Line By Line'!$E$12</f>
        <v>-562000</v>
      </c>
      <c r="E497" s="52">
        <f>IF(D497&lt;'Line By Line'!$E$14,0,MIN(D497-'Line By Line'!$E$14,'Line By Line'!$E$16))</f>
        <v>0</v>
      </c>
      <c r="F497" s="52">
        <f t="shared" si="3"/>
        <v>0</v>
      </c>
      <c r="G497" s="51" t="str">
        <f t="shared" si="4"/>
        <v>50% of 1st TH</v>
      </c>
      <c r="H497" s="51">
        <f>IF('Line By Line'!$E$14&lt;D497,D497-'Line By Line'!$E$14-E497,0)</f>
        <v>0</v>
      </c>
      <c r="I497" s="52">
        <f>H497*'SS taxation calculator'!$E$32</f>
        <v>0</v>
      </c>
      <c r="J497" s="52">
        <f t="shared" si="5"/>
        <v>0</v>
      </c>
      <c r="K497" s="204" t="str">
        <f t="shared" si="6"/>
        <v>#DIV/0!</v>
      </c>
      <c r="L497" s="54" t="str">
        <f>CONCATENATE("Adding $",ROUND(B497/1000,1),"K actually added $",ROUND((B497+(J497-'SS taxation calculator'!$G$8))/1000,1),"K")</f>
        <v>Adding $-562K actually added $-562K</v>
      </c>
      <c r="M497" s="61">
        <f>'SS taxation calculator'!$C$7+'SS taxation calculator'!$C$8+'SS taxation calculator'!$C$9+B497</f>
        <v>-562000</v>
      </c>
      <c r="N497" s="55">
        <f>J497+B497+'SS taxation calculator'!$C$7</f>
        <v>-562000</v>
      </c>
      <c r="O497" s="55">
        <f t="shared" si="7"/>
        <v>31500</v>
      </c>
      <c r="P497" s="132">
        <f>VLOOKUP('SS taxation calculator'!$C$12,'SS taxation calculator'!$BC$6:$BF$16,3,FALSE)</f>
        <v>0</v>
      </c>
      <c r="Q497" s="132">
        <f>VLOOKUP('SS taxation calculator'!$C$12,'SS taxation calculator'!$BC$6:$BF$16,4,FALSE)</f>
        <v>0</v>
      </c>
      <c r="R497" s="132">
        <f t="shared" si="8"/>
        <v>0</v>
      </c>
      <c r="S497" s="205">
        <f>VLOOKUP('SS taxation calculator'!$C$12,'SS taxation calculator'!$BC$6:$BF$16,2,FALSE)</f>
        <v>0</v>
      </c>
      <c r="T497" s="132">
        <f t="shared" si="9"/>
        <v>0</v>
      </c>
    </row>
    <row r="498" ht="15.75" customHeight="1">
      <c r="A498" s="55">
        <f t="shared" si="11"/>
        <v>0</v>
      </c>
      <c r="B498" s="52">
        <f t="shared" si="2"/>
        <v>-561000</v>
      </c>
      <c r="C498" s="51">
        <f>'SS taxation calculator'!$G$7</f>
        <v>0</v>
      </c>
      <c r="D498" s="52">
        <f>'SS taxation calculator'!$C$7+B498+'SS taxation calculator'!$C$8+'SS taxation calculator'!$C$9*0.5-'Line By Line'!$E$12</f>
        <v>-561000</v>
      </c>
      <c r="E498" s="52">
        <f>IF(D498&lt;'Line By Line'!$E$14,0,MIN(D498-'Line By Line'!$E$14,'Line By Line'!$E$16))</f>
        <v>0</v>
      </c>
      <c r="F498" s="52">
        <f t="shared" si="3"/>
        <v>0</v>
      </c>
      <c r="G498" s="51" t="str">
        <f t="shared" si="4"/>
        <v>50% of 1st TH</v>
      </c>
      <c r="H498" s="51">
        <f>IF('Line By Line'!$E$14&lt;D498,D498-'Line By Line'!$E$14-E498,0)</f>
        <v>0</v>
      </c>
      <c r="I498" s="52">
        <f>H498*'SS taxation calculator'!$E$32</f>
        <v>0</v>
      </c>
      <c r="J498" s="52">
        <f t="shared" si="5"/>
        <v>0</v>
      </c>
      <c r="K498" s="204" t="str">
        <f t="shared" si="6"/>
        <v>#DIV/0!</v>
      </c>
      <c r="L498" s="54" t="str">
        <f>CONCATENATE("Adding $",ROUND(B498/1000,1),"K actually added $",ROUND((B498+(J498-'SS taxation calculator'!$G$8))/1000,1),"K")</f>
        <v>Adding $-561K actually added $-561K</v>
      </c>
      <c r="M498" s="61">
        <f>'SS taxation calculator'!$C$7+'SS taxation calculator'!$C$8+'SS taxation calculator'!$C$9+B498</f>
        <v>-561000</v>
      </c>
      <c r="N498" s="55">
        <f>J498+B498+'SS taxation calculator'!$C$7</f>
        <v>-561000</v>
      </c>
      <c r="O498" s="55">
        <f t="shared" si="7"/>
        <v>31500</v>
      </c>
      <c r="P498" s="132">
        <f>VLOOKUP('SS taxation calculator'!$C$12,'SS taxation calculator'!$BC$6:$BF$16,3,FALSE)</f>
        <v>0</v>
      </c>
      <c r="Q498" s="132">
        <f>VLOOKUP('SS taxation calculator'!$C$12,'SS taxation calculator'!$BC$6:$BF$16,4,FALSE)</f>
        <v>0</v>
      </c>
      <c r="R498" s="132">
        <f t="shared" si="8"/>
        <v>0</v>
      </c>
      <c r="S498" s="205">
        <f>VLOOKUP('SS taxation calculator'!$C$12,'SS taxation calculator'!$BC$6:$BF$16,2,FALSE)</f>
        <v>0</v>
      </c>
      <c r="T498" s="132">
        <f t="shared" si="9"/>
        <v>0</v>
      </c>
    </row>
    <row r="499" ht="15.75" customHeight="1">
      <c r="A499" s="55">
        <f t="shared" si="11"/>
        <v>0</v>
      </c>
      <c r="B499" s="52">
        <f t="shared" si="2"/>
        <v>-560000</v>
      </c>
      <c r="C499" s="51">
        <f>'SS taxation calculator'!$G$7</f>
        <v>0</v>
      </c>
      <c r="D499" s="52">
        <f>'SS taxation calculator'!$C$7+B499+'SS taxation calculator'!$C$8+'SS taxation calculator'!$C$9*0.5-'Line By Line'!$E$12</f>
        <v>-560000</v>
      </c>
      <c r="E499" s="52">
        <f>IF(D499&lt;'Line By Line'!$E$14,0,MIN(D499-'Line By Line'!$E$14,'Line By Line'!$E$16))</f>
        <v>0</v>
      </c>
      <c r="F499" s="52">
        <f t="shared" si="3"/>
        <v>0</v>
      </c>
      <c r="G499" s="51" t="str">
        <f t="shared" si="4"/>
        <v>50% of 1st TH</v>
      </c>
      <c r="H499" s="51">
        <f>IF('Line By Line'!$E$14&lt;D499,D499-'Line By Line'!$E$14-E499,0)</f>
        <v>0</v>
      </c>
      <c r="I499" s="52">
        <f>H499*'SS taxation calculator'!$E$32</f>
        <v>0</v>
      </c>
      <c r="J499" s="52">
        <f t="shared" si="5"/>
        <v>0</v>
      </c>
      <c r="K499" s="204" t="str">
        <f t="shared" si="6"/>
        <v>#DIV/0!</v>
      </c>
      <c r="L499" s="54" t="str">
        <f>CONCATENATE("Adding $",ROUND(B499/1000,1),"K actually added $",ROUND((B499+(J499-'SS taxation calculator'!$G$8))/1000,1),"K")</f>
        <v>Adding $-560K actually added $-560K</v>
      </c>
      <c r="M499" s="61">
        <f>'SS taxation calculator'!$C$7+'SS taxation calculator'!$C$8+'SS taxation calculator'!$C$9+B499</f>
        <v>-560000</v>
      </c>
      <c r="N499" s="55">
        <f>J499+B499+'SS taxation calculator'!$C$7</f>
        <v>-560000</v>
      </c>
      <c r="O499" s="55">
        <f t="shared" si="7"/>
        <v>31500</v>
      </c>
      <c r="P499" s="132">
        <f>VLOOKUP('SS taxation calculator'!$C$12,'SS taxation calculator'!$BC$6:$BF$16,3,FALSE)</f>
        <v>0</v>
      </c>
      <c r="Q499" s="132">
        <f>VLOOKUP('SS taxation calculator'!$C$12,'SS taxation calculator'!$BC$6:$BF$16,4,FALSE)</f>
        <v>0</v>
      </c>
      <c r="R499" s="132">
        <f t="shared" si="8"/>
        <v>0</v>
      </c>
      <c r="S499" s="205">
        <f>VLOOKUP('SS taxation calculator'!$C$12,'SS taxation calculator'!$BC$6:$BF$16,2,FALSE)</f>
        <v>0</v>
      </c>
      <c r="T499" s="132">
        <f t="shared" si="9"/>
        <v>0</v>
      </c>
    </row>
    <row r="500" ht="15.75" customHeight="1">
      <c r="A500" s="55">
        <f t="shared" si="11"/>
        <v>0</v>
      </c>
      <c r="B500" s="52">
        <f t="shared" si="2"/>
        <v>-559000</v>
      </c>
      <c r="C500" s="51">
        <f>'SS taxation calculator'!$G$7</f>
        <v>0</v>
      </c>
      <c r="D500" s="52">
        <f>'SS taxation calculator'!$C$7+B500+'SS taxation calculator'!$C$8+'SS taxation calculator'!$C$9*0.5-'Line By Line'!$E$12</f>
        <v>-559000</v>
      </c>
      <c r="E500" s="52">
        <f>IF(D500&lt;'Line By Line'!$E$14,0,MIN(D500-'Line By Line'!$E$14,'Line By Line'!$E$16))</f>
        <v>0</v>
      </c>
      <c r="F500" s="52">
        <f t="shared" si="3"/>
        <v>0</v>
      </c>
      <c r="G500" s="51" t="str">
        <f t="shared" si="4"/>
        <v>50% of 1st TH</v>
      </c>
      <c r="H500" s="51">
        <f>IF('Line By Line'!$E$14&lt;D500,D500-'Line By Line'!$E$14-E500,0)</f>
        <v>0</v>
      </c>
      <c r="I500" s="52">
        <f>H500*'SS taxation calculator'!$E$32</f>
        <v>0</v>
      </c>
      <c r="J500" s="52">
        <f t="shared" si="5"/>
        <v>0</v>
      </c>
      <c r="K500" s="204" t="str">
        <f t="shared" si="6"/>
        <v>#DIV/0!</v>
      </c>
      <c r="L500" s="54" t="str">
        <f>CONCATENATE("Adding $",ROUND(B500/1000,1),"K actually added $",ROUND((B500+(J500-'SS taxation calculator'!$G$8))/1000,1),"K")</f>
        <v>Adding $-559K actually added $-559K</v>
      </c>
      <c r="M500" s="61">
        <f>'SS taxation calculator'!$C$7+'SS taxation calculator'!$C$8+'SS taxation calculator'!$C$9+B500</f>
        <v>-559000</v>
      </c>
      <c r="N500" s="55">
        <f>J500+B500+'SS taxation calculator'!$C$7</f>
        <v>-559000</v>
      </c>
      <c r="O500" s="55">
        <f t="shared" si="7"/>
        <v>31500</v>
      </c>
      <c r="P500" s="132">
        <f>VLOOKUP('SS taxation calculator'!$C$12,'SS taxation calculator'!$BC$6:$BF$16,3,FALSE)</f>
        <v>0</v>
      </c>
      <c r="Q500" s="132">
        <f>VLOOKUP('SS taxation calculator'!$C$12,'SS taxation calculator'!$BC$6:$BF$16,4,FALSE)</f>
        <v>0</v>
      </c>
      <c r="R500" s="132">
        <f t="shared" si="8"/>
        <v>0</v>
      </c>
      <c r="S500" s="205">
        <f>VLOOKUP('SS taxation calculator'!$C$12,'SS taxation calculator'!$BC$6:$BF$16,2,FALSE)</f>
        <v>0</v>
      </c>
      <c r="T500" s="132">
        <f t="shared" si="9"/>
        <v>0</v>
      </c>
    </row>
    <row r="501" ht="15.75" customHeight="1">
      <c r="A501" s="55">
        <f t="shared" si="11"/>
        <v>0</v>
      </c>
      <c r="B501" s="52">
        <f t="shared" si="2"/>
        <v>-558000</v>
      </c>
      <c r="C501" s="51">
        <f>'SS taxation calculator'!$G$7</f>
        <v>0</v>
      </c>
      <c r="D501" s="52">
        <f>'SS taxation calculator'!$C$7+B501+'SS taxation calculator'!$C$8+'SS taxation calculator'!$C$9*0.5-'Line By Line'!$E$12</f>
        <v>-558000</v>
      </c>
      <c r="E501" s="52">
        <f>IF(D501&lt;'Line By Line'!$E$14,0,MIN(D501-'Line By Line'!$E$14,'Line By Line'!$E$16))</f>
        <v>0</v>
      </c>
      <c r="F501" s="52">
        <f t="shared" si="3"/>
        <v>0</v>
      </c>
      <c r="G501" s="51" t="str">
        <f t="shared" si="4"/>
        <v>50% of 1st TH</v>
      </c>
      <c r="H501" s="51">
        <f>IF('Line By Line'!$E$14&lt;D501,D501-'Line By Line'!$E$14-E501,0)</f>
        <v>0</v>
      </c>
      <c r="I501" s="52">
        <f>H501*'SS taxation calculator'!$E$32</f>
        <v>0</v>
      </c>
      <c r="J501" s="52">
        <f t="shared" si="5"/>
        <v>0</v>
      </c>
      <c r="K501" s="204" t="str">
        <f t="shared" si="6"/>
        <v>#DIV/0!</v>
      </c>
      <c r="L501" s="54" t="str">
        <f>CONCATENATE("Adding $",ROUND(B501/1000,1),"K actually added $",ROUND((B501+(J501-'SS taxation calculator'!$G$8))/1000,1),"K")</f>
        <v>Adding $-558K actually added $-558K</v>
      </c>
      <c r="M501" s="61">
        <f>'SS taxation calculator'!$C$7+'SS taxation calculator'!$C$8+'SS taxation calculator'!$C$9+B501</f>
        <v>-558000</v>
      </c>
      <c r="N501" s="55">
        <f>J501+B501+'SS taxation calculator'!$C$7</f>
        <v>-558000</v>
      </c>
      <c r="O501" s="55">
        <f t="shared" si="7"/>
        <v>31500</v>
      </c>
      <c r="P501" s="132">
        <f>VLOOKUP('SS taxation calculator'!$C$12,'SS taxation calculator'!$BC$6:$BF$16,3,FALSE)</f>
        <v>0</v>
      </c>
      <c r="Q501" s="132">
        <f>VLOOKUP('SS taxation calculator'!$C$12,'SS taxation calculator'!$BC$6:$BF$16,4,FALSE)</f>
        <v>0</v>
      </c>
      <c r="R501" s="132">
        <f t="shared" si="8"/>
        <v>0</v>
      </c>
      <c r="S501" s="205">
        <f>VLOOKUP('SS taxation calculator'!$C$12,'SS taxation calculator'!$BC$6:$BF$16,2,FALSE)</f>
        <v>0</v>
      </c>
      <c r="T501" s="132">
        <f t="shared" si="9"/>
        <v>0</v>
      </c>
    </row>
    <row r="502" ht="15.75" customHeight="1">
      <c r="A502" s="55">
        <f t="shared" si="11"/>
        <v>0</v>
      </c>
      <c r="B502" s="52">
        <f t="shared" si="2"/>
        <v>-557000</v>
      </c>
      <c r="C502" s="51">
        <f>'SS taxation calculator'!$G$7</f>
        <v>0</v>
      </c>
      <c r="D502" s="52">
        <f>'SS taxation calculator'!$C$7+B502+'SS taxation calculator'!$C$8+'SS taxation calculator'!$C$9*0.5-'Line By Line'!$E$12</f>
        <v>-557000</v>
      </c>
      <c r="E502" s="52">
        <f>IF(D502&lt;'Line By Line'!$E$14,0,MIN(D502-'Line By Line'!$E$14,'Line By Line'!$E$16))</f>
        <v>0</v>
      </c>
      <c r="F502" s="52">
        <f t="shared" si="3"/>
        <v>0</v>
      </c>
      <c r="G502" s="51" t="str">
        <f t="shared" si="4"/>
        <v>50% of 1st TH</v>
      </c>
      <c r="H502" s="51">
        <f>IF('Line By Line'!$E$14&lt;D502,D502-'Line By Line'!$E$14-E502,0)</f>
        <v>0</v>
      </c>
      <c r="I502" s="52">
        <f>H502*'SS taxation calculator'!$E$32</f>
        <v>0</v>
      </c>
      <c r="J502" s="52">
        <f t="shared" si="5"/>
        <v>0</v>
      </c>
      <c r="K502" s="204" t="str">
        <f t="shared" si="6"/>
        <v>#DIV/0!</v>
      </c>
      <c r="L502" s="54" t="str">
        <f>CONCATENATE("Adding $",ROUND(B502/1000,1),"K actually added $",ROUND((B502+(J502-'SS taxation calculator'!$G$8))/1000,1),"K")</f>
        <v>Adding $-557K actually added $-557K</v>
      </c>
      <c r="M502" s="61">
        <f>'SS taxation calculator'!$C$7+'SS taxation calculator'!$C$8+'SS taxation calculator'!$C$9+B502</f>
        <v>-557000</v>
      </c>
      <c r="N502" s="55">
        <f>J502+B502+'SS taxation calculator'!$C$7</f>
        <v>-557000</v>
      </c>
      <c r="O502" s="55">
        <f t="shared" si="7"/>
        <v>31500</v>
      </c>
      <c r="P502" s="132">
        <f>VLOOKUP('SS taxation calculator'!$C$12,'SS taxation calculator'!$BC$6:$BF$16,3,FALSE)</f>
        <v>0</v>
      </c>
      <c r="Q502" s="132">
        <f>VLOOKUP('SS taxation calculator'!$C$12,'SS taxation calculator'!$BC$6:$BF$16,4,FALSE)</f>
        <v>0</v>
      </c>
      <c r="R502" s="132">
        <f t="shared" si="8"/>
        <v>0</v>
      </c>
      <c r="S502" s="205">
        <f>VLOOKUP('SS taxation calculator'!$C$12,'SS taxation calculator'!$BC$6:$BF$16,2,FALSE)</f>
        <v>0</v>
      </c>
      <c r="T502" s="132">
        <f t="shared" si="9"/>
        <v>0</v>
      </c>
    </row>
    <row r="503" ht="15.75" customHeight="1">
      <c r="A503" s="55">
        <f t="shared" si="11"/>
        <v>0</v>
      </c>
      <c r="B503" s="52">
        <f t="shared" si="2"/>
        <v>-556000</v>
      </c>
      <c r="C503" s="51">
        <f>'SS taxation calculator'!$G$7</f>
        <v>0</v>
      </c>
      <c r="D503" s="52">
        <f>'SS taxation calculator'!$C$7+B503+'SS taxation calculator'!$C$8+'SS taxation calculator'!$C$9*0.5-'Line By Line'!$E$12</f>
        <v>-556000</v>
      </c>
      <c r="E503" s="52">
        <f>IF(D503&lt;'Line By Line'!$E$14,0,MIN(D503-'Line By Line'!$E$14,'Line By Line'!$E$16))</f>
        <v>0</v>
      </c>
      <c r="F503" s="52">
        <f t="shared" si="3"/>
        <v>0</v>
      </c>
      <c r="G503" s="51" t="str">
        <f t="shared" si="4"/>
        <v>50% of 1st TH</v>
      </c>
      <c r="H503" s="51">
        <f>IF('Line By Line'!$E$14&lt;D503,D503-'Line By Line'!$E$14-E503,0)</f>
        <v>0</v>
      </c>
      <c r="I503" s="52">
        <f>H503*'SS taxation calculator'!$E$32</f>
        <v>0</v>
      </c>
      <c r="J503" s="52">
        <f t="shared" si="5"/>
        <v>0</v>
      </c>
      <c r="K503" s="204" t="str">
        <f t="shared" si="6"/>
        <v>#DIV/0!</v>
      </c>
      <c r="L503" s="54" t="str">
        <f>CONCATENATE("Adding $",ROUND(B503/1000,1),"K actually added $",ROUND((B503+(J503-'SS taxation calculator'!$G$8))/1000,1),"K")</f>
        <v>Adding $-556K actually added $-556K</v>
      </c>
      <c r="M503" s="61">
        <f>'SS taxation calculator'!$C$7+'SS taxation calculator'!$C$8+'SS taxation calculator'!$C$9+B503</f>
        <v>-556000</v>
      </c>
      <c r="N503" s="55">
        <f>J503+B503+'SS taxation calculator'!$C$7</f>
        <v>-556000</v>
      </c>
      <c r="O503" s="55">
        <f t="shared" si="7"/>
        <v>31500</v>
      </c>
      <c r="P503" s="132">
        <f>VLOOKUP('SS taxation calculator'!$C$12,'SS taxation calculator'!$BC$6:$BF$16,3,FALSE)</f>
        <v>0</v>
      </c>
      <c r="Q503" s="132">
        <f>VLOOKUP('SS taxation calculator'!$C$12,'SS taxation calculator'!$BC$6:$BF$16,4,FALSE)</f>
        <v>0</v>
      </c>
      <c r="R503" s="132">
        <f t="shared" si="8"/>
        <v>0</v>
      </c>
      <c r="S503" s="205">
        <f>VLOOKUP('SS taxation calculator'!$C$12,'SS taxation calculator'!$BC$6:$BF$16,2,FALSE)</f>
        <v>0</v>
      </c>
      <c r="T503" s="132">
        <f t="shared" si="9"/>
        <v>0</v>
      </c>
    </row>
    <row r="504" ht="15.75" customHeight="1">
      <c r="A504" s="55">
        <f t="shared" si="11"/>
        <v>0</v>
      </c>
      <c r="B504" s="52">
        <f t="shared" si="2"/>
        <v>-555000</v>
      </c>
      <c r="C504" s="51">
        <f>'SS taxation calculator'!$G$7</f>
        <v>0</v>
      </c>
      <c r="D504" s="52">
        <f>'SS taxation calculator'!$C$7+B504+'SS taxation calculator'!$C$8+'SS taxation calculator'!$C$9*0.5-'Line By Line'!$E$12</f>
        <v>-555000</v>
      </c>
      <c r="E504" s="52">
        <f>IF(D504&lt;'Line By Line'!$E$14,0,MIN(D504-'Line By Line'!$E$14,'Line By Line'!$E$16))</f>
        <v>0</v>
      </c>
      <c r="F504" s="52">
        <f t="shared" si="3"/>
        <v>0</v>
      </c>
      <c r="G504" s="51" t="str">
        <f t="shared" si="4"/>
        <v>50% of 1st TH</v>
      </c>
      <c r="H504" s="51">
        <f>IF('Line By Line'!$E$14&lt;D504,D504-'Line By Line'!$E$14-E504,0)</f>
        <v>0</v>
      </c>
      <c r="I504" s="52">
        <f>H504*'SS taxation calculator'!$E$32</f>
        <v>0</v>
      </c>
      <c r="J504" s="52">
        <f t="shared" si="5"/>
        <v>0</v>
      </c>
      <c r="K504" s="204" t="str">
        <f t="shared" si="6"/>
        <v>#DIV/0!</v>
      </c>
      <c r="L504" s="54" t="str">
        <f>CONCATENATE("Adding $",ROUND(B504/1000,1),"K actually added $",ROUND((B504+(J504-'SS taxation calculator'!$G$8))/1000,1),"K")</f>
        <v>Adding $-555K actually added $-555K</v>
      </c>
      <c r="M504" s="61">
        <f>'SS taxation calculator'!$C$7+'SS taxation calculator'!$C$8+'SS taxation calculator'!$C$9+B504</f>
        <v>-555000</v>
      </c>
      <c r="N504" s="55">
        <f>J504+B504+'SS taxation calculator'!$C$7</f>
        <v>-555000</v>
      </c>
      <c r="O504" s="55">
        <f t="shared" si="7"/>
        <v>31500</v>
      </c>
      <c r="P504" s="132">
        <f>VLOOKUP('SS taxation calculator'!$C$12,'SS taxation calculator'!$BC$6:$BF$16,3,FALSE)</f>
        <v>0</v>
      </c>
      <c r="Q504" s="132">
        <f>VLOOKUP('SS taxation calculator'!$C$12,'SS taxation calculator'!$BC$6:$BF$16,4,FALSE)</f>
        <v>0</v>
      </c>
      <c r="R504" s="132">
        <f t="shared" si="8"/>
        <v>0</v>
      </c>
      <c r="S504" s="205">
        <f>VLOOKUP('SS taxation calculator'!$C$12,'SS taxation calculator'!$BC$6:$BF$16,2,FALSE)</f>
        <v>0</v>
      </c>
      <c r="T504" s="132">
        <f t="shared" si="9"/>
        <v>0</v>
      </c>
    </row>
    <row r="505" ht="15.75" customHeight="1">
      <c r="A505" s="55">
        <f t="shared" si="11"/>
        <v>0</v>
      </c>
      <c r="B505" s="52">
        <f t="shared" si="2"/>
        <v>-554000</v>
      </c>
      <c r="C505" s="51">
        <f>'SS taxation calculator'!$G$7</f>
        <v>0</v>
      </c>
      <c r="D505" s="52">
        <f>'SS taxation calculator'!$C$7+B505+'SS taxation calculator'!$C$8+'SS taxation calculator'!$C$9*0.5-'Line By Line'!$E$12</f>
        <v>-554000</v>
      </c>
      <c r="E505" s="52">
        <f>IF(D505&lt;'Line By Line'!$E$14,0,MIN(D505-'Line By Line'!$E$14,'Line By Line'!$E$16))</f>
        <v>0</v>
      </c>
      <c r="F505" s="52">
        <f t="shared" si="3"/>
        <v>0</v>
      </c>
      <c r="G505" s="51" t="str">
        <f t="shared" si="4"/>
        <v>50% of 1st TH</v>
      </c>
      <c r="H505" s="51">
        <f>IF('Line By Line'!$E$14&lt;D505,D505-'Line By Line'!$E$14-E505,0)</f>
        <v>0</v>
      </c>
      <c r="I505" s="52">
        <f>H505*'SS taxation calculator'!$E$32</f>
        <v>0</v>
      </c>
      <c r="J505" s="52">
        <f t="shared" si="5"/>
        <v>0</v>
      </c>
      <c r="K505" s="204" t="str">
        <f t="shared" si="6"/>
        <v>#DIV/0!</v>
      </c>
      <c r="L505" s="54" t="str">
        <f>CONCATENATE("Adding $",ROUND(B505/1000,1),"K actually added $",ROUND((B505+(J505-'SS taxation calculator'!$G$8))/1000,1),"K")</f>
        <v>Adding $-554K actually added $-554K</v>
      </c>
      <c r="M505" s="61">
        <f>'SS taxation calculator'!$C$7+'SS taxation calculator'!$C$8+'SS taxation calculator'!$C$9+B505</f>
        <v>-554000</v>
      </c>
      <c r="N505" s="55">
        <f>J505+B505+'SS taxation calculator'!$C$7</f>
        <v>-554000</v>
      </c>
      <c r="O505" s="55">
        <f t="shared" si="7"/>
        <v>31500</v>
      </c>
      <c r="P505" s="132">
        <f>VLOOKUP('SS taxation calculator'!$C$12,'SS taxation calculator'!$BC$6:$BF$16,3,FALSE)</f>
        <v>0</v>
      </c>
      <c r="Q505" s="132">
        <f>VLOOKUP('SS taxation calculator'!$C$12,'SS taxation calculator'!$BC$6:$BF$16,4,FALSE)</f>
        <v>0</v>
      </c>
      <c r="R505" s="132">
        <f t="shared" si="8"/>
        <v>0</v>
      </c>
      <c r="S505" s="205">
        <f>VLOOKUP('SS taxation calculator'!$C$12,'SS taxation calculator'!$BC$6:$BF$16,2,FALSE)</f>
        <v>0</v>
      </c>
      <c r="T505" s="132">
        <f t="shared" si="9"/>
        <v>0</v>
      </c>
    </row>
    <row r="506" ht="15.75" customHeight="1">
      <c r="A506" s="55">
        <f t="shared" si="11"/>
        <v>0</v>
      </c>
      <c r="B506" s="52">
        <f t="shared" si="2"/>
        <v>-553000</v>
      </c>
      <c r="C506" s="51">
        <f>'SS taxation calculator'!$G$7</f>
        <v>0</v>
      </c>
      <c r="D506" s="52">
        <f>'SS taxation calculator'!$C$7+B506+'SS taxation calculator'!$C$8+'SS taxation calculator'!$C$9*0.5-'Line By Line'!$E$12</f>
        <v>-553000</v>
      </c>
      <c r="E506" s="52">
        <f>IF(D506&lt;'Line By Line'!$E$14,0,MIN(D506-'Line By Line'!$E$14,'Line By Line'!$E$16))</f>
        <v>0</v>
      </c>
      <c r="F506" s="52">
        <f t="shared" si="3"/>
        <v>0</v>
      </c>
      <c r="G506" s="51" t="str">
        <f t="shared" si="4"/>
        <v>50% of 1st TH</v>
      </c>
      <c r="H506" s="51">
        <f>IF('Line By Line'!$E$14&lt;D506,D506-'Line By Line'!$E$14-E506,0)</f>
        <v>0</v>
      </c>
      <c r="I506" s="52">
        <f>H506*'SS taxation calculator'!$E$32</f>
        <v>0</v>
      </c>
      <c r="J506" s="52">
        <f t="shared" si="5"/>
        <v>0</v>
      </c>
      <c r="K506" s="204" t="str">
        <f t="shared" si="6"/>
        <v>#DIV/0!</v>
      </c>
      <c r="L506" s="54" t="str">
        <f>CONCATENATE("Adding $",ROUND(B506/1000,1),"K actually added $",ROUND((B506+(J506-'SS taxation calculator'!$G$8))/1000,1),"K")</f>
        <v>Adding $-553K actually added $-553K</v>
      </c>
      <c r="M506" s="61">
        <f>'SS taxation calculator'!$C$7+'SS taxation calculator'!$C$8+'SS taxation calculator'!$C$9+B506</f>
        <v>-553000</v>
      </c>
      <c r="N506" s="55">
        <f>J506+B506+'SS taxation calculator'!$C$7</f>
        <v>-553000</v>
      </c>
      <c r="O506" s="55">
        <f t="shared" si="7"/>
        <v>31500</v>
      </c>
      <c r="P506" s="132">
        <f>VLOOKUP('SS taxation calculator'!$C$12,'SS taxation calculator'!$BC$6:$BF$16,3,FALSE)</f>
        <v>0</v>
      </c>
      <c r="Q506" s="132">
        <f>VLOOKUP('SS taxation calculator'!$C$12,'SS taxation calculator'!$BC$6:$BF$16,4,FALSE)</f>
        <v>0</v>
      </c>
      <c r="R506" s="132">
        <f t="shared" si="8"/>
        <v>0</v>
      </c>
      <c r="S506" s="205">
        <f>VLOOKUP('SS taxation calculator'!$C$12,'SS taxation calculator'!$BC$6:$BF$16,2,FALSE)</f>
        <v>0</v>
      </c>
      <c r="T506" s="132">
        <f t="shared" si="9"/>
        <v>0</v>
      </c>
    </row>
    <row r="507" ht="15.75" customHeight="1">
      <c r="A507" s="55">
        <f t="shared" si="11"/>
        <v>0</v>
      </c>
      <c r="B507" s="52">
        <f t="shared" si="2"/>
        <v>-552000</v>
      </c>
      <c r="C507" s="51">
        <f>'SS taxation calculator'!$G$7</f>
        <v>0</v>
      </c>
      <c r="D507" s="52">
        <f>'SS taxation calculator'!$C$7+B507+'SS taxation calculator'!$C$8+'SS taxation calculator'!$C$9*0.5-'Line By Line'!$E$12</f>
        <v>-552000</v>
      </c>
      <c r="E507" s="52">
        <f>IF(D507&lt;'Line By Line'!$E$14,0,MIN(D507-'Line By Line'!$E$14,'Line By Line'!$E$16))</f>
        <v>0</v>
      </c>
      <c r="F507" s="52">
        <f t="shared" si="3"/>
        <v>0</v>
      </c>
      <c r="G507" s="51" t="str">
        <f t="shared" si="4"/>
        <v>50% of 1st TH</v>
      </c>
      <c r="H507" s="51">
        <f>IF('Line By Line'!$E$14&lt;D507,D507-'Line By Line'!$E$14-E507,0)</f>
        <v>0</v>
      </c>
      <c r="I507" s="52">
        <f>H507*'SS taxation calculator'!$E$32</f>
        <v>0</v>
      </c>
      <c r="J507" s="52">
        <f t="shared" si="5"/>
        <v>0</v>
      </c>
      <c r="K507" s="204" t="str">
        <f t="shared" si="6"/>
        <v>#DIV/0!</v>
      </c>
      <c r="L507" s="54" t="str">
        <f>CONCATENATE("Adding $",ROUND(B507/1000,1),"K actually added $",ROUND((B507+(J507-'SS taxation calculator'!$G$8))/1000,1),"K")</f>
        <v>Adding $-552K actually added $-552K</v>
      </c>
      <c r="M507" s="61">
        <f>'SS taxation calculator'!$C$7+'SS taxation calculator'!$C$8+'SS taxation calculator'!$C$9+B507</f>
        <v>-552000</v>
      </c>
      <c r="N507" s="55">
        <f>J507+B507+'SS taxation calculator'!$C$7</f>
        <v>-552000</v>
      </c>
      <c r="O507" s="55">
        <f t="shared" si="7"/>
        <v>31500</v>
      </c>
      <c r="P507" s="132">
        <f>VLOOKUP('SS taxation calculator'!$C$12,'SS taxation calculator'!$BC$6:$BF$16,3,FALSE)</f>
        <v>0</v>
      </c>
      <c r="Q507" s="132">
        <f>VLOOKUP('SS taxation calculator'!$C$12,'SS taxation calculator'!$BC$6:$BF$16,4,FALSE)</f>
        <v>0</v>
      </c>
      <c r="R507" s="132">
        <f t="shared" si="8"/>
        <v>0</v>
      </c>
      <c r="S507" s="205">
        <f>VLOOKUP('SS taxation calculator'!$C$12,'SS taxation calculator'!$BC$6:$BF$16,2,FALSE)</f>
        <v>0</v>
      </c>
      <c r="T507" s="132">
        <f t="shared" si="9"/>
        <v>0</v>
      </c>
    </row>
    <row r="508" ht="15.75" customHeight="1">
      <c r="A508" s="55">
        <f t="shared" si="11"/>
        <v>0</v>
      </c>
      <c r="B508" s="52">
        <f t="shared" si="2"/>
        <v>-551000</v>
      </c>
      <c r="C508" s="51">
        <f>'SS taxation calculator'!$G$7</f>
        <v>0</v>
      </c>
      <c r="D508" s="52">
        <f>'SS taxation calculator'!$C$7+B508+'SS taxation calculator'!$C$8+'SS taxation calculator'!$C$9*0.5-'Line By Line'!$E$12</f>
        <v>-551000</v>
      </c>
      <c r="E508" s="52">
        <f>IF(D508&lt;'Line By Line'!$E$14,0,MIN(D508-'Line By Line'!$E$14,'Line By Line'!$E$16))</f>
        <v>0</v>
      </c>
      <c r="F508" s="52">
        <f t="shared" si="3"/>
        <v>0</v>
      </c>
      <c r="G508" s="51" t="str">
        <f t="shared" si="4"/>
        <v>50% of 1st TH</v>
      </c>
      <c r="H508" s="51">
        <f>IF('Line By Line'!$E$14&lt;D508,D508-'Line By Line'!$E$14-E508,0)</f>
        <v>0</v>
      </c>
      <c r="I508" s="52">
        <f>H508*'SS taxation calculator'!$E$32</f>
        <v>0</v>
      </c>
      <c r="J508" s="52">
        <f t="shared" si="5"/>
        <v>0</v>
      </c>
      <c r="K508" s="204" t="str">
        <f t="shared" si="6"/>
        <v>#DIV/0!</v>
      </c>
      <c r="L508" s="54" t="str">
        <f>CONCATENATE("Adding $",ROUND(B508/1000,1),"K actually added $",ROUND((B508+(J508-'SS taxation calculator'!$G$8))/1000,1),"K")</f>
        <v>Adding $-551K actually added $-551K</v>
      </c>
      <c r="M508" s="61">
        <f>'SS taxation calculator'!$C$7+'SS taxation calculator'!$C$8+'SS taxation calculator'!$C$9+B508</f>
        <v>-551000</v>
      </c>
      <c r="N508" s="55">
        <f>J508+B508+'SS taxation calculator'!$C$7</f>
        <v>-551000</v>
      </c>
      <c r="O508" s="55">
        <f t="shared" si="7"/>
        <v>31500</v>
      </c>
      <c r="P508" s="132">
        <f>VLOOKUP('SS taxation calculator'!$C$12,'SS taxation calculator'!$BC$6:$BF$16,3,FALSE)</f>
        <v>0</v>
      </c>
      <c r="Q508" s="132">
        <f>VLOOKUP('SS taxation calculator'!$C$12,'SS taxation calculator'!$BC$6:$BF$16,4,FALSE)</f>
        <v>0</v>
      </c>
      <c r="R508" s="132">
        <f t="shared" si="8"/>
        <v>0</v>
      </c>
      <c r="S508" s="205">
        <f>VLOOKUP('SS taxation calculator'!$C$12,'SS taxation calculator'!$BC$6:$BF$16,2,FALSE)</f>
        <v>0</v>
      </c>
      <c r="T508" s="132">
        <f t="shared" si="9"/>
        <v>0</v>
      </c>
    </row>
    <row r="509" ht="15.75" customHeight="1">
      <c r="A509" s="55">
        <f t="shared" si="11"/>
        <v>0</v>
      </c>
      <c r="B509" s="52">
        <f t="shared" si="2"/>
        <v>-550000</v>
      </c>
      <c r="C509" s="51">
        <f>'SS taxation calculator'!$G$7</f>
        <v>0</v>
      </c>
      <c r="D509" s="52">
        <f>'SS taxation calculator'!$C$7+B509+'SS taxation calculator'!$C$8+'SS taxation calculator'!$C$9*0.5-'Line By Line'!$E$12</f>
        <v>-550000</v>
      </c>
      <c r="E509" s="52">
        <f>IF(D509&lt;'Line By Line'!$E$14,0,MIN(D509-'Line By Line'!$E$14,'Line By Line'!$E$16))</f>
        <v>0</v>
      </c>
      <c r="F509" s="52">
        <f t="shared" si="3"/>
        <v>0</v>
      </c>
      <c r="G509" s="51" t="str">
        <f t="shared" si="4"/>
        <v>50% of 1st TH</v>
      </c>
      <c r="H509" s="51">
        <f>IF('Line By Line'!$E$14&lt;D509,D509-'Line By Line'!$E$14-E509,0)</f>
        <v>0</v>
      </c>
      <c r="I509" s="52">
        <f>H509*'SS taxation calculator'!$E$32</f>
        <v>0</v>
      </c>
      <c r="J509" s="52">
        <f t="shared" si="5"/>
        <v>0</v>
      </c>
      <c r="K509" s="204" t="str">
        <f t="shared" si="6"/>
        <v>#DIV/0!</v>
      </c>
      <c r="L509" s="54" t="str">
        <f>CONCATENATE("Adding $",ROUND(B509/1000,1),"K actually added $",ROUND((B509+(J509-'SS taxation calculator'!$G$8))/1000,1),"K")</f>
        <v>Adding $-550K actually added $-550K</v>
      </c>
      <c r="M509" s="61">
        <f>'SS taxation calculator'!$C$7+'SS taxation calculator'!$C$8+'SS taxation calculator'!$C$9+B509</f>
        <v>-550000</v>
      </c>
      <c r="N509" s="55">
        <f>J509+B509+'SS taxation calculator'!$C$7</f>
        <v>-550000</v>
      </c>
      <c r="O509" s="55">
        <f t="shared" si="7"/>
        <v>31500</v>
      </c>
      <c r="P509" s="132">
        <f>VLOOKUP('SS taxation calculator'!$C$12,'SS taxation calculator'!$BC$6:$BF$16,3,FALSE)</f>
        <v>0</v>
      </c>
      <c r="Q509" s="132">
        <f>VLOOKUP('SS taxation calculator'!$C$12,'SS taxation calculator'!$BC$6:$BF$16,4,FALSE)</f>
        <v>0</v>
      </c>
      <c r="R509" s="132">
        <f t="shared" si="8"/>
        <v>0</v>
      </c>
      <c r="S509" s="205">
        <f>VLOOKUP('SS taxation calculator'!$C$12,'SS taxation calculator'!$BC$6:$BF$16,2,FALSE)</f>
        <v>0</v>
      </c>
      <c r="T509" s="132">
        <f t="shared" si="9"/>
        <v>0</v>
      </c>
    </row>
    <row r="510" ht="15.75" customHeight="1">
      <c r="A510" s="55">
        <f t="shared" si="11"/>
        <v>0</v>
      </c>
      <c r="B510" s="52">
        <f t="shared" si="2"/>
        <v>-549000</v>
      </c>
      <c r="C510" s="51">
        <f>'SS taxation calculator'!$G$7</f>
        <v>0</v>
      </c>
      <c r="D510" s="52">
        <f>'SS taxation calculator'!$C$7+B510+'SS taxation calculator'!$C$8+'SS taxation calculator'!$C$9*0.5-'Line By Line'!$E$12</f>
        <v>-549000</v>
      </c>
      <c r="E510" s="52">
        <f>IF(D510&lt;'Line By Line'!$E$14,0,MIN(D510-'Line By Line'!$E$14,'Line By Line'!$E$16))</f>
        <v>0</v>
      </c>
      <c r="F510" s="52">
        <f t="shared" si="3"/>
        <v>0</v>
      </c>
      <c r="G510" s="51" t="str">
        <f t="shared" si="4"/>
        <v>50% of 1st TH</v>
      </c>
      <c r="H510" s="51">
        <f>IF('Line By Line'!$E$14&lt;D510,D510-'Line By Line'!$E$14-E510,0)</f>
        <v>0</v>
      </c>
      <c r="I510" s="52">
        <f>H510*'SS taxation calculator'!$E$32</f>
        <v>0</v>
      </c>
      <c r="J510" s="52">
        <f t="shared" si="5"/>
        <v>0</v>
      </c>
      <c r="K510" s="204" t="str">
        <f t="shared" si="6"/>
        <v>#DIV/0!</v>
      </c>
      <c r="L510" s="54" t="str">
        <f>CONCATENATE("Adding $",ROUND(B510/1000,1),"K actually added $",ROUND((B510+(J510-'SS taxation calculator'!$G$8))/1000,1),"K")</f>
        <v>Adding $-549K actually added $-549K</v>
      </c>
      <c r="M510" s="61">
        <f>'SS taxation calculator'!$C$7+'SS taxation calculator'!$C$8+'SS taxation calculator'!$C$9+B510</f>
        <v>-549000</v>
      </c>
      <c r="N510" s="55">
        <f>J510+B510+'SS taxation calculator'!$C$7</f>
        <v>-549000</v>
      </c>
      <c r="O510" s="55">
        <f t="shared" si="7"/>
        <v>31500</v>
      </c>
      <c r="P510" s="132">
        <f>VLOOKUP('SS taxation calculator'!$C$12,'SS taxation calculator'!$BC$6:$BF$16,3,FALSE)</f>
        <v>0</v>
      </c>
      <c r="Q510" s="132">
        <f>VLOOKUP('SS taxation calculator'!$C$12,'SS taxation calculator'!$BC$6:$BF$16,4,FALSE)</f>
        <v>0</v>
      </c>
      <c r="R510" s="132">
        <f t="shared" si="8"/>
        <v>0</v>
      </c>
      <c r="S510" s="205">
        <f>VLOOKUP('SS taxation calculator'!$C$12,'SS taxation calculator'!$BC$6:$BF$16,2,FALSE)</f>
        <v>0</v>
      </c>
      <c r="T510" s="132">
        <f t="shared" si="9"/>
        <v>0</v>
      </c>
    </row>
    <row r="511" ht="15.75" customHeight="1">
      <c r="A511" s="55">
        <f t="shared" si="11"/>
        <v>0</v>
      </c>
      <c r="B511" s="52">
        <f t="shared" si="2"/>
        <v>-548000</v>
      </c>
      <c r="C511" s="51">
        <f>'SS taxation calculator'!$G$7</f>
        <v>0</v>
      </c>
      <c r="D511" s="52">
        <f>'SS taxation calculator'!$C$7+B511+'SS taxation calculator'!$C$8+'SS taxation calculator'!$C$9*0.5-'Line By Line'!$E$12</f>
        <v>-548000</v>
      </c>
      <c r="E511" s="52">
        <f>IF(D511&lt;'Line By Line'!$E$14,0,MIN(D511-'Line By Line'!$E$14,'Line By Line'!$E$16))</f>
        <v>0</v>
      </c>
      <c r="F511" s="52">
        <f t="shared" si="3"/>
        <v>0</v>
      </c>
      <c r="G511" s="51" t="str">
        <f t="shared" si="4"/>
        <v>50% of 1st TH</v>
      </c>
      <c r="H511" s="51">
        <f>IF('Line By Line'!$E$14&lt;D511,D511-'Line By Line'!$E$14-E511,0)</f>
        <v>0</v>
      </c>
      <c r="I511" s="52">
        <f>H511*'SS taxation calculator'!$E$32</f>
        <v>0</v>
      </c>
      <c r="J511" s="52">
        <f t="shared" si="5"/>
        <v>0</v>
      </c>
      <c r="K511" s="204" t="str">
        <f t="shared" si="6"/>
        <v>#DIV/0!</v>
      </c>
      <c r="L511" s="54" t="str">
        <f>CONCATENATE("Adding $",ROUND(B511/1000,1),"K actually added $",ROUND((B511+(J511-'SS taxation calculator'!$G$8))/1000,1),"K")</f>
        <v>Adding $-548K actually added $-548K</v>
      </c>
      <c r="M511" s="61">
        <f>'SS taxation calculator'!$C$7+'SS taxation calculator'!$C$8+'SS taxation calculator'!$C$9+B511</f>
        <v>-548000</v>
      </c>
      <c r="N511" s="55">
        <f>J511+B511+'SS taxation calculator'!$C$7</f>
        <v>-548000</v>
      </c>
      <c r="O511" s="55">
        <f t="shared" si="7"/>
        <v>31500</v>
      </c>
      <c r="P511" s="132">
        <f>VLOOKUP('SS taxation calculator'!$C$12,'SS taxation calculator'!$BC$6:$BF$16,3,FALSE)</f>
        <v>0</v>
      </c>
      <c r="Q511" s="132">
        <f>VLOOKUP('SS taxation calculator'!$C$12,'SS taxation calculator'!$BC$6:$BF$16,4,FALSE)</f>
        <v>0</v>
      </c>
      <c r="R511" s="132">
        <f t="shared" si="8"/>
        <v>0</v>
      </c>
      <c r="S511" s="205">
        <f>VLOOKUP('SS taxation calculator'!$C$12,'SS taxation calculator'!$BC$6:$BF$16,2,FALSE)</f>
        <v>0</v>
      </c>
      <c r="T511" s="132">
        <f t="shared" si="9"/>
        <v>0</v>
      </c>
    </row>
    <row r="512" ht="15.75" customHeight="1">
      <c r="A512" s="55">
        <f t="shared" si="11"/>
        <v>0</v>
      </c>
      <c r="B512" s="52">
        <f t="shared" si="2"/>
        <v>-547000</v>
      </c>
      <c r="C512" s="51">
        <f>'SS taxation calculator'!$G$7</f>
        <v>0</v>
      </c>
      <c r="D512" s="52">
        <f>'SS taxation calculator'!$C$7+B512+'SS taxation calculator'!$C$8+'SS taxation calculator'!$C$9*0.5-'Line By Line'!$E$12</f>
        <v>-547000</v>
      </c>
      <c r="E512" s="52">
        <f>IF(D512&lt;'Line By Line'!$E$14,0,MIN(D512-'Line By Line'!$E$14,'Line By Line'!$E$16))</f>
        <v>0</v>
      </c>
      <c r="F512" s="52">
        <f t="shared" si="3"/>
        <v>0</v>
      </c>
      <c r="G512" s="51" t="str">
        <f t="shared" si="4"/>
        <v>50% of 1st TH</v>
      </c>
      <c r="H512" s="51">
        <f>IF('Line By Line'!$E$14&lt;D512,D512-'Line By Line'!$E$14-E512,0)</f>
        <v>0</v>
      </c>
      <c r="I512" s="52">
        <f>H512*'SS taxation calculator'!$E$32</f>
        <v>0</v>
      </c>
      <c r="J512" s="52">
        <f t="shared" si="5"/>
        <v>0</v>
      </c>
      <c r="K512" s="204" t="str">
        <f t="shared" si="6"/>
        <v>#DIV/0!</v>
      </c>
      <c r="L512" s="54" t="str">
        <f>CONCATENATE("Adding $",ROUND(B512/1000,1),"K actually added $",ROUND((B512+(J512-'SS taxation calculator'!$G$8))/1000,1),"K")</f>
        <v>Adding $-547K actually added $-547K</v>
      </c>
      <c r="M512" s="61">
        <f>'SS taxation calculator'!$C$7+'SS taxation calculator'!$C$8+'SS taxation calculator'!$C$9+B512</f>
        <v>-547000</v>
      </c>
      <c r="N512" s="55">
        <f>J512+B512+'SS taxation calculator'!$C$7</f>
        <v>-547000</v>
      </c>
      <c r="O512" s="55">
        <f t="shared" si="7"/>
        <v>31500</v>
      </c>
      <c r="P512" s="132">
        <f>VLOOKUP('SS taxation calculator'!$C$12,'SS taxation calculator'!$BC$6:$BF$16,3,FALSE)</f>
        <v>0</v>
      </c>
      <c r="Q512" s="132">
        <f>VLOOKUP('SS taxation calculator'!$C$12,'SS taxation calculator'!$BC$6:$BF$16,4,FALSE)</f>
        <v>0</v>
      </c>
      <c r="R512" s="132">
        <f t="shared" si="8"/>
        <v>0</v>
      </c>
      <c r="S512" s="205">
        <f>VLOOKUP('SS taxation calculator'!$C$12,'SS taxation calculator'!$BC$6:$BF$16,2,FALSE)</f>
        <v>0</v>
      </c>
      <c r="T512" s="132">
        <f t="shared" si="9"/>
        <v>0</v>
      </c>
    </row>
    <row r="513" ht="15.75" customHeight="1">
      <c r="A513" s="55">
        <f t="shared" si="11"/>
        <v>0</v>
      </c>
      <c r="B513" s="52">
        <f t="shared" si="2"/>
        <v>-546000</v>
      </c>
      <c r="C513" s="51">
        <f>'SS taxation calculator'!$G$7</f>
        <v>0</v>
      </c>
      <c r="D513" s="52">
        <f>'SS taxation calculator'!$C$7+B513+'SS taxation calculator'!$C$8+'SS taxation calculator'!$C$9*0.5-'Line By Line'!$E$12</f>
        <v>-546000</v>
      </c>
      <c r="E513" s="52">
        <f>IF(D513&lt;'Line By Line'!$E$14,0,MIN(D513-'Line By Line'!$E$14,'Line By Line'!$E$16))</f>
        <v>0</v>
      </c>
      <c r="F513" s="52">
        <f t="shared" si="3"/>
        <v>0</v>
      </c>
      <c r="G513" s="51" t="str">
        <f t="shared" si="4"/>
        <v>50% of 1st TH</v>
      </c>
      <c r="H513" s="51">
        <f>IF('Line By Line'!$E$14&lt;D513,D513-'Line By Line'!$E$14-E513,0)</f>
        <v>0</v>
      </c>
      <c r="I513" s="52">
        <f>H513*'SS taxation calculator'!$E$32</f>
        <v>0</v>
      </c>
      <c r="J513" s="52">
        <f t="shared" si="5"/>
        <v>0</v>
      </c>
      <c r="K513" s="204" t="str">
        <f t="shared" si="6"/>
        <v>#DIV/0!</v>
      </c>
      <c r="L513" s="54" t="str">
        <f>CONCATENATE("Adding $",ROUND(B513/1000,1),"K actually added $",ROUND((B513+(J513-'SS taxation calculator'!$G$8))/1000,1),"K")</f>
        <v>Adding $-546K actually added $-546K</v>
      </c>
      <c r="M513" s="61">
        <f>'SS taxation calculator'!$C$7+'SS taxation calculator'!$C$8+'SS taxation calculator'!$C$9+B513</f>
        <v>-546000</v>
      </c>
      <c r="N513" s="55">
        <f>J513+B513+'SS taxation calculator'!$C$7</f>
        <v>-546000</v>
      </c>
      <c r="O513" s="55">
        <f t="shared" si="7"/>
        <v>31500</v>
      </c>
      <c r="P513" s="132">
        <f>VLOOKUP('SS taxation calculator'!$C$12,'SS taxation calculator'!$BC$6:$BF$16,3,FALSE)</f>
        <v>0</v>
      </c>
      <c r="Q513" s="132">
        <f>VLOOKUP('SS taxation calculator'!$C$12,'SS taxation calculator'!$BC$6:$BF$16,4,FALSE)</f>
        <v>0</v>
      </c>
      <c r="R513" s="132">
        <f t="shared" si="8"/>
        <v>0</v>
      </c>
      <c r="S513" s="205">
        <f>VLOOKUP('SS taxation calculator'!$C$12,'SS taxation calculator'!$BC$6:$BF$16,2,FALSE)</f>
        <v>0</v>
      </c>
      <c r="T513" s="132">
        <f t="shared" si="9"/>
        <v>0</v>
      </c>
    </row>
    <row r="514" ht="15.75" customHeight="1">
      <c r="A514" s="55">
        <f t="shared" si="11"/>
        <v>0</v>
      </c>
      <c r="B514" s="52">
        <f t="shared" si="2"/>
        <v>-545000</v>
      </c>
      <c r="C514" s="51">
        <f>'SS taxation calculator'!$G$7</f>
        <v>0</v>
      </c>
      <c r="D514" s="52">
        <f>'SS taxation calculator'!$C$7+B514+'SS taxation calculator'!$C$8+'SS taxation calculator'!$C$9*0.5-'Line By Line'!$E$12</f>
        <v>-545000</v>
      </c>
      <c r="E514" s="52">
        <f>IF(D514&lt;'Line By Line'!$E$14,0,MIN(D514-'Line By Line'!$E$14,'Line By Line'!$E$16))</f>
        <v>0</v>
      </c>
      <c r="F514" s="52">
        <f t="shared" si="3"/>
        <v>0</v>
      </c>
      <c r="G514" s="51" t="str">
        <f t="shared" si="4"/>
        <v>50% of 1st TH</v>
      </c>
      <c r="H514" s="51">
        <f>IF('Line By Line'!$E$14&lt;D514,D514-'Line By Line'!$E$14-E514,0)</f>
        <v>0</v>
      </c>
      <c r="I514" s="52">
        <f>H514*'SS taxation calculator'!$E$32</f>
        <v>0</v>
      </c>
      <c r="J514" s="52">
        <f t="shared" si="5"/>
        <v>0</v>
      </c>
      <c r="K514" s="204" t="str">
        <f t="shared" si="6"/>
        <v>#DIV/0!</v>
      </c>
      <c r="L514" s="54" t="str">
        <f>CONCATENATE("Adding $",ROUND(B514/1000,1),"K actually added $",ROUND((B514+(J514-'SS taxation calculator'!$G$8))/1000,1),"K")</f>
        <v>Adding $-545K actually added $-545K</v>
      </c>
      <c r="M514" s="61">
        <f>'SS taxation calculator'!$C$7+'SS taxation calculator'!$C$8+'SS taxation calculator'!$C$9+B514</f>
        <v>-545000</v>
      </c>
      <c r="N514" s="55">
        <f>J514+B514+'SS taxation calculator'!$C$7</f>
        <v>-545000</v>
      </c>
      <c r="O514" s="55">
        <f t="shared" si="7"/>
        <v>31500</v>
      </c>
      <c r="P514" s="132">
        <f>VLOOKUP('SS taxation calculator'!$C$12,'SS taxation calculator'!$BC$6:$BF$16,3,FALSE)</f>
        <v>0</v>
      </c>
      <c r="Q514" s="132">
        <f>VLOOKUP('SS taxation calculator'!$C$12,'SS taxation calculator'!$BC$6:$BF$16,4,FALSE)</f>
        <v>0</v>
      </c>
      <c r="R514" s="132">
        <f t="shared" si="8"/>
        <v>0</v>
      </c>
      <c r="S514" s="205">
        <f>VLOOKUP('SS taxation calculator'!$C$12,'SS taxation calculator'!$BC$6:$BF$16,2,FALSE)</f>
        <v>0</v>
      </c>
      <c r="T514" s="132">
        <f t="shared" si="9"/>
        <v>0</v>
      </c>
    </row>
    <row r="515" ht="15.75" customHeight="1">
      <c r="A515" s="55">
        <f t="shared" si="11"/>
        <v>0</v>
      </c>
      <c r="B515" s="52">
        <f t="shared" si="2"/>
        <v>-544000</v>
      </c>
      <c r="C515" s="51">
        <f>'SS taxation calculator'!$G$7</f>
        <v>0</v>
      </c>
      <c r="D515" s="52">
        <f>'SS taxation calculator'!$C$7+B515+'SS taxation calculator'!$C$8+'SS taxation calculator'!$C$9*0.5-'Line By Line'!$E$12</f>
        <v>-544000</v>
      </c>
      <c r="E515" s="52">
        <f>IF(D515&lt;'Line By Line'!$E$14,0,MIN(D515-'Line By Line'!$E$14,'Line By Line'!$E$16))</f>
        <v>0</v>
      </c>
      <c r="F515" s="52">
        <f t="shared" si="3"/>
        <v>0</v>
      </c>
      <c r="G515" s="51" t="str">
        <f t="shared" si="4"/>
        <v>50% of 1st TH</v>
      </c>
      <c r="H515" s="51">
        <f>IF('Line By Line'!$E$14&lt;D515,D515-'Line By Line'!$E$14-E515,0)</f>
        <v>0</v>
      </c>
      <c r="I515" s="52">
        <f>H515*'SS taxation calculator'!$E$32</f>
        <v>0</v>
      </c>
      <c r="J515" s="52">
        <f t="shared" si="5"/>
        <v>0</v>
      </c>
      <c r="K515" s="204" t="str">
        <f t="shared" si="6"/>
        <v>#DIV/0!</v>
      </c>
      <c r="L515" s="54" t="str">
        <f>CONCATENATE("Adding $",ROUND(B515/1000,1),"K actually added $",ROUND((B515+(J515-'SS taxation calculator'!$G$8))/1000,1),"K")</f>
        <v>Adding $-544K actually added $-544K</v>
      </c>
      <c r="M515" s="61">
        <f>'SS taxation calculator'!$C$7+'SS taxation calculator'!$C$8+'SS taxation calculator'!$C$9+B515</f>
        <v>-544000</v>
      </c>
      <c r="N515" s="55">
        <f>J515+B515+'SS taxation calculator'!$C$7</f>
        <v>-544000</v>
      </c>
      <c r="O515" s="55">
        <f t="shared" si="7"/>
        <v>31500</v>
      </c>
      <c r="P515" s="132">
        <f>VLOOKUP('SS taxation calculator'!$C$12,'SS taxation calculator'!$BC$6:$BF$16,3,FALSE)</f>
        <v>0</v>
      </c>
      <c r="Q515" s="132">
        <f>VLOOKUP('SS taxation calculator'!$C$12,'SS taxation calculator'!$BC$6:$BF$16,4,FALSE)</f>
        <v>0</v>
      </c>
      <c r="R515" s="132">
        <f t="shared" si="8"/>
        <v>0</v>
      </c>
      <c r="S515" s="205">
        <f>VLOOKUP('SS taxation calculator'!$C$12,'SS taxation calculator'!$BC$6:$BF$16,2,FALSE)</f>
        <v>0</v>
      </c>
      <c r="T515" s="132">
        <f t="shared" si="9"/>
        <v>0</v>
      </c>
    </row>
    <row r="516" ht="15.75" customHeight="1">
      <c r="A516" s="55">
        <f t="shared" si="11"/>
        <v>0</v>
      </c>
      <c r="B516" s="52">
        <f t="shared" si="2"/>
        <v>-543000</v>
      </c>
      <c r="C516" s="51">
        <f>'SS taxation calculator'!$G$7</f>
        <v>0</v>
      </c>
      <c r="D516" s="52">
        <f>'SS taxation calculator'!$C$7+B516+'SS taxation calculator'!$C$8+'SS taxation calculator'!$C$9*0.5-'Line By Line'!$E$12</f>
        <v>-543000</v>
      </c>
      <c r="E516" s="52">
        <f>IF(D516&lt;'Line By Line'!$E$14,0,MIN(D516-'Line By Line'!$E$14,'Line By Line'!$E$16))</f>
        <v>0</v>
      </c>
      <c r="F516" s="52">
        <f t="shared" si="3"/>
        <v>0</v>
      </c>
      <c r="G516" s="51" t="str">
        <f t="shared" si="4"/>
        <v>50% of 1st TH</v>
      </c>
      <c r="H516" s="51">
        <f>IF('Line By Line'!$E$14&lt;D516,D516-'Line By Line'!$E$14-E516,0)</f>
        <v>0</v>
      </c>
      <c r="I516" s="52">
        <f>H516*'SS taxation calculator'!$E$32</f>
        <v>0</v>
      </c>
      <c r="J516" s="52">
        <f t="shared" si="5"/>
        <v>0</v>
      </c>
      <c r="K516" s="204" t="str">
        <f t="shared" si="6"/>
        <v>#DIV/0!</v>
      </c>
      <c r="L516" s="54" t="str">
        <f>CONCATENATE("Adding $",ROUND(B516/1000,1),"K actually added $",ROUND((B516+(J516-'SS taxation calculator'!$G$8))/1000,1),"K")</f>
        <v>Adding $-543K actually added $-543K</v>
      </c>
      <c r="M516" s="61">
        <f>'SS taxation calculator'!$C$7+'SS taxation calculator'!$C$8+'SS taxation calculator'!$C$9+B516</f>
        <v>-543000</v>
      </c>
      <c r="N516" s="55">
        <f>J516+B516+'SS taxation calculator'!$C$7</f>
        <v>-543000</v>
      </c>
      <c r="O516" s="55">
        <f t="shared" si="7"/>
        <v>31500</v>
      </c>
      <c r="P516" s="132">
        <f>VLOOKUP('SS taxation calculator'!$C$12,'SS taxation calculator'!$BC$6:$BF$16,3,FALSE)</f>
        <v>0</v>
      </c>
      <c r="Q516" s="132">
        <f>VLOOKUP('SS taxation calculator'!$C$12,'SS taxation calculator'!$BC$6:$BF$16,4,FALSE)</f>
        <v>0</v>
      </c>
      <c r="R516" s="132">
        <f t="shared" si="8"/>
        <v>0</v>
      </c>
      <c r="S516" s="205">
        <f>VLOOKUP('SS taxation calculator'!$C$12,'SS taxation calculator'!$BC$6:$BF$16,2,FALSE)</f>
        <v>0</v>
      </c>
      <c r="T516" s="132">
        <f t="shared" si="9"/>
        <v>0</v>
      </c>
    </row>
    <row r="517" ht="15.75" customHeight="1">
      <c r="A517" s="55">
        <f t="shared" si="11"/>
        <v>0</v>
      </c>
      <c r="B517" s="52">
        <f t="shared" si="2"/>
        <v>-542000</v>
      </c>
      <c r="C517" s="51">
        <f>'SS taxation calculator'!$G$7</f>
        <v>0</v>
      </c>
      <c r="D517" s="52">
        <f>'SS taxation calculator'!$C$7+B517+'SS taxation calculator'!$C$8+'SS taxation calculator'!$C$9*0.5-'Line By Line'!$E$12</f>
        <v>-542000</v>
      </c>
      <c r="E517" s="52">
        <f>IF(D517&lt;'Line By Line'!$E$14,0,MIN(D517-'Line By Line'!$E$14,'Line By Line'!$E$16))</f>
        <v>0</v>
      </c>
      <c r="F517" s="52">
        <f t="shared" si="3"/>
        <v>0</v>
      </c>
      <c r="G517" s="51" t="str">
        <f t="shared" si="4"/>
        <v>50% of 1st TH</v>
      </c>
      <c r="H517" s="51">
        <f>IF('Line By Line'!$E$14&lt;D517,D517-'Line By Line'!$E$14-E517,0)</f>
        <v>0</v>
      </c>
      <c r="I517" s="52">
        <f>H517*'SS taxation calculator'!$E$32</f>
        <v>0</v>
      </c>
      <c r="J517" s="52">
        <f t="shared" si="5"/>
        <v>0</v>
      </c>
      <c r="K517" s="204" t="str">
        <f t="shared" si="6"/>
        <v>#DIV/0!</v>
      </c>
      <c r="L517" s="54" t="str">
        <f>CONCATENATE("Adding $",ROUND(B517/1000,1),"K actually added $",ROUND((B517+(J517-'SS taxation calculator'!$G$8))/1000,1),"K")</f>
        <v>Adding $-542K actually added $-542K</v>
      </c>
      <c r="M517" s="61">
        <f>'SS taxation calculator'!$C$7+'SS taxation calculator'!$C$8+'SS taxation calculator'!$C$9+B517</f>
        <v>-542000</v>
      </c>
      <c r="N517" s="55">
        <f>J517+B517+'SS taxation calculator'!$C$7</f>
        <v>-542000</v>
      </c>
      <c r="O517" s="55">
        <f t="shared" si="7"/>
        <v>31500</v>
      </c>
      <c r="P517" s="132">
        <f>VLOOKUP('SS taxation calculator'!$C$12,'SS taxation calculator'!$BC$6:$BF$16,3,FALSE)</f>
        <v>0</v>
      </c>
      <c r="Q517" s="132">
        <f>VLOOKUP('SS taxation calculator'!$C$12,'SS taxation calculator'!$BC$6:$BF$16,4,FALSE)</f>
        <v>0</v>
      </c>
      <c r="R517" s="132">
        <f t="shared" si="8"/>
        <v>0</v>
      </c>
      <c r="S517" s="205">
        <f>VLOOKUP('SS taxation calculator'!$C$12,'SS taxation calculator'!$BC$6:$BF$16,2,FALSE)</f>
        <v>0</v>
      </c>
      <c r="T517" s="132">
        <f t="shared" si="9"/>
        <v>0</v>
      </c>
    </row>
    <row r="518" ht="15.75" customHeight="1">
      <c r="A518" s="55">
        <f t="shared" si="11"/>
        <v>0</v>
      </c>
      <c r="B518" s="52">
        <f t="shared" si="2"/>
        <v>-541000</v>
      </c>
      <c r="C518" s="51">
        <f>'SS taxation calculator'!$G$7</f>
        <v>0</v>
      </c>
      <c r="D518" s="52">
        <f>'SS taxation calculator'!$C$7+B518+'SS taxation calculator'!$C$8+'SS taxation calculator'!$C$9*0.5-'Line By Line'!$E$12</f>
        <v>-541000</v>
      </c>
      <c r="E518" s="52">
        <f>IF(D518&lt;'Line By Line'!$E$14,0,MIN(D518-'Line By Line'!$E$14,'Line By Line'!$E$16))</f>
        <v>0</v>
      </c>
      <c r="F518" s="52">
        <f t="shared" si="3"/>
        <v>0</v>
      </c>
      <c r="G518" s="51" t="str">
        <f t="shared" si="4"/>
        <v>50% of 1st TH</v>
      </c>
      <c r="H518" s="51">
        <f>IF('Line By Line'!$E$14&lt;D518,D518-'Line By Line'!$E$14-E518,0)</f>
        <v>0</v>
      </c>
      <c r="I518" s="52">
        <f>H518*'SS taxation calculator'!$E$32</f>
        <v>0</v>
      </c>
      <c r="J518" s="52">
        <f t="shared" si="5"/>
        <v>0</v>
      </c>
      <c r="K518" s="204" t="str">
        <f t="shared" si="6"/>
        <v>#DIV/0!</v>
      </c>
      <c r="L518" s="54" t="str">
        <f>CONCATENATE("Adding $",ROUND(B518/1000,1),"K actually added $",ROUND((B518+(J518-'SS taxation calculator'!$G$8))/1000,1),"K")</f>
        <v>Adding $-541K actually added $-541K</v>
      </c>
      <c r="M518" s="61">
        <f>'SS taxation calculator'!$C$7+'SS taxation calculator'!$C$8+'SS taxation calculator'!$C$9+B518</f>
        <v>-541000</v>
      </c>
      <c r="N518" s="55">
        <f>J518+B518+'SS taxation calculator'!$C$7</f>
        <v>-541000</v>
      </c>
      <c r="O518" s="55">
        <f t="shared" si="7"/>
        <v>31500</v>
      </c>
      <c r="P518" s="132">
        <f>VLOOKUP('SS taxation calculator'!$C$12,'SS taxation calculator'!$BC$6:$BF$16,3,FALSE)</f>
        <v>0</v>
      </c>
      <c r="Q518" s="132">
        <f>VLOOKUP('SS taxation calculator'!$C$12,'SS taxation calculator'!$BC$6:$BF$16,4,FALSE)</f>
        <v>0</v>
      </c>
      <c r="R518" s="132">
        <f t="shared" si="8"/>
        <v>0</v>
      </c>
      <c r="S518" s="205">
        <f>VLOOKUP('SS taxation calculator'!$C$12,'SS taxation calculator'!$BC$6:$BF$16,2,FALSE)</f>
        <v>0</v>
      </c>
      <c r="T518" s="132">
        <f t="shared" si="9"/>
        <v>0</v>
      </c>
    </row>
    <row r="519" ht="15.75" customHeight="1">
      <c r="A519" s="55">
        <f t="shared" si="11"/>
        <v>0</v>
      </c>
      <c r="B519" s="52">
        <f t="shared" si="2"/>
        <v>-540000</v>
      </c>
      <c r="C519" s="51">
        <f>'SS taxation calculator'!$G$7</f>
        <v>0</v>
      </c>
      <c r="D519" s="52">
        <f>'SS taxation calculator'!$C$7+B519+'SS taxation calculator'!$C$8+'SS taxation calculator'!$C$9*0.5-'Line By Line'!$E$12</f>
        <v>-540000</v>
      </c>
      <c r="E519" s="52">
        <f>IF(D519&lt;'Line By Line'!$E$14,0,MIN(D519-'Line By Line'!$E$14,'Line By Line'!$E$16))</f>
        <v>0</v>
      </c>
      <c r="F519" s="52">
        <f t="shared" si="3"/>
        <v>0</v>
      </c>
      <c r="G519" s="51" t="str">
        <f t="shared" si="4"/>
        <v>50% of 1st TH</v>
      </c>
      <c r="H519" s="51">
        <f>IF('Line By Line'!$E$14&lt;D519,D519-'Line By Line'!$E$14-E519,0)</f>
        <v>0</v>
      </c>
      <c r="I519" s="52">
        <f>H519*'SS taxation calculator'!$E$32</f>
        <v>0</v>
      </c>
      <c r="J519" s="52">
        <f t="shared" si="5"/>
        <v>0</v>
      </c>
      <c r="K519" s="204" t="str">
        <f t="shared" si="6"/>
        <v>#DIV/0!</v>
      </c>
      <c r="L519" s="54" t="str">
        <f>CONCATENATE("Adding $",ROUND(B519/1000,1),"K actually added $",ROUND((B519+(J519-'SS taxation calculator'!$G$8))/1000,1),"K")</f>
        <v>Adding $-540K actually added $-540K</v>
      </c>
      <c r="M519" s="61">
        <f>'SS taxation calculator'!$C$7+'SS taxation calculator'!$C$8+'SS taxation calculator'!$C$9+B519</f>
        <v>-540000</v>
      </c>
      <c r="N519" s="55">
        <f>J519+B519+'SS taxation calculator'!$C$7</f>
        <v>-540000</v>
      </c>
      <c r="O519" s="55">
        <f t="shared" si="7"/>
        <v>31500</v>
      </c>
      <c r="P519" s="132">
        <f>VLOOKUP('SS taxation calculator'!$C$12,'SS taxation calculator'!$BC$6:$BF$16,3,FALSE)</f>
        <v>0</v>
      </c>
      <c r="Q519" s="132">
        <f>VLOOKUP('SS taxation calculator'!$C$12,'SS taxation calculator'!$BC$6:$BF$16,4,FALSE)</f>
        <v>0</v>
      </c>
      <c r="R519" s="132">
        <f t="shared" si="8"/>
        <v>0</v>
      </c>
      <c r="S519" s="205">
        <f>VLOOKUP('SS taxation calculator'!$C$12,'SS taxation calculator'!$BC$6:$BF$16,2,FALSE)</f>
        <v>0</v>
      </c>
      <c r="T519" s="132">
        <f t="shared" si="9"/>
        <v>0</v>
      </c>
    </row>
    <row r="520" ht="15.75" customHeight="1">
      <c r="A520" s="55">
        <f t="shared" si="11"/>
        <v>0</v>
      </c>
      <c r="B520" s="52">
        <f t="shared" si="2"/>
        <v>-539000</v>
      </c>
      <c r="C520" s="51">
        <f>'SS taxation calculator'!$G$7</f>
        <v>0</v>
      </c>
      <c r="D520" s="52">
        <f>'SS taxation calculator'!$C$7+B520+'SS taxation calculator'!$C$8+'SS taxation calculator'!$C$9*0.5-'Line By Line'!$E$12</f>
        <v>-539000</v>
      </c>
      <c r="E520" s="52">
        <f>IF(D520&lt;'Line By Line'!$E$14,0,MIN(D520-'Line By Line'!$E$14,'Line By Line'!$E$16))</f>
        <v>0</v>
      </c>
      <c r="F520" s="52">
        <f t="shared" si="3"/>
        <v>0</v>
      </c>
      <c r="G520" s="51" t="str">
        <f t="shared" si="4"/>
        <v>50% of 1st TH</v>
      </c>
      <c r="H520" s="51">
        <f>IF('Line By Line'!$E$14&lt;D520,D520-'Line By Line'!$E$14-E520,0)</f>
        <v>0</v>
      </c>
      <c r="I520" s="52">
        <f>H520*'SS taxation calculator'!$E$32</f>
        <v>0</v>
      </c>
      <c r="J520" s="52">
        <f t="shared" si="5"/>
        <v>0</v>
      </c>
      <c r="K520" s="204" t="str">
        <f t="shared" si="6"/>
        <v>#DIV/0!</v>
      </c>
      <c r="L520" s="54" t="str">
        <f>CONCATENATE("Adding $",ROUND(B520/1000,1),"K actually added $",ROUND((B520+(J520-'SS taxation calculator'!$G$8))/1000,1),"K")</f>
        <v>Adding $-539K actually added $-539K</v>
      </c>
      <c r="M520" s="61">
        <f>'SS taxation calculator'!$C$7+'SS taxation calculator'!$C$8+'SS taxation calculator'!$C$9+B520</f>
        <v>-539000</v>
      </c>
      <c r="N520" s="55">
        <f>J520+B520+'SS taxation calculator'!$C$7</f>
        <v>-539000</v>
      </c>
      <c r="O520" s="55">
        <f t="shared" si="7"/>
        <v>31500</v>
      </c>
      <c r="P520" s="132">
        <f>VLOOKUP('SS taxation calculator'!$C$12,'SS taxation calculator'!$BC$6:$BF$16,3,FALSE)</f>
        <v>0</v>
      </c>
      <c r="Q520" s="132">
        <f>VLOOKUP('SS taxation calculator'!$C$12,'SS taxation calculator'!$BC$6:$BF$16,4,FALSE)</f>
        <v>0</v>
      </c>
      <c r="R520" s="132">
        <f t="shared" si="8"/>
        <v>0</v>
      </c>
      <c r="S520" s="205">
        <f>VLOOKUP('SS taxation calculator'!$C$12,'SS taxation calculator'!$BC$6:$BF$16,2,FALSE)</f>
        <v>0</v>
      </c>
      <c r="T520" s="132">
        <f t="shared" si="9"/>
        <v>0</v>
      </c>
    </row>
    <row r="521" ht="15.75" customHeight="1">
      <c r="A521" s="55">
        <f t="shared" si="11"/>
        <v>0</v>
      </c>
      <c r="B521" s="52">
        <f t="shared" si="2"/>
        <v>-538000</v>
      </c>
      <c r="C521" s="51">
        <f>'SS taxation calculator'!$G$7</f>
        <v>0</v>
      </c>
      <c r="D521" s="52">
        <f>'SS taxation calculator'!$C$7+B521+'SS taxation calculator'!$C$8+'SS taxation calculator'!$C$9*0.5-'Line By Line'!$E$12</f>
        <v>-538000</v>
      </c>
      <c r="E521" s="52">
        <f>IF(D521&lt;'Line By Line'!$E$14,0,MIN(D521-'Line By Line'!$E$14,'Line By Line'!$E$16))</f>
        <v>0</v>
      </c>
      <c r="F521" s="52">
        <f t="shared" si="3"/>
        <v>0</v>
      </c>
      <c r="G521" s="51" t="str">
        <f t="shared" si="4"/>
        <v>50% of 1st TH</v>
      </c>
      <c r="H521" s="51">
        <f>IF('Line By Line'!$E$14&lt;D521,D521-'Line By Line'!$E$14-E521,0)</f>
        <v>0</v>
      </c>
      <c r="I521" s="52">
        <f>H521*'SS taxation calculator'!$E$32</f>
        <v>0</v>
      </c>
      <c r="J521" s="52">
        <f t="shared" si="5"/>
        <v>0</v>
      </c>
      <c r="K521" s="204" t="str">
        <f t="shared" si="6"/>
        <v>#DIV/0!</v>
      </c>
      <c r="L521" s="54" t="str">
        <f>CONCATENATE("Adding $",ROUND(B521/1000,1),"K actually added $",ROUND((B521+(J521-'SS taxation calculator'!$G$8))/1000,1),"K")</f>
        <v>Adding $-538K actually added $-538K</v>
      </c>
      <c r="M521" s="61">
        <f>'SS taxation calculator'!$C$7+'SS taxation calculator'!$C$8+'SS taxation calculator'!$C$9+B521</f>
        <v>-538000</v>
      </c>
      <c r="N521" s="55">
        <f>J521+B521+'SS taxation calculator'!$C$7</f>
        <v>-538000</v>
      </c>
      <c r="O521" s="55">
        <f t="shared" si="7"/>
        <v>31500</v>
      </c>
      <c r="P521" s="132">
        <f>VLOOKUP('SS taxation calculator'!$C$12,'SS taxation calculator'!$BC$6:$BF$16,3,FALSE)</f>
        <v>0</v>
      </c>
      <c r="Q521" s="132">
        <f>VLOOKUP('SS taxation calculator'!$C$12,'SS taxation calculator'!$BC$6:$BF$16,4,FALSE)</f>
        <v>0</v>
      </c>
      <c r="R521" s="132">
        <f t="shared" si="8"/>
        <v>0</v>
      </c>
      <c r="S521" s="205">
        <f>VLOOKUP('SS taxation calculator'!$C$12,'SS taxation calculator'!$BC$6:$BF$16,2,FALSE)</f>
        <v>0</v>
      </c>
      <c r="T521" s="132">
        <f t="shared" si="9"/>
        <v>0</v>
      </c>
    </row>
    <row r="522" ht="15.75" customHeight="1">
      <c r="A522" s="55">
        <f t="shared" si="11"/>
        <v>0</v>
      </c>
      <c r="B522" s="52">
        <f t="shared" si="2"/>
        <v>-537000</v>
      </c>
      <c r="C522" s="51">
        <f>'SS taxation calculator'!$G$7</f>
        <v>0</v>
      </c>
      <c r="D522" s="52">
        <f>'SS taxation calculator'!$C$7+B522+'SS taxation calculator'!$C$8+'SS taxation calculator'!$C$9*0.5-'Line By Line'!$E$12</f>
        <v>-537000</v>
      </c>
      <c r="E522" s="52">
        <f>IF(D522&lt;'Line By Line'!$E$14,0,MIN(D522-'Line By Line'!$E$14,'Line By Line'!$E$16))</f>
        <v>0</v>
      </c>
      <c r="F522" s="52">
        <f t="shared" si="3"/>
        <v>0</v>
      </c>
      <c r="G522" s="51" t="str">
        <f t="shared" si="4"/>
        <v>50% of 1st TH</v>
      </c>
      <c r="H522" s="51">
        <f>IF('Line By Line'!$E$14&lt;D522,D522-'Line By Line'!$E$14-E522,0)</f>
        <v>0</v>
      </c>
      <c r="I522" s="52">
        <f>H522*'SS taxation calculator'!$E$32</f>
        <v>0</v>
      </c>
      <c r="J522" s="52">
        <f t="shared" si="5"/>
        <v>0</v>
      </c>
      <c r="K522" s="204" t="str">
        <f t="shared" si="6"/>
        <v>#DIV/0!</v>
      </c>
      <c r="L522" s="54" t="str">
        <f>CONCATENATE("Adding $",ROUND(B522/1000,1),"K actually added $",ROUND((B522+(J522-'SS taxation calculator'!$G$8))/1000,1),"K")</f>
        <v>Adding $-537K actually added $-537K</v>
      </c>
      <c r="M522" s="61">
        <f>'SS taxation calculator'!$C$7+'SS taxation calculator'!$C$8+'SS taxation calculator'!$C$9+B522</f>
        <v>-537000</v>
      </c>
      <c r="N522" s="55">
        <f>J522+B522+'SS taxation calculator'!$C$7</f>
        <v>-537000</v>
      </c>
      <c r="O522" s="55">
        <f t="shared" si="7"/>
        <v>31500</v>
      </c>
      <c r="P522" s="132">
        <f>VLOOKUP('SS taxation calculator'!$C$12,'SS taxation calculator'!$BC$6:$BF$16,3,FALSE)</f>
        <v>0</v>
      </c>
      <c r="Q522" s="132">
        <f>VLOOKUP('SS taxation calculator'!$C$12,'SS taxation calculator'!$BC$6:$BF$16,4,FALSE)</f>
        <v>0</v>
      </c>
      <c r="R522" s="132">
        <f t="shared" si="8"/>
        <v>0</v>
      </c>
      <c r="S522" s="205">
        <f>VLOOKUP('SS taxation calculator'!$C$12,'SS taxation calculator'!$BC$6:$BF$16,2,FALSE)</f>
        <v>0</v>
      </c>
      <c r="T522" s="132">
        <f t="shared" si="9"/>
        <v>0</v>
      </c>
    </row>
    <row r="523" ht="15.75" customHeight="1">
      <c r="A523" s="55">
        <f t="shared" si="11"/>
        <v>0</v>
      </c>
      <c r="B523" s="52">
        <f t="shared" si="2"/>
        <v>-536000</v>
      </c>
      <c r="C523" s="51">
        <f>'SS taxation calculator'!$G$7</f>
        <v>0</v>
      </c>
      <c r="D523" s="52">
        <f>'SS taxation calculator'!$C$7+B523+'SS taxation calculator'!$C$8+'SS taxation calculator'!$C$9*0.5-'Line By Line'!$E$12</f>
        <v>-536000</v>
      </c>
      <c r="E523" s="52">
        <f>IF(D523&lt;'Line By Line'!$E$14,0,MIN(D523-'Line By Line'!$E$14,'Line By Line'!$E$16))</f>
        <v>0</v>
      </c>
      <c r="F523" s="52">
        <f t="shared" si="3"/>
        <v>0</v>
      </c>
      <c r="G523" s="51" t="str">
        <f t="shared" si="4"/>
        <v>50% of 1st TH</v>
      </c>
      <c r="H523" s="51">
        <f>IF('Line By Line'!$E$14&lt;D523,D523-'Line By Line'!$E$14-E523,0)</f>
        <v>0</v>
      </c>
      <c r="I523" s="52">
        <f>H523*'SS taxation calculator'!$E$32</f>
        <v>0</v>
      </c>
      <c r="J523" s="52">
        <f t="shared" si="5"/>
        <v>0</v>
      </c>
      <c r="K523" s="204" t="str">
        <f t="shared" si="6"/>
        <v>#DIV/0!</v>
      </c>
      <c r="L523" s="54" t="str">
        <f>CONCATENATE("Adding $",ROUND(B523/1000,1),"K actually added $",ROUND((B523+(J523-'SS taxation calculator'!$G$8))/1000,1),"K")</f>
        <v>Adding $-536K actually added $-536K</v>
      </c>
      <c r="M523" s="61">
        <f>'SS taxation calculator'!$C$7+'SS taxation calculator'!$C$8+'SS taxation calculator'!$C$9+B523</f>
        <v>-536000</v>
      </c>
      <c r="N523" s="55">
        <f>J523+B523+'SS taxation calculator'!$C$7</f>
        <v>-536000</v>
      </c>
      <c r="O523" s="55">
        <f t="shared" si="7"/>
        <v>31500</v>
      </c>
      <c r="P523" s="132">
        <f>VLOOKUP('SS taxation calculator'!$C$12,'SS taxation calculator'!$BC$6:$BF$16,3,FALSE)</f>
        <v>0</v>
      </c>
      <c r="Q523" s="132">
        <f>VLOOKUP('SS taxation calculator'!$C$12,'SS taxation calculator'!$BC$6:$BF$16,4,FALSE)</f>
        <v>0</v>
      </c>
      <c r="R523" s="132">
        <f t="shared" si="8"/>
        <v>0</v>
      </c>
      <c r="S523" s="205">
        <f>VLOOKUP('SS taxation calculator'!$C$12,'SS taxation calculator'!$BC$6:$BF$16,2,FALSE)</f>
        <v>0</v>
      </c>
      <c r="T523" s="132">
        <f t="shared" si="9"/>
        <v>0</v>
      </c>
    </row>
    <row r="524" ht="15.75" customHeight="1">
      <c r="A524" s="55">
        <f t="shared" si="11"/>
        <v>0</v>
      </c>
      <c r="B524" s="52">
        <f t="shared" si="2"/>
        <v>-535000</v>
      </c>
      <c r="C524" s="51">
        <f>'SS taxation calculator'!$G$7</f>
        <v>0</v>
      </c>
      <c r="D524" s="52">
        <f>'SS taxation calculator'!$C$7+B524+'SS taxation calculator'!$C$8+'SS taxation calculator'!$C$9*0.5-'Line By Line'!$E$12</f>
        <v>-535000</v>
      </c>
      <c r="E524" s="52">
        <f>IF(D524&lt;'Line By Line'!$E$14,0,MIN(D524-'Line By Line'!$E$14,'Line By Line'!$E$16))</f>
        <v>0</v>
      </c>
      <c r="F524" s="52">
        <f t="shared" si="3"/>
        <v>0</v>
      </c>
      <c r="G524" s="51" t="str">
        <f t="shared" si="4"/>
        <v>50% of 1st TH</v>
      </c>
      <c r="H524" s="51">
        <f>IF('Line By Line'!$E$14&lt;D524,D524-'Line By Line'!$E$14-E524,0)</f>
        <v>0</v>
      </c>
      <c r="I524" s="52">
        <f>H524*'SS taxation calculator'!$E$32</f>
        <v>0</v>
      </c>
      <c r="J524" s="52">
        <f t="shared" si="5"/>
        <v>0</v>
      </c>
      <c r="K524" s="204" t="str">
        <f t="shared" si="6"/>
        <v>#DIV/0!</v>
      </c>
      <c r="L524" s="54" t="str">
        <f>CONCATENATE("Adding $",ROUND(B524/1000,1),"K actually added $",ROUND((B524+(J524-'SS taxation calculator'!$G$8))/1000,1),"K")</f>
        <v>Adding $-535K actually added $-535K</v>
      </c>
      <c r="M524" s="61">
        <f>'SS taxation calculator'!$C$7+'SS taxation calculator'!$C$8+'SS taxation calculator'!$C$9+B524</f>
        <v>-535000</v>
      </c>
      <c r="N524" s="55">
        <f>J524+B524+'SS taxation calculator'!$C$7</f>
        <v>-535000</v>
      </c>
      <c r="O524" s="55">
        <f t="shared" si="7"/>
        <v>31500</v>
      </c>
      <c r="P524" s="132">
        <f>VLOOKUP('SS taxation calculator'!$C$12,'SS taxation calculator'!$BC$6:$BF$16,3,FALSE)</f>
        <v>0</v>
      </c>
      <c r="Q524" s="132">
        <f>VLOOKUP('SS taxation calculator'!$C$12,'SS taxation calculator'!$BC$6:$BF$16,4,FALSE)</f>
        <v>0</v>
      </c>
      <c r="R524" s="132">
        <f t="shared" si="8"/>
        <v>0</v>
      </c>
      <c r="S524" s="205">
        <f>VLOOKUP('SS taxation calculator'!$C$12,'SS taxation calculator'!$BC$6:$BF$16,2,FALSE)</f>
        <v>0</v>
      </c>
      <c r="T524" s="132">
        <f t="shared" si="9"/>
        <v>0</v>
      </c>
    </row>
    <row r="525" ht="15.75" customHeight="1">
      <c r="A525" s="55">
        <f t="shared" si="11"/>
        <v>0</v>
      </c>
      <c r="B525" s="52">
        <f t="shared" si="2"/>
        <v>-534000</v>
      </c>
      <c r="C525" s="51">
        <f>'SS taxation calculator'!$G$7</f>
        <v>0</v>
      </c>
      <c r="D525" s="52">
        <f>'SS taxation calculator'!$C$7+B525+'SS taxation calculator'!$C$8+'SS taxation calculator'!$C$9*0.5-'Line By Line'!$E$12</f>
        <v>-534000</v>
      </c>
      <c r="E525" s="52">
        <f>IF(D525&lt;'Line By Line'!$E$14,0,MIN(D525-'Line By Line'!$E$14,'Line By Line'!$E$16))</f>
        <v>0</v>
      </c>
      <c r="F525" s="52">
        <f t="shared" si="3"/>
        <v>0</v>
      </c>
      <c r="G525" s="51" t="str">
        <f t="shared" si="4"/>
        <v>50% of 1st TH</v>
      </c>
      <c r="H525" s="51">
        <f>IF('Line By Line'!$E$14&lt;D525,D525-'Line By Line'!$E$14-E525,0)</f>
        <v>0</v>
      </c>
      <c r="I525" s="52">
        <f>H525*'SS taxation calculator'!$E$32</f>
        <v>0</v>
      </c>
      <c r="J525" s="52">
        <f t="shared" si="5"/>
        <v>0</v>
      </c>
      <c r="K525" s="204" t="str">
        <f t="shared" si="6"/>
        <v>#DIV/0!</v>
      </c>
      <c r="L525" s="54" t="str">
        <f>CONCATENATE("Adding $",ROUND(B525/1000,1),"K actually added $",ROUND((B525+(J525-'SS taxation calculator'!$G$8))/1000,1),"K")</f>
        <v>Adding $-534K actually added $-534K</v>
      </c>
      <c r="M525" s="61">
        <f>'SS taxation calculator'!$C$7+'SS taxation calculator'!$C$8+'SS taxation calculator'!$C$9+B525</f>
        <v>-534000</v>
      </c>
      <c r="N525" s="55">
        <f>J525+B525+'SS taxation calculator'!$C$7</f>
        <v>-534000</v>
      </c>
      <c r="O525" s="55">
        <f t="shared" si="7"/>
        <v>31500</v>
      </c>
      <c r="P525" s="132">
        <f>VLOOKUP('SS taxation calculator'!$C$12,'SS taxation calculator'!$BC$6:$BF$16,3,FALSE)</f>
        <v>0</v>
      </c>
      <c r="Q525" s="132">
        <f>VLOOKUP('SS taxation calculator'!$C$12,'SS taxation calculator'!$BC$6:$BF$16,4,FALSE)</f>
        <v>0</v>
      </c>
      <c r="R525" s="132">
        <f t="shared" si="8"/>
        <v>0</v>
      </c>
      <c r="S525" s="205">
        <f>VLOOKUP('SS taxation calculator'!$C$12,'SS taxation calculator'!$BC$6:$BF$16,2,FALSE)</f>
        <v>0</v>
      </c>
      <c r="T525" s="132">
        <f t="shared" si="9"/>
        <v>0</v>
      </c>
    </row>
    <row r="526" ht="15.75" customHeight="1">
      <c r="A526" s="55">
        <f t="shared" si="11"/>
        <v>0</v>
      </c>
      <c r="B526" s="52">
        <f t="shared" si="2"/>
        <v>-533000</v>
      </c>
      <c r="C526" s="51">
        <f>'SS taxation calculator'!$G$7</f>
        <v>0</v>
      </c>
      <c r="D526" s="52">
        <f>'SS taxation calculator'!$C$7+B526+'SS taxation calculator'!$C$8+'SS taxation calculator'!$C$9*0.5-'Line By Line'!$E$12</f>
        <v>-533000</v>
      </c>
      <c r="E526" s="52">
        <f>IF(D526&lt;'Line By Line'!$E$14,0,MIN(D526-'Line By Line'!$E$14,'Line By Line'!$E$16))</f>
        <v>0</v>
      </c>
      <c r="F526" s="52">
        <f t="shared" si="3"/>
        <v>0</v>
      </c>
      <c r="G526" s="51" t="str">
        <f t="shared" si="4"/>
        <v>50% of 1st TH</v>
      </c>
      <c r="H526" s="51">
        <f>IF('Line By Line'!$E$14&lt;D526,D526-'Line By Line'!$E$14-E526,0)</f>
        <v>0</v>
      </c>
      <c r="I526" s="52">
        <f>H526*'SS taxation calculator'!$E$32</f>
        <v>0</v>
      </c>
      <c r="J526" s="52">
        <f t="shared" si="5"/>
        <v>0</v>
      </c>
      <c r="K526" s="204" t="str">
        <f t="shared" si="6"/>
        <v>#DIV/0!</v>
      </c>
      <c r="L526" s="54" t="str">
        <f>CONCATENATE("Adding $",ROUND(B526/1000,1),"K actually added $",ROUND((B526+(J526-'SS taxation calculator'!$G$8))/1000,1),"K")</f>
        <v>Adding $-533K actually added $-533K</v>
      </c>
      <c r="M526" s="61">
        <f>'SS taxation calculator'!$C$7+'SS taxation calculator'!$C$8+'SS taxation calculator'!$C$9+B526</f>
        <v>-533000</v>
      </c>
      <c r="N526" s="55">
        <f>J526+B526+'SS taxation calculator'!$C$7</f>
        <v>-533000</v>
      </c>
      <c r="O526" s="55">
        <f t="shared" si="7"/>
        <v>31500</v>
      </c>
      <c r="P526" s="132">
        <f>VLOOKUP('SS taxation calculator'!$C$12,'SS taxation calculator'!$BC$6:$BF$16,3,FALSE)</f>
        <v>0</v>
      </c>
      <c r="Q526" s="132">
        <f>VLOOKUP('SS taxation calculator'!$C$12,'SS taxation calculator'!$BC$6:$BF$16,4,FALSE)</f>
        <v>0</v>
      </c>
      <c r="R526" s="132">
        <f t="shared" si="8"/>
        <v>0</v>
      </c>
      <c r="S526" s="205">
        <f>VLOOKUP('SS taxation calculator'!$C$12,'SS taxation calculator'!$BC$6:$BF$16,2,FALSE)</f>
        <v>0</v>
      </c>
      <c r="T526" s="132">
        <f t="shared" si="9"/>
        <v>0</v>
      </c>
    </row>
    <row r="527" ht="15.75" customHeight="1">
      <c r="A527" s="55">
        <f t="shared" si="11"/>
        <v>0</v>
      </c>
      <c r="B527" s="52">
        <f t="shared" si="2"/>
        <v>-532000</v>
      </c>
      <c r="C527" s="51">
        <f>'SS taxation calculator'!$G$7</f>
        <v>0</v>
      </c>
      <c r="D527" s="52">
        <f>'SS taxation calculator'!$C$7+B527+'SS taxation calculator'!$C$8+'SS taxation calculator'!$C$9*0.5-'Line By Line'!$E$12</f>
        <v>-532000</v>
      </c>
      <c r="E527" s="52">
        <f>IF(D527&lt;'Line By Line'!$E$14,0,MIN(D527-'Line By Line'!$E$14,'Line By Line'!$E$16))</f>
        <v>0</v>
      </c>
      <c r="F527" s="52">
        <f t="shared" si="3"/>
        <v>0</v>
      </c>
      <c r="G527" s="51" t="str">
        <f t="shared" si="4"/>
        <v>50% of 1st TH</v>
      </c>
      <c r="H527" s="51">
        <f>IF('Line By Line'!$E$14&lt;D527,D527-'Line By Line'!$E$14-E527,0)</f>
        <v>0</v>
      </c>
      <c r="I527" s="52">
        <f>H527*'SS taxation calculator'!$E$32</f>
        <v>0</v>
      </c>
      <c r="J527" s="52">
        <f t="shared" si="5"/>
        <v>0</v>
      </c>
      <c r="K527" s="204" t="str">
        <f t="shared" si="6"/>
        <v>#DIV/0!</v>
      </c>
      <c r="L527" s="54" t="str">
        <f>CONCATENATE("Adding $",ROUND(B527/1000,1),"K actually added $",ROUND((B527+(J527-'SS taxation calculator'!$G$8))/1000,1),"K")</f>
        <v>Adding $-532K actually added $-532K</v>
      </c>
      <c r="M527" s="61">
        <f>'SS taxation calculator'!$C$7+'SS taxation calculator'!$C$8+'SS taxation calculator'!$C$9+B527</f>
        <v>-532000</v>
      </c>
      <c r="N527" s="55">
        <f>J527+B527+'SS taxation calculator'!$C$7</f>
        <v>-532000</v>
      </c>
      <c r="O527" s="55">
        <f t="shared" si="7"/>
        <v>31500</v>
      </c>
      <c r="P527" s="132">
        <f>VLOOKUP('SS taxation calculator'!$C$12,'SS taxation calculator'!$BC$6:$BF$16,3,FALSE)</f>
        <v>0</v>
      </c>
      <c r="Q527" s="132">
        <f>VLOOKUP('SS taxation calculator'!$C$12,'SS taxation calculator'!$BC$6:$BF$16,4,FALSE)</f>
        <v>0</v>
      </c>
      <c r="R527" s="132">
        <f t="shared" si="8"/>
        <v>0</v>
      </c>
      <c r="S527" s="205">
        <f>VLOOKUP('SS taxation calculator'!$C$12,'SS taxation calculator'!$BC$6:$BF$16,2,FALSE)</f>
        <v>0</v>
      </c>
      <c r="T527" s="132">
        <f t="shared" si="9"/>
        <v>0</v>
      </c>
    </row>
    <row r="528" ht="15.75" customHeight="1">
      <c r="A528" s="55">
        <f t="shared" si="11"/>
        <v>0</v>
      </c>
      <c r="B528" s="52">
        <f t="shared" si="2"/>
        <v>-531000</v>
      </c>
      <c r="C528" s="51">
        <f>'SS taxation calculator'!$G$7</f>
        <v>0</v>
      </c>
      <c r="D528" s="52">
        <f>'SS taxation calculator'!$C$7+B528+'SS taxation calculator'!$C$8+'SS taxation calculator'!$C$9*0.5-'Line By Line'!$E$12</f>
        <v>-531000</v>
      </c>
      <c r="E528" s="52">
        <f>IF(D528&lt;'Line By Line'!$E$14,0,MIN(D528-'Line By Line'!$E$14,'Line By Line'!$E$16))</f>
        <v>0</v>
      </c>
      <c r="F528" s="52">
        <f t="shared" si="3"/>
        <v>0</v>
      </c>
      <c r="G528" s="51" t="str">
        <f t="shared" si="4"/>
        <v>50% of 1st TH</v>
      </c>
      <c r="H528" s="51">
        <f>IF('Line By Line'!$E$14&lt;D528,D528-'Line By Line'!$E$14-E528,0)</f>
        <v>0</v>
      </c>
      <c r="I528" s="52">
        <f>H528*'SS taxation calculator'!$E$32</f>
        <v>0</v>
      </c>
      <c r="J528" s="52">
        <f t="shared" si="5"/>
        <v>0</v>
      </c>
      <c r="K528" s="204" t="str">
        <f t="shared" si="6"/>
        <v>#DIV/0!</v>
      </c>
      <c r="L528" s="54" t="str">
        <f>CONCATENATE("Adding $",ROUND(B528/1000,1),"K actually added $",ROUND((B528+(J528-'SS taxation calculator'!$G$8))/1000,1),"K")</f>
        <v>Adding $-531K actually added $-531K</v>
      </c>
      <c r="M528" s="61">
        <f>'SS taxation calculator'!$C$7+'SS taxation calculator'!$C$8+'SS taxation calculator'!$C$9+B528</f>
        <v>-531000</v>
      </c>
      <c r="N528" s="55">
        <f>J528+B528+'SS taxation calculator'!$C$7</f>
        <v>-531000</v>
      </c>
      <c r="O528" s="55">
        <f t="shared" si="7"/>
        <v>31500</v>
      </c>
      <c r="P528" s="132">
        <f>VLOOKUP('SS taxation calculator'!$C$12,'SS taxation calculator'!$BC$6:$BF$16,3,FALSE)</f>
        <v>0</v>
      </c>
      <c r="Q528" s="132">
        <f>VLOOKUP('SS taxation calculator'!$C$12,'SS taxation calculator'!$BC$6:$BF$16,4,FALSE)</f>
        <v>0</v>
      </c>
      <c r="R528" s="132">
        <f t="shared" si="8"/>
        <v>0</v>
      </c>
      <c r="S528" s="205">
        <f>VLOOKUP('SS taxation calculator'!$C$12,'SS taxation calculator'!$BC$6:$BF$16,2,FALSE)</f>
        <v>0</v>
      </c>
      <c r="T528" s="132">
        <f t="shared" si="9"/>
        <v>0</v>
      </c>
    </row>
    <row r="529" ht="15.75" customHeight="1">
      <c r="A529" s="55">
        <f t="shared" si="11"/>
        <v>0</v>
      </c>
      <c r="B529" s="52">
        <f t="shared" si="2"/>
        <v>-530000</v>
      </c>
      <c r="C529" s="51">
        <f>'SS taxation calculator'!$G$7</f>
        <v>0</v>
      </c>
      <c r="D529" s="52">
        <f>'SS taxation calculator'!$C$7+B529+'SS taxation calculator'!$C$8+'SS taxation calculator'!$C$9*0.5-'Line By Line'!$E$12</f>
        <v>-530000</v>
      </c>
      <c r="E529" s="52">
        <f>IF(D529&lt;'Line By Line'!$E$14,0,MIN(D529-'Line By Line'!$E$14,'Line By Line'!$E$16))</f>
        <v>0</v>
      </c>
      <c r="F529" s="52">
        <f t="shared" si="3"/>
        <v>0</v>
      </c>
      <c r="G529" s="51" t="str">
        <f t="shared" si="4"/>
        <v>50% of 1st TH</v>
      </c>
      <c r="H529" s="51">
        <f>IF('Line By Line'!$E$14&lt;D529,D529-'Line By Line'!$E$14-E529,0)</f>
        <v>0</v>
      </c>
      <c r="I529" s="52">
        <f>H529*'SS taxation calculator'!$E$32</f>
        <v>0</v>
      </c>
      <c r="J529" s="52">
        <f t="shared" si="5"/>
        <v>0</v>
      </c>
      <c r="K529" s="204" t="str">
        <f t="shared" si="6"/>
        <v>#DIV/0!</v>
      </c>
      <c r="L529" s="54" t="str">
        <f>CONCATENATE("Adding $",ROUND(B529/1000,1),"K actually added $",ROUND((B529+(J529-'SS taxation calculator'!$G$8))/1000,1),"K")</f>
        <v>Adding $-530K actually added $-530K</v>
      </c>
      <c r="M529" s="61">
        <f>'SS taxation calculator'!$C$7+'SS taxation calculator'!$C$8+'SS taxation calculator'!$C$9+B529</f>
        <v>-530000</v>
      </c>
      <c r="N529" s="55">
        <f>J529+B529+'SS taxation calculator'!$C$7</f>
        <v>-530000</v>
      </c>
      <c r="O529" s="55">
        <f t="shared" si="7"/>
        <v>31500</v>
      </c>
      <c r="P529" s="132">
        <f>VLOOKUP('SS taxation calculator'!$C$12,'SS taxation calculator'!$BC$6:$BF$16,3,FALSE)</f>
        <v>0</v>
      </c>
      <c r="Q529" s="132">
        <f>VLOOKUP('SS taxation calculator'!$C$12,'SS taxation calculator'!$BC$6:$BF$16,4,FALSE)</f>
        <v>0</v>
      </c>
      <c r="R529" s="132">
        <f t="shared" si="8"/>
        <v>0</v>
      </c>
      <c r="S529" s="205">
        <f>VLOOKUP('SS taxation calculator'!$C$12,'SS taxation calculator'!$BC$6:$BF$16,2,FALSE)</f>
        <v>0</v>
      </c>
      <c r="T529" s="132">
        <f t="shared" si="9"/>
        <v>0</v>
      </c>
    </row>
    <row r="530" ht="15.75" customHeight="1">
      <c r="A530" s="55">
        <f t="shared" si="11"/>
        <v>0</v>
      </c>
      <c r="B530" s="52">
        <f t="shared" si="2"/>
        <v>-529000</v>
      </c>
      <c r="C530" s="51">
        <f>'SS taxation calculator'!$G$7</f>
        <v>0</v>
      </c>
      <c r="D530" s="52">
        <f>'SS taxation calculator'!$C$7+B530+'SS taxation calculator'!$C$8+'SS taxation calculator'!$C$9*0.5-'Line By Line'!$E$12</f>
        <v>-529000</v>
      </c>
      <c r="E530" s="52">
        <f>IF(D530&lt;'Line By Line'!$E$14,0,MIN(D530-'Line By Line'!$E$14,'Line By Line'!$E$16))</f>
        <v>0</v>
      </c>
      <c r="F530" s="52">
        <f t="shared" si="3"/>
        <v>0</v>
      </c>
      <c r="G530" s="51" t="str">
        <f t="shared" si="4"/>
        <v>50% of 1st TH</v>
      </c>
      <c r="H530" s="51">
        <f>IF('Line By Line'!$E$14&lt;D530,D530-'Line By Line'!$E$14-E530,0)</f>
        <v>0</v>
      </c>
      <c r="I530" s="52">
        <f>H530*'SS taxation calculator'!$E$32</f>
        <v>0</v>
      </c>
      <c r="J530" s="52">
        <f t="shared" si="5"/>
        <v>0</v>
      </c>
      <c r="K530" s="204" t="str">
        <f t="shared" si="6"/>
        <v>#DIV/0!</v>
      </c>
      <c r="L530" s="54" t="str">
        <f>CONCATENATE("Adding $",ROUND(B530/1000,1),"K actually added $",ROUND((B530+(J530-'SS taxation calculator'!$G$8))/1000,1),"K")</f>
        <v>Adding $-529K actually added $-529K</v>
      </c>
      <c r="M530" s="61">
        <f>'SS taxation calculator'!$C$7+'SS taxation calculator'!$C$8+'SS taxation calculator'!$C$9+B530</f>
        <v>-529000</v>
      </c>
      <c r="N530" s="55">
        <f>J530+B530+'SS taxation calculator'!$C$7</f>
        <v>-529000</v>
      </c>
      <c r="O530" s="55">
        <f t="shared" si="7"/>
        <v>31500</v>
      </c>
      <c r="P530" s="132">
        <f>VLOOKUP('SS taxation calculator'!$C$12,'SS taxation calculator'!$BC$6:$BF$16,3,FALSE)</f>
        <v>0</v>
      </c>
      <c r="Q530" s="132">
        <f>VLOOKUP('SS taxation calculator'!$C$12,'SS taxation calculator'!$BC$6:$BF$16,4,FALSE)</f>
        <v>0</v>
      </c>
      <c r="R530" s="132">
        <f t="shared" si="8"/>
        <v>0</v>
      </c>
      <c r="S530" s="205">
        <f>VLOOKUP('SS taxation calculator'!$C$12,'SS taxation calculator'!$BC$6:$BF$16,2,FALSE)</f>
        <v>0</v>
      </c>
      <c r="T530" s="132">
        <f t="shared" si="9"/>
        <v>0</v>
      </c>
    </row>
    <row r="531" ht="15.75" customHeight="1">
      <c r="A531" s="55">
        <f t="shared" si="11"/>
        <v>0</v>
      </c>
      <c r="B531" s="52">
        <f t="shared" si="2"/>
        <v>-528000</v>
      </c>
      <c r="C531" s="51">
        <f>'SS taxation calculator'!$G$7</f>
        <v>0</v>
      </c>
      <c r="D531" s="52">
        <f>'SS taxation calculator'!$C$7+B531+'SS taxation calculator'!$C$8+'SS taxation calculator'!$C$9*0.5-'Line By Line'!$E$12</f>
        <v>-528000</v>
      </c>
      <c r="E531" s="52">
        <f>IF(D531&lt;'Line By Line'!$E$14,0,MIN(D531-'Line By Line'!$E$14,'Line By Line'!$E$16))</f>
        <v>0</v>
      </c>
      <c r="F531" s="52">
        <f t="shared" si="3"/>
        <v>0</v>
      </c>
      <c r="G531" s="51" t="str">
        <f t="shared" si="4"/>
        <v>50% of 1st TH</v>
      </c>
      <c r="H531" s="51">
        <f>IF('Line By Line'!$E$14&lt;D531,D531-'Line By Line'!$E$14-E531,0)</f>
        <v>0</v>
      </c>
      <c r="I531" s="52">
        <f>H531*'SS taxation calculator'!$E$32</f>
        <v>0</v>
      </c>
      <c r="J531" s="52">
        <f t="shared" si="5"/>
        <v>0</v>
      </c>
      <c r="K531" s="204" t="str">
        <f t="shared" si="6"/>
        <v>#DIV/0!</v>
      </c>
      <c r="L531" s="54" t="str">
        <f>CONCATENATE("Adding $",ROUND(B531/1000,1),"K actually added $",ROUND((B531+(J531-'SS taxation calculator'!$G$8))/1000,1),"K")</f>
        <v>Adding $-528K actually added $-528K</v>
      </c>
      <c r="M531" s="61">
        <f>'SS taxation calculator'!$C$7+'SS taxation calculator'!$C$8+'SS taxation calculator'!$C$9+B531</f>
        <v>-528000</v>
      </c>
      <c r="N531" s="55">
        <f>J531+B531+'SS taxation calculator'!$C$7</f>
        <v>-528000</v>
      </c>
      <c r="O531" s="55">
        <f t="shared" si="7"/>
        <v>31500</v>
      </c>
      <c r="P531" s="132">
        <f>VLOOKUP('SS taxation calculator'!$C$12,'SS taxation calculator'!$BC$6:$BF$16,3,FALSE)</f>
        <v>0</v>
      </c>
      <c r="Q531" s="132">
        <f>VLOOKUP('SS taxation calculator'!$C$12,'SS taxation calculator'!$BC$6:$BF$16,4,FALSE)</f>
        <v>0</v>
      </c>
      <c r="R531" s="132">
        <f t="shared" si="8"/>
        <v>0</v>
      </c>
      <c r="S531" s="205">
        <f>VLOOKUP('SS taxation calculator'!$C$12,'SS taxation calculator'!$BC$6:$BF$16,2,FALSE)</f>
        <v>0</v>
      </c>
      <c r="T531" s="132">
        <f t="shared" si="9"/>
        <v>0</v>
      </c>
    </row>
    <row r="532" ht="15.75" customHeight="1">
      <c r="A532" s="55">
        <f t="shared" si="11"/>
        <v>0</v>
      </c>
      <c r="B532" s="52">
        <f t="shared" si="2"/>
        <v>-527000</v>
      </c>
      <c r="C532" s="51">
        <f>'SS taxation calculator'!$G$7</f>
        <v>0</v>
      </c>
      <c r="D532" s="52">
        <f>'SS taxation calculator'!$C$7+B532+'SS taxation calculator'!$C$8+'SS taxation calculator'!$C$9*0.5-'Line By Line'!$E$12</f>
        <v>-527000</v>
      </c>
      <c r="E532" s="52">
        <f>IF(D532&lt;'Line By Line'!$E$14,0,MIN(D532-'Line By Line'!$E$14,'Line By Line'!$E$16))</f>
        <v>0</v>
      </c>
      <c r="F532" s="52">
        <f t="shared" si="3"/>
        <v>0</v>
      </c>
      <c r="G532" s="51" t="str">
        <f t="shared" si="4"/>
        <v>50% of 1st TH</v>
      </c>
      <c r="H532" s="51">
        <f>IF('Line By Line'!$E$14&lt;D532,D532-'Line By Line'!$E$14-E532,0)</f>
        <v>0</v>
      </c>
      <c r="I532" s="52">
        <f>H532*'SS taxation calculator'!$E$32</f>
        <v>0</v>
      </c>
      <c r="J532" s="52">
        <f t="shared" si="5"/>
        <v>0</v>
      </c>
      <c r="K532" s="204" t="str">
        <f t="shared" si="6"/>
        <v>#DIV/0!</v>
      </c>
      <c r="L532" s="54" t="str">
        <f>CONCATENATE("Adding $",ROUND(B532/1000,1),"K actually added $",ROUND((B532+(J532-'SS taxation calculator'!$G$8))/1000,1),"K")</f>
        <v>Adding $-527K actually added $-527K</v>
      </c>
      <c r="M532" s="61">
        <f>'SS taxation calculator'!$C$7+'SS taxation calculator'!$C$8+'SS taxation calculator'!$C$9+B532</f>
        <v>-527000</v>
      </c>
      <c r="N532" s="55">
        <f>J532+B532+'SS taxation calculator'!$C$7</f>
        <v>-527000</v>
      </c>
      <c r="O532" s="55">
        <f t="shared" si="7"/>
        <v>31500</v>
      </c>
      <c r="P532" s="132">
        <f>VLOOKUP('SS taxation calculator'!$C$12,'SS taxation calculator'!$BC$6:$BF$16,3,FALSE)</f>
        <v>0</v>
      </c>
      <c r="Q532" s="132">
        <f>VLOOKUP('SS taxation calculator'!$C$12,'SS taxation calculator'!$BC$6:$BF$16,4,FALSE)</f>
        <v>0</v>
      </c>
      <c r="R532" s="132">
        <f t="shared" si="8"/>
        <v>0</v>
      </c>
      <c r="S532" s="205">
        <f>VLOOKUP('SS taxation calculator'!$C$12,'SS taxation calculator'!$BC$6:$BF$16,2,FALSE)</f>
        <v>0</v>
      </c>
      <c r="T532" s="132">
        <f t="shared" si="9"/>
        <v>0</v>
      </c>
    </row>
    <row r="533" ht="15.75" customHeight="1">
      <c r="A533" s="55">
        <f t="shared" si="11"/>
        <v>0</v>
      </c>
      <c r="B533" s="52">
        <f t="shared" si="2"/>
        <v>-526000</v>
      </c>
      <c r="C533" s="51">
        <f>'SS taxation calculator'!$G$7</f>
        <v>0</v>
      </c>
      <c r="D533" s="52">
        <f>'SS taxation calculator'!$C$7+B533+'SS taxation calculator'!$C$8+'SS taxation calculator'!$C$9*0.5-'Line By Line'!$E$12</f>
        <v>-526000</v>
      </c>
      <c r="E533" s="52">
        <f>IF(D533&lt;'Line By Line'!$E$14,0,MIN(D533-'Line By Line'!$E$14,'Line By Line'!$E$16))</f>
        <v>0</v>
      </c>
      <c r="F533" s="52">
        <f t="shared" si="3"/>
        <v>0</v>
      </c>
      <c r="G533" s="51" t="str">
        <f t="shared" si="4"/>
        <v>50% of 1st TH</v>
      </c>
      <c r="H533" s="51">
        <f>IF('Line By Line'!$E$14&lt;D533,D533-'Line By Line'!$E$14-E533,0)</f>
        <v>0</v>
      </c>
      <c r="I533" s="52">
        <f>H533*'SS taxation calculator'!$E$32</f>
        <v>0</v>
      </c>
      <c r="J533" s="52">
        <f t="shared" si="5"/>
        <v>0</v>
      </c>
      <c r="K533" s="204" t="str">
        <f t="shared" si="6"/>
        <v>#DIV/0!</v>
      </c>
      <c r="L533" s="54" t="str">
        <f>CONCATENATE("Adding $",ROUND(B533/1000,1),"K actually added $",ROUND((B533+(J533-'SS taxation calculator'!$G$8))/1000,1),"K")</f>
        <v>Adding $-526K actually added $-526K</v>
      </c>
      <c r="M533" s="61">
        <f>'SS taxation calculator'!$C$7+'SS taxation calculator'!$C$8+'SS taxation calculator'!$C$9+B533</f>
        <v>-526000</v>
      </c>
      <c r="N533" s="55">
        <f>J533+B533+'SS taxation calculator'!$C$7</f>
        <v>-526000</v>
      </c>
      <c r="O533" s="55">
        <f t="shared" si="7"/>
        <v>31500</v>
      </c>
      <c r="P533" s="132">
        <f>VLOOKUP('SS taxation calculator'!$C$12,'SS taxation calculator'!$BC$6:$BF$16,3,FALSE)</f>
        <v>0</v>
      </c>
      <c r="Q533" s="132">
        <f>VLOOKUP('SS taxation calculator'!$C$12,'SS taxation calculator'!$BC$6:$BF$16,4,FALSE)</f>
        <v>0</v>
      </c>
      <c r="R533" s="132">
        <f t="shared" si="8"/>
        <v>0</v>
      </c>
      <c r="S533" s="205">
        <f>VLOOKUP('SS taxation calculator'!$C$12,'SS taxation calculator'!$BC$6:$BF$16,2,FALSE)</f>
        <v>0</v>
      </c>
      <c r="T533" s="132">
        <f t="shared" si="9"/>
        <v>0</v>
      </c>
    </row>
    <row r="534" ht="15.75" customHeight="1">
      <c r="A534" s="55">
        <f t="shared" si="11"/>
        <v>0</v>
      </c>
      <c r="B534" s="52">
        <f t="shared" si="2"/>
        <v>-525000</v>
      </c>
      <c r="C534" s="51">
        <f>'SS taxation calculator'!$G$7</f>
        <v>0</v>
      </c>
      <c r="D534" s="52">
        <f>'SS taxation calculator'!$C$7+B534+'SS taxation calculator'!$C$8+'SS taxation calculator'!$C$9*0.5-'Line By Line'!$E$12</f>
        <v>-525000</v>
      </c>
      <c r="E534" s="52">
        <f>IF(D534&lt;'Line By Line'!$E$14,0,MIN(D534-'Line By Line'!$E$14,'Line By Line'!$E$16))</f>
        <v>0</v>
      </c>
      <c r="F534" s="52">
        <f t="shared" si="3"/>
        <v>0</v>
      </c>
      <c r="G534" s="51" t="str">
        <f t="shared" si="4"/>
        <v>50% of 1st TH</v>
      </c>
      <c r="H534" s="51">
        <f>IF('Line By Line'!$E$14&lt;D534,D534-'Line By Line'!$E$14-E534,0)</f>
        <v>0</v>
      </c>
      <c r="I534" s="52">
        <f>H534*'SS taxation calculator'!$E$32</f>
        <v>0</v>
      </c>
      <c r="J534" s="52">
        <f t="shared" si="5"/>
        <v>0</v>
      </c>
      <c r="K534" s="204" t="str">
        <f t="shared" si="6"/>
        <v>#DIV/0!</v>
      </c>
      <c r="L534" s="54" t="str">
        <f>CONCATENATE("Adding $",ROUND(B534/1000,1),"K actually added $",ROUND((B534+(J534-'SS taxation calculator'!$G$8))/1000,1),"K")</f>
        <v>Adding $-525K actually added $-525K</v>
      </c>
      <c r="M534" s="61">
        <f>'SS taxation calculator'!$C$7+'SS taxation calculator'!$C$8+'SS taxation calculator'!$C$9+B534</f>
        <v>-525000</v>
      </c>
      <c r="N534" s="55">
        <f>J534+B534+'SS taxation calculator'!$C$7</f>
        <v>-525000</v>
      </c>
      <c r="O534" s="55">
        <f t="shared" si="7"/>
        <v>31500</v>
      </c>
      <c r="P534" s="132">
        <f>VLOOKUP('SS taxation calculator'!$C$12,'SS taxation calculator'!$BC$6:$BF$16,3,FALSE)</f>
        <v>0</v>
      </c>
      <c r="Q534" s="132">
        <f>VLOOKUP('SS taxation calculator'!$C$12,'SS taxation calculator'!$BC$6:$BF$16,4,FALSE)</f>
        <v>0</v>
      </c>
      <c r="R534" s="132">
        <f t="shared" si="8"/>
        <v>0</v>
      </c>
      <c r="S534" s="205">
        <f>VLOOKUP('SS taxation calculator'!$C$12,'SS taxation calculator'!$BC$6:$BF$16,2,FALSE)</f>
        <v>0</v>
      </c>
      <c r="T534" s="132">
        <f t="shared" si="9"/>
        <v>0</v>
      </c>
    </row>
    <row r="535" ht="15.75" customHeight="1">
      <c r="A535" s="55">
        <f t="shared" si="11"/>
        <v>0</v>
      </c>
      <c r="B535" s="52">
        <f t="shared" si="2"/>
        <v>-524000</v>
      </c>
      <c r="C535" s="51">
        <f>'SS taxation calculator'!$G$7</f>
        <v>0</v>
      </c>
      <c r="D535" s="52">
        <f>'SS taxation calculator'!$C$7+B535+'SS taxation calculator'!$C$8+'SS taxation calculator'!$C$9*0.5-'Line By Line'!$E$12</f>
        <v>-524000</v>
      </c>
      <c r="E535" s="52">
        <f>IF(D535&lt;'Line By Line'!$E$14,0,MIN(D535-'Line By Line'!$E$14,'Line By Line'!$E$16))</f>
        <v>0</v>
      </c>
      <c r="F535" s="52">
        <f t="shared" si="3"/>
        <v>0</v>
      </c>
      <c r="G535" s="51" t="str">
        <f t="shared" si="4"/>
        <v>50% of 1st TH</v>
      </c>
      <c r="H535" s="51">
        <f>IF('Line By Line'!$E$14&lt;D535,D535-'Line By Line'!$E$14-E535,0)</f>
        <v>0</v>
      </c>
      <c r="I535" s="52">
        <f>H535*'SS taxation calculator'!$E$32</f>
        <v>0</v>
      </c>
      <c r="J535" s="52">
        <f t="shared" si="5"/>
        <v>0</v>
      </c>
      <c r="K535" s="204" t="str">
        <f t="shared" si="6"/>
        <v>#DIV/0!</v>
      </c>
      <c r="L535" s="54" t="str">
        <f>CONCATENATE("Adding $",ROUND(B535/1000,1),"K actually added $",ROUND((B535+(J535-'SS taxation calculator'!$G$8))/1000,1),"K")</f>
        <v>Adding $-524K actually added $-524K</v>
      </c>
      <c r="M535" s="61">
        <f>'SS taxation calculator'!$C$7+'SS taxation calculator'!$C$8+'SS taxation calculator'!$C$9+B535</f>
        <v>-524000</v>
      </c>
      <c r="N535" s="55">
        <f>J535+B535+'SS taxation calculator'!$C$7</f>
        <v>-524000</v>
      </c>
      <c r="O535" s="55">
        <f t="shared" si="7"/>
        <v>31500</v>
      </c>
      <c r="P535" s="132">
        <f>VLOOKUP('SS taxation calculator'!$C$12,'SS taxation calculator'!$BC$6:$BF$16,3,FALSE)</f>
        <v>0</v>
      </c>
      <c r="Q535" s="132">
        <f>VLOOKUP('SS taxation calculator'!$C$12,'SS taxation calculator'!$BC$6:$BF$16,4,FALSE)</f>
        <v>0</v>
      </c>
      <c r="R535" s="132">
        <f t="shared" si="8"/>
        <v>0</v>
      </c>
      <c r="S535" s="205">
        <f>VLOOKUP('SS taxation calculator'!$C$12,'SS taxation calculator'!$BC$6:$BF$16,2,FALSE)</f>
        <v>0</v>
      </c>
      <c r="T535" s="132">
        <f t="shared" si="9"/>
        <v>0</v>
      </c>
    </row>
    <row r="536" ht="15.75" customHeight="1">
      <c r="A536" s="55">
        <f t="shared" si="11"/>
        <v>0</v>
      </c>
      <c r="B536" s="52">
        <f t="shared" si="2"/>
        <v>-523000</v>
      </c>
      <c r="C536" s="51">
        <f>'SS taxation calculator'!$G$7</f>
        <v>0</v>
      </c>
      <c r="D536" s="52">
        <f>'SS taxation calculator'!$C$7+B536+'SS taxation calculator'!$C$8+'SS taxation calculator'!$C$9*0.5-'Line By Line'!$E$12</f>
        <v>-523000</v>
      </c>
      <c r="E536" s="52">
        <f>IF(D536&lt;'Line By Line'!$E$14,0,MIN(D536-'Line By Line'!$E$14,'Line By Line'!$E$16))</f>
        <v>0</v>
      </c>
      <c r="F536" s="52">
        <f t="shared" si="3"/>
        <v>0</v>
      </c>
      <c r="G536" s="51" t="str">
        <f t="shared" si="4"/>
        <v>50% of 1st TH</v>
      </c>
      <c r="H536" s="51">
        <f>IF('Line By Line'!$E$14&lt;D536,D536-'Line By Line'!$E$14-E536,0)</f>
        <v>0</v>
      </c>
      <c r="I536" s="52">
        <f>H536*'SS taxation calculator'!$E$32</f>
        <v>0</v>
      </c>
      <c r="J536" s="52">
        <f t="shared" si="5"/>
        <v>0</v>
      </c>
      <c r="K536" s="204" t="str">
        <f t="shared" si="6"/>
        <v>#DIV/0!</v>
      </c>
      <c r="L536" s="54" t="str">
        <f>CONCATENATE("Adding $",ROUND(B536/1000,1),"K actually added $",ROUND((B536+(J536-'SS taxation calculator'!$G$8))/1000,1),"K")</f>
        <v>Adding $-523K actually added $-523K</v>
      </c>
      <c r="M536" s="61">
        <f>'SS taxation calculator'!$C$7+'SS taxation calculator'!$C$8+'SS taxation calculator'!$C$9+B536</f>
        <v>-523000</v>
      </c>
      <c r="N536" s="55">
        <f>J536+B536+'SS taxation calculator'!$C$7</f>
        <v>-523000</v>
      </c>
      <c r="O536" s="55">
        <f t="shared" si="7"/>
        <v>31500</v>
      </c>
      <c r="P536" s="132">
        <f>VLOOKUP('SS taxation calculator'!$C$12,'SS taxation calculator'!$BC$6:$BF$16,3,FALSE)</f>
        <v>0</v>
      </c>
      <c r="Q536" s="132">
        <f>VLOOKUP('SS taxation calculator'!$C$12,'SS taxation calculator'!$BC$6:$BF$16,4,FALSE)</f>
        <v>0</v>
      </c>
      <c r="R536" s="132">
        <f t="shared" si="8"/>
        <v>0</v>
      </c>
      <c r="S536" s="205">
        <f>VLOOKUP('SS taxation calculator'!$C$12,'SS taxation calculator'!$BC$6:$BF$16,2,FALSE)</f>
        <v>0</v>
      </c>
      <c r="T536" s="132">
        <f t="shared" si="9"/>
        <v>0</v>
      </c>
    </row>
    <row r="537" ht="15.75" customHeight="1">
      <c r="A537" s="55">
        <f t="shared" si="11"/>
        <v>0</v>
      </c>
      <c r="B537" s="52">
        <f t="shared" si="2"/>
        <v>-522000</v>
      </c>
      <c r="C537" s="51">
        <f>'SS taxation calculator'!$G$7</f>
        <v>0</v>
      </c>
      <c r="D537" s="52">
        <f>'SS taxation calculator'!$C$7+B537+'SS taxation calculator'!$C$8+'SS taxation calculator'!$C$9*0.5-'Line By Line'!$E$12</f>
        <v>-522000</v>
      </c>
      <c r="E537" s="52">
        <f>IF(D537&lt;'Line By Line'!$E$14,0,MIN(D537-'Line By Line'!$E$14,'Line By Line'!$E$16))</f>
        <v>0</v>
      </c>
      <c r="F537" s="52">
        <f t="shared" si="3"/>
        <v>0</v>
      </c>
      <c r="G537" s="51" t="str">
        <f t="shared" si="4"/>
        <v>50% of 1st TH</v>
      </c>
      <c r="H537" s="51">
        <f>IF('Line By Line'!$E$14&lt;D537,D537-'Line By Line'!$E$14-E537,0)</f>
        <v>0</v>
      </c>
      <c r="I537" s="52">
        <f>H537*'SS taxation calculator'!$E$32</f>
        <v>0</v>
      </c>
      <c r="J537" s="52">
        <f t="shared" si="5"/>
        <v>0</v>
      </c>
      <c r="K537" s="204" t="str">
        <f t="shared" si="6"/>
        <v>#DIV/0!</v>
      </c>
      <c r="L537" s="54" t="str">
        <f>CONCATENATE("Adding $",ROUND(B537/1000,1),"K actually added $",ROUND((B537+(J537-'SS taxation calculator'!$G$8))/1000,1),"K")</f>
        <v>Adding $-522K actually added $-522K</v>
      </c>
      <c r="M537" s="61">
        <f>'SS taxation calculator'!$C$7+'SS taxation calculator'!$C$8+'SS taxation calculator'!$C$9+B537</f>
        <v>-522000</v>
      </c>
      <c r="N537" s="55">
        <f>J537+B537+'SS taxation calculator'!$C$7</f>
        <v>-522000</v>
      </c>
      <c r="O537" s="55">
        <f t="shared" si="7"/>
        <v>31500</v>
      </c>
      <c r="P537" s="132">
        <f>VLOOKUP('SS taxation calculator'!$C$12,'SS taxation calculator'!$BC$6:$BF$16,3,FALSE)</f>
        <v>0</v>
      </c>
      <c r="Q537" s="132">
        <f>VLOOKUP('SS taxation calculator'!$C$12,'SS taxation calculator'!$BC$6:$BF$16,4,FALSE)</f>
        <v>0</v>
      </c>
      <c r="R537" s="132">
        <f t="shared" si="8"/>
        <v>0</v>
      </c>
      <c r="S537" s="205">
        <f>VLOOKUP('SS taxation calculator'!$C$12,'SS taxation calculator'!$BC$6:$BF$16,2,FALSE)</f>
        <v>0</v>
      </c>
      <c r="T537" s="132">
        <f t="shared" si="9"/>
        <v>0</v>
      </c>
    </row>
    <row r="538" ht="15.75" customHeight="1">
      <c r="A538" s="55">
        <f t="shared" si="11"/>
        <v>0</v>
      </c>
      <c r="B538" s="52">
        <f t="shared" si="2"/>
        <v>-521000</v>
      </c>
      <c r="C538" s="51">
        <f>'SS taxation calculator'!$G$7</f>
        <v>0</v>
      </c>
      <c r="D538" s="52">
        <f>'SS taxation calculator'!$C$7+B538+'SS taxation calculator'!$C$8+'SS taxation calculator'!$C$9*0.5-'Line By Line'!$E$12</f>
        <v>-521000</v>
      </c>
      <c r="E538" s="52">
        <f>IF(D538&lt;'Line By Line'!$E$14,0,MIN(D538-'Line By Line'!$E$14,'Line By Line'!$E$16))</f>
        <v>0</v>
      </c>
      <c r="F538" s="52">
        <f t="shared" si="3"/>
        <v>0</v>
      </c>
      <c r="G538" s="51" t="str">
        <f t="shared" si="4"/>
        <v>50% of 1st TH</v>
      </c>
      <c r="H538" s="51">
        <f>IF('Line By Line'!$E$14&lt;D538,D538-'Line By Line'!$E$14-E538,0)</f>
        <v>0</v>
      </c>
      <c r="I538" s="52">
        <f>H538*'SS taxation calculator'!$E$32</f>
        <v>0</v>
      </c>
      <c r="J538" s="52">
        <f t="shared" si="5"/>
        <v>0</v>
      </c>
      <c r="K538" s="204" t="str">
        <f t="shared" si="6"/>
        <v>#DIV/0!</v>
      </c>
      <c r="L538" s="54" t="str">
        <f>CONCATENATE("Adding $",ROUND(B538/1000,1),"K actually added $",ROUND((B538+(J538-'SS taxation calculator'!$G$8))/1000,1),"K")</f>
        <v>Adding $-521K actually added $-521K</v>
      </c>
      <c r="M538" s="61">
        <f>'SS taxation calculator'!$C$7+'SS taxation calculator'!$C$8+'SS taxation calculator'!$C$9+B538</f>
        <v>-521000</v>
      </c>
      <c r="N538" s="55">
        <f>J538+B538+'SS taxation calculator'!$C$7</f>
        <v>-521000</v>
      </c>
      <c r="O538" s="55">
        <f t="shared" si="7"/>
        <v>31500</v>
      </c>
      <c r="P538" s="132">
        <f>VLOOKUP('SS taxation calculator'!$C$12,'SS taxation calculator'!$BC$6:$BF$16,3,FALSE)</f>
        <v>0</v>
      </c>
      <c r="Q538" s="132">
        <f>VLOOKUP('SS taxation calculator'!$C$12,'SS taxation calculator'!$BC$6:$BF$16,4,FALSE)</f>
        <v>0</v>
      </c>
      <c r="R538" s="132">
        <f t="shared" si="8"/>
        <v>0</v>
      </c>
      <c r="S538" s="205">
        <f>VLOOKUP('SS taxation calculator'!$C$12,'SS taxation calculator'!$BC$6:$BF$16,2,FALSE)</f>
        <v>0</v>
      </c>
      <c r="T538" s="132">
        <f t="shared" si="9"/>
        <v>0</v>
      </c>
    </row>
    <row r="539" ht="15.75" customHeight="1">
      <c r="A539" s="55">
        <f t="shared" si="11"/>
        <v>0</v>
      </c>
      <c r="B539" s="52">
        <f t="shared" si="2"/>
        <v>-520000</v>
      </c>
      <c r="C539" s="51">
        <f>'SS taxation calculator'!$G$7</f>
        <v>0</v>
      </c>
      <c r="D539" s="52">
        <f>'SS taxation calculator'!$C$7+B539+'SS taxation calculator'!$C$8+'SS taxation calculator'!$C$9*0.5-'Line By Line'!$E$12</f>
        <v>-520000</v>
      </c>
      <c r="E539" s="52">
        <f>IF(D539&lt;'Line By Line'!$E$14,0,MIN(D539-'Line By Line'!$E$14,'Line By Line'!$E$16))</f>
        <v>0</v>
      </c>
      <c r="F539" s="52">
        <f t="shared" si="3"/>
        <v>0</v>
      </c>
      <c r="G539" s="51" t="str">
        <f t="shared" si="4"/>
        <v>50% of 1st TH</v>
      </c>
      <c r="H539" s="51">
        <f>IF('Line By Line'!$E$14&lt;D539,D539-'Line By Line'!$E$14-E539,0)</f>
        <v>0</v>
      </c>
      <c r="I539" s="52">
        <f>H539*'SS taxation calculator'!$E$32</f>
        <v>0</v>
      </c>
      <c r="J539" s="52">
        <f t="shared" si="5"/>
        <v>0</v>
      </c>
      <c r="K539" s="204" t="str">
        <f t="shared" si="6"/>
        <v>#DIV/0!</v>
      </c>
      <c r="L539" s="54" t="str">
        <f>CONCATENATE("Adding $",ROUND(B539/1000,1),"K actually added $",ROUND((B539+(J539-'SS taxation calculator'!$G$8))/1000,1),"K")</f>
        <v>Adding $-520K actually added $-520K</v>
      </c>
      <c r="M539" s="61">
        <f>'SS taxation calculator'!$C$7+'SS taxation calculator'!$C$8+'SS taxation calculator'!$C$9+B539</f>
        <v>-520000</v>
      </c>
      <c r="N539" s="55">
        <f>J539+B539+'SS taxation calculator'!$C$7</f>
        <v>-520000</v>
      </c>
      <c r="O539" s="55">
        <f t="shared" si="7"/>
        <v>31500</v>
      </c>
      <c r="P539" s="132">
        <f>VLOOKUP('SS taxation calculator'!$C$12,'SS taxation calculator'!$BC$6:$BF$16,3,FALSE)</f>
        <v>0</v>
      </c>
      <c r="Q539" s="132">
        <f>VLOOKUP('SS taxation calculator'!$C$12,'SS taxation calculator'!$BC$6:$BF$16,4,FALSE)</f>
        <v>0</v>
      </c>
      <c r="R539" s="132">
        <f t="shared" si="8"/>
        <v>0</v>
      </c>
      <c r="S539" s="205">
        <f>VLOOKUP('SS taxation calculator'!$C$12,'SS taxation calculator'!$BC$6:$BF$16,2,FALSE)</f>
        <v>0</v>
      </c>
      <c r="T539" s="132">
        <f t="shared" si="9"/>
        <v>0</v>
      </c>
    </row>
    <row r="540" ht="15.75" customHeight="1">
      <c r="A540" s="55">
        <f t="shared" si="11"/>
        <v>0</v>
      </c>
      <c r="B540" s="52">
        <f t="shared" si="2"/>
        <v>-519000</v>
      </c>
      <c r="C540" s="51">
        <f>'SS taxation calculator'!$G$7</f>
        <v>0</v>
      </c>
      <c r="D540" s="52">
        <f>'SS taxation calculator'!$C$7+B540+'SS taxation calculator'!$C$8+'SS taxation calculator'!$C$9*0.5-'Line By Line'!$E$12</f>
        <v>-519000</v>
      </c>
      <c r="E540" s="52">
        <f>IF(D540&lt;'Line By Line'!$E$14,0,MIN(D540-'Line By Line'!$E$14,'Line By Line'!$E$16))</f>
        <v>0</v>
      </c>
      <c r="F540" s="52">
        <f t="shared" si="3"/>
        <v>0</v>
      </c>
      <c r="G540" s="51" t="str">
        <f t="shared" si="4"/>
        <v>50% of 1st TH</v>
      </c>
      <c r="H540" s="51">
        <f>IF('Line By Line'!$E$14&lt;D540,D540-'Line By Line'!$E$14-E540,0)</f>
        <v>0</v>
      </c>
      <c r="I540" s="52">
        <f>H540*'SS taxation calculator'!$E$32</f>
        <v>0</v>
      </c>
      <c r="J540" s="52">
        <f t="shared" si="5"/>
        <v>0</v>
      </c>
      <c r="K540" s="204" t="str">
        <f t="shared" si="6"/>
        <v>#DIV/0!</v>
      </c>
      <c r="L540" s="54" t="str">
        <f>CONCATENATE("Adding $",ROUND(B540/1000,1),"K actually added $",ROUND((B540+(J540-'SS taxation calculator'!$G$8))/1000,1),"K")</f>
        <v>Adding $-519K actually added $-519K</v>
      </c>
      <c r="M540" s="61">
        <f>'SS taxation calculator'!$C$7+'SS taxation calculator'!$C$8+'SS taxation calculator'!$C$9+B540</f>
        <v>-519000</v>
      </c>
      <c r="N540" s="55">
        <f>J540+B540+'SS taxation calculator'!$C$7</f>
        <v>-519000</v>
      </c>
      <c r="O540" s="55">
        <f t="shared" si="7"/>
        <v>31500</v>
      </c>
      <c r="P540" s="132">
        <f>VLOOKUP('SS taxation calculator'!$C$12,'SS taxation calculator'!$BC$6:$BF$16,3,FALSE)</f>
        <v>0</v>
      </c>
      <c r="Q540" s="132">
        <f>VLOOKUP('SS taxation calculator'!$C$12,'SS taxation calculator'!$BC$6:$BF$16,4,FALSE)</f>
        <v>0</v>
      </c>
      <c r="R540" s="132">
        <f t="shared" si="8"/>
        <v>0</v>
      </c>
      <c r="S540" s="205">
        <f>VLOOKUP('SS taxation calculator'!$C$12,'SS taxation calculator'!$BC$6:$BF$16,2,FALSE)</f>
        <v>0</v>
      </c>
      <c r="T540" s="132">
        <f t="shared" si="9"/>
        <v>0</v>
      </c>
    </row>
    <row r="541" ht="15.75" customHeight="1">
      <c r="A541" s="55">
        <f t="shared" si="11"/>
        <v>0</v>
      </c>
      <c r="B541" s="52">
        <f t="shared" si="2"/>
        <v>-518000</v>
      </c>
      <c r="C541" s="51">
        <f>'SS taxation calculator'!$G$7</f>
        <v>0</v>
      </c>
      <c r="D541" s="52">
        <f>'SS taxation calculator'!$C$7+B541+'SS taxation calculator'!$C$8+'SS taxation calculator'!$C$9*0.5-'Line By Line'!$E$12</f>
        <v>-518000</v>
      </c>
      <c r="E541" s="52">
        <f>IF(D541&lt;'Line By Line'!$E$14,0,MIN(D541-'Line By Line'!$E$14,'Line By Line'!$E$16))</f>
        <v>0</v>
      </c>
      <c r="F541" s="52">
        <f t="shared" si="3"/>
        <v>0</v>
      </c>
      <c r="G541" s="51" t="str">
        <f t="shared" si="4"/>
        <v>50% of 1st TH</v>
      </c>
      <c r="H541" s="51">
        <f>IF('Line By Line'!$E$14&lt;D541,D541-'Line By Line'!$E$14-E541,0)</f>
        <v>0</v>
      </c>
      <c r="I541" s="52">
        <f>H541*'SS taxation calculator'!$E$32</f>
        <v>0</v>
      </c>
      <c r="J541" s="52">
        <f t="shared" si="5"/>
        <v>0</v>
      </c>
      <c r="K541" s="204" t="str">
        <f t="shared" si="6"/>
        <v>#DIV/0!</v>
      </c>
      <c r="L541" s="54" t="str">
        <f>CONCATENATE("Adding $",ROUND(B541/1000,1),"K actually added $",ROUND((B541+(J541-'SS taxation calculator'!$G$8))/1000,1),"K")</f>
        <v>Adding $-518K actually added $-518K</v>
      </c>
      <c r="M541" s="61">
        <f>'SS taxation calculator'!$C$7+'SS taxation calculator'!$C$8+'SS taxation calculator'!$C$9+B541</f>
        <v>-518000</v>
      </c>
      <c r="N541" s="55">
        <f>J541+B541+'SS taxation calculator'!$C$7</f>
        <v>-518000</v>
      </c>
      <c r="O541" s="55">
        <f t="shared" si="7"/>
        <v>31500</v>
      </c>
      <c r="P541" s="132">
        <f>VLOOKUP('SS taxation calculator'!$C$12,'SS taxation calculator'!$BC$6:$BF$16,3,FALSE)</f>
        <v>0</v>
      </c>
      <c r="Q541" s="132">
        <f>VLOOKUP('SS taxation calculator'!$C$12,'SS taxation calculator'!$BC$6:$BF$16,4,FALSE)</f>
        <v>0</v>
      </c>
      <c r="R541" s="132">
        <f t="shared" si="8"/>
        <v>0</v>
      </c>
      <c r="S541" s="205">
        <f>VLOOKUP('SS taxation calculator'!$C$12,'SS taxation calculator'!$BC$6:$BF$16,2,FALSE)</f>
        <v>0</v>
      </c>
      <c r="T541" s="132">
        <f t="shared" si="9"/>
        <v>0</v>
      </c>
    </row>
    <row r="542" ht="15.75" customHeight="1">
      <c r="A542" s="55">
        <f t="shared" si="11"/>
        <v>0</v>
      </c>
      <c r="B542" s="52">
        <f t="shared" si="2"/>
        <v>-517000</v>
      </c>
      <c r="C542" s="51">
        <f>'SS taxation calculator'!$G$7</f>
        <v>0</v>
      </c>
      <c r="D542" s="52">
        <f>'SS taxation calculator'!$C$7+B542+'SS taxation calculator'!$C$8+'SS taxation calculator'!$C$9*0.5-'Line By Line'!$E$12</f>
        <v>-517000</v>
      </c>
      <c r="E542" s="52">
        <f>IF(D542&lt;'Line By Line'!$E$14,0,MIN(D542-'Line By Line'!$E$14,'Line By Line'!$E$16))</f>
        <v>0</v>
      </c>
      <c r="F542" s="52">
        <f t="shared" si="3"/>
        <v>0</v>
      </c>
      <c r="G542" s="51" t="str">
        <f t="shared" si="4"/>
        <v>50% of 1st TH</v>
      </c>
      <c r="H542" s="51">
        <f>IF('Line By Line'!$E$14&lt;D542,D542-'Line By Line'!$E$14-E542,0)</f>
        <v>0</v>
      </c>
      <c r="I542" s="52">
        <f>H542*'SS taxation calculator'!$E$32</f>
        <v>0</v>
      </c>
      <c r="J542" s="52">
        <f t="shared" si="5"/>
        <v>0</v>
      </c>
      <c r="K542" s="204" t="str">
        <f t="shared" si="6"/>
        <v>#DIV/0!</v>
      </c>
      <c r="L542" s="54" t="str">
        <f>CONCATENATE("Adding $",ROUND(B542/1000,1),"K actually added $",ROUND((B542+(J542-'SS taxation calculator'!$G$8))/1000,1),"K")</f>
        <v>Adding $-517K actually added $-517K</v>
      </c>
      <c r="M542" s="61">
        <f>'SS taxation calculator'!$C$7+'SS taxation calculator'!$C$8+'SS taxation calculator'!$C$9+B542</f>
        <v>-517000</v>
      </c>
      <c r="N542" s="55">
        <f>J542+B542+'SS taxation calculator'!$C$7</f>
        <v>-517000</v>
      </c>
      <c r="O542" s="55">
        <f t="shared" si="7"/>
        <v>31500</v>
      </c>
      <c r="P542" s="132">
        <f>VLOOKUP('SS taxation calculator'!$C$12,'SS taxation calculator'!$BC$6:$BF$16,3,FALSE)</f>
        <v>0</v>
      </c>
      <c r="Q542" s="132">
        <f>VLOOKUP('SS taxation calculator'!$C$12,'SS taxation calculator'!$BC$6:$BF$16,4,FALSE)</f>
        <v>0</v>
      </c>
      <c r="R542" s="132">
        <f t="shared" si="8"/>
        <v>0</v>
      </c>
      <c r="S542" s="205">
        <f>VLOOKUP('SS taxation calculator'!$C$12,'SS taxation calculator'!$BC$6:$BF$16,2,FALSE)</f>
        <v>0</v>
      </c>
      <c r="T542" s="132">
        <f t="shared" si="9"/>
        <v>0</v>
      </c>
    </row>
    <row r="543" ht="15.75" customHeight="1">
      <c r="A543" s="55">
        <f t="shared" si="11"/>
        <v>0</v>
      </c>
      <c r="B543" s="52">
        <f t="shared" si="2"/>
        <v>-516000</v>
      </c>
      <c r="C543" s="51">
        <f>'SS taxation calculator'!$G$7</f>
        <v>0</v>
      </c>
      <c r="D543" s="52">
        <f>'SS taxation calculator'!$C$7+B543+'SS taxation calculator'!$C$8+'SS taxation calculator'!$C$9*0.5-'Line By Line'!$E$12</f>
        <v>-516000</v>
      </c>
      <c r="E543" s="52">
        <f>IF(D543&lt;'Line By Line'!$E$14,0,MIN(D543-'Line By Line'!$E$14,'Line By Line'!$E$16))</f>
        <v>0</v>
      </c>
      <c r="F543" s="52">
        <f t="shared" si="3"/>
        <v>0</v>
      </c>
      <c r="G543" s="51" t="str">
        <f t="shared" si="4"/>
        <v>50% of 1st TH</v>
      </c>
      <c r="H543" s="51">
        <f>IF('Line By Line'!$E$14&lt;D543,D543-'Line By Line'!$E$14-E543,0)</f>
        <v>0</v>
      </c>
      <c r="I543" s="52">
        <f>H543*'SS taxation calculator'!$E$32</f>
        <v>0</v>
      </c>
      <c r="J543" s="52">
        <f t="shared" si="5"/>
        <v>0</v>
      </c>
      <c r="K543" s="204" t="str">
        <f t="shared" si="6"/>
        <v>#DIV/0!</v>
      </c>
      <c r="L543" s="54" t="str">
        <f>CONCATENATE("Adding $",ROUND(B543/1000,1),"K actually added $",ROUND((B543+(J543-'SS taxation calculator'!$G$8))/1000,1),"K")</f>
        <v>Adding $-516K actually added $-516K</v>
      </c>
      <c r="M543" s="61">
        <f>'SS taxation calculator'!$C$7+'SS taxation calculator'!$C$8+'SS taxation calculator'!$C$9+B543</f>
        <v>-516000</v>
      </c>
      <c r="N543" s="55">
        <f>J543+B543+'SS taxation calculator'!$C$7</f>
        <v>-516000</v>
      </c>
      <c r="O543" s="55">
        <f t="shared" si="7"/>
        <v>31500</v>
      </c>
      <c r="P543" s="132">
        <f>VLOOKUP('SS taxation calculator'!$C$12,'SS taxation calculator'!$BC$6:$BF$16,3,FALSE)</f>
        <v>0</v>
      </c>
      <c r="Q543" s="132">
        <f>VLOOKUP('SS taxation calculator'!$C$12,'SS taxation calculator'!$BC$6:$BF$16,4,FALSE)</f>
        <v>0</v>
      </c>
      <c r="R543" s="132">
        <f t="shared" si="8"/>
        <v>0</v>
      </c>
      <c r="S543" s="205">
        <f>VLOOKUP('SS taxation calculator'!$C$12,'SS taxation calculator'!$BC$6:$BF$16,2,FALSE)</f>
        <v>0</v>
      </c>
      <c r="T543" s="132">
        <f t="shared" si="9"/>
        <v>0</v>
      </c>
    </row>
    <row r="544" ht="15.75" customHeight="1">
      <c r="A544" s="55">
        <f t="shared" si="11"/>
        <v>0</v>
      </c>
      <c r="B544" s="52">
        <f t="shared" si="2"/>
        <v>-515000</v>
      </c>
      <c r="C544" s="51">
        <f>'SS taxation calculator'!$G$7</f>
        <v>0</v>
      </c>
      <c r="D544" s="52">
        <f>'SS taxation calculator'!$C$7+B544+'SS taxation calculator'!$C$8+'SS taxation calculator'!$C$9*0.5-'Line By Line'!$E$12</f>
        <v>-515000</v>
      </c>
      <c r="E544" s="52">
        <f>IF(D544&lt;'Line By Line'!$E$14,0,MIN(D544-'Line By Line'!$E$14,'Line By Line'!$E$16))</f>
        <v>0</v>
      </c>
      <c r="F544" s="52">
        <f t="shared" si="3"/>
        <v>0</v>
      </c>
      <c r="G544" s="51" t="str">
        <f t="shared" si="4"/>
        <v>50% of 1st TH</v>
      </c>
      <c r="H544" s="51">
        <f>IF('Line By Line'!$E$14&lt;D544,D544-'Line By Line'!$E$14-E544,0)</f>
        <v>0</v>
      </c>
      <c r="I544" s="52">
        <f>H544*'SS taxation calculator'!$E$32</f>
        <v>0</v>
      </c>
      <c r="J544" s="52">
        <f t="shared" si="5"/>
        <v>0</v>
      </c>
      <c r="K544" s="204" t="str">
        <f t="shared" si="6"/>
        <v>#DIV/0!</v>
      </c>
      <c r="L544" s="54" t="str">
        <f>CONCATENATE("Adding $",ROUND(B544/1000,1),"K actually added $",ROUND((B544+(J544-'SS taxation calculator'!$G$8))/1000,1),"K")</f>
        <v>Adding $-515K actually added $-515K</v>
      </c>
      <c r="M544" s="61">
        <f>'SS taxation calculator'!$C$7+'SS taxation calculator'!$C$8+'SS taxation calculator'!$C$9+B544</f>
        <v>-515000</v>
      </c>
      <c r="N544" s="55">
        <f>J544+B544+'SS taxation calculator'!$C$7</f>
        <v>-515000</v>
      </c>
      <c r="O544" s="55">
        <f t="shared" si="7"/>
        <v>31500</v>
      </c>
      <c r="P544" s="132">
        <f>VLOOKUP('SS taxation calculator'!$C$12,'SS taxation calculator'!$BC$6:$BF$16,3,FALSE)</f>
        <v>0</v>
      </c>
      <c r="Q544" s="132">
        <f>VLOOKUP('SS taxation calculator'!$C$12,'SS taxation calculator'!$BC$6:$BF$16,4,FALSE)</f>
        <v>0</v>
      </c>
      <c r="R544" s="132">
        <f t="shared" si="8"/>
        <v>0</v>
      </c>
      <c r="S544" s="205">
        <f>VLOOKUP('SS taxation calculator'!$C$12,'SS taxation calculator'!$BC$6:$BF$16,2,FALSE)</f>
        <v>0</v>
      </c>
      <c r="T544" s="132">
        <f t="shared" si="9"/>
        <v>0</v>
      </c>
    </row>
    <row r="545" ht="15.75" customHeight="1">
      <c r="A545" s="55">
        <f t="shared" si="11"/>
        <v>0</v>
      </c>
      <c r="B545" s="52">
        <f t="shared" si="2"/>
        <v>-514000</v>
      </c>
      <c r="C545" s="51">
        <f>'SS taxation calculator'!$G$7</f>
        <v>0</v>
      </c>
      <c r="D545" s="52">
        <f>'SS taxation calculator'!$C$7+B545+'SS taxation calculator'!$C$8+'SS taxation calculator'!$C$9*0.5-'Line By Line'!$E$12</f>
        <v>-514000</v>
      </c>
      <c r="E545" s="52">
        <f>IF(D545&lt;'Line By Line'!$E$14,0,MIN(D545-'Line By Line'!$E$14,'Line By Line'!$E$16))</f>
        <v>0</v>
      </c>
      <c r="F545" s="52">
        <f t="shared" si="3"/>
        <v>0</v>
      </c>
      <c r="G545" s="51" t="str">
        <f t="shared" si="4"/>
        <v>50% of 1st TH</v>
      </c>
      <c r="H545" s="51">
        <f>IF('Line By Line'!$E$14&lt;D545,D545-'Line By Line'!$E$14-E545,0)</f>
        <v>0</v>
      </c>
      <c r="I545" s="52">
        <f>H545*'SS taxation calculator'!$E$32</f>
        <v>0</v>
      </c>
      <c r="J545" s="52">
        <f t="shared" si="5"/>
        <v>0</v>
      </c>
      <c r="K545" s="204" t="str">
        <f t="shared" si="6"/>
        <v>#DIV/0!</v>
      </c>
      <c r="L545" s="54" t="str">
        <f>CONCATENATE("Adding $",ROUND(B545/1000,1),"K actually added $",ROUND((B545+(J545-'SS taxation calculator'!$G$8))/1000,1),"K")</f>
        <v>Adding $-514K actually added $-514K</v>
      </c>
      <c r="M545" s="61">
        <f>'SS taxation calculator'!$C$7+'SS taxation calculator'!$C$8+'SS taxation calculator'!$C$9+B545</f>
        <v>-514000</v>
      </c>
      <c r="N545" s="55">
        <f>J545+B545+'SS taxation calculator'!$C$7</f>
        <v>-514000</v>
      </c>
      <c r="O545" s="55">
        <f t="shared" si="7"/>
        <v>31500</v>
      </c>
      <c r="P545" s="132">
        <f>VLOOKUP('SS taxation calculator'!$C$12,'SS taxation calculator'!$BC$6:$BF$16,3,FALSE)</f>
        <v>0</v>
      </c>
      <c r="Q545" s="132">
        <f>VLOOKUP('SS taxation calculator'!$C$12,'SS taxation calculator'!$BC$6:$BF$16,4,FALSE)</f>
        <v>0</v>
      </c>
      <c r="R545" s="132">
        <f t="shared" si="8"/>
        <v>0</v>
      </c>
      <c r="S545" s="205">
        <f>VLOOKUP('SS taxation calculator'!$C$12,'SS taxation calculator'!$BC$6:$BF$16,2,FALSE)</f>
        <v>0</v>
      </c>
      <c r="T545" s="132">
        <f t="shared" si="9"/>
        <v>0</v>
      </c>
    </row>
    <row r="546" ht="15.75" customHeight="1">
      <c r="A546" s="55">
        <f t="shared" si="11"/>
        <v>0</v>
      </c>
      <c r="B546" s="52">
        <f t="shared" si="2"/>
        <v>-513000</v>
      </c>
      <c r="C546" s="51">
        <f>'SS taxation calculator'!$G$7</f>
        <v>0</v>
      </c>
      <c r="D546" s="52">
        <f>'SS taxation calculator'!$C$7+B546+'SS taxation calculator'!$C$8+'SS taxation calculator'!$C$9*0.5-'Line By Line'!$E$12</f>
        <v>-513000</v>
      </c>
      <c r="E546" s="52">
        <f>IF(D546&lt;'Line By Line'!$E$14,0,MIN(D546-'Line By Line'!$E$14,'Line By Line'!$E$16))</f>
        <v>0</v>
      </c>
      <c r="F546" s="52">
        <f t="shared" si="3"/>
        <v>0</v>
      </c>
      <c r="G546" s="51" t="str">
        <f t="shared" si="4"/>
        <v>50% of 1st TH</v>
      </c>
      <c r="H546" s="51">
        <f>IF('Line By Line'!$E$14&lt;D546,D546-'Line By Line'!$E$14-E546,0)</f>
        <v>0</v>
      </c>
      <c r="I546" s="52">
        <f>H546*'SS taxation calculator'!$E$32</f>
        <v>0</v>
      </c>
      <c r="J546" s="52">
        <f t="shared" si="5"/>
        <v>0</v>
      </c>
      <c r="K546" s="204" t="str">
        <f t="shared" si="6"/>
        <v>#DIV/0!</v>
      </c>
      <c r="L546" s="54" t="str">
        <f>CONCATENATE("Adding $",ROUND(B546/1000,1),"K actually added $",ROUND((B546+(J546-'SS taxation calculator'!$G$8))/1000,1),"K")</f>
        <v>Adding $-513K actually added $-513K</v>
      </c>
      <c r="M546" s="61">
        <f>'SS taxation calculator'!$C$7+'SS taxation calculator'!$C$8+'SS taxation calculator'!$C$9+B546</f>
        <v>-513000</v>
      </c>
      <c r="N546" s="55">
        <f>J546+B546+'SS taxation calculator'!$C$7</f>
        <v>-513000</v>
      </c>
      <c r="O546" s="55">
        <f t="shared" si="7"/>
        <v>31500</v>
      </c>
      <c r="P546" s="132">
        <f>VLOOKUP('SS taxation calculator'!$C$12,'SS taxation calculator'!$BC$6:$BF$16,3,FALSE)</f>
        <v>0</v>
      </c>
      <c r="Q546" s="132">
        <f>VLOOKUP('SS taxation calculator'!$C$12,'SS taxation calculator'!$BC$6:$BF$16,4,FALSE)</f>
        <v>0</v>
      </c>
      <c r="R546" s="132">
        <f t="shared" si="8"/>
        <v>0</v>
      </c>
      <c r="S546" s="205">
        <f>VLOOKUP('SS taxation calculator'!$C$12,'SS taxation calculator'!$BC$6:$BF$16,2,FALSE)</f>
        <v>0</v>
      </c>
      <c r="T546" s="132">
        <f t="shared" si="9"/>
        <v>0</v>
      </c>
    </row>
    <row r="547" ht="15.75" customHeight="1">
      <c r="A547" s="55">
        <f t="shared" si="11"/>
        <v>0</v>
      </c>
      <c r="B547" s="52">
        <f t="shared" si="2"/>
        <v>-512000</v>
      </c>
      <c r="C547" s="51">
        <f>'SS taxation calculator'!$G$7</f>
        <v>0</v>
      </c>
      <c r="D547" s="52">
        <f>'SS taxation calculator'!$C$7+B547+'SS taxation calculator'!$C$8+'SS taxation calculator'!$C$9*0.5-'Line By Line'!$E$12</f>
        <v>-512000</v>
      </c>
      <c r="E547" s="52">
        <f>IF(D547&lt;'Line By Line'!$E$14,0,MIN(D547-'Line By Line'!$E$14,'Line By Line'!$E$16))</f>
        <v>0</v>
      </c>
      <c r="F547" s="52">
        <f t="shared" si="3"/>
        <v>0</v>
      </c>
      <c r="G547" s="51" t="str">
        <f t="shared" si="4"/>
        <v>50% of 1st TH</v>
      </c>
      <c r="H547" s="51">
        <f>IF('Line By Line'!$E$14&lt;D547,D547-'Line By Line'!$E$14-E547,0)</f>
        <v>0</v>
      </c>
      <c r="I547" s="52">
        <f>H547*'SS taxation calculator'!$E$32</f>
        <v>0</v>
      </c>
      <c r="J547" s="52">
        <f t="shared" si="5"/>
        <v>0</v>
      </c>
      <c r="K547" s="204" t="str">
        <f t="shared" si="6"/>
        <v>#DIV/0!</v>
      </c>
      <c r="L547" s="54" t="str">
        <f>CONCATENATE("Adding $",ROUND(B547/1000,1),"K actually added $",ROUND((B547+(J547-'SS taxation calculator'!$G$8))/1000,1),"K")</f>
        <v>Adding $-512K actually added $-512K</v>
      </c>
      <c r="M547" s="61">
        <f>'SS taxation calculator'!$C$7+'SS taxation calculator'!$C$8+'SS taxation calculator'!$C$9+B547</f>
        <v>-512000</v>
      </c>
      <c r="N547" s="55">
        <f>J547+B547+'SS taxation calculator'!$C$7</f>
        <v>-512000</v>
      </c>
      <c r="O547" s="55">
        <f t="shared" si="7"/>
        <v>31500</v>
      </c>
      <c r="P547" s="132">
        <f>VLOOKUP('SS taxation calculator'!$C$12,'SS taxation calculator'!$BC$6:$BF$16,3,FALSE)</f>
        <v>0</v>
      </c>
      <c r="Q547" s="132">
        <f>VLOOKUP('SS taxation calculator'!$C$12,'SS taxation calculator'!$BC$6:$BF$16,4,FALSE)</f>
        <v>0</v>
      </c>
      <c r="R547" s="132">
        <f t="shared" si="8"/>
        <v>0</v>
      </c>
      <c r="S547" s="205">
        <f>VLOOKUP('SS taxation calculator'!$C$12,'SS taxation calculator'!$BC$6:$BF$16,2,FALSE)</f>
        <v>0</v>
      </c>
      <c r="T547" s="132">
        <f t="shared" si="9"/>
        <v>0</v>
      </c>
    </row>
    <row r="548" ht="15.75" customHeight="1">
      <c r="A548" s="55">
        <f t="shared" si="11"/>
        <v>0</v>
      </c>
      <c r="B548" s="52">
        <f t="shared" si="2"/>
        <v>-511000</v>
      </c>
      <c r="C548" s="51">
        <f>'SS taxation calculator'!$G$7</f>
        <v>0</v>
      </c>
      <c r="D548" s="52">
        <f>'SS taxation calculator'!$C$7+B548+'SS taxation calculator'!$C$8+'SS taxation calculator'!$C$9*0.5-'Line By Line'!$E$12</f>
        <v>-511000</v>
      </c>
      <c r="E548" s="52">
        <f>IF(D548&lt;'Line By Line'!$E$14,0,MIN(D548-'Line By Line'!$E$14,'Line By Line'!$E$16))</f>
        <v>0</v>
      </c>
      <c r="F548" s="52">
        <f t="shared" si="3"/>
        <v>0</v>
      </c>
      <c r="G548" s="51" t="str">
        <f t="shared" si="4"/>
        <v>50% of 1st TH</v>
      </c>
      <c r="H548" s="51">
        <f>IF('Line By Line'!$E$14&lt;D548,D548-'Line By Line'!$E$14-E548,0)</f>
        <v>0</v>
      </c>
      <c r="I548" s="52">
        <f>H548*'SS taxation calculator'!$E$32</f>
        <v>0</v>
      </c>
      <c r="J548" s="52">
        <f t="shared" si="5"/>
        <v>0</v>
      </c>
      <c r="K548" s="204" t="str">
        <f t="shared" si="6"/>
        <v>#DIV/0!</v>
      </c>
      <c r="L548" s="54" t="str">
        <f>CONCATENATE("Adding $",ROUND(B548/1000,1),"K actually added $",ROUND((B548+(J548-'SS taxation calculator'!$G$8))/1000,1),"K")</f>
        <v>Adding $-511K actually added $-511K</v>
      </c>
      <c r="M548" s="61">
        <f>'SS taxation calculator'!$C$7+'SS taxation calculator'!$C$8+'SS taxation calculator'!$C$9+B548</f>
        <v>-511000</v>
      </c>
      <c r="N548" s="55">
        <f>J548+B548+'SS taxation calculator'!$C$7</f>
        <v>-511000</v>
      </c>
      <c r="O548" s="55">
        <f t="shared" si="7"/>
        <v>31500</v>
      </c>
      <c r="P548" s="132">
        <f>VLOOKUP('SS taxation calculator'!$C$12,'SS taxation calculator'!$BC$6:$BF$16,3,FALSE)</f>
        <v>0</v>
      </c>
      <c r="Q548" s="132">
        <f>VLOOKUP('SS taxation calculator'!$C$12,'SS taxation calculator'!$BC$6:$BF$16,4,FALSE)</f>
        <v>0</v>
      </c>
      <c r="R548" s="132">
        <f t="shared" si="8"/>
        <v>0</v>
      </c>
      <c r="S548" s="205">
        <f>VLOOKUP('SS taxation calculator'!$C$12,'SS taxation calculator'!$BC$6:$BF$16,2,FALSE)</f>
        <v>0</v>
      </c>
      <c r="T548" s="132">
        <f t="shared" si="9"/>
        <v>0</v>
      </c>
    </row>
    <row r="549" ht="15.75" customHeight="1">
      <c r="A549" s="55">
        <f t="shared" si="11"/>
        <v>0</v>
      </c>
      <c r="B549" s="52">
        <f t="shared" si="2"/>
        <v>-510000</v>
      </c>
      <c r="C549" s="51">
        <f>'SS taxation calculator'!$G$7</f>
        <v>0</v>
      </c>
      <c r="D549" s="52">
        <f>'SS taxation calculator'!$C$7+B549+'SS taxation calculator'!$C$8+'SS taxation calculator'!$C$9*0.5-'Line By Line'!$E$12</f>
        <v>-510000</v>
      </c>
      <c r="E549" s="52">
        <f>IF(D549&lt;'Line By Line'!$E$14,0,MIN(D549-'Line By Line'!$E$14,'Line By Line'!$E$16))</f>
        <v>0</v>
      </c>
      <c r="F549" s="52">
        <f t="shared" si="3"/>
        <v>0</v>
      </c>
      <c r="G549" s="51" t="str">
        <f t="shared" si="4"/>
        <v>50% of 1st TH</v>
      </c>
      <c r="H549" s="51">
        <f>IF('Line By Line'!$E$14&lt;D549,D549-'Line By Line'!$E$14-E549,0)</f>
        <v>0</v>
      </c>
      <c r="I549" s="52">
        <f>H549*'SS taxation calculator'!$E$32</f>
        <v>0</v>
      </c>
      <c r="J549" s="52">
        <f t="shared" si="5"/>
        <v>0</v>
      </c>
      <c r="K549" s="204" t="str">
        <f t="shared" si="6"/>
        <v>#DIV/0!</v>
      </c>
      <c r="L549" s="54" t="str">
        <f>CONCATENATE("Adding $",ROUND(B549/1000,1),"K actually added $",ROUND((B549+(J549-'SS taxation calculator'!$G$8))/1000,1),"K")</f>
        <v>Adding $-510K actually added $-510K</v>
      </c>
      <c r="M549" s="61">
        <f>'SS taxation calculator'!$C$7+'SS taxation calculator'!$C$8+'SS taxation calculator'!$C$9+B549</f>
        <v>-510000</v>
      </c>
      <c r="N549" s="55">
        <f>J549+B549+'SS taxation calculator'!$C$7</f>
        <v>-510000</v>
      </c>
      <c r="O549" s="55">
        <f t="shared" si="7"/>
        <v>31500</v>
      </c>
      <c r="P549" s="132">
        <f>VLOOKUP('SS taxation calculator'!$C$12,'SS taxation calculator'!$BC$6:$BF$16,3,FALSE)</f>
        <v>0</v>
      </c>
      <c r="Q549" s="132">
        <f>VLOOKUP('SS taxation calculator'!$C$12,'SS taxation calculator'!$BC$6:$BF$16,4,FALSE)</f>
        <v>0</v>
      </c>
      <c r="R549" s="132">
        <f t="shared" si="8"/>
        <v>0</v>
      </c>
      <c r="S549" s="205">
        <f>VLOOKUP('SS taxation calculator'!$C$12,'SS taxation calculator'!$BC$6:$BF$16,2,FALSE)</f>
        <v>0</v>
      </c>
      <c r="T549" s="132">
        <f t="shared" si="9"/>
        <v>0</v>
      </c>
    </row>
    <row r="550" ht="15.75" customHeight="1">
      <c r="A550" s="55">
        <f t="shared" si="11"/>
        <v>0</v>
      </c>
      <c r="B550" s="52">
        <f t="shared" si="2"/>
        <v>-509000</v>
      </c>
      <c r="C550" s="51">
        <f>'SS taxation calculator'!$G$7</f>
        <v>0</v>
      </c>
      <c r="D550" s="52">
        <f>'SS taxation calculator'!$C$7+B550+'SS taxation calculator'!$C$8+'SS taxation calculator'!$C$9*0.5-'Line By Line'!$E$12</f>
        <v>-509000</v>
      </c>
      <c r="E550" s="52">
        <f>IF(D550&lt;'Line By Line'!$E$14,0,MIN(D550-'Line By Line'!$E$14,'Line By Line'!$E$16))</f>
        <v>0</v>
      </c>
      <c r="F550" s="52">
        <f t="shared" si="3"/>
        <v>0</v>
      </c>
      <c r="G550" s="51" t="str">
        <f t="shared" si="4"/>
        <v>50% of 1st TH</v>
      </c>
      <c r="H550" s="51">
        <f>IF('Line By Line'!$E$14&lt;D550,D550-'Line By Line'!$E$14-E550,0)</f>
        <v>0</v>
      </c>
      <c r="I550" s="52">
        <f>H550*'SS taxation calculator'!$E$32</f>
        <v>0</v>
      </c>
      <c r="J550" s="52">
        <f t="shared" si="5"/>
        <v>0</v>
      </c>
      <c r="K550" s="204" t="str">
        <f t="shared" si="6"/>
        <v>#DIV/0!</v>
      </c>
      <c r="L550" s="54" t="str">
        <f>CONCATENATE("Adding $",ROUND(B550/1000,1),"K actually added $",ROUND((B550+(J550-'SS taxation calculator'!$G$8))/1000,1),"K")</f>
        <v>Adding $-509K actually added $-509K</v>
      </c>
      <c r="M550" s="61">
        <f>'SS taxation calculator'!$C$7+'SS taxation calculator'!$C$8+'SS taxation calculator'!$C$9+B550</f>
        <v>-509000</v>
      </c>
      <c r="N550" s="55">
        <f>J550+B550+'SS taxation calculator'!$C$7</f>
        <v>-509000</v>
      </c>
      <c r="O550" s="55">
        <f t="shared" si="7"/>
        <v>31500</v>
      </c>
      <c r="P550" s="132">
        <f>VLOOKUP('SS taxation calculator'!$C$12,'SS taxation calculator'!$BC$6:$BF$16,3,FALSE)</f>
        <v>0</v>
      </c>
      <c r="Q550" s="132">
        <f>VLOOKUP('SS taxation calculator'!$C$12,'SS taxation calculator'!$BC$6:$BF$16,4,FALSE)</f>
        <v>0</v>
      </c>
      <c r="R550" s="132">
        <f t="shared" si="8"/>
        <v>0</v>
      </c>
      <c r="S550" s="205">
        <f>VLOOKUP('SS taxation calculator'!$C$12,'SS taxation calculator'!$BC$6:$BF$16,2,FALSE)</f>
        <v>0</v>
      </c>
      <c r="T550" s="132">
        <f t="shared" si="9"/>
        <v>0</v>
      </c>
    </row>
    <row r="551" ht="15.75" customHeight="1">
      <c r="A551" s="55">
        <f t="shared" si="11"/>
        <v>0</v>
      </c>
      <c r="B551" s="52">
        <f t="shared" si="2"/>
        <v>-508000</v>
      </c>
      <c r="C551" s="51">
        <f>'SS taxation calculator'!$G$7</f>
        <v>0</v>
      </c>
      <c r="D551" s="52">
        <f>'SS taxation calculator'!$C$7+B551+'SS taxation calculator'!$C$8+'SS taxation calculator'!$C$9*0.5-'Line By Line'!$E$12</f>
        <v>-508000</v>
      </c>
      <c r="E551" s="52">
        <f>IF(D551&lt;'Line By Line'!$E$14,0,MIN(D551-'Line By Line'!$E$14,'Line By Line'!$E$16))</f>
        <v>0</v>
      </c>
      <c r="F551" s="52">
        <f t="shared" si="3"/>
        <v>0</v>
      </c>
      <c r="G551" s="51" t="str">
        <f t="shared" si="4"/>
        <v>50% of 1st TH</v>
      </c>
      <c r="H551" s="51">
        <f>IF('Line By Line'!$E$14&lt;D551,D551-'Line By Line'!$E$14-E551,0)</f>
        <v>0</v>
      </c>
      <c r="I551" s="52">
        <f>H551*'SS taxation calculator'!$E$32</f>
        <v>0</v>
      </c>
      <c r="J551" s="52">
        <f t="shared" si="5"/>
        <v>0</v>
      </c>
      <c r="K551" s="204" t="str">
        <f t="shared" si="6"/>
        <v>#DIV/0!</v>
      </c>
      <c r="L551" s="54" t="str">
        <f>CONCATENATE("Adding $",ROUND(B551/1000,1),"K actually added $",ROUND((B551+(J551-'SS taxation calculator'!$G$8))/1000,1),"K")</f>
        <v>Adding $-508K actually added $-508K</v>
      </c>
      <c r="M551" s="61">
        <f>'SS taxation calculator'!$C$7+'SS taxation calculator'!$C$8+'SS taxation calculator'!$C$9+B551</f>
        <v>-508000</v>
      </c>
      <c r="N551" s="55">
        <f>J551+B551+'SS taxation calculator'!$C$7</f>
        <v>-508000</v>
      </c>
      <c r="O551" s="55">
        <f t="shared" si="7"/>
        <v>31500</v>
      </c>
      <c r="P551" s="132">
        <f>VLOOKUP('SS taxation calculator'!$C$12,'SS taxation calculator'!$BC$6:$BF$16,3,FALSE)</f>
        <v>0</v>
      </c>
      <c r="Q551" s="132">
        <f>VLOOKUP('SS taxation calculator'!$C$12,'SS taxation calculator'!$BC$6:$BF$16,4,FALSE)</f>
        <v>0</v>
      </c>
      <c r="R551" s="132">
        <f t="shared" si="8"/>
        <v>0</v>
      </c>
      <c r="S551" s="205">
        <f>VLOOKUP('SS taxation calculator'!$C$12,'SS taxation calculator'!$BC$6:$BF$16,2,FALSE)</f>
        <v>0</v>
      </c>
      <c r="T551" s="132">
        <f t="shared" si="9"/>
        <v>0</v>
      </c>
    </row>
    <row r="552" ht="15.75" customHeight="1">
      <c r="A552" s="55">
        <f t="shared" si="11"/>
        <v>0</v>
      </c>
      <c r="B552" s="52">
        <f t="shared" si="2"/>
        <v>-507000</v>
      </c>
      <c r="C552" s="51">
        <f>'SS taxation calculator'!$G$7</f>
        <v>0</v>
      </c>
      <c r="D552" s="52">
        <f>'SS taxation calculator'!$C$7+B552+'SS taxation calculator'!$C$8+'SS taxation calculator'!$C$9*0.5-'Line By Line'!$E$12</f>
        <v>-507000</v>
      </c>
      <c r="E552" s="52">
        <f>IF(D552&lt;'Line By Line'!$E$14,0,MIN(D552-'Line By Line'!$E$14,'Line By Line'!$E$16))</f>
        <v>0</v>
      </c>
      <c r="F552" s="52">
        <f t="shared" si="3"/>
        <v>0</v>
      </c>
      <c r="G552" s="51" t="str">
        <f t="shared" si="4"/>
        <v>50% of 1st TH</v>
      </c>
      <c r="H552" s="51">
        <f>IF('Line By Line'!$E$14&lt;D552,D552-'Line By Line'!$E$14-E552,0)</f>
        <v>0</v>
      </c>
      <c r="I552" s="52">
        <f>H552*'SS taxation calculator'!$E$32</f>
        <v>0</v>
      </c>
      <c r="J552" s="52">
        <f t="shared" si="5"/>
        <v>0</v>
      </c>
      <c r="K552" s="204" t="str">
        <f t="shared" si="6"/>
        <v>#DIV/0!</v>
      </c>
      <c r="L552" s="54" t="str">
        <f>CONCATENATE("Adding $",ROUND(B552/1000,1),"K actually added $",ROUND((B552+(J552-'SS taxation calculator'!$G$8))/1000,1),"K")</f>
        <v>Adding $-507K actually added $-507K</v>
      </c>
      <c r="M552" s="61">
        <f>'SS taxation calculator'!$C$7+'SS taxation calculator'!$C$8+'SS taxation calculator'!$C$9+B552</f>
        <v>-507000</v>
      </c>
      <c r="N552" s="55">
        <f>J552+B552+'SS taxation calculator'!$C$7</f>
        <v>-507000</v>
      </c>
      <c r="O552" s="55">
        <f t="shared" si="7"/>
        <v>31500</v>
      </c>
      <c r="P552" s="132">
        <f>VLOOKUP('SS taxation calculator'!$C$12,'SS taxation calculator'!$BC$6:$BF$16,3,FALSE)</f>
        <v>0</v>
      </c>
      <c r="Q552" s="132">
        <f>VLOOKUP('SS taxation calculator'!$C$12,'SS taxation calculator'!$BC$6:$BF$16,4,FALSE)</f>
        <v>0</v>
      </c>
      <c r="R552" s="132">
        <f t="shared" si="8"/>
        <v>0</v>
      </c>
      <c r="S552" s="205">
        <f>VLOOKUP('SS taxation calculator'!$C$12,'SS taxation calculator'!$BC$6:$BF$16,2,FALSE)</f>
        <v>0</v>
      </c>
      <c r="T552" s="132">
        <f t="shared" si="9"/>
        <v>0</v>
      </c>
    </row>
    <row r="553" ht="15.75" customHeight="1">
      <c r="A553" s="55">
        <f t="shared" si="11"/>
        <v>0</v>
      </c>
      <c r="B553" s="52">
        <f t="shared" si="2"/>
        <v>-506000</v>
      </c>
      <c r="C553" s="51">
        <f>'SS taxation calculator'!$G$7</f>
        <v>0</v>
      </c>
      <c r="D553" s="52">
        <f>'SS taxation calculator'!$C$7+B553+'SS taxation calculator'!$C$8+'SS taxation calculator'!$C$9*0.5-'Line By Line'!$E$12</f>
        <v>-506000</v>
      </c>
      <c r="E553" s="52">
        <f>IF(D553&lt;'Line By Line'!$E$14,0,MIN(D553-'Line By Line'!$E$14,'Line By Line'!$E$16))</f>
        <v>0</v>
      </c>
      <c r="F553" s="52">
        <f t="shared" si="3"/>
        <v>0</v>
      </c>
      <c r="G553" s="51" t="str">
        <f t="shared" si="4"/>
        <v>50% of 1st TH</v>
      </c>
      <c r="H553" s="51">
        <f>IF('Line By Line'!$E$14&lt;D553,D553-'Line By Line'!$E$14-E553,0)</f>
        <v>0</v>
      </c>
      <c r="I553" s="52">
        <f>H553*'SS taxation calculator'!$E$32</f>
        <v>0</v>
      </c>
      <c r="J553" s="52">
        <f t="shared" si="5"/>
        <v>0</v>
      </c>
      <c r="K553" s="204" t="str">
        <f t="shared" si="6"/>
        <v>#DIV/0!</v>
      </c>
      <c r="L553" s="54" t="str">
        <f>CONCATENATE("Adding $",ROUND(B553/1000,1),"K actually added $",ROUND((B553+(J553-'SS taxation calculator'!$G$8))/1000,1),"K")</f>
        <v>Adding $-506K actually added $-506K</v>
      </c>
      <c r="M553" s="61">
        <f>'SS taxation calculator'!$C$7+'SS taxation calculator'!$C$8+'SS taxation calculator'!$C$9+B553</f>
        <v>-506000</v>
      </c>
      <c r="N553" s="55">
        <f>J553+B553+'SS taxation calculator'!$C$7</f>
        <v>-506000</v>
      </c>
      <c r="O553" s="55">
        <f t="shared" si="7"/>
        <v>31500</v>
      </c>
      <c r="P553" s="132">
        <f>VLOOKUP('SS taxation calculator'!$C$12,'SS taxation calculator'!$BC$6:$BF$16,3,FALSE)</f>
        <v>0</v>
      </c>
      <c r="Q553" s="132">
        <f>VLOOKUP('SS taxation calculator'!$C$12,'SS taxation calculator'!$BC$6:$BF$16,4,FALSE)</f>
        <v>0</v>
      </c>
      <c r="R553" s="132">
        <f t="shared" si="8"/>
        <v>0</v>
      </c>
      <c r="S553" s="205">
        <f>VLOOKUP('SS taxation calculator'!$C$12,'SS taxation calculator'!$BC$6:$BF$16,2,FALSE)</f>
        <v>0</v>
      </c>
      <c r="T553" s="132">
        <f t="shared" si="9"/>
        <v>0</v>
      </c>
    </row>
    <row r="554" ht="15.75" customHeight="1">
      <c r="A554" s="55">
        <f t="shared" si="11"/>
        <v>0</v>
      </c>
      <c r="B554" s="52">
        <f t="shared" si="2"/>
        <v>-505000</v>
      </c>
      <c r="C554" s="51">
        <f>'SS taxation calculator'!$G$7</f>
        <v>0</v>
      </c>
      <c r="D554" s="52">
        <f>'SS taxation calculator'!$C$7+B554+'SS taxation calculator'!$C$8+'SS taxation calculator'!$C$9*0.5-'Line By Line'!$E$12</f>
        <v>-505000</v>
      </c>
      <c r="E554" s="52">
        <f>IF(D554&lt;'Line By Line'!$E$14,0,MIN(D554-'Line By Line'!$E$14,'Line By Line'!$E$16))</f>
        <v>0</v>
      </c>
      <c r="F554" s="52">
        <f t="shared" si="3"/>
        <v>0</v>
      </c>
      <c r="G554" s="51" t="str">
        <f t="shared" si="4"/>
        <v>50% of 1st TH</v>
      </c>
      <c r="H554" s="51">
        <f>IF('Line By Line'!$E$14&lt;D554,D554-'Line By Line'!$E$14-E554,0)</f>
        <v>0</v>
      </c>
      <c r="I554" s="52">
        <f>H554*'SS taxation calculator'!$E$32</f>
        <v>0</v>
      </c>
      <c r="J554" s="52">
        <f t="shared" si="5"/>
        <v>0</v>
      </c>
      <c r="K554" s="204" t="str">
        <f t="shared" si="6"/>
        <v>#DIV/0!</v>
      </c>
      <c r="L554" s="54" t="str">
        <f>CONCATENATE("Adding $",ROUND(B554/1000,1),"K actually added $",ROUND((B554+(J554-'SS taxation calculator'!$G$8))/1000,1),"K")</f>
        <v>Adding $-505K actually added $-505K</v>
      </c>
      <c r="M554" s="61">
        <f>'SS taxation calculator'!$C$7+'SS taxation calculator'!$C$8+'SS taxation calculator'!$C$9+B554</f>
        <v>-505000</v>
      </c>
      <c r="N554" s="55">
        <f>J554+B554+'SS taxation calculator'!$C$7</f>
        <v>-505000</v>
      </c>
      <c r="O554" s="55">
        <f t="shared" si="7"/>
        <v>31500</v>
      </c>
      <c r="P554" s="132">
        <f>VLOOKUP('SS taxation calculator'!$C$12,'SS taxation calculator'!$BC$6:$BF$16,3,FALSE)</f>
        <v>0</v>
      </c>
      <c r="Q554" s="132">
        <f>VLOOKUP('SS taxation calculator'!$C$12,'SS taxation calculator'!$BC$6:$BF$16,4,FALSE)</f>
        <v>0</v>
      </c>
      <c r="R554" s="132">
        <f t="shared" si="8"/>
        <v>0</v>
      </c>
      <c r="S554" s="205">
        <f>VLOOKUP('SS taxation calculator'!$C$12,'SS taxation calculator'!$BC$6:$BF$16,2,FALSE)</f>
        <v>0</v>
      </c>
      <c r="T554" s="132">
        <f t="shared" si="9"/>
        <v>0</v>
      </c>
    </row>
    <row r="555" ht="15.75" customHeight="1">
      <c r="A555" s="55">
        <f t="shared" si="11"/>
        <v>0</v>
      </c>
      <c r="B555" s="52">
        <f t="shared" si="2"/>
        <v>-504000</v>
      </c>
      <c r="C555" s="51">
        <f>'SS taxation calculator'!$G$7</f>
        <v>0</v>
      </c>
      <c r="D555" s="52">
        <f>'SS taxation calculator'!$C$7+B555+'SS taxation calculator'!$C$8+'SS taxation calculator'!$C$9*0.5-'Line By Line'!$E$12</f>
        <v>-504000</v>
      </c>
      <c r="E555" s="52">
        <f>IF(D555&lt;'Line By Line'!$E$14,0,MIN(D555-'Line By Line'!$E$14,'Line By Line'!$E$16))</f>
        <v>0</v>
      </c>
      <c r="F555" s="52">
        <f t="shared" si="3"/>
        <v>0</v>
      </c>
      <c r="G555" s="51" t="str">
        <f t="shared" si="4"/>
        <v>50% of 1st TH</v>
      </c>
      <c r="H555" s="51">
        <f>IF('Line By Line'!$E$14&lt;D555,D555-'Line By Line'!$E$14-E555,0)</f>
        <v>0</v>
      </c>
      <c r="I555" s="52">
        <f>H555*'SS taxation calculator'!$E$32</f>
        <v>0</v>
      </c>
      <c r="J555" s="52">
        <f t="shared" si="5"/>
        <v>0</v>
      </c>
      <c r="K555" s="204" t="str">
        <f t="shared" si="6"/>
        <v>#DIV/0!</v>
      </c>
      <c r="L555" s="54" t="str">
        <f>CONCATENATE("Adding $",ROUND(B555/1000,1),"K actually added $",ROUND((B555+(J555-'SS taxation calculator'!$G$8))/1000,1),"K")</f>
        <v>Adding $-504K actually added $-504K</v>
      </c>
      <c r="M555" s="61">
        <f>'SS taxation calculator'!$C$7+'SS taxation calculator'!$C$8+'SS taxation calculator'!$C$9+B555</f>
        <v>-504000</v>
      </c>
      <c r="N555" s="55">
        <f>J555+B555+'SS taxation calculator'!$C$7</f>
        <v>-504000</v>
      </c>
      <c r="O555" s="55">
        <f t="shared" si="7"/>
        <v>31500</v>
      </c>
      <c r="P555" s="132">
        <f>VLOOKUP('SS taxation calculator'!$C$12,'SS taxation calculator'!$BC$6:$BF$16,3,FALSE)</f>
        <v>0</v>
      </c>
      <c r="Q555" s="132">
        <f>VLOOKUP('SS taxation calculator'!$C$12,'SS taxation calculator'!$BC$6:$BF$16,4,FALSE)</f>
        <v>0</v>
      </c>
      <c r="R555" s="132">
        <f t="shared" si="8"/>
        <v>0</v>
      </c>
      <c r="S555" s="205">
        <f>VLOOKUP('SS taxation calculator'!$C$12,'SS taxation calculator'!$BC$6:$BF$16,2,FALSE)</f>
        <v>0</v>
      </c>
      <c r="T555" s="132">
        <f t="shared" si="9"/>
        <v>0</v>
      </c>
    </row>
    <row r="556" ht="15.75" customHeight="1">
      <c r="A556" s="55">
        <f t="shared" si="11"/>
        <v>0</v>
      </c>
      <c r="B556" s="52">
        <f t="shared" si="2"/>
        <v>-503000</v>
      </c>
      <c r="C556" s="51">
        <f>'SS taxation calculator'!$G$7</f>
        <v>0</v>
      </c>
      <c r="D556" s="52">
        <f>'SS taxation calculator'!$C$7+B556+'SS taxation calculator'!$C$8+'SS taxation calculator'!$C$9*0.5-'Line By Line'!$E$12</f>
        <v>-503000</v>
      </c>
      <c r="E556" s="52">
        <f>IF(D556&lt;'Line By Line'!$E$14,0,MIN(D556-'Line By Line'!$E$14,'Line By Line'!$E$16))</f>
        <v>0</v>
      </c>
      <c r="F556" s="52">
        <f t="shared" si="3"/>
        <v>0</v>
      </c>
      <c r="G556" s="51" t="str">
        <f t="shared" si="4"/>
        <v>50% of 1st TH</v>
      </c>
      <c r="H556" s="51">
        <f>IF('Line By Line'!$E$14&lt;D556,D556-'Line By Line'!$E$14-E556,0)</f>
        <v>0</v>
      </c>
      <c r="I556" s="52">
        <f>H556*'SS taxation calculator'!$E$32</f>
        <v>0</v>
      </c>
      <c r="J556" s="52">
        <f t="shared" si="5"/>
        <v>0</v>
      </c>
      <c r="K556" s="204" t="str">
        <f t="shared" si="6"/>
        <v>#DIV/0!</v>
      </c>
      <c r="L556" s="54" t="str">
        <f>CONCATENATE("Adding $",ROUND(B556/1000,1),"K actually added $",ROUND((B556+(J556-'SS taxation calculator'!$G$8))/1000,1),"K")</f>
        <v>Adding $-503K actually added $-503K</v>
      </c>
      <c r="M556" s="61">
        <f>'SS taxation calculator'!$C$7+'SS taxation calculator'!$C$8+'SS taxation calculator'!$C$9+B556</f>
        <v>-503000</v>
      </c>
      <c r="N556" s="55">
        <f>J556+B556+'SS taxation calculator'!$C$7</f>
        <v>-503000</v>
      </c>
      <c r="O556" s="55">
        <f t="shared" si="7"/>
        <v>31500</v>
      </c>
      <c r="P556" s="132">
        <f>VLOOKUP('SS taxation calculator'!$C$12,'SS taxation calculator'!$BC$6:$BF$16,3,FALSE)</f>
        <v>0</v>
      </c>
      <c r="Q556" s="132">
        <f>VLOOKUP('SS taxation calculator'!$C$12,'SS taxation calculator'!$BC$6:$BF$16,4,FALSE)</f>
        <v>0</v>
      </c>
      <c r="R556" s="132">
        <f t="shared" si="8"/>
        <v>0</v>
      </c>
      <c r="S556" s="205">
        <f>VLOOKUP('SS taxation calculator'!$C$12,'SS taxation calculator'!$BC$6:$BF$16,2,FALSE)</f>
        <v>0</v>
      </c>
      <c r="T556" s="132">
        <f t="shared" si="9"/>
        <v>0</v>
      </c>
    </row>
    <row r="557" ht="15.75" customHeight="1">
      <c r="A557" s="55">
        <f t="shared" si="11"/>
        <v>0</v>
      </c>
      <c r="B557" s="52">
        <f t="shared" si="2"/>
        <v>-502000</v>
      </c>
      <c r="C557" s="51">
        <f>'SS taxation calculator'!$G$7</f>
        <v>0</v>
      </c>
      <c r="D557" s="52">
        <f>'SS taxation calculator'!$C$7+B557+'SS taxation calculator'!$C$8+'SS taxation calculator'!$C$9*0.5-'Line By Line'!$E$12</f>
        <v>-502000</v>
      </c>
      <c r="E557" s="52">
        <f>IF(D557&lt;'Line By Line'!$E$14,0,MIN(D557-'Line By Line'!$E$14,'Line By Line'!$E$16))</f>
        <v>0</v>
      </c>
      <c r="F557" s="52">
        <f t="shared" si="3"/>
        <v>0</v>
      </c>
      <c r="G557" s="51" t="str">
        <f t="shared" si="4"/>
        <v>50% of 1st TH</v>
      </c>
      <c r="H557" s="51">
        <f>IF('Line By Line'!$E$14&lt;D557,D557-'Line By Line'!$E$14-E557,0)</f>
        <v>0</v>
      </c>
      <c r="I557" s="52">
        <f>H557*'SS taxation calculator'!$E$32</f>
        <v>0</v>
      </c>
      <c r="J557" s="52">
        <f t="shared" si="5"/>
        <v>0</v>
      </c>
      <c r="K557" s="204" t="str">
        <f t="shared" si="6"/>
        <v>#DIV/0!</v>
      </c>
      <c r="L557" s="54" t="str">
        <f>CONCATENATE("Adding $",ROUND(B557/1000,1),"K actually added $",ROUND((B557+(J557-'SS taxation calculator'!$G$8))/1000,1),"K")</f>
        <v>Adding $-502K actually added $-502K</v>
      </c>
      <c r="M557" s="61">
        <f>'SS taxation calculator'!$C$7+'SS taxation calculator'!$C$8+'SS taxation calculator'!$C$9+B557</f>
        <v>-502000</v>
      </c>
      <c r="N557" s="55">
        <f>J557+B557+'SS taxation calculator'!$C$7</f>
        <v>-502000</v>
      </c>
      <c r="O557" s="55">
        <f t="shared" si="7"/>
        <v>31500</v>
      </c>
      <c r="P557" s="132">
        <f>VLOOKUP('SS taxation calculator'!$C$12,'SS taxation calculator'!$BC$6:$BF$16,3,FALSE)</f>
        <v>0</v>
      </c>
      <c r="Q557" s="132">
        <f>VLOOKUP('SS taxation calculator'!$C$12,'SS taxation calculator'!$BC$6:$BF$16,4,FALSE)</f>
        <v>0</v>
      </c>
      <c r="R557" s="132">
        <f t="shared" si="8"/>
        <v>0</v>
      </c>
      <c r="S557" s="205">
        <f>VLOOKUP('SS taxation calculator'!$C$12,'SS taxation calculator'!$BC$6:$BF$16,2,FALSE)</f>
        <v>0</v>
      </c>
      <c r="T557" s="132">
        <f t="shared" si="9"/>
        <v>0</v>
      </c>
    </row>
    <row r="558" ht="15.75" customHeight="1">
      <c r="A558" s="55">
        <f t="shared" si="11"/>
        <v>0</v>
      </c>
      <c r="B558" s="52">
        <f t="shared" si="2"/>
        <v>-501000</v>
      </c>
      <c r="C558" s="51">
        <f>'SS taxation calculator'!$G$7</f>
        <v>0</v>
      </c>
      <c r="D558" s="52">
        <f>'SS taxation calculator'!$C$7+B558+'SS taxation calculator'!$C$8+'SS taxation calculator'!$C$9*0.5-'Line By Line'!$E$12</f>
        <v>-501000</v>
      </c>
      <c r="E558" s="52">
        <f>IF(D558&lt;'Line By Line'!$E$14,0,MIN(D558-'Line By Line'!$E$14,'Line By Line'!$E$16))</f>
        <v>0</v>
      </c>
      <c r="F558" s="52">
        <f t="shared" si="3"/>
        <v>0</v>
      </c>
      <c r="G558" s="51" t="str">
        <f t="shared" si="4"/>
        <v>50% of 1st TH</v>
      </c>
      <c r="H558" s="51">
        <f>IF('Line By Line'!$E$14&lt;D558,D558-'Line By Line'!$E$14-E558,0)</f>
        <v>0</v>
      </c>
      <c r="I558" s="52">
        <f>H558*'SS taxation calculator'!$E$32</f>
        <v>0</v>
      </c>
      <c r="J558" s="52">
        <f t="shared" si="5"/>
        <v>0</v>
      </c>
      <c r="K558" s="204" t="str">
        <f t="shared" si="6"/>
        <v>#DIV/0!</v>
      </c>
      <c r="L558" s="54" t="str">
        <f>CONCATENATE("Adding $",ROUND(B558/1000,1),"K actually added $",ROUND((B558+(J558-'SS taxation calculator'!$G$8))/1000,1),"K")</f>
        <v>Adding $-501K actually added $-501K</v>
      </c>
      <c r="M558" s="61">
        <f>'SS taxation calculator'!$C$7+'SS taxation calculator'!$C$8+'SS taxation calculator'!$C$9+B558</f>
        <v>-501000</v>
      </c>
      <c r="N558" s="55">
        <f>J558+B558+'SS taxation calculator'!$C$7</f>
        <v>-501000</v>
      </c>
      <c r="O558" s="55">
        <f t="shared" si="7"/>
        <v>31500</v>
      </c>
      <c r="P558" s="132">
        <f>VLOOKUP('SS taxation calculator'!$C$12,'SS taxation calculator'!$BC$6:$BF$16,3,FALSE)</f>
        <v>0</v>
      </c>
      <c r="Q558" s="132">
        <f>VLOOKUP('SS taxation calculator'!$C$12,'SS taxation calculator'!$BC$6:$BF$16,4,FALSE)</f>
        <v>0</v>
      </c>
      <c r="R558" s="132">
        <f t="shared" si="8"/>
        <v>0</v>
      </c>
      <c r="S558" s="205">
        <f>VLOOKUP('SS taxation calculator'!$C$12,'SS taxation calculator'!$BC$6:$BF$16,2,FALSE)</f>
        <v>0</v>
      </c>
      <c r="T558" s="132">
        <f t="shared" si="9"/>
        <v>0</v>
      </c>
    </row>
    <row r="559" ht="15.75" customHeight="1">
      <c r="A559" s="55">
        <f t="shared" si="11"/>
        <v>0</v>
      </c>
      <c r="B559" s="52">
        <f t="shared" si="2"/>
        <v>-500000</v>
      </c>
      <c r="C559" s="51">
        <f>'SS taxation calculator'!$G$7</f>
        <v>0</v>
      </c>
      <c r="D559" s="52">
        <f>'SS taxation calculator'!$C$7+B559+'SS taxation calculator'!$C$8+'SS taxation calculator'!$C$9*0.5-'Line By Line'!$E$12</f>
        <v>-500000</v>
      </c>
      <c r="E559" s="52">
        <f>IF(D559&lt;'Line By Line'!$E$14,0,MIN(D559-'Line By Line'!$E$14,'Line By Line'!$E$16))</f>
        <v>0</v>
      </c>
      <c r="F559" s="52">
        <f t="shared" si="3"/>
        <v>0</v>
      </c>
      <c r="G559" s="51" t="str">
        <f t="shared" si="4"/>
        <v>50% of 1st TH</v>
      </c>
      <c r="H559" s="51">
        <f>IF('Line By Line'!$E$14&lt;D559,D559-'Line By Line'!$E$14-E559,0)</f>
        <v>0</v>
      </c>
      <c r="I559" s="52">
        <f>H559*'SS taxation calculator'!$E$32</f>
        <v>0</v>
      </c>
      <c r="J559" s="52">
        <f t="shared" si="5"/>
        <v>0</v>
      </c>
      <c r="K559" s="204" t="str">
        <f t="shared" si="6"/>
        <v>#DIV/0!</v>
      </c>
      <c r="L559" s="54" t="str">
        <f>CONCATENATE("Adding $",ROUND(B559/1000,1),"K actually added $",ROUND((B559+(J559-'SS taxation calculator'!$G$8))/1000,1),"K")</f>
        <v>Adding $-500K actually added $-500K</v>
      </c>
      <c r="M559" s="61">
        <f>'SS taxation calculator'!$C$7+'SS taxation calculator'!$C$8+'SS taxation calculator'!$C$9+B559</f>
        <v>-500000</v>
      </c>
      <c r="N559" s="55">
        <f>J559+B559+'SS taxation calculator'!$C$7</f>
        <v>-500000</v>
      </c>
      <c r="O559" s="55">
        <f t="shared" si="7"/>
        <v>31500</v>
      </c>
      <c r="P559" s="132">
        <f>VLOOKUP('SS taxation calculator'!$C$12,'SS taxation calculator'!$BC$6:$BF$16,3,FALSE)</f>
        <v>0</v>
      </c>
      <c r="Q559" s="132">
        <f>VLOOKUP('SS taxation calculator'!$C$12,'SS taxation calculator'!$BC$6:$BF$16,4,FALSE)</f>
        <v>0</v>
      </c>
      <c r="R559" s="132">
        <f t="shared" si="8"/>
        <v>0</v>
      </c>
      <c r="S559" s="205">
        <f>VLOOKUP('SS taxation calculator'!$C$12,'SS taxation calculator'!$BC$6:$BF$16,2,FALSE)</f>
        <v>0</v>
      </c>
      <c r="T559" s="132">
        <f t="shared" si="9"/>
        <v>0</v>
      </c>
    </row>
    <row r="560" ht="15.75" customHeight="1">
      <c r="A560" s="55">
        <f t="shared" si="11"/>
        <v>0</v>
      </c>
      <c r="B560" s="52">
        <f t="shared" si="2"/>
        <v>-499000</v>
      </c>
      <c r="C560" s="51">
        <f>'SS taxation calculator'!$G$7</f>
        <v>0</v>
      </c>
      <c r="D560" s="52">
        <f>'SS taxation calculator'!$C$7+B560+'SS taxation calculator'!$C$8+'SS taxation calculator'!$C$9*0.5-'Line By Line'!$E$12</f>
        <v>-499000</v>
      </c>
      <c r="E560" s="52">
        <f>IF(D560&lt;'Line By Line'!$E$14,0,MIN(D560-'Line By Line'!$E$14,'Line By Line'!$E$16))</f>
        <v>0</v>
      </c>
      <c r="F560" s="52">
        <f t="shared" si="3"/>
        <v>0</v>
      </c>
      <c r="G560" s="51" t="str">
        <f t="shared" si="4"/>
        <v>50% of 1st TH</v>
      </c>
      <c r="H560" s="51">
        <f>IF('Line By Line'!$E$14&lt;D560,D560-'Line By Line'!$E$14-E560,0)</f>
        <v>0</v>
      </c>
      <c r="I560" s="52">
        <f>H560*'SS taxation calculator'!$E$32</f>
        <v>0</v>
      </c>
      <c r="J560" s="52">
        <f t="shared" si="5"/>
        <v>0</v>
      </c>
      <c r="K560" s="204" t="str">
        <f t="shared" si="6"/>
        <v>#DIV/0!</v>
      </c>
      <c r="L560" s="54" t="str">
        <f>CONCATENATE("Adding $",ROUND(B560/1000,1),"K actually added $",ROUND((B560+(J560-'SS taxation calculator'!$G$8))/1000,1),"K")</f>
        <v>Adding $-499K actually added $-499K</v>
      </c>
      <c r="M560" s="61">
        <f>'SS taxation calculator'!$C$7+'SS taxation calculator'!$C$8+'SS taxation calculator'!$C$9+B560</f>
        <v>-499000</v>
      </c>
      <c r="N560" s="55">
        <f>J560+B560+'SS taxation calculator'!$C$7</f>
        <v>-499000</v>
      </c>
      <c r="O560" s="55">
        <f t="shared" si="7"/>
        <v>31500</v>
      </c>
      <c r="P560" s="132">
        <f>VLOOKUP('SS taxation calculator'!$C$12,'SS taxation calculator'!$BC$6:$BF$16,3,FALSE)</f>
        <v>0</v>
      </c>
      <c r="Q560" s="132">
        <f>VLOOKUP('SS taxation calculator'!$C$12,'SS taxation calculator'!$BC$6:$BF$16,4,FALSE)</f>
        <v>0</v>
      </c>
      <c r="R560" s="132">
        <f t="shared" si="8"/>
        <v>0</v>
      </c>
      <c r="S560" s="205">
        <f>VLOOKUP('SS taxation calculator'!$C$12,'SS taxation calculator'!$BC$6:$BF$16,2,FALSE)</f>
        <v>0</v>
      </c>
      <c r="T560" s="132">
        <f t="shared" si="9"/>
        <v>0</v>
      </c>
    </row>
    <row r="561" ht="15.75" customHeight="1">
      <c r="A561" s="55">
        <f t="shared" si="11"/>
        <v>0</v>
      </c>
      <c r="B561" s="52">
        <f t="shared" si="2"/>
        <v>-498000</v>
      </c>
      <c r="C561" s="51">
        <f>'SS taxation calculator'!$G$7</f>
        <v>0</v>
      </c>
      <c r="D561" s="52">
        <f>'SS taxation calculator'!$C$7+B561+'SS taxation calculator'!$C$8+'SS taxation calculator'!$C$9*0.5-'Line By Line'!$E$12</f>
        <v>-498000</v>
      </c>
      <c r="E561" s="52">
        <f>IF(D561&lt;'Line By Line'!$E$14,0,MIN(D561-'Line By Line'!$E$14,'Line By Line'!$E$16))</f>
        <v>0</v>
      </c>
      <c r="F561" s="52">
        <f t="shared" si="3"/>
        <v>0</v>
      </c>
      <c r="G561" s="51" t="str">
        <f t="shared" si="4"/>
        <v>50% of 1st TH</v>
      </c>
      <c r="H561" s="51">
        <f>IF('Line By Line'!$E$14&lt;D561,D561-'Line By Line'!$E$14-E561,0)</f>
        <v>0</v>
      </c>
      <c r="I561" s="52">
        <f>H561*'SS taxation calculator'!$E$32</f>
        <v>0</v>
      </c>
      <c r="J561" s="52">
        <f t="shared" si="5"/>
        <v>0</v>
      </c>
      <c r="K561" s="204" t="str">
        <f t="shared" si="6"/>
        <v>#DIV/0!</v>
      </c>
      <c r="L561" s="54" t="str">
        <f>CONCATENATE("Adding $",ROUND(B561/1000,1),"K actually added $",ROUND((B561+(J561-'SS taxation calculator'!$G$8))/1000,1),"K")</f>
        <v>Adding $-498K actually added $-498K</v>
      </c>
      <c r="M561" s="61">
        <f>'SS taxation calculator'!$C$7+'SS taxation calculator'!$C$8+'SS taxation calculator'!$C$9+B561</f>
        <v>-498000</v>
      </c>
      <c r="N561" s="55">
        <f>J561+B561+'SS taxation calculator'!$C$7</f>
        <v>-498000</v>
      </c>
      <c r="O561" s="55">
        <f t="shared" si="7"/>
        <v>31500</v>
      </c>
      <c r="P561" s="132">
        <f>VLOOKUP('SS taxation calculator'!$C$12,'SS taxation calculator'!$BC$6:$BF$16,3,FALSE)</f>
        <v>0</v>
      </c>
      <c r="Q561" s="132">
        <f>VLOOKUP('SS taxation calculator'!$C$12,'SS taxation calculator'!$BC$6:$BF$16,4,FALSE)</f>
        <v>0</v>
      </c>
      <c r="R561" s="132">
        <f t="shared" si="8"/>
        <v>0</v>
      </c>
      <c r="S561" s="205">
        <f>VLOOKUP('SS taxation calculator'!$C$12,'SS taxation calculator'!$BC$6:$BF$16,2,FALSE)</f>
        <v>0</v>
      </c>
      <c r="T561" s="132">
        <f t="shared" si="9"/>
        <v>0</v>
      </c>
    </row>
    <row r="562" ht="15.75" customHeight="1">
      <c r="A562" s="55">
        <f t="shared" si="11"/>
        <v>0</v>
      </c>
      <c r="B562" s="52">
        <f t="shared" si="2"/>
        <v>-497000</v>
      </c>
      <c r="C562" s="51">
        <f>'SS taxation calculator'!$G$7</f>
        <v>0</v>
      </c>
      <c r="D562" s="52">
        <f>'SS taxation calculator'!$C$7+B562+'SS taxation calculator'!$C$8+'SS taxation calculator'!$C$9*0.5-'Line By Line'!$E$12</f>
        <v>-497000</v>
      </c>
      <c r="E562" s="52">
        <f>IF(D562&lt;'Line By Line'!$E$14,0,MIN(D562-'Line By Line'!$E$14,'Line By Line'!$E$16))</f>
        <v>0</v>
      </c>
      <c r="F562" s="52">
        <f t="shared" si="3"/>
        <v>0</v>
      </c>
      <c r="G562" s="51" t="str">
        <f t="shared" si="4"/>
        <v>50% of 1st TH</v>
      </c>
      <c r="H562" s="51">
        <f>IF('Line By Line'!$E$14&lt;D562,D562-'Line By Line'!$E$14-E562,0)</f>
        <v>0</v>
      </c>
      <c r="I562" s="52">
        <f>H562*'SS taxation calculator'!$E$32</f>
        <v>0</v>
      </c>
      <c r="J562" s="52">
        <f t="shared" si="5"/>
        <v>0</v>
      </c>
      <c r="K562" s="204" t="str">
        <f t="shared" si="6"/>
        <v>#DIV/0!</v>
      </c>
      <c r="L562" s="54" t="str">
        <f>CONCATENATE("Adding $",ROUND(B562/1000,1),"K actually added $",ROUND((B562+(J562-'SS taxation calculator'!$G$8))/1000,1),"K")</f>
        <v>Adding $-497K actually added $-497K</v>
      </c>
      <c r="M562" s="61">
        <f>'SS taxation calculator'!$C$7+'SS taxation calculator'!$C$8+'SS taxation calculator'!$C$9+B562</f>
        <v>-497000</v>
      </c>
      <c r="N562" s="55">
        <f>J562+B562+'SS taxation calculator'!$C$7</f>
        <v>-497000</v>
      </c>
      <c r="O562" s="55">
        <f t="shared" si="7"/>
        <v>31500</v>
      </c>
      <c r="P562" s="132">
        <f>VLOOKUP('SS taxation calculator'!$C$12,'SS taxation calculator'!$BC$6:$BF$16,3,FALSE)</f>
        <v>0</v>
      </c>
      <c r="Q562" s="132">
        <f>VLOOKUP('SS taxation calculator'!$C$12,'SS taxation calculator'!$BC$6:$BF$16,4,FALSE)</f>
        <v>0</v>
      </c>
      <c r="R562" s="132">
        <f t="shared" si="8"/>
        <v>0</v>
      </c>
      <c r="S562" s="205">
        <f>VLOOKUP('SS taxation calculator'!$C$12,'SS taxation calculator'!$BC$6:$BF$16,2,FALSE)</f>
        <v>0</v>
      </c>
      <c r="T562" s="132">
        <f t="shared" si="9"/>
        <v>0</v>
      </c>
    </row>
    <row r="563" ht="15.75" customHeight="1">
      <c r="A563" s="55">
        <f t="shared" si="11"/>
        <v>0</v>
      </c>
      <c r="B563" s="52">
        <f t="shared" si="2"/>
        <v>-496000</v>
      </c>
      <c r="C563" s="51">
        <f>'SS taxation calculator'!$G$7</f>
        <v>0</v>
      </c>
      <c r="D563" s="52">
        <f>'SS taxation calculator'!$C$7+B563+'SS taxation calculator'!$C$8+'SS taxation calculator'!$C$9*0.5-'Line By Line'!$E$12</f>
        <v>-496000</v>
      </c>
      <c r="E563" s="52">
        <f>IF(D563&lt;'Line By Line'!$E$14,0,MIN(D563-'Line By Line'!$E$14,'Line By Line'!$E$16))</f>
        <v>0</v>
      </c>
      <c r="F563" s="52">
        <f t="shared" si="3"/>
        <v>0</v>
      </c>
      <c r="G563" s="51" t="str">
        <f t="shared" si="4"/>
        <v>50% of 1st TH</v>
      </c>
      <c r="H563" s="51">
        <f>IF('Line By Line'!$E$14&lt;D563,D563-'Line By Line'!$E$14-E563,0)</f>
        <v>0</v>
      </c>
      <c r="I563" s="52">
        <f>H563*'SS taxation calculator'!$E$32</f>
        <v>0</v>
      </c>
      <c r="J563" s="52">
        <f t="shared" si="5"/>
        <v>0</v>
      </c>
      <c r="K563" s="204" t="str">
        <f t="shared" si="6"/>
        <v>#DIV/0!</v>
      </c>
      <c r="L563" s="54" t="str">
        <f>CONCATENATE("Adding $",ROUND(B563/1000,1),"K actually added $",ROUND((B563+(J563-'SS taxation calculator'!$G$8))/1000,1),"K")</f>
        <v>Adding $-496K actually added $-496K</v>
      </c>
      <c r="M563" s="61">
        <f>'SS taxation calculator'!$C$7+'SS taxation calculator'!$C$8+'SS taxation calculator'!$C$9+B563</f>
        <v>-496000</v>
      </c>
      <c r="N563" s="55">
        <f>J563+B563+'SS taxation calculator'!$C$7</f>
        <v>-496000</v>
      </c>
      <c r="O563" s="55">
        <f t="shared" si="7"/>
        <v>31500</v>
      </c>
      <c r="P563" s="132">
        <f>VLOOKUP('SS taxation calculator'!$C$12,'SS taxation calculator'!$BC$6:$BF$16,3,FALSE)</f>
        <v>0</v>
      </c>
      <c r="Q563" s="132">
        <f>VLOOKUP('SS taxation calculator'!$C$12,'SS taxation calculator'!$BC$6:$BF$16,4,FALSE)</f>
        <v>0</v>
      </c>
      <c r="R563" s="132">
        <f t="shared" si="8"/>
        <v>0</v>
      </c>
      <c r="S563" s="205">
        <f>VLOOKUP('SS taxation calculator'!$C$12,'SS taxation calculator'!$BC$6:$BF$16,2,FALSE)</f>
        <v>0</v>
      </c>
      <c r="T563" s="132">
        <f t="shared" si="9"/>
        <v>0</v>
      </c>
    </row>
    <row r="564" ht="15.75" customHeight="1">
      <c r="A564" s="55">
        <f t="shared" si="11"/>
        <v>0</v>
      </c>
      <c r="B564" s="52">
        <f t="shared" si="2"/>
        <v>-495000</v>
      </c>
      <c r="C564" s="51">
        <f>'SS taxation calculator'!$G$7</f>
        <v>0</v>
      </c>
      <c r="D564" s="52">
        <f>'SS taxation calculator'!$C$7+B564+'SS taxation calculator'!$C$8+'SS taxation calculator'!$C$9*0.5-'Line By Line'!$E$12</f>
        <v>-495000</v>
      </c>
      <c r="E564" s="52">
        <f>IF(D564&lt;'Line By Line'!$E$14,0,MIN(D564-'Line By Line'!$E$14,'Line By Line'!$E$16))</f>
        <v>0</v>
      </c>
      <c r="F564" s="52">
        <f t="shared" si="3"/>
        <v>0</v>
      </c>
      <c r="G564" s="51" t="str">
        <f t="shared" si="4"/>
        <v>50% of 1st TH</v>
      </c>
      <c r="H564" s="51">
        <f>IF('Line By Line'!$E$14&lt;D564,D564-'Line By Line'!$E$14-E564,0)</f>
        <v>0</v>
      </c>
      <c r="I564" s="52">
        <f>H564*'SS taxation calculator'!$E$32</f>
        <v>0</v>
      </c>
      <c r="J564" s="52">
        <f t="shared" si="5"/>
        <v>0</v>
      </c>
      <c r="K564" s="204" t="str">
        <f t="shared" si="6"/>
        <v>#DIV/0!</v>
      </c>
      <c r="L564" s="54" t="str">
        <f>CONCATENATE("Adding $",ROUND(B564/1000,1),"K actually added $",ROUND((B564+(J564-'SS taxation calculator'!$G$8))/1000,1),"K")</f>
        <v>Adding $-495K actually added $-495K</v>
      </c>
      <c r="M564" s="61">
        <f>'SS taxation calculator'!$C$7+'SS taxation calculator'!$C$8+'SS taxation calculator'!$C$9+B564</f>
        <v>-495000</v>
      </c>
      <c r="N564" s="55">
        <f>J564+B564+'SS taxation calculator'!$C$7</f>
        <v>-495000</v>
      </c>
      <c r="O564" s="55">
        <f t="shared" si="7"/>
        <v>31500</v>
      </c>
      <c r="P564" s="132">
        <f>VLOOKUP('SS taxation calculator'!$C$12,'SS taxation calculator'!$BC$6:$BF$16,3,FALSE)</f>
        <v>0</v>
      </c>
      <c r="Q564" s="132">
        <f>VLOOKUP('SS taxation calculator'!$C$12,'SS taxation calculator'!$BC$6:$BF$16,4,FALSE)</f>
        <v>0</v>
      </c>
      <c r="R564" s="132">
        <f t="shared" si="8"/>
        <v>0</v>
      </c>
      <c r="S564" s="205">
        <f>VLOOKUP('SS taxation calculator'!$C$12,'SS taxation calculator'!$BC$6:$BF$16,2,FALSE)</f>
        <v>0</v>
      </c>
      <c r="T564" s="132">
        <f t="shared" si="9"/>
        <v>0</v>
      </c>
    </row>
    <row r="565" ht="15.75" customHeight="1">
      <c r="A565" s="55">
        <f t="shared" si="11"/>
        <v>0</v>
      </c>
      <c r="B565" s="52">
        <f t="shared" si="2"/>
        <v>-494000</v>
      </c>
      <c r="C565" s="51">
        <f>'SS taxation calculator'!$G$7</f>
        <v>0</v>
      </c>
      <c r="D565" s="52">
        <f>'SS taxation calculator'!$C$7+B565+'SS taxation calculator'!$C$8+'SS taxation calculator'!$C$9*0.5-'Line By Line'!$E$12</f>
        <v>-494000</v>
      </c>
      <c r="E565" s="52">
        <f>IF(D565&lt;'Line By Line'!$E$14,0,MIN(D565-'Line By Line'!$E$14,'Line By Line'!$E$16))</f>
        <v>0</v>
      </c>
      <c r="F565" s="52">
        <f t="shared" si="3"/>
        <v>0</v>
      </c>
      <c r="G565" s="51" t="str">
        <f t="shared" si="4"/>
        <v>50% of 1st TH</v>
      </c>
      <c r="H565" s="51">
        <f>IF('Line By Line'!$E$14&lt;D565,D565-'Line By Line'!$E$14-E565,0)</f>
        <v>0</v>
      </c>
      <c r="I565" s="52">
        <f>H565*'SS taxation calculator'!$E$32</f>
        <v>0</v>
      </c>
      <c r="J565" s="52">
        <f t="shared" si="5"/>
        <v>0</v>
      </c>
      <c r="K565" s="204" t="str">
        <f t="shared" si="6"/>
        <v>#DIV/0!</v>
      </c>
      <c r="L565" s="54" t="str">
        <f>CONCATENATE("Adding $",ROUND(B565/1000,1),"K actually added $",ROUND((B565+(J565-'SS taxation calculator'!$G$8))/1000,1),"K")</f>
        <v>Adding $-494K actually added $-494K</v>
      </c>
      <c r="M565" s="61">
        <f>'SS taxation calculator'!$C$7+'SS taxation calculator'!$C$8+'SS taxation calculator'!$C$9+B565</f>
        <v>-494000</v>
      </c>
      <c r="N565" s="55">
        <f>J565+B565+'SS taxation calculator'!$C$7</f>
        <v>-494000</v>
      </c>
      <c r="O565" s="55">
        <f t="shared" si="7"/>
        <v>31500</v>
      </c>
      <c r="P565" s="132">
        <f>VLOOKUP('SS taxation calculator'!$C$12,'SS taxation calculator'!$BC$6:$BF$16,3,FALSE)</f>
        <v>0</v>
      </c>
      <c r="Q565" s="132">
        <f>VLOOKUP('SS taxation calculator'!$C$12,'SS taxation calculator'!$BC$6:$BF$16,4,FALSE)</f>
        <v>0</v>
      </c>
      <c r="R565" s="132">
        <f t="shared" si="8"/>
        <v>0</v>
      </c>
      <c r="S565" s="205">
        <f>VLOOKUP('SS taxation calculator'!$C$12,'SS taxation calculator'!$BC$6:$BF$16,2,FALSE)</f>
        <v>0</v>
      </c>
      <c r="T565" s="132">
        <f t="shared" si="9"/>
        <v>0</v>
      </c>
    </row>
    <row r="566" ht="15.75" customHeight="1">
      <c r="A566" s="55">
        <f t="shared" si="11"/>
        <v>0</v>
      </c>
      <c r="B566" s="52">
        <f t="shared" si="2"/>
        <v>-493000</v>
      </c>
      <c r="C566" s="51">
        <f>'SS taxation calculator'!$G$7</f>
        <v>0</v>
      </c>
      <c r="D566" s="52">
        <f>'SS taxation calculator'!$C$7+B566+'SS taxation calculator'!$C$8+'SS taxation calculator'!$C$9*0.5-'Line By Line'!$E$12</f>
        <v>-493000</v>
      </c>
      <c r="E566" s="52">
        <f>IF(D566&lt;'Line By Line'!$E$14,0,MIN(D566-'Line By Line'!$E$14,'Line By Line'!$E$16))</f>
        <v>0</v>
      </c>
      <c r="F566" s="52">
        <f t="shared" si="3"/>
        <v>0</v>
      </c>
      <c r="G566" s="51" t="str">
        <f t="shared" si="4"/>
        <v>50% of 1st TH</v>
      </c>
      <c r="H566" s="51">
        <f>IF('Line By Line'!$E$14&lt;D566,D566-'Line By Line'!$E$14-E566,0)</f>
        <v>0</v>
      </c>
      <c r="I566" s="52">
        <f>H566*'SS taxation calculator'!$E$32</f>
        <v>0</v>
      </c>
      <c r="J566" s="52">
        <f t="shared" si="5"/>
        <v>0</v>
      </c>
      <c r="K566" s="204" t="str">
        <f t="shared" si="6"/>
        <v>#DIV/0!</v>
      </c>
      <c r="L566" s="54" t="str">
        <f>CONCATENATE("Adding $",ROUND(B566/1000,1),"K actually added $",ROUND((B566+(J566-'SS taxation calculator'!$G$8))/1000,1),"K")</f>
        <v>Adding $-493K actually added $-493K</v>
      </c>
      <c r="M566" s="61">
        <f>'SS taxation calculator'!$C$7+'SS taxation calculator'!$C$8+'SS taxation calculator'!$C$9+B566</f>
        <v>-493000</v>
      </c>
      <c r="N566" s="55">
        <f>J566+B566+'SS taxation calculator'!$C$7</f>
        <v>-493000</v>
      </c>
      <c r="O566" s="55">
        <f t="shared" si="7"/>
        <v>31500</v>
      </c>
      <c r="P566" s="132">
        <f>VLOOKUP('SS taxation calculator'!$C$12,'SS taxation calculator'!$BC$6:$BF$16,3,FALSE)</f>
        <v>0</v>
      </c>
      <c r="Q566" s="132">
        <f>VLOOKUP('SS taxation calculator'!$C$12,'SS taxation calculator'!$BC$6:$BF$16,4,FALSE)</f>
        <v>0</v>
      </c>
      <c r="R566" s="132">
        <f t="shared" si="8"/>
        <v>0</v>
      </c>
      <c r="S566" s="205">
        <f>VLOOKUP('SS taxation calculator'!$C$12,'SS taxation calculator'!$BC$6:$BF$16,2,FALSE)</f>
        <v>0</v>
      </c>
      <c r="T566" s="132">
        <f t="shared" si="9"/>
        <v>0</v>
      </c>
    </row>
    <row r="567" ht="15.75" customHeight="1">
      <c r="A567" s="55">
        <f t="shared" si="11"/>
        <v>0</v>
      </c>
      <c r="B567" s="52">
        <f t="shared" si="2"/>
        <v>-492000</v>
      </c>
      <c r="C567" s="51">
        <f>'SS taxation calculator'!$G$7</f>
        <v>0</v>
      </c>
      <c r="D567" s="52">
        <f>'SS taxation calculator'!$C$7+B567+'SS taxation calculator'!$C$8+'SS taxation calculator'!$C$9*0.5-'Line By Line'!$E$12</f>
        <v>-492000</v>
      </c>
      <c r="E567" s="52">
        <f>IF(D567&lt;'Line By Line'!$E$14,0,MIN(D567-'Line By Line'!$E$14,'Line By Line'!$E$16))</f>
        <v>0</v>
      </c>
      <c r="F567" s="52">
        <f t="shared" si="3"/>
        <v>0</v>
      </c>
      <c r="G567" s="51" t="str">
        <f t="shared" si="4"/>
        <v>50% of 1st TH</v>
      </c>
      <c r="H567" s="51">
        <f>IF('Line By Line'!$E$14&lt;D567,D567-'Line By Line'!$E$14-E567,0)</f>
        <v>0</v>
      </c>
      <c r="I567" s="52">
        <f>H567*'SS taxation calculator'!$E$32</f>
        <v>0</v>
      </c>
      <c r="J567" s="52">
        <f t="shared" si="5"/>
        <v>0</v>
      </c>
      <c r="K567" s="204" t="str">
        <f t="shared" si="6"/>
        <v>#DIV/0!</v>
      </c>
      <c r="L567" s="54" t="str">
        <f>CONCATENATE("Adding $",ROUND(B567/1000,1),"K actually added $",ROUND((B567+(J567-'SS taxation calculator'!$G$8))/1000,1),"K")</f>
        <v>Adding $-492K actually added $-492K</v>
      </c>
      <c r="M567" s="61">
        <f>'SS taxation calculator'!$C$7+'SS taxation calculator'!$C$8+'SS taxation calculator'!$C$9+B567</f>
        <v>-492000</v>
      </c>
      <c r="N567" s="55">
        <f>J567+B567+'SS taxation calculator'!$C$7</f>
        <v>-492000</v>
      </c>
      <c r="O567" s="55">
        <f t="shared" si="7"/>
        <v>31500</v>
      </c>
      <c r="P567" s="132">
        <f>VLOOKUP('SS taxation calculator'!$C$12,'SS taxation calculator'!$BC$6:$BF$16,3,FALSE)</f>
        <v>0</v>
      </c>
      <c r="Q567" s="132">
        <f>VLOOKUP('SS taxation calculator'!$C$12,'SS taxation calculator'!$BC$6:$BF$16,4,FALSE)</f>
        <v>0</v>
      </c>
      <c r="R567" s="132">
        <f t="shared" si="8"/>
        <v>0</v>
      </c>
      <c r="S567" s="205">
        <f>VLOOKUP('SS taxation calculator'!$C$12,'SS taxation calculator'!$BC$6:$BF$16,2,FALSE)</f>
        <v>0</v>
      </c>
      <c r="T567" s="132">
        <f t="shared" si="9"/>
        <v>0</v>
      </c>
    </row>
    <row r="568" ht="15.75" customHeight="1">
      <c r="A568" s="55">
        <f t="shared" si="11"/>
        <v>0</v>
      </c>
      <c r="B568" s="52">
        <f t="shared" si="2"/>
        <v>-491000</v>
      </c>
      <c r="C568" s="51">
        <f>'SS taxation calculator'!$G$7</f>
        <v>0</v>
      </c>
      <c r="D568" s="52">
        <f>'SS taxation calculator'!$C$7+B568+'SS taxation calculator'!$C$8+'SS taxation calculator'!$C$9*0.5-'Line By Line'!$E$12</f>
        <v>-491000</v>
      </c>
      <c r="E568" s="52">
        <f>IF(D568&lt;'Line By Line'!$E$14,0,MIN(D568-'Line By Line'!$E$14,'Line By Line'!$E$16))</f>
        <v>0</v>
      </c>
      <c r="F568" s="52">
        <f t="shared" si="3"/>
        <v>0</v>
      </c>
      <c r="G568" s="51" t="str">
        <f t="shared" si="4"/>
        <v>50% of 1st TH</v>
      </c>
      <c r="H568" s="51">
        <f>IF('Line By Line'!$E$14&lt;D568,D568-'Line By Line'!$E$14-E568,0)</f>
        <v>0</v>
      </c>
      <c r="I568" s="52">
        <f>H568*'SS taxation calculator'!$E$32</f>
        <v>0</v>
      </c>
      <c r="J568" s="52">
        <f t="shared" si="5"/>
        <v>0</v>
      </c>
      <c r="K568" s="204" t="str">
        <f t="shared" si="6"/>
        <v>#DIV/0!</v>
      </c>
      <c r="L568" s="54" t="str">
        <f>CONCATENATE("Adding $",ROUND(B568/1000,1),"K actually added $",ROUND((B568+(J568-'SS taxation calculator'!$G$8))/1000,1),"K")</f>
        <v>Adding $-491K actually added $-491K</v>
      </c>
      <c r="M568" s="61">
        <f>'SS taxation calculator'!$C$7+'SS taxation calculator'!$C$8+'SS taxation calculator'!$C$9+B568</f>
        <v>-491000</v>
      </c>
      <c r="N568" s="55">
        <f>J568+B568+'SS taxation calculator'!$C$7</f>
        <v>-491000</v>
      </c>
      <c r="O568" s="55">
        <f t="shared" si="7"/>
        <v>31500</v>
      </c>
      <c r="P568" s="132">
        <f>VLOOKUP('SS taxation calculator'!$C$12,'SS taxation calculator'!$BC$6:$BF$16,3,FALSE)</f>
        <v>0</v>
      </c>
      <c r="Q568" s="132">
        <f>VLOOKUP('SS taxation calculator'!$C$12,'SS taxation calculator'!$BC$6:$BF$16,4,FALSE)</f>
        <v>0</v>
      </c>
      <c r="R568" s="132">
        <f t="shared" si="8"/>
        <v>0</v>
      </c>
      <c r="S568" s="205">
        <f>VLOOKUP('SS taxation calculator'!$C$12,'SS taxation calculator'!$BC$6:$BF$16,2,FALSE)</f>
        <v>0</v>
      </c>
      <c r="T568" s="132">
        <f t="shared" si="9"/>
        <v>0</v>
      </c>
    </row>
    <row r="569" ht="15.75" customHeight="1">
      <c r="A569" s="55">
        <f t="shared" si="11"/>
        <v>0</v>
      </c>
      <c r="B569" s="52">
        <f t="shared" si="2"/>
        <v>-490000</v>
      </c>
      <c r="C569" s="51">
        <f>'SS taxation calculator'!$G$7</f>
        <v>0</v>
      </c>
      <c r="D569" s="52">
        <f>'SS taxation calculator'!$C$7+B569+'SS taxation calculator'!$C$8+'SS taxation calculator'!$C$9*0.5-'Line By Line'!$E$12</f>
        <v>-490000</v>
      </c>
      <c r="E569" s="52">
        <f>IF(D569&lt;'Line By Line'!$E$14,0,MIN(D569-'Line By Line'!$E$14,'Line By Line'!$E$16))</f>
        <v>0</v>
      </c>
      <c r="F569" s="52">
        <f t="shared" si="3"/>
        <v>0</v>
      </c>
      <c r="G569" s="51" t="str">
        <f t="shared" si="4"/>
        <v>50% of 1st TH</v>
      </c>
      <c r="H569" s="51">
        <f>IF('Line By Line'!$E$14&lt;D569,D569-'Line By Line'!$E$14-E569,0)</f>
        <v>0</v>
      </c>
      <c r="I569" s="52">
        <f>H569*'SS taxation calculator'!$E$32</f>
        <v>0</v>
      </c>
      <c r="J569" s="52">
        <f t="shared" si="5"/>
        <v>0</v>
      </c>
      <c r="K569" s="204" t="str">
        <f t="shared" si="6"/>
        <v>#DIV/0!</v>
      </c>
      <c r="L569" s="54" t="str">
        <f>CONCATENATE("Adding $",ROUND(B569/1000,1),"K actually added $",ROUND((B569+(J569-'SS taxation calculator'!$G$8))/1000,1),"K")</f>
        <v>Adding $-490K actually added $-490K</v>
      </c>
      <c r="M569" s="61">
        <f>'SS taxation calculator'!$C$7+'SS taxation calculator'!$C$8+'SS taxation calculator'!$C$9+B569</f>
        <v>-490000</v>
      </c>
      <c r="N569" s="55">
        <f>J569+B569+'SS taxation calculator'!$C$7</f>
        <v>-490000</v>
      </c>
      <c r="O569" s="55">
        <f t="shared" si="7"/>
        <v>31500</v>
      </c>
      <c r="P569" s="132">
        <f>VLOOKUP('SS taxation calculator'!$C$12,'SS taxation calculator'!$BC$6:$BF$16,3,FALSE)</f>
        <v>0</v>
      </c>
      <c r="Q569" s="132">
        <f>VLOOKUP('SS taxation calculator'!$C$12,'SS taxation calculator'!$BC$6:$BF$16,4,FALSE)</f>
        <v>0</v>
      </c>
      <c r="R569" s="132">
        <f t="shared" si="8"/>
        <v>0</v>
      </c>
      <c r="S569" s="205">
        <f>VLOOKUP('SS taxation calculator'!$C$12,'SS taxation calculator'!$BC$6:$BF$16,2,FALSE)</f>
        <v>0</v>
      </c>
      <c r="T569" s="132">
        <f t="shared" si="9"/>
        <v>0</v>
      </c>
    </row>
    <row r="570" ht="15.75" customHeight="1">
      <c r="A570" s="55">
        <f t="shared" si="11"/>
        <v>0</v>
      </c>
      <c r="B570" s="52">
        <f t="shared" si="2"/>
        <v>-489000</v>
      </c>
      <c r="C570" s="51">
        <f>'SS taxation calculator'!$G$7</f>
        <v>0</v>
      </c>
      <c r="D570" s="52">
        <f>'SS taxation calculator'!$C$7+B570+'SS taxation calculator'!$C$8+'SS taxation calculator'!$C$9*0.5-'Line By Line'!$E$12</f>
        <v>-489000</v>
      </c>
      <c r="E570" s="52">
        <f>IF(D570&lt;'Line By Line'!$E$14,0,MIN(D570-'Line By Line'!$E$14,'Line By Line'!$E$16))</f>
        <v>0</v>
      </c>
      <c r="F570" s="52">
        <f t="shared" si="3"/>
        <v>0</v>
      </c>
      <c r="G570" s="51" t="str">
        <f t="shared" si="4"/>
        <v>50% of 1st TH</v>
      </c>
      <c r="H570" s="51">
        <f>IF('Line By Line'!$E$14&lt;D570,D570-'Line By Line'!$E$14-E570,0)</f>
        <v>0</v>
      </c>
      <c r="I570" s="52">
        <f>H570*'SS taxation calculator'!$E$32</f>
        <v>0</v>
      </c>
      <c r="J570" s="52">
        <f t="shared" si="5"/>
        <v>0</v>
      </c>
      <c r="K570" s="204" t="str">
        <f t="shared" si="6"/>
        <v>#DIV/0!</v>
      </c>
      <c r="L570" s="54" t="str">
        <f>CONCATENATE("Adding $",ROUND(B570/1000,1),"K actually added $",ROUND((B570+(J570-'SS taxation calculator'!$G$8))/1000,1),"K")</f>
        <v>Adding $-489K actually added $-489K</v>
      </c>
      <c r="M570" s="61">
        <f>'SS taxation calculator'!$C$7+'SS taxation calculator'!$C$8+'SS taxation calculator'!$C$9+B570</f>
        <v>-489000</v>
      </c>
      <c r="N570" s="55">
        <f>J570+B570+'SS taxation calculator'!$C$7</f>
        <v>-489000</v>
      </c>
      <c r="O570" s="55">
        <f t="shared" si="7"/>
        <v>31500</v>
      </c>
      <c r="P570" s="132">
        <f>VLOOKUP('SS taxation calculator'!$C$12,'SS taxation calculator'!$BC$6:$BF$16,3,FALSE)</f>
        <v>0</v>
      </c>
      <c r="Q570" s="132">
        <f>VLOOKUP('SS taxation calculator'!$C$12,'SS taxation calculator'!$BC$6:$BF$16,4,FALSE)</f>
        <v>0</v>
      </c>
      <c r="R570" s="132">
        <f t="shared" si="8"/>
        <v>0</v>
      </c>
      <c r="S570" s="205">
        <f>VLOOKUP('SS taxation calculator'!$C$12,'SS taxation calculator'!$BC$6:$BF$16,2,FALSE)</f>
        <v>0</v>
      </c>
      <c r="T570" s="132">
        <f t="shared" si="9"/>
        <v>0</v>
      </c>
    </row>
    <row r="571" ht="15.75" customHeight="1">
      <c r="A571" s="55">
        <f t="shared" si="11"/>
        <v>0</v>
      </c>
      <c r="B571" s="52">
        <f t="shared" si="2"/>
        <v>-488000</v>
      </c>
      <c r="C571" s="51">
        <f>'SS taxation calculator'!$G$7</f>
        <v>0</v>
      </c>
      <c r="D571" s="52">
        <f>'SS taxation calculator'!$C$7+B571+'SS taxation calculator'!$C$8+'SS taxation calculator'!$C$9*0.5-'Line By Line'!$E$12</f>
        <v>-488000</v>
      </c>
      <c r="E571" s="52">
        <f>IF(D571&lt;'Line By Line'!$E$14,0,MIN(D571-'Line By Line'!$E$14,'Line By Line'!$E$16))</f>
        <v>0</v>
      </c>
      <c r="F571" s="52">
        <f t="shared" si="3"/>
        <v>0</v>
      </c>
      <c r="G571" s="51" t="str">
        <f t="shared" si="4"/>
        <v>50% of 1st TH</v>
      </c>
      <c r="H571" s="51">
        <f>IF('Line By Line'!$E$14&lt;D571,D571-'Line By Line'!$E$14-E571,0)</f>
        <v>0</v>
      </c>
      <c r="I571" s="52">
        <f>H571*'SS taxation calculator'!$E$32</f>
        <v>0</v>
      </c>
      <c r="J571" s="52">
        <f t="shared" si="5"/>
        <v>0</v>
      </c>
      <c r="K571" s="204" t="str">
        <f t="shared" si="6"/>
        <v>#DIV/0!</v>
      </c>
      <c r="L571" s="54" t="str">
        <f>CONCATENATE("Adding $",ROUND(B571/1000,1),"K actually added $",ROUND((B571+(J571-'SS taxation calculator'!$G$8))/1000,1),"K")</f>
        <v>Adding $-488K actually added $-488K</v>
      </c>
      <c r="M571" s="61">
        <f>'SS taxation calculator'!$C$7+'SS taxation calculator'!$C$8+'SS taxation calculator'!$C$9+B571</f>
        <v>-488000</v>
      </c>
      <c r="N571" s="55">
        <f>J571+B571+'SS taxation calculator'!$C$7</f>
        <v>-488000</v>
      </c>
      <c r="O571" s="55">
        <f t="shared" si="7"/>
        <v>31500</v>
      </c>
      <c r="P571" s="132">
        <f>VLOOKUP('SS taxation calculator'!$C$12,'SS taxation calculator'!$BC$6:$BF$16,3,FALSE)</f>
        <v>0</v>
      </c>
      <c r="Q571" s="132">
        <f>VLOOKUP('SS taxation calculator'!$C$12,'SS taxation calculator'!$BC$6:$BF$16,4,FALSE)</f>
        <v>0</v>
      </c>
      <c r="R571" s="132">
        <f t="shared" si="8"/>
        <v>0</v>
      </c>
      <c r="S571" s="205">
        <f>VLOOKUP('SS taxation calculator'!$C$12,'SS taxation calculator'!$BC$6:$BF$16,2,FALSE)</f>
        <v>0</v>
      </c>
      <c r="T571" s="132">
        <f t="shared" si="9"/>
        <v>0</v>
      </c>
    </row>
    <row r="572" ht="15.75" customHeight="1">
      <c r="A572" s="55">
        <f t="shared" si="11"/>
        <v>0</v>
      </c>
      <c r="B572" s="52">
        <f t="shared" si="2"/>
        <v>-487000</v>
      </c>
      <c r="C572" s="51">
        <f>'SS taxation calculator'!$G$7</f>
        <v>0</v>
      </c>
      <c r="D572" s="52">
        <f>'SS taxation calculator'!$C$7+B572+'SS taxation calculator'!$C$8+'SS taxation calculator'!$C$9*0.5-'Line By Line'!$E$12</f>
        <v>-487000</v>
      </c>
      <c r="E572" s="52">
        <f>IF(D572&lt;'Line By Line'!$E$14,0,MIN(D572-'Line By Line'!$E$14,'Line By Line'!$E$16))</f>
        <v>0</v>
      </c>
      <c r="F572" s="52">
        <f t="shared" si="3"/>
        <v>0</v>
      </c>
      <c r="G572" s="51" t="str">
        <f t="shared" si="4"/>
        <v>50% of 1st TH</v>
      </c>
      <c r="H572" s="51">
        <f>IF('Line By Line'!$E$14&lt;D572,D572-'Line By Line'!$E$14-E572,0)</f>
        <v>0</v>
      </c>
      <c r="I572" s="52">
        <f>H572*'SS taxation calculator'!$E$32</f>
        <v>0</v>
      </c>
      <c r="J572" s="52">
        <f t="shared" si="5"/>
        <v>0</v>
      </c>
      <c r="K572" s="204" t="str">
        <f t="shared" si="6"/>
        <v>#DIV/0!</v>
      </c>
      <c r="L572" s="54" t="str">
        <f>CONCATENATE("Adding $",ROUND(B572/1000,1),"K actually added $",ROUND((B572+(J572-'SS taxation calculator'!$G$8))/1000,1),"K")</f>
        <v>Adding $-487K actually added $-487K</v>
      </c>
      <c r="M572" s="61">
        <f>'SS taxation calculator'!$C$7+'SS taxation calculator'!$C$8+'SS taxation calculator'!$C$9+B572</f>
        <v>-487000</v>
      </c>
      <c r="N572" s="55">
        <f>J572+B572+'SS taxation calculator'!$C$7</f>
        <v>-487000</v>
      </c>
      <c r="O572" s="55">
        <f t="shared" si="7"/>
        <v>31500</v>
      </c>
      <c r="P572" s="132">
        <f>VLOOKUP('SS taxation calculator'!$C$12,'SS taxation calculator'!$BC$6:$BF$16,3,FALSE)</f>
        <v>0</v>
      </c>
      <c r="Q572" s="132">
        <f>VLOOKUP('SS taxation calculator'!$C$12,'SS taxation calculator'!$BC$6:$BF$16,4,FALSE)</f>
        <v>0</v>
      </c>
      <c r="R572" s="132">
        <f t="shared" si="8"/>
        <v>0</v>
      </c>
      <c r="S572" s="205">
        <f>VLOOKUP('SS taxation calculator'!$C$12,'SS taxation calculator'!$BC$6:$BF$16,2,FALSE)</f>
        <v>0</v>
      </c>
      <c r="T572" s="132">
        <f t="shared" si="9"/>
        <v>0</v>
      </c>
    </row>
    <row r="573" ht="15.75" customHeight="1">
      <c r="A573" s="55">
        <f t="shared" si="11"/>
        <v>0</v>
      </c>
      <c r="B573" s="52">
        <f t="shared" si="2"/>
        <v>-486000</v>
      </c>
      <c r="C573" s="51">
        <f>'SS taxation calculator'!$G$7</f>
        <v>0</v>
      </c>
      <c r="D573" s="52">
        <f>'SS taxation calculator'!$C$7+B573+'SS taxation calculator'!$C$8+'SS taxation calculator'!$C$9*0.5-'Line By Line'!$E$12</f>
        <v>-486000</v>
      </c>
      <c r="E573" s="52">
        <f>IF(D573&lt;'Line By Line'!$E$14,0,MIN(D573-'Line By Line'!$E$14,'Line By Line'!$E$16))</f>
        <v>0</v>
      </c>
      <c r="F573" s="52">
        <f t="shared" si="3"/>
        <v>0</v>
      </c>
      <c r="G573" s="51" t="str">
        <f t="shared" si="4"/>
        <v>50% of 1st TH</v>
      </c>
      <c r="H573" s="51">
        <f>IF('Line By Line'!$E$14&lt;D573,D573-'Line By Line'!$E$14-E573,0)</f>
        <v>0</v>
      </c>
      <c r="I573" s="52">
        <f>H573*'SS taxation calculator'!$E$32</f>
        <v>0</v>
      </c>
      <c r="J573" s="52">
        <f t="shared" si="5"/>
        <v>0</v>
      </c>
      <c r="K573" s="204" t="str">
        <f t="shared" si="6"/>
        <v>#DIV/0!</v>
      </c>
      <c r="L573" s="54" t="str">
        <f>CONCATENATE("Adding $",ROUND(B573/1000,1),"K actually added $",ROUND((B573+(J573-'SS taxation calculator'!$G$8))/1000,1),"K")</f>
        <v>Adding $-486K actually added $-486K</v>
      </c>
      <c r="M573" s="61">
        <f>'SS taxation calculator'!$C$7+'SS taxation calculator'!$C$8+'SS taxation calculator'!$C$9+B573</f>
        <v>-486000</v>
      </c>
      <c r="N573" s="55">
        <f>J573+B573+'SS taxation calculator'!$C$7</f>
        <v>-486000</v>
      </c>
      <c r="O573" s="55">
        <f t="shared" si="7"/>
        <v>31500</v>
      </c>
      <c r="P573" s="132">
        <f>VLOOKUP('SS taxation calculator'!$C$12,'SS taxation calculator'!$BC$6:$BF$16,3,FALSE)</f>
        <v>0</v>
      </c>
      <c r="Q573" s="132">
        <f>VLOOKUP('SS taxation calculator'!$C$12,'SS taxation calculator'!$BC$6:$BF$16,4,FALSE)</f>
        <v>0</v>
      </c>
      <c r="R573" s="132">
        <f t="shared" si="8"/>
        <v>0</v>
      </c>
      <c r="S573" s="205">
        <f>VLOOKUP('SS taxation calculator'!$C$12,'SS taxation calculator'!$BC$6:$BF$16,2,FALSE)</f>
        <v>0</v>
      </c>
      <c r="T573" s="132">
        <f t="shared" si="9"/>
        <v>0</v>
      </c>
    </row>
    <row r="574" ht="15.75" customHeight="1">
      <c r="A574" s="55">
        <f t="shared" si="11"/>
        <v>0</v>
      </c>
      <c r="B574" s="52">
        <f t="shared" si="2"/>
        <v>-485000</v>
      </c>
      <c r="C574" s="51">
        <f>'SS taxation calculator'!$G$7</f>
        <v>0</v>
      </c>
      <c r="D574" s="52">
        <f>'SS taxation calculator'!$C$7+B574+'SS taxation calculator'!$C$8+'SS taxation calculator'!$C$9*0.5-'Line By Line'!$E$12</f>
        <v>-485000</v>
      </c>
      <c r="E574" s="52">
        <f>IF(D574&lt;'Line By Line'!$E$14,0,MIN(D574-'Line By Line'!$E$14,'Line By Line'!$E$16))</f>
        <v>0</v>
      </c>
      <c r="F574" s="52">
        <f t="shared" si="3"/>
        <v>0</v>
      </c>
      <c r="G574" s="51" t="str">
        <f t="shared" si="4"/>
        <v>50% of 1st TH</v>
      </c>
      <c r="H574" s="51">
        <f>IF('Line By Line'!$E$14&lt;D574,D574-'Line By Line'!$E$14-E574,0)</f>
        <v>0</v>
      </c>
      <c r="I574" s="52">
        <f>H574*'SS taxation calculator'!$E$32</f>
        <v>0</v>
      </c>
      <c r="J574" s="52">
        <f t="shared" si="5"/>
        <v>0</v>
      </c>
      <c r="K574" s="204" t="str">
        <f t="shared" si="6"/>
        <v>#DIV/0!</v>
      </c>
      <c r="L574" s="54" t="str">
        <f>CONCATENATE("Adding $",ROUND(B574/1000,1),"K actually added $",ROUND((B574+(J574-'SS taxation calculator'!$G$8))/1000,1),"K")</f>
        <v>Adding $-485K actually added $-485K</v>
      </c>
      <c r="M574" s="61">
        <f>'SS taxation calculator'!$C$7+'SS taxation calculator'!$C$8+'SS taxation calculator'!$C$9+B574</f>
        <v>-485000</v>
      </c>
      <c r="N574" s="55">
        <f>J574+B574+'SS taxation calculator'!$C$7</f>
        <v>-485000</v>
      </c>
      <c r="O574" s="55">
        <f t="shared" si="7"/>
        <v>31500</v>
      </c>
      <c r="P574" s="132">
        <f>VLOOKUP('SS taxation calculator'!$C$12,'SS taxation calculator'!$BC$6:$BF$16,3,FALSE)</f>
        <v>0</v>
      </c>
      <c r="Q574" s="132">
        <f>VLOOKUP('SS taxation calculator'!$C$12,'SS taxation calculator'!$BC$6:$BF$16,4,FALSE)</f>
        <v>0</v>
      </c>
      <c r="R574" s="132">
        <f t="shared" si="8"/>
        <v>0</v>
      </c>
      <c r="S574" s="205">
        <f>VLOOKUP('SS taxation calculator'!$C$12,'SS taxation calculator'!$BC$6:$BF$16,2,FALSE)</f>
        <v>0</v>
      </c>
      <c r="T574" s="132">
        <f t="shared" si="9"/>
        <v>0</v>
      </c>
    </row>
    <row r="575" ht="15.75" customHeight="1">
      <c r="A575" s="55">
        <f t="shared" si="11"/>
        <v>0</v>
      </c>
      <c r="B575" s="52">
        <f t="shared" si="2"/>
        <v>-484000</v>
      </c>
      <c r="C575" s="51">
        <f>'SS taxation calculator'!$G$7</f>
        <v>0</v>
      </c>
      <c r="D575" s="52">
        <f>'SS taxation calculator'!$C$7+B575+'SS taxation calculator'!$C$8+'SS taxation calculator'!$C$9*0.5-'Line By Line'!$E$12</f>
        <v>-484000</v>
      </c>
      <c r="E575" s="52">
        <f>IF(D575&lt;'Line By Line'!$E$14,0,MIN(D575-'Line By Line'!$E$14,'Line By Line'!$E$16))</f>
        <v>0</v>
      </c>
      <c r="F575" s="52">
        <f t="shared" si="3"/>
        <v>0</v>
      </c>
      <c r="G575" s="51" t="str">
        <f t="shared" si="4"/>
        <v>50% of 1st TH</v>
      </c>
      <c r="H575" s="51">
        <f>IF('Line By Line'!$E$14&lt;D575,D575-'Line By Line'!$E$14-E575,0)</f>
        <v>0</v>
      </c>
      <c r="I575" s="52">
        <f>H575*'SS taxation calculator'!$E$32</f>
        <v>0</v>
      </c>
      <c r="J575" s="52">
        <f t="shared" si="5"/>
        <v>0</v>
      </c>
      <c r="K575" s="204" t="str">
        <f t="shared" si="6"/>
        <v>#DIV/0!</v>
      </c>
      <c r="L575" s="54" t="str">
        <f>CONCATENATE("Adding $",ROUND(B575/1000,1),"K actually added $",ROUND((B575+(J575-'SS taxation calculator'!$G$8))/1000,1),"K")</f>
        <v>Adding $-484K actually added $-484K</v>
      </c>
      <c r="M575" s="61">
        <f>'SS taxation calculator'!$C$7+'SS taxation calculator'!$C$8+'SS taxation calculator'!$C$9+B575</f>
        <v>-484000</v>
      </c>
      <c r="N575" s="55">
        <f>J575+B575+'SS taxation calculator'!$C$7</f>
        <v>-484000</v>
      </c>
      <c r="O575" s="55">
        <f t="shared" si="7"/>
        <v>31500</v>
      </c>
      <c r="P575" s="132">
        <f>VLOOKUP('SS taxation calculator'!$C$12,'SS taxation calculator'!$BC$6:$BF$16,3,FALSE)</f>
        <v>0</v>
      </c>
      <c r="Q575" s="132">
        <f>VLOOKUP('SS taxation calculator'!$C$12,'SS taxation calculator'!$BC$6:$BF$16,4,FALSE)</f>
        <v>0</v>
      </c>
      <c r="R575" s="132">
        <f t="shared" si="8"/>
        <v>0</v>
      </c>
      <c r="S575" s="205">
        <f>VLOOKUP('SS taxation calculator'!$C$12,'SS taxation calculator'!$BC$6:$BF$16,2,FALSE)</f>
        <v>0</v>
      </c>
      <c r="T575" s="132">
        <f t="shared" si="9"/>
        <v>0</v>
      </c>
    </row>
    <row r="576" ht="15.75" customHeight="1">
      <c r="A576" s="55">
        <f t="shared" si="11"/>
        <v>0</v>
      </c>
      <c r="B576" s="52">
        <f t="shared" si="2"/>
        <v>-483000</v>
      </c>
      <c r="C576" s="51">
        <f>'SS taxation calculator'!$G$7</f>
        <v>0</v>
      </c>
      <c r="D576" s="52">
        <f>'SS taxation calculator'!$C$7+B576+'SS taxation calculator'!$C$8+'SS taxation calculator'!$C$9*0.5-'Line By Line'!$E$12</f>
        <v>-483000</v>
      </c>
      <c r="E576" s="52">
        <f>IF(D576&lt;'Line By Line'!$E$14,0,MIN(D576-'Line By Line'!$E$14,'Line By Line'!$E$16))</f>
        <v>0</v>
      </c>
      <c r="F576" s="52">
        <f t="shared" si="3"/>
        <v>0</v>
      </c>
      <c r="G576" s="51" t="str">
        <f t="shared" si="4"/>
        <v>50% of 1st TH</v>
      </c>
      <c r="H576" s="51">
        <f>IF('Line By Line'!$E$14&lt;D576,D576-'Line By Line'!$E$14-E576,0)</f>
        <v>0</v>
      </c>
      <c r="I576" s="52">
        <f>H576*'SS taxation calculator'!$E$32</f>
        <v>0</v>
      </c>
      <c r="J576" s="52">
        <f t="shared" si="5"/>
        <v>0</v>
      </c>
      <c r="K576" s="204" t="str">
        <f t="shared" si="6"/>
        <v>#DIV/0!</v>
      </c>
      <c r="L576" s="54" t="str">
        <f>CONCATENATE("Adding $",ROUND(B576/1000,1),"K actually added $",ROUND((B576+(J576-'SS taxation calculator'!$G$8))/1000,1),"K")</f>
        <v>Adding $-483K actually added $-483K</v>
      </c>
      <c r="M576" s="61">
        <f>'SS taxation calculator'!$C$7+'SS taxation calculator'!$C$8+'SS taxation calculator'!$C$9+B576</f>
        <v>-483000</v>
      </c>
      <c r="N576" s="55">
        <f>J576+B576+'SS taxation calculator'!$C$7</f>
        <v>-483000</v>
      </c>
      <c r="O576" s="55">
        <f t="shared" si="7"/>
        <v>31500</v>
      </c>
      <c r="P576" s="132">
        <f>VLOOKUP('SS taxation calculator'!$C$12,'SS taxation calculator'!$BC$6:$BF$16,3,FALSE)</f>
        <v>0</v>
      </c>
      <c r="Q576" s="132">
        <f>VLOOKUP('SS taxation calculator'!$C$12,'SS taxation calculator'!$BC$6:$BF$16,4,FALSE)</f>
        <v>0</v>
      </c>
      <c r="R576" s="132">
        <f t="shared" si="8"/>
        <v>0</v>
      </c>
      <c r="S576" s="205">
        <f>VLOOKUP('SS taxation calculator'!$C$12,'SS taxation calculator'!$BC$6:$BF$16,2,FALSE)</f>
        <v>0</v>
      </c>
      <c r="T576" s="132">
        <f t="shared" si="9"/>
        <v>0</v>
      </c>
    </row>
    <row r="577" ht="15.75" customHeight="1">
      <c r="A577" s="55">
        <f t="shared" si="11"/>
        <v>0</v>
      </c>
      <c r="B577" s="52">
        <f t="shared" si="2"/>
        <v>-482000</v>
      </c>
      <c r="C577" s="51">
        <f>'SS taxation calculator'!$G$7</f>
        <v>0</v>
      </c>
      <c r="D577" s="52">
        <f>'SS taxation calculator'!$C$7+B577+'SS taxation calculator'!$C$8+'SS taxation calculator'!$C$9*0.5-'Line By Line'!$E$12</f>
        <v>-482000</v>
      </c>
      <c r="E577" s="52">
        <f>IF(D577&lt;'Line By Line'!$E$14,0,MIN(D577-'Line By Line'!$E$14,'Line By Line'!$E$16))</f>
        <v>0</v>
      </c>
      <c r="F577" s="52">
        <f t="shared" si="3"/>
        <v>0</v>
      </c>
      <c r="G577" s="51" t="str">
        <f t="shared" si="4"/>
        <v>50% of 1st TH</v>
      </c>
      <c r="H577" s="51">
        <f>IF('Line By Line'!$E$14&lt;D577,D577-'Line By Line'!$E$14-E577,0)</f>
        <v>0</v>
      </c>
      <c r="I577" s="52">
        <f>H577*'SS taxation calculator'!$E$32</f>
        <v>0</v>
      </c>
      <c r="J577" s="52">
        <f t="shared" si="5"/>
        <v>0</v>
      </c>
      <c r="K577" s="204" t="str">
        <f t="shared" si="6"/>
        <v>#DIV/0!</v>
      </c>
      <c r="L577" s="54" t="str">
        <f>CONCATENATE("Adding $",ROUND(B577/1000,1),"K actually added $",ROUND((B577+(J577-'SS taxation calculator'!$G$8))/1000,1),"K")</f>
        <v>Adding $-482K actually added $-482K</v>
      </c>
      <c r="M577" s="61">
        <f>'SS taxation calculator'!$C$7+'SS taxation calculator'!$C$8+'SS taxation calculator'!$C$9+B577</f>
        <v>-482000</v>
      </c>
      <c r="N577" s="55">
        <f>J577+B577+'SS taxation calculator'!$C$7</f>
        <v>-482000</v>
      </c>
      <c r="O577" s="55">
        <f t="shared" si="7"/>
        <v>31500</v>
      </c>
      <c r="P577" s="132">
        <f>VLOOKUP('SS taxation calculator'!$C$12,'SS taxation calculator'!$BC$6:$BF$16,3,FALSE)</f>
        <v>0</v>
      </c>
      <c r="Q577" s="132">
        <f>VLOOKUP('SS taxation calculator'!$C$12,'SS taxation calculator'!$BC$6:$BF$16,4,FALSE)</f>
        <v>0</v>
      </c>
      <c r="R577" s="132">
        <f t="shared" si="8"/>
        <v>0</v>
      </c>
      <c r="S577" s="205">
        <f>VLOOKUP('SS taxation calculator'!$C$12,'SS taxation calculator'!$BC$6:$BF$16,2,FALSE)</f>
        <v>0</v>
      </c>
      <c r="T577" s="132">
        <f t="shared" si="9"/>
        <v>0</v>
      </c>
    </row>
    <row r="578" ht="15.75" customHeight="1">
      <c r="A578" s="55">
        <f t="shared" si="11"/>
        <v>0</v>
      </c>
      <c r="B578" s="52">
        <f t="shared" si="2"/>
        <v>-481000</v>
      </c>
      <c r="C578" s="51">
        <f>'SS taxation calculator'!$G$7</f>
        <v>0</v>
      </c>
      <c r="D578" s="52">
        <f>'SS taxation calculator'!$C$7+B578+'SS taxation calculator'!$C$8+'SS taxation calculator'!$C$9*0.5-'Line By Line'!$E$12</f>
        <v>-481000</v>
      </c>
      <c r="E578" s="52">
        <f>IF(D578&lt;'Line By Line'!$E$14,0,MIN(D578-'Line By Line'!$E$14,'Line By Line'!$E$16))</f>
        <v>0</v>
      </c>
      <c r="F578" s="52">
        <f t="shared" si="3"/>
        <v>0</v>
      </c>
      <c r="G578" s="51" t="str">
        <f t="shared" si="4"/>
        <v>50% of 1st TH</v>
      </c>
      <c r="H578" s="51">
        <f>IF('Line By Line'!$E$14&lt;D578,D578-'Line By Line'!$E$14-E578,0)</f>
        <v>0</v>
      </c>
      <c r="I578" s="52">
        <f>H578*'SS taxation calculator'!$E$32</f>
        <v>0</v>
      </c>
      <c r="J578" s="52">
        <f t="shared" si="5"/>
        <v>0</v>
      </c>
      <c r="K578" s="204" t="str">
        <f t="shared" si="6"/>
        <v>#DIV/0!</v>
      </c>
      <c r="L578" s="54" t="str">
        <f>CONCATENATE("Adding $",ROUND(B578/1000,1),"K actually added $",ROUND((B578+(J578-'SS taxation calculator'!$G$8))/1000,1),"K")</f>
        <v>Adding $-481K actually added $-481K</v>
      </c>
      <c r="M578" s="61">
        <f>'SS taxation calculator'!$C$7+'SS taxation calculator'!$C$8+'SS taxation calculator'!$C$9+B578</f>
        <v>-481000</v>
      </c>
      <c r="N578" s="55">
        <f>J578+B578+'SS taxation calculator'!$C$7</f>
        <v>-481000</v>
      </c>
      <c r="O578" s="55">
        <f t="shared" si="7"/>
        <v>31500</v>
      </c>
      <c r="P578" s="132">
        <f>VLOOKUP('SS taxation calculator'!$C$12,'SS taxation calculator'!$BC$6:$BF$16,3,FALSE)</f>
        <v>0</v>
      </c>
      <c r="Q578" s="132">
        <f>VLOOKUP('SS taxation calculator'!$C$12,'SS taxation calculator'!$BC$6:$BF$16,4,FALSE)</f>
        <v>0</v>
      </c>
      <c r="R578" s="132">
        <f t="shared" si="8"/>
        <v>0</v>
      </c>
      <c r="S578" s="205">
        <f>VLOOKUP('SS taxation calculator'!$C$12,'SS taxation calculator'!$BC$6:$BF$16,2,FALSE)</f>
        <v>0</v>
      </c>
      <c r="T578" s="132">
        <f t="shared" si="9"/>
        <v>0</v>
      </c>
    </row>
    <row r="579" ht="15.75" customHeight="1">
      <c r="A579" s="55">
        <f t="shared" si="11"/>
        <v>0</v>
      </c>
      <c r="B579" s="52">
        <f t="shared" si="2"/>
        <v>-480000</v>
      </c>
      <c r="C579" s="51">
        <f>'SS taxation calculator'!$G$7</f>
        <v>0</v>
      </c>
      <c r="D579" s="52">
        <f>'SS taxation calculator'!$C$7+B579+'SS taxation calculator'!$C$8+'SS taxation calculator'!$C$9*0.5-'Line By Line'!$E$12</f>
        <v>-480000</v>
      </c>
      <c r="E579" s="52">
        <f>IF(D579&lt;'Line By Line'!$E$14,0,MIN(D579-'Line By Line'!$E$14,'Line By Line'!$E$16))</f>
        <v>0</v>
      </c>
      <c r="F579" s="52">
        <f t="shared" si="3"/>
        <v>0</v>
      </c>
      <c r="G579" s="51" t="str">
        <f t="shared" si="4"/>
        <v>50% of 1st TH</v>
      </c>
      <c r="H579" s="51">
        <f>IF('Line By Line'!$E$14&lt;D579,D579-'Line By Line'!$E$14-E579,0)</f>
        <v>0</v>
      </c>
      <c r="I579" s="52">
        <f>H579*'SS taxation calculator'!$E$32</f>
        <v>0</v>
      </c>
      <c r="J579" s="52">
        <f t="shared" si="5"/>
        <v>0</v>
      </c>
      <c r="K579" s="204" t="str">
        <f t="shared" si="6"/>
        <v>#DIV/0!</v>
      </c>
      <c r="L579" s="54" t="str">
        <f>CONCATENATE("Adding $",ROUND(B579/1000,1),"K actually added $",ROUND((B579+(J579-'SS taxation calculator'!$G$8))/1000,1),"K")</f>
        <v>Adding $-480K actually added $-480K</v>
      </c>
      <c r="M579" s="61">
        <f>'SS taxation calculator'!$C$7+'SS taxation calculator'!$C$8+'SS taxation calculator'!$C$9+B579</f>
        <v>-480000</v>
      </c>
      <c r="N579" s="55">
        <f>J579+B579+'SS taxation calculator'!$C$7</f>
        <v>-480000</v>
      </c>
      <c r="O579" s="55">
        <f t="shared" si="7"/>
        <v>31500</v>
      </c>
      <c r="P579" s="132">
        <f>VLOOKUP('SS taxation calculator'!$C$12,'SS taxation calculator'!$BC$6:$BF$16,3,FALSE)</f>
        <v>0</v>
      </c>
      <c r="Q579" s="132">
        <f>VLOOKUP('SS taxation calculator'!$C$12,'SS taxation calculator'!$BC$6:$BF$16,4,FALSE)</f>
        <v>0</v>
      </c>
      <c r="R579" s="132">
        <f t="shared" si="8"/>
        <v>0</v>
      </c>
      <c r="S579" s="205">
        <f>VLOOKUP('SS taxation calculator'!$C$12,'SS taxation calculator'!$BC$6:$BF$16,2,FALSE)</f>
        <v>0</v>
      </c>
      <c r="T579" s="132">
        <f t="shared" si="9"/>
        <v>0</v>
      </c>
    </row>
    <row r="580" ht="15.75" customHeight="1">
      <c r="A580" s="55">
        <f t="shared" si="11"/>
        <v>0</v>
      </c>
      <c r="B580" s="52">
        <f t="shared" si="2"/>
        <v>-479000</v>
      </c>
      <c r="C580" s="51">
        <f>'SS taxation calculator'!$G$7</f>
        <v>0</v>
      </c>
      <c r="D580" s="52">
        <f>'SS taxation calculator'!$C$7+B580+'SS taxation calculator'!$C$8+'SS taxation calculator'!$C$9*0.5-'Line By Line'!$E$12</f>
        <v>-479000</v>
      </c>
      <c r="E580" s="52">
        <f>IF(D580&lt;'Line By Line'!$E$14,0,MIN(D580-'Line By Line'!$E$14,'Line By Line'!$E$16))</f>
        <v>0</v>
      </c>
      <c r="F580" s="52">
        <f t="shared" si="3"/>
        <v>0</v>
      </c>
      <c r="G580" s="51" t="str">
        <f t="shared" si="4"/>
        <v>50% of 1st TH</v>
      </c>
      <c r="H580" s="51">
        <f>IF('Line By Line'!$E$14&lt;D580,D580-'Line By Line'!$E$14-E580,0)</f>
        <v>0</v>
      </c>
      <c r="I580" s="52">
        <f>H580*'SS taxation calculator'!$E$32</f>
        <v>0</v>
      </c>
      <c r="J580" s="52">
        <f t="shared" si="5"/>
        <v>0</v>
      </c>
      <c r="K580" s="204" t="str">
        <f t="shared" si="6"/>
        <v>#DIV/0!</v>
      </c>
      <c r="L580" s="54" t="str">
        <f>CONCATENATE("Adding $",ROUND(B580/1000,1),"K actually added $",ROUND((B580+(J580-'SS taxation calculator'!$G$8))/1000,1),"K")</f>
        <v>Adding $-479K actually added $-479K</v>
      </c>
      <c r="M580" s="61">
        <f>'SS taxation calculator'!$C$7+'SS taxation calculator'!$C$8+'SS taxation calculator'!$C$9+B580</f>
        <v>-479000</v>
      </c>
      <c r="N580" s="55">
        <f>J580+B580+'SS taxation calculator'!$C$7</f>
        <v>-479000</v>
      </c>
      <c r="O580" s="55">
        <f t="shared" si="7"/>
        <v>31500</v>
      </c>
      <c r="P580" s="132">
        <f>VLOOKUP('SS taxation calculator'!$C$12,'SS taxation calculator'!$BC$6:$BF$16,3,FALSE)</f>
        <v>0</v>
      </c>
      <c r="Q580" s="132">
        <f>VLOOKUP('SS taxation calculator'!$C$12,'SS taxation calculator'!$BC$6:$BF$16,4,FALSE)</f>
        <v>0</v>
      </c>
      <c r="R580" s="132">
        <f t="shared" si="8"/>
        <v>0</v>
      </c>
      <c r="S580" s="205">
        <f>VLOOKUP('SS taxation calculator'!$C$12,'SS taxation calculator'!$BC$6:$BF$16,2,FALSE)</f>
        <v>0</v>
      </c>
      <c r="T580" s="132">
        <f t="shared" si="9"/>
        <v>0</v>
      </c>
    </row>
    <row r="581" ht="15.75" customHeight="1">
      <c r="A581" s="55">
        <f t="shared" si="11"/>
        <v>0</v>
      </c>
      <c r="B581" s="52">
        <f t="shared" si="2"/>
        <v>-478000</v>
      </c>
      <c r="C581" s="51">
        <f>'SS taxation calculator'!$G$7</f>
        <v>0</v>
      </c>
      <c r="D581" s="52">
        <f>'SS taxation calculator'!$C$7+B581+'SS taxation calculator'!$C$8+'SS taxation calculator'!$C$9*0.5-'Line By Line'!$E$12</f>
        <v>-478000</v>
      </c>
      <c r="E581" s="52">
        <f>IF(D581&lt;'Line By Line'!$E$14,0,MIN(D581-'Line By Line'!$E$14,'Line By Line'!$E$16))</f>
        <v>0</v>
      </c>
      <c r="F581" s="52">
        <f t="shared" si="3"/>
        <v>0</v>
      </c>
      <c r="G581" s="51" t="str">
        <f t="shared" si="4"/>
        <v>50% of 1st TH</v>
      </c>
      <c r="H581" s="51">
        <f>IF('Line By Line'!$E$14&lt;D581,D581-'Line By Line'!$E$14-E581,0)</f>
        <v>0</v>
      </c>
      <c r="I581" s="52">
        <f>H581*'SS taxation calculator'!$E$32</f>
        <v>0</v>
      </c>
      <c r="J581" s="52">
        <f t="shared" si="5"/>
        <v>0</v>
      </c>
      <c r="K581" s="204" t="str">
        <f t="shared" si="6"/>
        <v>#DIV/0!</v>
      </c>
      <c r="L581" s="54" t="str">
        <f>CONCATENATE("Adding $",ROUND(B581/1000,1),"K actually added $",ROUND((B581+(J581-'SS taxation calculator'!$G$8))/1000,1),"K")</f>
        <v>Adding $-478K actually added $-478K</v>
      </c>
      <c r="M581" s="61">
        <f>'SS taxation calculator'!$C$7+'SS taxation calculator'!$C$8+'SS taxation calculator'!$C$9+B581</f>
        <v>-478000</v>
      </c>
      <c r="N581" s="55">
        <f>J581+B581+'SS taxation calculator'!$C$7</f>
        <v>-478000</v>
      </c>
      <c r="O581" s="55">
        <f t="shared" si="7"/>
        <v>31500</v>
      </c>
      <c r="P581" s="132">
        <f>VLOOKUP('SS taxation calculator'!$C$12,'SS taxation calculator'!$BC$6:$BF$16,3,FALSE)</f>
        <v>0</v>
      </c>
      <c r="Q581" s="132">
        <f>VLOOKUP('SS taxation calculator'!$C$12,'SS taxation calculator'!$BC$6:$BF$16,4,FALSE)</f>
        <v>0</v>
      </c>
      <c r="R581" s="132">
        <f t="shared" si="8"/>
        <v>0</v>
      </c>
      <c r="S581" s="205">
        <f>VLOOKUP('SS taxation calculator'!$C$12,'SS taxation calculator'!$BC$6:$BF$16,2,FALSE)</f>
        <v>0</v>
      </c>
      <c r="T581" s="132">
        <f t="shared" si="9"/>
        <v>0</v>
      </c>
    </row>
    <row r="582" ht="15.75" customHeight="1">
      <c r="A582" s="55">
        <f t="shared" si="11"/>
        <v>0</v>
      </c>
      <c r="B582" s="52">
        <f t="shared" si="2"/>
        <v>-477000</v>
      </c>
      <c r="C582" s="51">
        <f>'SS taxation calculator'!$G$7</f>
        <v>0</v>
      </c>
      <c r="D582" s="52">
        <f>'SS taxation calculator'!$C$7+B582+'SS taxation calculator'!$C$8+'SS taxation calculator'!$C$9*0.5-'Line By Line'!$E$12</f>
        <v>-477000</v>
      </c>
      <c r="E582" s="52">
        <f>IF(D582&lt;'Line By Line'!$E$14,0,MIN(D582-'Line By Line'!$E$14,'Line By Line'!$E$16))</f>
        <v>0</v>
      </c>
      <c r="F582" s="52">
        <f t="shared" si="3"/>
        <v>0</v>
      </c>
      <c r="G582" s="51" t="str">
        <f t="shared" si="4"/>
        <v>50% of 1st TH</v>
      </c>
      <c r="H582" s="51">
        <f>IF('Line By Line'!$E$14&lt;D582,D582-'Line By Line'!$E$14-E582,0)</f>
        <v>0</v>
      </c>
      <c r="I582" s="52">
        <f>H582*'SS taxation calculator'!$E$32</f>
        <v>0</v>
      </c>
      <c r="J582" s="52">
        <f t="shared" si="5"/>
        <v>0</v>
      </c>
      <c r="K582" s="204" t="str">
        <f t="shared" si="6"/>
        <v>#DIV/0!</v>
      </c>
      <c r="L582" s="54" t="str">
        <f>CONCATENATE("Adding $",ROUND(B582/1000,1),"K actually added $",ROUND((B582+(J582-'SS taxation calculator'!$G$8))/1000,1),"K")</f>
        <v>Adding $-477K actually added $-477K</v>
      </c>
      <c r="M582" s="61">
        <f>'SS taxation calculator'!$C$7+'SS taxation calculator'!$C$8+'SS taxation calculator'!$C$9+B582</f>
        <v>-477000</v>
      </c>
      <c r="N582" s="55">
        <f>J582+B582+'SS taxation calculator'!$C$7</f>
        <v>-477000</v>
      </c>
      <c r="O582" s="55">
        <f t="shared" si="7"/>
        <v>31500</v>
      </c>
      <c r="P582" s="132">
        <f>VLOOKUP('SS taxation calculator'!$C$12,'SS taxation calculator'!$BC$6:$BF$16,3,FALSE)</f>
        <v>0</v>
      </c>
      <c r="Q582" s="132">
        <f>VLOOKUP('SS taxation calculator'!$C$12,'SS taxation calculator'!$BC$6:$BF$16,4,FALSE)</f>
        <v>0</v>
      </c>
      <c r="R582" s="132">
        <f t="shared" si="8"/>
        <v>0</v>
      </c>
      <c r="S582" s="205">
        <f>VLOOKUP('SS taxation calculator'!$C$12,'SS taxation calculator'!$BC$6:$BF$16,2,FALSE)</f>
        <v>0</v>
      </c>
      <c r="T582" s="132">
        <f t="shared" si="9"/>
        <v>0</v>
      </c>
    </row>
    <row r="583" ht="15.75" customHeight="1">
      <c r="A583" s="55">
        <f t="shared" si="11"/>
        <v>0</v>
      </c>
      <c r="B583" s="52">
        <f t="shared" si="2"/>
        <v>-476000</v>
      </c>
      <c r="C583" s="51">
        <f>'SS taxation calculator'!$G$7</f>
        <v>0</v>
      </c>
      <c r="D583" s="52">
        <f>'SS taxation calculator'!$C$7+B583+'SS taxation calculator'!$C$8+'SS taxation calculator'!$C$9*0.5-'Line By Line'!$E$12</f>
        <v>-476000</v>
      </c>
      <c r="E583" s="52">
        <f>IF(D583&lt;'Line By Line'!$E$14,0,MIN(D583-'Line By Line'!$E$14,'Line By Line'!$E$16))</f>
        <v>0</v>
      </c>
      <c r="F583" s="52">
        <f t="shared" si="3"/>
        <v>0</v>
      </c>
      <c r="G583" s="51" t="str">
        <f t="shared" si="4"/>
        <v>50% of 1st TH</v>
      </c>
      <c r="H583" s="51">
        <f>IF('Line By Line'!$E$14&lt;D583,D583-'Line By Line'!$E$14-E583,0)</f>
        <v>0</v>
      </c>
      <c r="I583" s="52">
        <f>H583*'SS taxation calculator'!$E$32</f>
        <v>0</v>
      </c>
      <c r="J583" s="52">
        <f t="shared" si="5"/>
        <v>0</v>
      </c>
      <c r="K583" s="204" t="str">
        <f t="shared" si="6"/>
        <v>#DIV/0!</v>
      </c>
      <c r="L583" s="54" t="str">
        <f>CONCATENATE("Adding $",ROUND(B583/1000,1),"K actually added $",ROUND((B583+(J583-'SS taxation calculator'!$G$8))/1000,1),"K")</f>
        <v>Adding $-476K actually added $-476K</v>
      </c>
      <c r="M583" s="61">
        <f>'SS taxation calculator'!$C$7+'SS taxation calculator'!$C$8+'SS taxation calculator'!$C$9+B583</f>
        <v>-476000</v>
      </c>
      <c r="N583" s="55">
        <f>J583+B583+'SS taxation calculator'!$C$7</f>
        <v>-476000</v>
      </c>
      <c r="O583" s="55">
        <f t="shared" si="7"/>
        <v>31500</v>
      </c>
      <c r="P583" s="132">
        <f>VLOOKUP('SS taxation calculator'!$C$12,'SS taxation calculator'!$BC$6:$BF$16,3,FALSE)</f>
        <v>0</v>
      </c>
      <c r="Q583" s="132">
        <f>VLOOKUP('SS taxation calculator'!$C$12,'SS taxation calculator'!$BC$6:$BF$16,4,FALSE)</f>
        <v>0</v>
      </c>
      <c r="R583" s="132">
        <f t="shared" si="8"/>
        <v>0</v>
      </c>
      <c r="S583" s="205">
        <f>VLOOKUP('SS taxation calculator'!$C$12,'SS taxation calculator'!$BC$6:$BF$16,2,FALSE)</f>
        <v>0</v>
      </c>
      <c r="T583" s="132">
        <f t="shared" si="9"/>
        <v>0</v>
      </c>
    </row>
    <row r="584" ht="15.75" customHeight="1">
      <c r="A584" s="55">
        <f t="shared" si="11"/>
        <v>0</v>
      </c>
      <c r="B584" s="52">
        <f t="shared" si="2"/>
        <v>-475000</v>
      </c>
      <c r="C584" s="51">
        <f>'SS taxation calculator'!$G$7</f>
        <v>0</v>
      </c>
      <c r="D584" s="52">
        <f>'SS taxation calculator'!$C$7+B584+'SS taxation calculator'!$C$8+'SS taxation calculator'!$C$9*0.5-'Line By Line'!$E$12</f>
        <v>-475000</v>
      </c>
      <c r="E584" s="52">
        <f>IF(D584&lt;'Line By Line'!$E$14,0,MIN(D584-'Line By Line'!$E$14,'Line By Line'!$E$16))</f>
        <v>0</v>
      </c>
      <c r="F584" s="52">
        <f t="shared" si="3"/>
        <v>0</v>
      </c>
      <c r="G584" s="51" t="str">
        <f t="shared" si="4"/>
        <v>50% of 1st TH</v>
      </c>
      <c r="H584" s="51">
        <f>IF('Line By Line'!$E$14&lt;D584,D584-'Line By Line'!$E$14-E584,0)</f>
        <v>0</v>
      </c>
      <c r="I584" s="52">
        <f>H584*'SS taxation calculator'!$E$32</f>
        <v>0</v>
      </c>
      <c r="J584" s="52">
        <f t="shared" si="5"/>
        <v>0</v>
      </c>
      <c r="K584" s="204" t="str">
        <f t="shared" si="6"/>
        <v>#DIV/0!</v>
      </c>
      <c r="L584" s="54" t="str">
        <f>CONCATENATE("Adding $",ROUND(B584/1000,1),"K actually added $",ROUND((B584+(J584-'SS taxation calculator'!$G$8))/1000,1),"K")</f>
        <v>Adding $-475K actually added $-475K</v>
      </c>
      <c r="M584" s="61">
        <f>'SS taxation calculator'!$C$7+'SS taxation calculator'!$C$8+'SS taxation calculator'!$C$9+B584</f>
        <v>-475000</v>
      </c>
      <c r="N584" s="55">
        <f>J584+B584+'SS taxation calculator'!$C$7</f>
        <v>-475000</v>
      </c>
      <c r="O584" s="55">
        <f t="shared" si="7"/>
        <v>31500</v>
      </c>
      <c r="P584" s="132">
        <f>VLOOKUP('SS taxation calculator'!$C$12,'SS taxation calculator'!$BC$6:$BF$16,3,FALSE)</f>
        <v>0</v>
      </c>
      <c r="Q584" s="132">
        <f>VLOOKUP('SS taxation calculator'!$C$12,'SS taxation calculator'!$BC$6:$BF$16,4,FALSE)</f>
        <v>0</v>
      </c>
      <c r="R584" s="132">
        <f t="shared" si="8"/>
        <v>0</v>
      </c>
      <c r="S584" s="205">
        <f>VLOOKUP('SS taxation calculator'!$C$12,'SS taxation calculator'!$BC$6:$BF$16,2,FALSE)</f>
        <v>0</v>
      </c>
      <c r="T584" s="132">
        <f t="shared" si="9"/>
        <v>0</v>
      </c>
    </row>
    <row r="585" ht="15.75" customHeight="1">
      <c r="A585" s="55">
        <f t="shared" si="11"/>
        <v>0</v>
      </c>
      <c r="B585" s="52">
        <f t="shared" si="2"/>
        <v>-474000</v>
      </c>
      <c r="C585" s="51">
        <f>'SS taxation calculator'!$G$7</f>
        <v>0</v>
      </c>
      <c r="D585" s="52">
        <f>'SS taxation calculator'!$C$7+B585+'SS taxation calculator'!$C$8+'SS taxation calculator'!$C$9*0.5-'Line By Line'!$E$12</f>
        <v>-474000</v>
      </c>
      <c r="E585" s="52">
        <f>IF(D585&lt;'Line By Line'!$E$14,0,MIN(D585-'Line By Line'!$E$14,'Line By Line'!$E$16))</f>
        <v>0</v>
      </c>
      <c r="F585" s="52">
        <f t="shared" si="3"/>
        <v>0</v>
      </c>
      <c r="G585" s="51" t="str">
        <f t="shared" si="4"/>
        <v>50% of 1st TH</v>
      </c>
      <c r="H585" s="51">
        <f>IF('Line By Line'!$E$14&lt;D585,D585-'Line By Line'!$E$14-E585,0)</f>
        <v>0</v>
      </c>
      <c r="I585" s="52">
        <f>H585*'SS taxation calculator'!$E$32</f>
        <v>0</v>
      </c>
      <c r="J585" s="52">
        <f t="shared" si="5"/>
        <v>0</v>
      </c>
      <c r="K585" s="204" t="str">
        <f t="shared" si="6"/>
        <v>#DIV/0!</v>
      </c>
      <c r="L585" s="54" t="str">
        <f>CONCATENATE("Adding $",ROUND(B585/1000,1),"K actually added $",ROUND((B585+(J585-'SS taxation calculator'!$G$8))/1000,1),"K")</f>
        <v>Adding $-474K actually added $-474K</v>
      </c>
      <c r="M585" s="61">
        <f>'SS taxation calculator'!$C$7+'SS taxation calculator'!$C$8+'SS taxation calculator'!$C$9+B585</f>
        <v>-474000</v>
      </c>
      <c r="N585" s="55">
        <f>J585+B585+'SS taxation calculator'!$C$7</f>
        <v>-474000</v>
      </c>
      <c r="O585" s="55">
        <f t="shared" si="7"/>
        <v>31500</v>
      </c>
      <c r="P585" s="132">
        <f>VLOOKUP('SS taxation calculator'!$C$12,'SS taxation calculator'!$BC$6:$BF$16,3,FALSE)</f>
        <v>0</v>
      </c>
      <c r="Q585" s="132">
        <f>VLOOKUP('SS taxation calculator'!$C$12,'SS taxation calculator'!$BC$6:$BF$16,4,FALSE)</f>
        <v>0</v>
      </c>
      <c r="R585" s="132">
        <f t="shared" si="8"/>
        <v>0</v>
      </c>
      <c r="S585" s="205">
        <f>VLOOKUP('SS taxation calculator'!$C$12,'SS taxation calculator'!$BC$6:$BF$16,2,FALSE)</f>
        <v>0</v>
      </c>
      <c r="T585" s="132">
        <f t="shared" si="9"/>
        <v>0</v>
      </c>
    </row>
    <row r="586" ht="15.75" customHeight="1">
      <c r="A586" s="55">
        <f t="shared" si="11"/>
        <v>0</v>
      </c>
      <c r="B586" s="52">
        <f t="shared" si="2"/>
        <v>-473000</v>
      </c>
      <c r="C586" s="51">
        <f>'SS taxation calculator'!$G$7</f>
        <v>0</v>
      </c>
      <c r="D586" s="52">
        <f>'SS taxation calculator'!$C$7+B586+'SS taxation calculator'!$C$8+'SS taxation calculator'!$C$9*0.5-'Line By Line'!$E$12</f>
        <v>-473000</v>
      </c>
      <c r="E586" s="52">
        <f>IF(D586&lt;'Line By Line'!$E$14,0,MIN(D586-'Line By Line'!$E$14,'Line By Line'!$E$16))</f>
        <v>0</v>
      </c>
      <c r="F586" s="52">
        <f t="shared" si="3"/>
        <v>0</v>
      </c>
      <c r="G586" s="51" t="str">
        <f t="shared" si="4"/>
        <v>50% of 1st TH</v>
      </c>
      <c r="H586" s="51">
        <f>IF('Line By Line'!$E$14&lt;D586,D586-'Line By Line'!$E$14-E586,0)</f>
        <v>0</v>
      </c>
      <c r="I586" s="52">
        <f>H586*'SS taxation calculator'!$E$32</f>
        <v>0</v>
      </c>
      <c r="J586" s="52">
        <f t="shared" si="5"/>
        <v>0</v>
      </c>
      <c r="K586" s="204" t="str">
        <f t="shared" si="6"/>
        <v>#DIV/0!</v>
      </c>
      <c r="L586" s="54" t="str">
        <f>CONCATENATE("Adding $",ROUND(B586/1000,1),"K actually added $",ROUND((B586+(J586-'SS taxation calculator'!$G$8))/1000,1),"K")</f>
        <v>Adding $-473K actually added $-473K</v>
      </c>
      <c r="M586" s="61">
        <f>'SS taxation calculator'!$C$7+'SS taxation calculator'!$C$8+'SS taxation calculator'!$C$9+B586</f>
        <v>-473000</v>
      </c>
      <c r="N586" s="55">
        <f>J586+B586+'SS taxation calculator'!$C$7</f>
        <v>-473000</v>
      </c>
      <c r="O586" s="55">
        <f t="shared" si="7"/>
        <v>31500</v>
      </c>
      <c r="P586" s="132">
        <f>VLOOKUP('SS taxation calculator'!$C$12,'SS taxation calculator'!$BC$6:$BF$16,3,FALSE)</f>
        <v>0</v>
      </c>
      <c r="Q586" s="132">
        <f>VLOOKUP('SS taxation calculator'!$C$12,'SS taxation calculator'!$BC$6:$BF$16,4,FALSE)</f>
        <v>0</v>
      </c>
      <c r="R586" s="132">
        <f t="shared" si="8"/>
        <v>0</v>
      </c>
      <c r="S586" s="205">
        <f>VLOOKUP('SS taxation calculator'!$C$12,'SS taxation calculator'!$BC$6:$BF$16,2,FALSE)</f>
        <v>0</v>
      </c>
      <c r="T586" s="132">
        <f t="shared" si="9"/>
        <v>0</v>
      </c>
    </row>
    <row r="587" ht="15.75" customHeight="1">
      <c r="A587" s="55">
        <f t="shared" si="11"/>
        <v>0</v>
      </c>
      <c r="B587" s="52">
        <f t="shared" si="2"/>
        <v>-472000</v>
      </c>
      <c r="C587" s="51">
        <f>'SS taxation calculator'!$G$7</f>
        <v>0</v>
      </c>
      <c r="D587" s="52">
        <f>'SS taxation calculator'!$C$7+B587+'SS taxation calculator'!$C$8+'SS taxation calculator'!$C$9*0.5-'Line By Line'!$E$12</f>
        <v>-472000</v>
      </c>
      <c r="E587" s="52">
        <f>IF(D587&lt;'Line By Line'!$E$14,0,MIN(D587-'Line By Line'!$E$14,'Line By Line'!$E$16))</f>
        <v>0</v>
      </c>
      <c r="F587" s="52">
        <f t="shared" si="3"/>
        <v>0</v>
      </c>
      <c r="G587" s="51" t="str">
        <f t="shared" si="4"/>
        <v>50% of 1st TH</v>
      </c>
      <c r="H587" s="51">
        <f>IF('Line By Line'!$E$14&lt;D587,D587-'Line By Line'!$E$14-E587,0)</f>
        <v>0</v>
      </c>
      <c r="I587" s="52">
        <f>H587*'SS taxation calculator'!$E$32</f>
        <v>0</v>
      </c>
      <c r="J587" s="52">
        <f t="shared" si="5"/>
        <v>0</v>
      </c>
      <c r="K587" s="204" t="str">
        <f t="shared" si="6"/>
        <v>#DIV/0!</v>
      </c>
      <c r="L587" s="54" t="str">
        <f>CONCATENATE("Adding $",ROUND(B587/1000,1),"K actually added $",ROUND((B587+(J587-'SS taxation calculator'!$G$8))/1000,1),"K")</f>
        <v>Adding $-472K actually added $-472K</v>
      </c>
      <c r="M587" s="61">
        <f>'SS taxation calculator'!$C$7+'SS taxation calculator'!$C$8+'SS taxation calculator'!$C$9+B587</f>
        <v>-472000</v>
      </c>
      <c r="N587" s="55">
        <f>J587+B587+'SS taxation calculator'!$C$7</f>
        <v>-472000</v>
      </c>
      <c r="O587" s="55">
        <f t="shared" si="7"/>
        <v>31500</v>
      </c>
      <c r="P587" s="132">
        <f>VLOOKUP('SS taxation calculator'!$C$12,'SS taxation calculator'!$BC$6:$BF$16,3,FALSE)</f>
        <v>0</v>
      </c>
      <c r="Q587" s="132">
        <f>VLOOKUP('SS taxation calculator'!$C$12,'SS taxation calculator'!$BC$6:$BF$16,4,FALSE)</f>
        <v>0</v>
      </c>
      <c r="R587" s="132">
        <f t="shared" si="8"/>
        <v>0</v>
      </c>
      <c r="S587" s="205">
        <f>VLOOKUP('SS taxation calculator'!$C$12,'SS taxation calculator'!$BC$6:$BF$16,2,FALSE)</f>
        <v>0</v>
      </c>
      <c r="T587" s="132">
        <f t="shared" si="9"/>
        <v>0</v>
      </c>
    </row>
    <row r="588" ht="15.75" customHeight="1">
      <c r="A588" s="55">
        <f t="shared" si="11"/>
        <v>0</v>
      </c>
      <c r="B588" s="52">
        <f t="shared" si="2"/>
        <v>-471000</v>
      </c>
      <c r="C588" s="51">
        <f>'SS taxation calculator'!$G$7</f>
        <v>0</v>
      </c>
      <c r="D588" s="52">
        <f>'SS taxation calculator'!$C$7+B588+'SS taxation calculator'!$C$8+'SS taxation calculator'!$C$9*0.5-'Line By Line'!$E$12</f>
        <v>-471000</v>
      </c>
      <c r="E588" s="52">
        <f>IF(D588&lt;'Line By Line'!$E$14,0,MIN(D588-'Line By Line'!$E$14,'Line By Line'!$E$16))</f>
        <v>0</v>
      </c>
      <c r="F588" s="52">
        <f t="shared" si="3"/>
        <v>0</v>
      </c>
      <c r="G588" s="51" t="str">
        <f t="shared" si="4"/>
        <v>50% of 1st TH</v>
      </c>
      <c r="H588" s="51">
        <f>IF('Line By Line'!$E$14&lt;D588,D588-'Line By Line'!$E$14-E588,0)</f>
        <v>0</v>
      </c>
      <c r="I588" s="52">
        <f>H588*'SS taxation calculator'!$E$32</f>
        <v>0</v>
      </c>
      <c r="J588" s="52">
        <f t="shared" si="5"/>
        <v>0</v>
      </c>
      <c r="K588" s="204" t="str">
        <f t="shared" si="6"/>
        <v>#DIV/0!</v>
      </c>
      <c r="L588" s="54" t="str">
        <f>CONCATENATE("Adding $",ROUND(B588/1000,1),"K actually added $",ROUND((B588+(J588-'SS taxation calculator'!$G$8))/1000,1),"K")</f>
        <v>Adding $-471K actually added $-471K</v>
      </c>
      <c r="M588" s="61">
        <f>'SS taxation calculator'!$C$7+'SS taxation calculator'!$C$8+'SS taxation calculator'!$C$9+B588</f>
        <v>-471000</v>
      </c>
      <c r="N588" s="55">
        <f>J588+B588+'SS taxation calculator'!$C$7</f>
        <v>-471000</v>
      </c>
      <c r="O588" s="55">
        <f t="shared" si="7"/>
        <v>31500</v>
      </c>
      <c r="P588" s="132">
        <f>VLOOKUP('SS taxation calculator'!$C$12,'SS taxation calculator'!$BC$6:$BF$16,3,FALSE)</f>
        <v>0</v>
      </c>
      <c r="Q588" s="132">
        <f>VLOOKUP('SS taxation calculator'!$C$12,'SS taxation calculator'!$BC$6:$BF$16,4,FALSE)</f>
        <v>0</v>
      </c>
      <c r="R588" s="132">
        <f t="shared" si="8"/>
        <v>0</v>
      </c>
      <c r="S588" s="205">
        <f>VLOOKUP('SS taxation calculator'!$C$12,'SS taxation calculator'!$BC$6:$BF$16,2,FALSE)</f>
        <v>0</v>
      </c>
      <c r="T588" s="132">
        <f t="shared" si="9"/>
        <v>0</v>
      </c>
    </row>
    <row r="589" ht="15.75" customHeight="1">
      <c r="A589" s="55">
        <f t="shared" si="11"/>
        <v>0</v>
      </c>
      <c r="B589" s="52">
        <f t="shared" si="2"/>
        <v>-470000</v>
      </c>
      <c r="C589" s="51">
        <f>'SS taxation calculator'!$G$7</f>
        <v>0</v>
      </c>
      <c r="D589" s="52">
        <f>'SS taxation calculator'!$C$7+B589+'SS taxation calculator'!$C$8+'SS taxation calculator'!$C$9*0.5-'Line By Line'!$E$12</f>
        <v>-470000</v>
      </c>
      <c r="E589" s="52">
        <f>IF(D589&lt;'Line By Line'!$E$14,0,MIN(D589-'Line By Line'!$E$14,'Line By Line'!$E$16))</f>
        <v>0</v>
      </c>
      <c r="F589" s="52">
        <f t="shared" si="3"/>
        <v>0</v>
      </c>
      <c r="G589" s="51" t="str">
        <f t="shared" si="4"/>
        <v>50% of 1st TH</v>
      </c>
      <c r="H589" s="51">
        <f>IF('Line By Line'!$E$14&lt;D589,D589-'Line By Line'!$E$14-E589,0)</f>
        <v>0</v>
      </c>
      <c r="I589" s="52">
        <f>H589*'SS taxation calculator'!$E$32</f>
        <v>0</v>
      </c>
      <c r="J589" s="52">
        <f t="shared" si="5"/>
        <v>0</v>
      </c>
      <c r="K589" s="204" t="str">
        <f t="shared" si="6"/>
        <v>#DIV/0!</v>
      </c>
      <c r="L589" s="54" t="str">
        <f>CONCATENATE("Adding $",ROUND(B589/1000,1),"K actually added $",ROUND((B589+(J589-'SS taxation calculator'!$G$8))/1000,1),"K")</f>
        <v>Adding $-470K actually added $-470K</v>
      </c>
      <c r="M589" s="61">
        <f>'SS taxation calculator'!$C$7+'SS taxation calculator'!$C$8+'SS taxation calculator'!$C$9+B589</f>
        <v>-470000</v>
      </c>
      <c r="N589" s="55">
        <f>J589+B589+'SS taxation calculator'!$C$7</f>
        <v>-470000</v>
      </c>
      <c r="O589" s="55">
        <f t="shared" si="7"/>
        <v>31500</v>
      </c>
      <c r="P589" s="132">
        <f>VLOOKUP('SS taxation calculator'!$C$12,'SS taxation calculator'!$BC$6:$BF$16,3,FALSE)</f>
        <v>0</v>
      </c>
      <c r="Q589" s="132">
        <f>VLOOKUP('SS taxation calculator'!$C$12,'SS taxation calculator'!$BC$6:$BF$16,4,FALSE)</f>
        <v>0</v>
      </c>
      <c r="R589" s="132">
        <f t="shared" si="8"/>
        <v>0</v>
      </c>
      <c r="S589" s="205">
        <f>VLOOKUP('SS taxation calculator'!$C$12,'SS taxation calculator'!$BC$6:$BF$16,2,FALSE)</f>
        <v>0</v>
      </c>
      <c r="T589" s="132">
        <f t="shared" si="9"/>
        <v>0</v>
      </c>
    </row>
    <row r="590" ht="15.75" customHeight="1">
      <c r="A590" s="55">
        <f t="shared" si="11"/>
        <v>0</v>
      </c>
      <c r="B590" s="52">
        <f t="shared" si="2"/>
        <v>-469000</v>
      </c>
      <c r="C590" s="51">
        <f>'SS taxation calculator'!$G$7</f>
        <v>0</v>
      </c>
      <c r="D590" s="52">
        <f>'SS taxation calculator'!$C$7+B590+'SS taxation calculator'!$C$8+'SS taxation calculator'!$C$9*0.5-'Line By Line'!$E$12</f>
        <v>-469000</v>
      </c>
      <c r="E590" s="52">
        <f>IF(D590&lt;'Line By Line'!$E$14,0,MIN(D590-'Line By Line'!$E$14,'Line By Line'!$E$16))</f>
        <v>0</v>
      </c>
      <c r="F590" s="52">
        <f t="shared" si="3"/>
        <v>0</v>
      </c>
      <c r="G590" s="51" t="str">
        <f t="shared" si="4"/>
        <v>50% of 1st TH</v>
      </c>
      <c r="H590" s="51">
        <f>IF('Line By Line'!$E$14&lt;D590,D590-'Line By Line'!$E$14-E590,0)</f>
        <v>0</v>
      </c>
      <c r="I590" s="52">
        <f>H590*'SS taxation calculator'!$E$32</f>
        <v>0</v>
      </c>
      <c r="J590" s="52">
        <f t="shared" si="5"/>
        <v>0</v>
      </c>
      <c r="K590" s="204" t="str">
        <f t="shared" si="6"/>
        <v>#DIV/0!</v>
      </c>
      <c r="L590" s="54" t="str">
        <f>CONCATENATE("Adding $",ROUND(B590/1000,1),"K actually added $",ROUND((B590+(J590-'SS taxation calculator'!$G$8))/1000,1),"K")</f>
        <v>Adding $-469K actually added $-469K</v>
      </c>
      <c r="M590" s="61">
        <f>'SS taxation calculator'!$C$7+'SS taxation calculator'!$C$8+'SS taxation calculator'!$C$9+B590</f>
        <v>-469000</v>
      </c>
      <c r="N590" s="55">
        <f>J590+B590+'SS taxation calculator'!$C$7</f>
        <v>-469000</v>
      </c>
      <c r="O590" s="55">
        <f t="shared" si="7"/>
        <v>31500</v>
      </c>
      <c r="P590" s="132">
        <f>VLOOKUP('SS taxation calculator'!$C$12,'SS taxation calculator'!$BC$6:$BF$16,3,FALSE)</f>
        <v>0</v>
      </c>
      <c r="Q590" s="132">
        <f>VLOOKUP('SS taxation calculator'!$C$12,'SS taxation calculator'!$BC$6:$BF$16,4,FALSE)</f>
        <v>0</v>
      </c>
      <c r="R590" s="132">
        <f t="shared" si="8"/>
        <v>0</v>
      </c>
      <c r="S590" s="205">
        <f>VLOOKUP('SS taxation calculator'!$C$12,'SS taxation calculator'!$BC$6:$BF$16,2,FALSE)</f>
        <v>0</v>
      </c>
      <c r="T590" s="132">
        <f t="shared" si="9"/>
        <v>0</v>
      </c>
    </row>
    <row r="591" ht="15.75" customHeight="1">
      <c r="A591" s="55">
        <f t="shared" si="11"/>
        <v>0</v>
      </c>
      <c r="B591" s="52">
        <f t="shared" si="2"/>
        <v>-468000</v>
      </c>
      <c r="C591" s="51">
        <f>'SS taxation calculator'!$G$7</f>
        <v>0</v>
      </c>
      <c r="D591" s="52">
        <f>'SS taxation calculator'!$C$7+B591+'SS taxation calculator'!$C$8+'SS taxation calculator'!$C$9*0.5-'Line By Line'!$E$12</f>
        <v>-468000</v>
      </c>
      <c r="E591" s="52">
        <f>IF(D591&lt;'Line By Line'!$E$14,0,MIN(D591-'Line By Line'!$E$14,'Line By Line'!$E$16))</f>
        <v>0</v>
      </c>
      <c r="F591" s="52">
        <f t="shared" si="3"/>
        <v>0</v>
      </c>
      <c r="G591" s="51" t="str">
        <f t="shared" si="4"/>
        <v>50% of 1st TH</v>
      </c>
      <c r="H591" s="51">
        <f>IF('Line By Line'!$E$14&lt;D591,D591-'Line By Line'!$E$14-E591,0)</f>
        <v>0</v>
      </c>
      <c r="I591" s="52">
        <f>H591*'SS taxation calculator'!$E$32</f>
        <v>0</v>
      </c>
      <c r="J591" s="52">
        <f t="shared" si="5"/>
        <v>0</v>
      </c>
      <c r="K591" s="204" t="str">
        <f t="shared" si="6"/>
        <v>#DIV/0!</v>
      </c>
      <c r="L591" s="54" t="str">
        <f>CONCATENATE("Adding $",ROUND(B591/1000,1),"K actually added $",ROUND((B591+(J591-'SS taxation calculator'!$G$8))/1000,1),"K")</f>
        <v>Adding $-468K actually added $-468K</v>
      </c>
      <c r="M591" s="61">
        <f>'SS taxation calculator'!$C$7+'SS taxation calculator'!$C$8+'SS taxation calculator'!$C$9+B591</f>
        <v>-468000</v>
      </c>
      <c r="N591" s="55">
        <f>J591+B591+'SS taxation calculator'!$C$7</f>
        <v>-468000</v>
      </c>
      <c r="O591" s="55">
        <f t="shared" si="7"/>
        <v>31500</v>
      </c>
      <c r="P591" s="132">
        <f>VLOOKUP('SS taxation calculator'!$C$12,'SS taxation calculator'!$BC$6:$BF$16,3,FALSE)</f>
        <v>0</v>
      </c>
      <c r="Q591" s="132">
        <f>VLOOKUP('SS taxation calculator'!$C$12,'SS taxation calculator'!$BC$6:$BF$16,4,FALSE)</f>
        <v>0</v>
      </c>
      <c r="R591" s="132">
        <f t="shared" si="8"/>
        <v>0</v>
      </c>
      <c r="S591" s="205">
        <f>VLOOKUP('SS taxation calculator'!$C$12,'SS taxation calculator'!$BC$6:$BF$16,2,FALSE)</f>
        <v>0</v>
      </c>
      <c r="T591" s="132">
        <f t="shared" si="9"/>
        <v>0</v>
      </c>
    </row>
    <row r="592" ht="15.75" customHeight="1">
      <c r="A592" s="55">
        <f t="shared" si="11"/>
        <v>0</v>
      </c>
      <c r="B592" s="52">
        <f t="shared" si="2"/>
        <v>-467000</v>
      </c>
      <c r="C592" s="51">
        <f>'SS taxation calculator'!$G$7</f>
        <v>0</v>
      </c>
      <c r="D592" s="52">
        <f>'SS taxation calculator'!$C$7+B592+'SS taxation calculator'!$C$8+'SS taxation calculator'!$C$9*0.5-'Line By Line'!$E$12</f>
        <v>-467000</v>
      </c>
      <c r="E592" s="52">
        <f>IF(D592&lt;'Line By Line'!$E$14,0,MIN(D592-'Line By Line'!$E$14,'Line By Line'!$E$16))</f>
        <v>0</v>
      </c>
      <c r="F592" s="52">
        <f t="shared" si="3"/>
        <v>0</v>
      </c>
      <c r="G592" s="51" t="str">
        <f t="shared" si="4"/>
        <v>50% of 1st TH</v>
      </c>
      <c r="H592" s="51">
        <f>IF('Line By Line'!$E$14&lt;D592,D592-'Line By Line'!$E$14-E592,0)</f>
        <v>0</v>
      </c>
      <c r="I592" s="52">
        <f>H592*'SS taxation calculator'!$E$32</f>
        <v>0</v>
      </c>
      <c r="J592" s="52">
        <f t="shared" si="5"/>
        <v>0</v>
      </c>
      <c r="K592" s="204" t="str">
        <f t="shared" si="6"/>
        <v>#DIV/0!</v>
      </c>
      <c r="L592" s="54" t="str">
        <f>CONCATENATE("Adding $",ROUND(B592/1000,1),"K actually added $",ROUND((B592+(J592-'SS taxation calculator'!$G$8))/1000,1),"K")</f>
        <v>Adding $-467K actually added $-467K</v>
      </c>
      <c r="M592" s="61">
        <f>'SS taxation calculator'!$C$7+'SS taxation calculator'!$C$8+'SS taxation calculator'!$C$9+B592</f>
        <v>-467000</v>
      </c>
      <c r="N592" s="55">
        <f>J592+B592+'SS taxation calculator'!$C$7</f>
        <v>-467000</v>
      </c>
      <c r="O592" s="55">
        <f t="shared" si="7"/>
        <v>31500</v>
      </c>
      <c r="P592" s="132">
        <f>VLOOKUP('SS taxation calculator'!$C$12,'SS taxation calculator'!$BC$6:$BF$16,3,FALSE)</f>
        <v>0</v>
      </c>
      <c r="Q592" s="132">
        <f>VLOOKUP('SS taxation calculator'!$C$12,'SS taxation calculator'!$BC$6:$BF$16,4,FALSE)</f>
        <v>0</v>
      </c>
      <c r="R592" s="132">
        <f t="shared" si="8"/>
        <v>0</v>
      </c>
      <c r="S592" s="205">
        <f>VLOOKUP('SS taxation calculator'!$C$12,'SS taxation calculator'!$BC$6:$BF$16,2,FALSE)</f>
        <v>0</v>
      </c>
      <c r="T592" s="132">
        <f t="shared" si="9"/>
        <v>0</v>
      </c>
    </row>
    <row r="593" ht="15.75" customHeight="1">
      <c r="A593" s="55">
        <f t="shared" si="11"/>
        <v>0</v>
      </c>
      <c r="B593" s="52">
        <f t="shared" si="2"/>
        <v>-466000</v>
      </c>
      <c r="C593" s="51">
        <f>'SS taxation calculator'!$G$7</f>
        <v>0</v>
      </c>
      <c r="D593" s="52">
        <f>'SS taxation calculator'!$C$7+B593+'SS taxation calculator'!$C$8+'SS taxation calculator'!$C$9*0.5-'Line By Line'!$E$12</f>
        <v>-466000</v>
      </c>
      <c r="E593" s="52">
        <f>IF(D593&lt;'Line By Line'!$E$14,0,MIN(D593-'Line By Line'!$E$14,'Line By Line'!$E$16))</f>
        <v>0</v>
      </c>
      <c r="F593" s="52">
        <f t="shared" si="3"/>
        <v>0</v>
      </c>
      <c r="G593" s="51" t="str">
        <f t="shared" si="4"/>
        <v>50% of 1st TH</v>
      </c>
      <c r="H593" s="51">
        <f>IF('Line By Line'!$E$14&lt;D593,D593-'Line By Line'!$E$14-E593,0)</f>
        <v>0</v>
      </c>
      <c r="I593" s="52">
        <f>H593*'SS taxation calculator'!$E$32</f>
        <v>0</v>
      </c>
      <c r="J593" s="52">
        <f t="shared" si="5"/>
        <v>0</v>
      </c>
      <c r="K593" s="204" t="str">
        <f t="shared" si="6"/>
        <v>#DIV/0!</v>
      </c>
      <c r="L593" s="54" t="str">
        <f>CONCATENATE("Adding $",ROUND(B593/1000,1),"K actually added $",ROUND((B593+(J593-'SS taxation calculator'!$G$8))/1000,1),"K")</f>
        <v>Adding $-466K actually added $-466K</v>
      </c>
      <c r="M593" s="61">
        <f>'SS taxation calculator'!$C$7+'SS taxation calculator'!$C$8+'SS taxation calculator'!$C$9+B593</f>
        <v>-466000</v>
      </c>
      <c r="N593" s="55">
        <f>J593+B593+'SS taxation calculator'!$C$7</f>
        <v>-466000</v>
      </c>
      <c r="O593" s="55">
        <f t="shared" si="7"/>
        <v>31500</v>
      </c>
      <c r="P593" s="132">
        <f>VLOOKUP('SS taxation calculator'!$C$12,'SS taxation calculator'!$BC$6:$BF$16,3,FALSE)</f>
        <v>0</v>
      </c>
      <c r="Q593" s="132">
        <f>VLOOKUP('SS taxation calculator'!$C$12,'SS taxation calculator'!$BC$6:$BF$16,4,FALSE)</f>
        <v>0</v>
      </c>
      <c r="R593" s="132">
        <f t="shared" si="8"/>
        <v>0</v>
      </c>
      <c r="S593" s="205">
        <f>VLOOKUP('SS taxation calculator'!$C$12,'SS taxation calculator'!$BC$6:$BF$16,2,FALSE)</f>
        <v>0</v>
      </c>
      <c r="T593" s="132">
        <f t="shared" si="9"/>
        <v>0</v>
      </c>
    </row>
    <row r="594" ht="15.75" customHeight="1">
      <c r="A594" s="55">
        <f t="shared" si="11"/>
        <v>0</v>
      </c>
      <c r="B594" s="52">
        <f t="shared" si="2"/>
        <v>-465000</v>
      </c>
      <c r="C594" s="51">
        <f>'SS taxation calculator'!$G$7</f>
        <v>0</v>
      </c>
      <c r="D594" s="52">
        <f>'SS taxation calculator'!$C$7+B594+'SS taxation calculator'!$C$8+'SS taxation calculator'!$C$9*0.5-'Line By Line'!$E$12</f>
        <v>-465000</v>
      </c>
      <c r="E594" s="52">
        <f>IF(D594&lt;'Line By Line'!$E$14,0,MIN(D594-'Line By Line'!$E$14,'Line By Line'!$E$16))</f>
        <v>0</v>
      </c>
      <c r="F594" s="52">
        <f t="shared" si="3"/>
        <v>0</v>
      </c>
      <c r="G594" s="51" t="str">
        <f t="shared" si="4"/>
        <v>50% of 1st TH</v>
      </c>
      <c r="H594" s="51">
        <f>IF('Line By Line'!$E$14&lt;D594,D594-'Line By Line'!$E$14-E594,0)</f>
        <v>0</v>
      </c>
      <c r="I594" s="52">
        <f>H594*'SS taxation calculator'!$E$32</f>
        <v>0</v>
      </c>
      <c r="J594" s="52">
        <f t="shared" si="5"/>
        <v>0</v>
      </c>
      <c r="K594" s="204" t="str">
        <f t="shared" si="6"/>
        <v>#DIV/0!</v>
      </c>
      <c r="L594" s="54" t="str">
        <f>CONCATENATE("Adding $",ROUND(B594/1000,1),"K actually added $",ROUND((B594+(J594-'SS taxation calculator'!$G$8))/1000,1),"K")</f>
        <v>Adding $-465K actually added $-465K</v>
      </c>
      <c r="M594" s="61">
        <f>'SS taxation calculator'!$C$7+'SS taxation calculator'!$C$8+'SS taxation calculator'!$C$9+B594</f>
        <v>-465000</v>
      </c>
      <c r="N594" s="55">
        <f>J594+B594+'SS taxation calculator'!$C$7</f>
        <v>-465000</v>
      </c>
      <c r="O594" s="55">
        <f t="shared" si="7"/>
        <v>31500</v>
      </c>
      <c r="P594" s="132">
        <f>VLOOKUP('SS taxation calculator'!$C$12,'SS taxation calculator'!$BC$6:$BF$16,3,FALSE)</f>
        <v>0</v>
      </c>
      <c r="Q594" s="132">
        <f>VLOOKUP('SS taxation calculator'!$C$12,'SS taxation calculator'!$BC$6:$BF$16,4,FALSE)</f>
        <v>0</v>
      </c>
      <c r="R594" s="132">
        <f t="shared" si="8"/>
        <v>0</v>
      </c>
      <c r="S594" s="205">
        <f>VLOOKUP('SS taxation calculator'!$C$12,'SS taxation calculator'!$BC$6:$BF$16,2,FALSE)</f>
        <v>0</v>
      </c>
      <c r="T594" s="132">
        <f t="shared" si="9"/>
        <v>0</v>
      </c>
    </row>
    <row r="595" ht="15.75" customHeight="1">
      <c r="A595" s="55">
        <f t="shared" si="11"/>
        <v>0</v>
      </c>
      <c r="B595" s="52">
        <f t="shared" si="2"/>
        <v>-464000</v>
      </c>
      <c r="C595" s="51">
        <f>'SS taxation calculator'!$G$7</f>
        <v>0</v>
      </c>
      <c r="D595" s="52">
        <f>'SS taxation calculator'!$C$7+B595+'SS taxation calculator'!$C$8+'SS taxation calculator'!$C$9*0.5-'Line By Line'!$E$12</f>
        <v>-464000</v>
      </c>
      <c r="E595" s="52">
        <f>IF(D595&lt;'Line By Line'!$E$14,0,MIN(D595-'Line By Line'!$E$14,'Line By Line'!$E$16))</f>
        <v>0</v>
      </c>
      <c r="F595" s="52">
        <f t="shared" si="3"/>
        <v>0</v>
      </c>
      <c r="G595" s="51" t="str">
        <f t="shared" si="4"/>
        <v>50% of 1st TH</v>
      </c>
      <c r="H595" s="51">
        <f>IF('Line By Line'!$E$14&lt;D595,D595-'Line By Line'!$E$14-E595,0)</f>
        <v>0</v>
      </c>
      <c r="I595" s="52">
        <f>H595*'SS taxation calculator'!$E$32</f>
        <v>0</v>
      </c>
      <c r="J595" s="52">
        <f t="shared" si="5"/>
        <v>0</v>
      </c>
      <c r="K595" s="204" t="str">
        <f t="shared" si="6"/>
        <v>#DIV/0!</v>
      </c>
      <c r="L595" s="54" t="str">
        <f>CONCATENATE("Adding $",ROUND(B595/1000,1),"K actually added $",ROUND((B595+(J595-'SS taxation calculator'!$G$8))/1000,1),"K")</f>
        <v>Adding $-464K actually added $-464K</v>
      </c>
      <c r="M595" s="61">
        <f>'SS taxation calculator'!$C$7+'SS taxation calculator'!$C$8+'SS taxation calculator'!$C$9+B595</f>
        <v>-464000</v>
      </c>
      <c r="N595" s="55">
        <f>J595+B595+'SS taxation calculator'!$C$7</f>
        <v>-464000</v>
      </c>
      <c r="O595" s="55">
        <f t="shared" si="7"/>
        <v>31500</v>
      </c>
      <c r="P595" s="132">
        <f>VLOOKUP('SS taxation calculator'!$C$12,'SS taxation calculator'!$BC$6:$BF$16,3,FALSE)</f>
        <v>0</v>
      </c>
      <c r="Q595" s="132">
        <f>VLOOKUP('SS taxation calculator'!$C$12,'SS taxation calculator'!$BC$6:$BF$16,4,FALSE)</f>
        <v>0</v>
      </c>
      <c r="R595" s="132">
        <f t="shared" si="8"/>
        <v>0</v>
      </c>
      <c r="S595" s="205">
        <f>VLOOKUP('SS taxation calculator'!$C$12,'SS taxation calculator'!$BC$6:$BF$16,2,FALSE)</f>
        <v>0</v>
      </c>
      <c r="T595" s="132">
        <f t="shared" si="9"/>
        <v>0</v>
      </c>
    </row>
    <row r="596" ht="15.75" customHeight="1">
      <c r="A596" s="55">
        <f t="shared" si="11"/>
        <v>0</v>
      </c>
      <c r="B596" s="52">
        <f t="shared" si="2"/>
        <v>-463000</v>
      </c>
      <c r="C596" s="51">
        <f>'SS taxation calculator'!$G$7</f>
        <v>0</v>
      </c>
      <c r="D596" s="52">
        <f>'SS taxation calculator'!$C$7+B596+'SS taxation calculator'!$C$8+'SS taxation calculator'!$C$9*0.5-'Line By Line'!$E$12</f>
        <v>-463000</v>
      </c>
      <c r="E596" s="52">
        <f>IF(D596&lt;'Line By Line'!$E$14,0,MIN(D596-'Line By Line'!$E$14,'Line By Line'!$E$16))</f>
        <v>0</v>
      </c>
      <c r="F596" s="52">
        <f t="shared" si="3"/>
        <v>0</v>
      </c>
      <c r="G596" s="51" t="str">
        <f t="shared" si="4"/>
        <v>50% of 1st TH</v>
      </c>
      <c r="H596" s="51">
        <f>IF('Line By Line'!$E$14&lt;D596,D596-'Line By Line'!$E$14-E596,0)</f>
        <v>0</v>
      </c>
      <c r="I596" s="52">
        <f>H596*'SS taxation calculator'!$E$32</f>
        <v>0</v>
      </c>
      <c r="J596" s="52">
        <f t="shared" si="5"/>
        <v>0</v>
      </c>
      <c r="K596" s="204" t="str">
        <f t="shared" si="6"/>
        <v>#DIV/0!</v>
      </c>
      <c r="L596" s="54" t="str">
        <f>CONCATENATE("Adding $",ROUND(B596/1000,1),"K actually added $",ROUND((B596+(J596-'SS taxation calculator'!$G$8))/1000,1),"K")</f>
        <v>Adding $-463K actually added $-463K</v>
      </c>
      <c r="M596" s="61">
        <f>'SS taxation calculator'!$C$7+'SS taxation calculator'!$C$8+'SS taxation calculator'!$C$9+B596</f>
        <v>-463000</v>
      </c>
      <c r="N596" s="55">
        <f>J596+B596+'SS taxation calculator'!$C$7</f>
        <v>-463000</v>
      </c>
      <c r="O596" s="55">
        <f t="shared" si="7"/>
        <v>31500</v>
      </c>
      <c r="P596" s="132">
        <f>VLOOKUP('SS taxation calculator'!$C$12,'SS taxation calculator'!$BC$6:$BF$16,3,FALSE)</f>
        <v>0</v>
      </c>
      <c r="Q596" s="132">
        <f>VLOOKUP('SS taxation calculator'!$C$12,'SS taxation calculator'!$BC$6:$BF$16,4,FALSE)</f>
        <v>0</v>
      </c>
      <c r="R596" s="132">
        <f t="shared" si="8"/>
        <v>0</v>
      </c>
      <c r="S596" s="205">
        <f>VLOOKUP('SS taxation calculator'!$C$12,'SS taxation calculator'!$BC$6:$BF$16,2,FALSE)</f>
        <v>0</v>
      </c>
      <c r="T596" s="132">
        <f t="shared" si="9"/>
        <v>0</v>
      </c>
    </row>
    <row r="597" ht="15.75" customHeight="1">
      <c r="A597" s="55">
        <f t="shared" si="11"/>
        <v>0</v>
      </c>
      <c r="B597" s="52">
        <f t="shared" si="2"/>
        <v>-462000</v>
      </c>
      <c r="C597" s="51">
        <f>'SS taxation calculator'!$G$7</f>
        <v>0</v>
      </c>
      <c r="D597" s="52">
        <f>'SS taxation calculator'!$C$7+B597+'SS taxation calculator'!$C$8+'SS taxation calculator'!$C$9*0.5-'Line By Line'!$E$12</f>
        <v>-462000</v>
      </c>
      <c r="E597" s="52">
        <f>IF(D597&lt;'Line By Line'!$E$14,0,MIN(D597-'Line By Line'!$E$14,'Line By Line'!$E$16))</f>
        <v>0</v>
      </c>
      <c r="F597" s="52">
        <f t="shared" si="3"/>
        <v>0</v>
      </c>
      <c r="G597" s="51" t="str">
        <f t="shared" si="4"/>
        <v>50% of 1st TH</v>
      </c>
      <c r="H597" s="51">
        <f>IF('Line By Line'!$E$14&lt;D597,D597-'Line By Line'!$E$14-E597,0)</f>
        <v>0</v>
      </c>
      <c r="I597" s="52">
        <f>H597*'SS taxation calculator'!$E$32</f>
        <v>0</v>
      </c>
      <c r="J597" s="52">
        <f t="shared" si="5"/>
        <v>0</v>
      </c>
      <c r="K597" s="204" t="str">
        <f t="shared" si="6"/>
        <v>#DIV/0!</v>
      </c>
      <c r="L597" s="54" t="str">
        <f>CONCATENATE("Adding $",ROUND(B597/1000,1),"K actually added $",ROUND((B597+(J597-'SS taxation calculator'!$G$8))/1000,1),"K")</f>
        <v>Adding $-462K actually added $-462K</v>
      </c>
      <c r="M597" s="61">
        <f>'SS taxation calculator'!$C$7+'SS taxation calculator'!$C$8+'SS taxation calculator'!$C$9+B597</f>
        <v>-462000</v>
      </c>
      <c r="N597" s="55">
        <f>J597+B597+'SS taxation calculator'!$C$7</f>
        <v>-462000</v>
      </c>
      <c r="O597" s="55">
        <f t="shared" si="7"/>
        <v>31500</v>
      </c>
      <c r="P597" s="132">
        <f>VLOOKUP('SS taxation calculator'!$C$12,'SS taxation calculator'!$BC$6:$BF$16,3,FALSE)</f>
        <v>0</v>
      </c>
      <c r="Q597" s="132">
        <f>VLOOKUP('SS taxation calculator'!$C$12,'SS taxation calculator'!$BC$6:$BF$16,4,FALSE)</f>
        <v>0</v>
      </c>
      <c r="R597" s="132">
        <f t="shared" si="8"/>
        <v>0</v>
      </c>
      <c r="S597" s="205">
        <f>VLOOKUP('SS taxation calculator'!$C$12,'SS taxation calculator'!$BC$6:$BF$16,2,FALSE)</f>
        <v>0</v>
      </c>
      <c r="T597" s="132">
        <f t="shared" si="9"/>
        <v>0</v>
      </c>
    </row>
    <row r="598" ht="15.75" customHeight="1">
      <c r="A598" s="55">
        <f t="shared" si="11"/>
        <v>0</v>
      </c>
      <c r="B598" s="52">
        <f t="shared" si="2"/>
        <v>-461000</v>
      </c>
      <c r="C598" s="51">
        <f>'SS taxation calculator'!$G$7</f>
        <v>0</v>
      </c>
      <c r="D598" s="52">
        <f>'SS taxation calculator'!$C$7+B598+'SS taxation calculator'!$C$8+'SS taxation calculator'!$C$9*0.5-'Line By Line'!$E$12</f>
        <v>-461000</v>
      </c>
      <c r="E598" s="52">
        <f>IF(D598&lt;'Line By Line'!$E$14,0,MIN(D598-'Line By Line'!$E$14,'Line By Line'!$E$16))</f>
        <v>0</v>
      </c>
      <c r="F598" s="52">
        <f t="shared" si="3"/>
        <v>0</v>
      </c>
      <c r="G598" s="51" t="str">
        <f t="shared" si="4"/>
        <v>50% of 1st TH</v>
      </c>
      <c r="H598" s="51">
        <f>IF('Line By Line'!$E$14&lt;D598,D598-'Line By Line'!$E$14-E598,0)</f>
        <v>0</v>
      </c>
      <c r="I598" s="52">
        <f>H598*'SS taxation calculator'!$E$32</f>
        <v>0</v>
      </c>
      <c r="J598" s="52">
        <f t="shared" si="5"/>
        <v>0</v>
      </c>
      <c r="K598" s="204" t="str">
        <f t="shared" si="6"/>
        <v>#DIV/0!</v>
      </c>
      <c r="L598" s="54" t="str">
        <f>CONCATENATE("Adding $",ROUND(B598/1000,1),"K actually added $",ROUND((B598+(J598-'SS taxation calculator'!$G$8))/1000,1),"K")</f>
        <v>Adding $-461K actually added $-461K</v>
      </c>
      <c r="M598" s="61">
        <f>'SS taxation calculator'!$C$7+'SS taxation calculator'!$C$8+'SS taxation calculator'!$C$9+B598</f>
        <v>-461000</v>
      </c>
      <c r="N598" s="55">
        <f>J598+B598+'SS taxation calculator'!$C$7</f>
        <v>-461000</v>
      </c>
      <c r="O598" s="55">
        <f t="shared" si="7"/>
        <v>31500</v>
      </c>
      <c r="P598" s="132">
        <f>VLOOKUP('SS taxation calculator'!$C$12,'SS taxation calculator'!$BC$6:$BF$16,3,FALSE)</f>
        <v>0</v>
      </c>
      <c r="Q598" s="132">
        <f>VLOOKUP('SS taxation calculator'!$C$12,'SS taxation calculator'!$BC$6:$BF$16,4,FALSE)</f>
        <v>0</v>
      </c>
      <c r="R598" s="132">
        <f t="shared" si="8"/>
        <v>0</v>
      </c>
      <c r="S598" s="205">
        <f>VLOOKUP('SS taxation calculator'!$C$12,'SS taxation calculator'!$BC$6:$BF$16,2,FALSE)</f>
        <v>0</v>
      </c>
      <c r="T598" s="132">
        <f t="shared" si="9"/>
        <v>0</v>
      </c>
    </row>
    <row r="599" ht="15.75" customHeight="1">
      <c r="A599" s="55">
        <f t="shared" si="11"/>
        <v>0</v>
      </c>
      <c r="B599" s="52">
        <f t="shared" si="2"/>
        <v>-460000</v>
      </c>
      <c r="C599" s="51">
        <f>'SS taxation calculator'!$G$7</f>
        <v>0</v>
      </c>
      <c r="D599" s="52">
        <f>'SS taxation calculator'!$C$7+B599+'SS taxation calculator'!$C$8+'SS taxation calculator'!$C$9*0.5-'Line By Line'!$E$12</f>
        <v>-460000</v>
      </c>
      <c r="E599" s="52">
        <f>IF(D599&lt;'Line By Line'!$E$14,0,MIN(D599-'Line By Line'!$E$14,'Line By Line'!$E$16))</f>
        <v>0</v>
      </c>
      <c r="F599" s="52">
        <f t="shared" si="3"/>
        <v>0</v>
      </c>
      <c r="G599" s="51" t="str">
        <f t="shared" si="4"/>
        <v>50% of 1st TH</v>
      </c>
      <c r="H599" s="51">
        <f>IF('Line By Line'!$E$14&lt;D599,D599-'Line By Line'!$E$14-E599,0)</f>
        <v>0</v>
      </c>
      <c r="I599" s="52">
        <f>H599*'SS taxation calculator'!$E$32</f>
        <v>0</v>
      </c>
      <c r="J599" s="52">
        <f t="shared" si="5"/>
        <v>0</v>
      </c>
      <c r="K599" s="204" t="str">
        <f t="shared" si="6"/>
        <v>#DIV/0!</v>
      </c>
      <c r="L599" s="54" t="str">
        <f>CONCATENATE("Adding $",ROUND(B599/1000,1),"K actually added $",ROUND((B599+(J599-'SS taxation calculator'!$G$8))/1000,1),"K")</f>
        <v>Adding $-460K actually added $-460K</v>
      </c>
      <c r="M599" s="61">
        <f>'SS taxation calculator'!$C$7+'SS taxation calculator'!$C$8+'SS taxation calculator'!$C$9+B599</f>
        <v>-460000</v>
      </c>
      <c r="N599" s="55">
        <f>J599+B599+'SS taxation calculator'!$C$7</f>
        <v>-460000</v>
      </c>
      <c r="O599" s="55">
        <f t="shared" si="7"/>
        <v>31500</v>
      </c>
      <c r="P599" s="132">
        <f>VLOOKUP('SS taxation calculator'!$C$12,'SS taxation calculator'!$BC$6:$BF$16,3,FALSE)</f>
        <v>0</v>
      </c>
      <c r="Q599" s="132">
        <f>VLOOKUP('SS taxation calculator'!$C$12,'SS taxation calculator'!$BC$6:$BF$16,4,FALSE)</f>
        <v>0</v>
      </c>
      <c r="R599" s="132">
        <f t="shared" si="8"/>
        <v>0</v>
      </c>
      <c r="S599" s="205">
        <f>VLOOKUP('SS taxation calculator'!$C$12,'SS taxation calculator'!$BC$6:$BF$16,2,FALSE)</f>
        <v>0</v>
      </c>
      <c r="T599" s="132">
        <f t="shared" si="9"/>
        <v>0</v>
      </c>
    </row>
    <row r="600" ht="15.75" customHeight="1">
      <c r="A600" s="55">
        <f t="shared" si="11"/>
        <v>0</v>
      </c>
      <c r="B600" s="52">
        <f t="shared" si="2"/>
        <v>-459000</v>
      </c>
      <c r="C600" s="51">
        <f>'SS taxation calculator'!$G$7</f>
        <v>0</v>
      </c>
      <c r="D600" s="52">
        <f>'SS taxation calculator'!$C$7+B600+'SS taxation calculator'!$C$8+'SS taxation calculator'!$C$9*0.5-'Line By Line'!$E$12</f>
        <v>-459000</v>
      </c>
      <c r="E600" s="52">
        <f>IF(D600&lt;'Line By Line'!$E$14,0,MIN(D600-'Line By Line'!$E$14,'Line By Line'!$E$16))</f>
        <v>0</v>
      </c>
      <c r="F600" s="52">
        <f t="shared" si="3"/>
        <v>0</v>
      </c>
      <c r="G600" s="51" t="str">
        <f t="shared" si="4"/>
        <v>50% of 1st TH</v>
      </c>
      <c r="H600" s="51">
        <f>IF('Line By Line'!$E$14&lt;D600,D600-'Line By Line'!$E$14-E600,0)</f>
        <v>0</v>
      </c>
      <c r="I600" s="52">
        <f>H600*'SS taxation calculator'!$E$32</f>
        <v>0</v>
      </c>
      <c r="J600" s="52">
        <f t="shared" si="5"/>
        <v>0</v>
      </c>
      <c r="K600" s="204" t="str">
        <f t="shared" si="6"/>
        <v>#DIV/0!</v>
      </c>
      <c r="L600" s="54" t="str">
        <f>CONCATENATE("Adding $",ROUND(B600/1000,1),"K actually added $",ROUND((B600+(J600-'SS taxation calculator'!$G$8))/1000,1),"K")</f>
        <v>Adding $-459K actually added $-459K</v>
      </c>
      <c r="M600" s="61">
        <f>'SS taxation calculator'!$C$7+'SS taxation calculator'!$C$8+'SS taxation calculator'!$C$9+B600</f>
        <v>-459000</v>
      </c>
      <c r="N600" s="55">
        <f>J600+B600+'SS taxation calculator'!$C$7</f>
        <v>-459000</v>
      </c>
      <c r="O600" s="55">
        <f t="shared" si="7"/>
        <v>31500</v>
      </c>
      <c r="P600" s="132">
        <f>VLOOKUP('SS taxation calculator'!$C$12,'SS taxation calculator'!$BC$6:$BF$16,3,FALSE)</f>
        <v>0</v>
      </c>
      <c r="Q600" s="132">
        <f>VLOOKUP('SS taxation calculator'!$C$12,'SS taxation calculator'!$BC$6:$BF$16,4,FALSE)</f>
        <v>0</v>
      </c>
      <c r="R600" s="132">
        <f t="shared" si="8"/>
        <v>0</v>
      </c>
      <c r="S600" s="205">
        <f>VLOOKUP('SS taxation calculator'!$C$12,'SS taxation calculator'!$BC$6:$BF$16,2,FALSE)</f>
        <v>0</v>
      </c>
      <c r="T600" s="132">
        <f t="shared" si="9"/>
        <v>0</v>
      </c>
    </row>
    <row r="601" ht="15.75" customHeight="1">
      <c r="A601" s="55">
        <f t="shared" si="11"/>
        <v>0</v>
      </c>
      <c r="B601" s="52">
        <f t="shared" si="2"/>
        <v>-458000</v>
      </c>
      <c r="C601" s="51">
        <f>'SS taxation calculator'!$G$7</f>
        <v>0</v>
      </c>
      <c r="D601" s="52">
        <f>'SS taxation calculator'!$C$7+B601+'SS taxation calculator'!$C$8+'SS taxation calculator'!$C$9*0.5-'Line By Line'!$E$12</f>
        <v>-458000</v>
      </c>
      <c r="E601" s="52">
        <f>IF(D601&lt;'Line By Line'!$E$14,0,MIN(D601-'Line By Line'!$E$14,'Line By Line'!$E$16))</f>
        <v>0</v>
      </c>
      <c r="F601" s="52">
        <f t="shared" si="3"/>
        <v>0</v>
      </c>
      <c r="G601" s="51" t="str">
        <f t="shared" si="4"/>
        <v>50% of 1st TH</v>
      </c>
      <c r="H601" s="51">
        <f>IF('Line By Line'!$E$14&lt;D601,D601-'Line By Line'!$E$14-E601,0)</f>
        <v>0</v>
      </c>
      <c r="I601" s="52">
        <f>H601*'SS taxation calculator'!$E$32</f>
        <v>0</v>
      </c>
      <c r="J601" s="52">
        <f t="shared" si="5"/>
        <v>0</v>
      </c>
      <c r="K601" s="204" t="str">
        <f t="shared" si="6"/>
        <v>#DIV/0!</v>
      </c>
      <c r="L601" s="54" t="str">
        <f>CONCATENATE("Adding $",ROUND(B601/1000,1),"K actually added $",ROUND((B601+(J601-'SS taxation calculator'!$G$8))/1000,1),"K")</f>
        <v>Adding $-458K actually added $-458K</v>
      </c>
      <c r="M601" s="61">
        <f>'SS taxation calculator'!$C$7+'SS taxation calculator'!$C$8+'SS taxation calculator'!$C$9+B601</f>
        <v>-458000</v>
      </c>
      <c r="N601" s="55">
        <f>J601+B601+'SS taxation calculator'!$C$7</f>
        <v>-458000</v>
      </c>
      <c r="O601" s="55">
        <f t="shared" si="7"/>
        <v>31500</v>
      </c>
      <c r="P601" s="132">
        <f>VLOOKUP('SS taxation calculator'!$C$12,'SS taxation calculator'!$BC$6:$BF$16,3,FALSE)</f>
        <v>0</v>
      </c>
      <c r="Q601" s="132">
        <f>VLOOKUP('SS taxation calculator'!$C$12,'SS taxation calculator'!$BC$6:$BF$16,4,FALSE)</f>
        <v>0</v>
      </c>
      <c r="R601" s="132">
        <f t="shared" si="8"/>
        <v>0</v>
      </c>
      <c r="S601" s="205">
        <f>VLOOKUP('SS taxation calculator'!$C$12,'SS taxation calculator'!$BC$6:$BF$16,2,FALSE)</f>
        <v>0</v>
      </c>
      <c r="T601" s="132">
        <f t="shared" si="9"/>
        <v>0</v>
      </c>
    </row>
    <row r="602" ht="15.75" customHeight="1">
      <c r="A602" s="55">
        <f t="shared" si="11"/>
        <v>0</v>
      </c>
      <c r="B602" s="52">
        <f t="shared" si="2"/>
        <v>-457000</v>
      </c>
      <c r="C602" s="51">
        <f>'SS taxation calculator'!$G$7</f>
        <v>0</v>
      </c>
      <c r="D602" s="52">
        <f>'SS taxation calculator'!$C$7+B602+'SS taxation calculator'!$C$8+'SS taxation calculator'!$C$9*0.5-'Line By Line'!$E$12</f>
        <v>-457000</v>
      </c>
      <c r="E602" s="52">
        <f>IF(D602&lt;'Line By Line'!$E$14,0,MIN(D602-'Line By Line'!$E$14,'Line By Line'!$E$16))</f>
        <v>0</v>
      </c>
      <c r="F602" s="52">
        <f t="shared" si="3"/>
        <v>0</v>
      </c>
      <c r="G602" s="51" t="str">
        <f t="shared" si="4"/>
        <v>50% of 1st TH</v>
      </c>
      <c r="H602" s="51">
        <f>IF('Line By Line'!$E$14&lt;D602,D602-'Line By Line'!$E$14-E602,0)</f>
        <v>0</v>
      </c>
      <c r="I602" s="52">
        <f>H602*'SS taxation calculator'!$E$32</f>
        <v>0</v>
      </c>
      <c r="J602" s="52">
        <f t="shared" si="5"/>
        <v>0</v>
      </c>
      <c r="K602" s="204" t="str">
        <f t="shared" si="6"/>
        <v>#DIV/0!</v>
      </c>
      <c r="L602" s="54" t="str">
        <f>CONCATENATE("Adding $",ROUND(B602/1000,1),"K actually added $",ROUND((B602+(J602-'SS taxation calculator'!$G$8))/1000,1),"K")</f>
        <v>Adding $-457K actually added $-457K</v>
      </c>
      <c r="M602" s="61">
        <f>'SS taxation calculator'!$C$7+'SS taxation calculator'!$C$8+'SS taxation calculator'!$C$9+B602</f>
        <v>-457000</v>
      </c>
      <c r="N602" s="55">
        <f>J602+B602+'SS taxation calculator'!$C$7</f>
        <v>-457000</v>
      </c>
      <c r="O602" s="55">
        <f t="shared" si="7"/>
        <v>31500</v>
      </c>
      <c r="P602" s="132">
        <f>VLOOKUP('SS taxation calculator'!$C$12,'SS taxation calculator'!$BC$6:$BF$16,3,FALSE)</f>
        <v>0</v>
      </c>
      <c r="Q602" s="132">
        <f>VLOOKUP('SS taxation calculator'!$C$12,'SS taxation calculator'!$BC$6:$BF$16,4,FALSE)</f>
        <v>0</v>
      </c>
      <c r="R602" s="132">
        <f t="shared" si="8"/>
        <v>0</v>
      </c>
      <c r="S602" s="205">
        <f>VLOOKUP('SS taxation calculator'!$C$12,'SS taxation calculator'!$BC$6:$BF$16,2,FALSE)</f>
        <v>0</v>
      </c>
      <c r="T602" s="132">
        <f t="shared" si="9"/>
        <v>0</v>
      </c>
    </row>
    <row r="603" ht="15.75" customHeight="1">
      <c r="A603" s="55">
        <f t="shared" si="11"/>
        <v>0</v>
      </c>
      <c r="B603" s="52">
        <f t="shared" si="2"/>
        <v>-456000</v>
      </c>
      <c r="C603" s="51">
        <f>'SS taxation calculator'!$G$7</f>
        <v>0</v>
      </c>
      <c r="D603" s="52">
        <f>'SS taxation calculator'!$C$7+B603+'SS taxation calculator'!$C$8+'SS taxation calculator'!$C$9*0.5-'Line By Line'!$E$12</f>
        <v>-456000</v>
      </c>
      <c r="E603" s="52">
        <f>IF(D603&lt;'Line By Line'!$E$14,0,MIN(D603-'Line By Line'!$E$14,'Line By Line'!$E$16))</f>
        <v>0</v>
      </c>
      <c r="F603" s="52">
        <f t="shared" si="3"/>
        <v>0</v>
      </c>
      <c r="G603" s="51" t="str">
        <f t="shared" si="4"/>
        <v>50% of 1st TH</v>
      </c>
      <c r="H603" s="51">
        <f>IF('Line By Line'!$E$14&lt;D603,D603-'Line By Line'!$E$14-E603,0)</f>
        <v>0</v>
      </c>
      <c r="I603" s="52">
        <f>H603*'SS taxation calculator'!$E$32</f>
        <v>0</v>
      </c>
      <c r="J603" s="52">
        <f t="shared" si="5"/>
        <v>0</v>
      </c>
      <c r="K603" s="204" t="str">
        <f t="shared" si="6"/>
        <v>#DIV/0!</v>
      </c>
      <c r="L603" s="54" t="str">
        <f>CONCATENATE("Adding $",ROUND(B603/1000,1),"K actually added $",ROUND((B603+(J603-'SS taxation calculator'!$G$8))/1000,1),"K")</f>
        <v>Adding $-456K actually added $-456K</v>
      </c>
      <c r="M603" s="61">
        <f>'SS taxation calculator'!$C$7+'SS taxation calculator'!$C$8+'SS taxation calculator'!$C$9+B603</f>
        <v>-456000</v>
      </c>
      <c r="N603" s="55">
        <f>J603+B603+'SS taxation calculator'!$C$7</f>
        <v>-456000</v>
      </c>
      <c r="O603" s="55">
        <f t="shared" si="7"/>
        <v>31500</v>
      </c>
      <c r="P603" s="132">
        <f>VLOOKUP('SS taxation calculator'!$C$12,'SS taxation calculator'!$BC$6:$BF$16,3,FALSE)</f>
        <v>0</v>
      </c>
      <c r="Q603" s="132">
        <f>VLOOKUP('SS taxation calculator'!$C$12,'SS taxation calculator'!$BC$6:$BF$16,4,FALSE)</f>
        <v>0</v>
      </c>
      <c r="R603" s="132">
        <f t="shared" si="8"/>
        <v>0</v>
      </c>
      <c r="S603" s="205">
        <f>VLOOKUP('SS taxation calculator'!$C$12,'SS taxation calculator'!$BC$6:$BF$16,2,FALSE)</f>
        <v>0</v>
      </c>
      <c r="T603" s="132">
        <f t="shared" si="9"/>
        <v>0</v>
      </c>
    </row>
    <row r="604" ht="15.75" customHeight="1">
      <c r="A604" s="55">
        <f t="shared" si="11"/>
        <v>0</v>
      </c>
      <c r="B604" s="52">
        <f t="shared" si="2"/>
        <v>-455000</v>
      </c>
      <c r="C604" s="51">
        <f>'SS taxation calculator'!$G$7</f>
        <v>0</v>
      </c>
      <c r="D604" s="52">
        <f>'SS taxation calculator'!$C$7+B604+'SS taxation calculator'!$C$8+'SS taxation calculator'!$C$9*0.5-'Line By Line'!$E$12</f>
        <v>-455000</v>
      </c>
      <c r="E604" s="52">
        <f>IF(D604&lt;'Line By Line'!$E$14,0,MIN(D604-'Line By Line'!$E$14,'Line By Line'!$E$16))</f>
        <v>0</v>
      </c>
      <c r="F604" s="52">
        <f t="shared" si="3"/>
        <v>0</v>
      </c>
      <c r="G604" s="51" t="str">
        <f t="shared" si="4"/>
        <v>50% of 1st TH</v>
      </c>
      <c r="H604" s="51">
        <f>IF('Line By Line'!$E$14&lt;D604,D604-'Line By Line'!$E$14-E604,0)</f>
        <v>0</v>
      </c>
      <c r="I604" s="52">
        <f>H604*'SS taxation calculator'!$E$32</f>
        <v>0</v>
      </c>
      <c r="J604" s="52">
        <f t="shared" si="5"/>
        <v>0</v>
      </c>
      <c r="K604" s="204" t="str">
        <f t="shared" si="6"/>
        <v>#DIV/0!</v>
      </c>
      <c r="L604" s="54" t="str">
        <f>CONCATENATE("Adding $",ROUND(B604/1000,1),"K actually added $",ROUND((B604+(J604-'SS taxation calculator'!$G$8))/1000,1),"K")</f>
        <v>Adding $-455K actually added $-455K</v>
      </c>
      <c r="M604" s="61">
        <f>'SS taxation calculator'!$C$7+'SS taxation calculator'!$C$8+'SS taxation calculator'!$C$9+B604</f>
        <v>-455000</v>
      </c>
      <c r="N604" s="55">
        <f>J604+B604+'SS taxation calculator'!$C$7</f>
        <v>-455000</v>
      </c>
      <c r="O604" s="55">
        <f t="shared" si="7"/>
        <v>31500</v>
      </c>
      <c r="P604" s="132">
        <f>VLOOKUP('SS taxation calculator'!$C$12,'SS taxation calculator'!$BC$6:$BF$16,3,FALSE)</f>
        <v>0</v>
      </c>
      <c r="Q604" s="132">
        <f>VLOOKUP('SS taxation calculator'!$C$12,'SS taxation calculator'!$BC$6:$BF$16,4,FALSE)</f>
        <v>0</v>
      </c>
      <c r="R604" s="132">
        <f t="shared" si="8"/>
        <v>0</v>
      </c>
      <c r="S604" s="205">
        <f>VLOOKUP('SS taxation calculator'!$C$12,'SS taxation calculator'!$BC$6:$BF$16,2,FALSE)</f>
        <v>0</v>
      </c>
      <c r="T604" s="132">
        <f t="shared" si="9"/>
        <v>0</v>
      </c>
    </row>
    <row r="605" ht="15.75" customHeight="1">
      <c r="A605" s="55">
        <f t="shared" si="11"/>
        <v>0</v>
      </c>
      <c r="B605" s="52">
        <f t="shared" si="2"/>
        <v>-454000</v>
      </c>
      <c r="C605" s="51">
        <f>'SS taxation calculator'!$G$7</f>
        <v>0</v>
      </c>
      <c r="D605" s="52">
        <f>'SS taxation calculator'!$C$7+B605+'SS taxation calculator'!$C$8+'SS taxation calculator'!$C$9*0.5-'Line By Line'!$E$12</f>
        <v>-454000</v>
      </c>
      <c r="E605" s="52">
        <f>IF(D605&lt;'Line By Line'!$E$14,0,MIN(D605-'Line By Line'!$E$14,'Line By Line'!$E$16))</f>
        <v>0</v>
      </c>
      <c r="F605" s="52">
        <f t="shared" si="3"/>
        <v>0</v>
      </c>
      <c r="G605" s="51" t="str">
        <f t="shared" si="4"/>
        <v>50% of 1st TH</v>
      </c>
      <c r="H605" s="51">
        <f>IF('Line By Line'!$E$14&lt;D605,D605-'Line By Line'!$E$14-E605,0)</f>
        <v>0</v>
      </c>
      <c r="I605" s="52">
        <f>H605*'SS taxation calculator'!$E$32</f>
        <v>0</v>
      </c>
      <c r="J605" s="52">
        <f t="shared" si="5"/>
        <v>0</v>
      </c>
      <c r="K605" s="204" t="str">
        <f t="shared" si="6"/>
        <v>#DIV/0!</v>
      </c>
      <c r="L605" s="54" t="str">
        <f>CONCATENATE("Adding $",ROUND(B605/1000,1),"K actually added $",ROUND((B605+(J605-'SS taxation calculator'!$G$8))/1000,1),"K")</f>
        <v>Adding $-454K actually added $-454K</v>
      </c>
      <c r="M605" s="61">
        <f>'SS taxation calculator'!$C$7+'SS taxation calculator'!$C$8+'SS taxation calculator'!$C$9+B605</f>
        <v>-454000</v>
      </c>
      <c r="N605" s="55">
        <f>J605+B605+'SS taxation calculator'!$C$7</f>
        <v>-454000</v>
      </c>
      <c r="O605" s="55">
        <f t="shared" si="7"/>
        <v>31500</v>
      </c>
      <c r="P605" s="132">
        <f>VLOOKUP('SS taxation calculator'!$C$12,'SS taxation calculator'!$BC$6:$BF$16,3,FALSE)</f>
        <v>0</v>
      </c>
      <c r="Q605" s="132">
        <f>VLOOKUP('SS taxation calculator'!$C$12,'SS taxation calculator'!$BC$6:$BF$16,4,FALSE)</f>
        <v>0</v>
      </c>
      <c r="R605" s="132">
        <f t="shared" si="8"/>
        <v>0</v>
      </c>
      <c r="S605" s="205">
        <f>VLOOKUP('SS taxation calculator'!$C$12,'SS taxation calculator'!$BC$6:$BF$16,2,FALSE)</f>
        <v>0</v>
      </c>
      <c r="T605" s="132">
        <f t="shared" si="9"/>
        <v>0</v>
      </c>
    </row>
    <row r="606" ht="15.75" customHeight="1">
      <c r="A606" s="55">
        <f t="shared" si="11"/>
        <v>0</v>
      </c>
      <c r="B606" s="52">
        <f t="shared" si="2"/>
        <v>-453000</v>
      </c>
      <c r="C606" s="51">
        <f>'SS taxation calculator'!$G$7</f>
        <v>0</v>
      </c>
      <c r="D606" s="52">
        <f>'SS taxation calculator'!$C$7+B606+'SS taxation calculator'!$C$8+'SS taxation calculator'!$C$9*0.5-'Line By Line'!$E$12</f>
        <v>-453000</v>
      </c>
      <c r="E606" s="52">
        <f>IF(D606&lt;'Line By Line'!$E$14,0,MIN(D606-'Line By Line'!$E$14,'Line By Line'!$E$16))</f>
        <v>0</v>
      </c>
      <c r="F606" s="52">
        <f t="shared" si="3"/>
        <v>0</v>
      </c>
      <c r="G606" s="51" t="str">
        <f t="shared" si="4"/>
        <v>50% of 1st TH</v>
      </c>
      <c r="H606" s="51">
        <f>IF('Line By Line'!$E$14&lt;D606,D606-'Line By Line'!$E$14-E606,0)</f>
        <v>0</v>
      </c>
      <c r="I606" s="52">
        <f>H606*'SS taxation calculator'!$E$32</f>
        <v>0</v>
      </c>
      <c r="J606" s="52">
        <f t="shared" si="5"/>
        <v>0</v>
      </c>
      <c r="K606" s="204" t="str">
        <f t="shared" si="6"/>
        <v>#DIV/0!</v>
      </c>
      <c r="L606" s="54" t="str">
        <f>CONCATENATE("Adding $",ROUND(B606/1000,1),"K actually added $",ROUND((B606+(J606-'SS taxation calculator'!$G$8))/1000,1),"K")</f>
        <v>Adding $-453K actually added $-453K</v>
      </c>
      <c r="M606" s="61">
        <f>'SS taxation calculator'!$C$7+'SS taxation calculator'!$C$8+'SS taxation calculator'!$C$9+B606</f>
        <v>-453000</v>
      </c>
      <c r="N606" s="55">
        <f>J606+B606+'SS taxation calculator'!$C$7</f>
        <v>-453000</v>
      </c>
      <c r="O606" s="55">
        <f t="shared" si="7"/>
        <v>31500</v>
      </c>
      <c r="P606" s="132">
        <f>VLOOKUP('SS taxation calculator'!$C$12,'SS taxation calculator'!$BC$6:$BF$16,3,FALSE)</f>
        <v>0</v>
      </c>
      <c r="Q606" s="132">
        <f>VLOOKUP('SS taxation calculator'!$C$12,'SS taxation calculator'!$BC$6:$BF$16,4,FALSE)</f>
        <v>0</v>
      </c>
      <c r="R606" s="132">
        <f t="shared" si="8"/>
        <v>0</v>
      </c>
      <c r="S606" s="205">
        <f>VLOOKUP('SS taxation calculator'!$C$12,'SS taxation calculator'!$BC$6:$BF$16,2,FALSE)</f>
        <v>0</v>
      </c>
      <c r="T606" s="132">
        <f t="shared" si="9"/>
        <v>0</v>
      </c>
    </row>
    <row r="607" ht="15.75" customHeight="1">
      <c r="A607" s="55">
        <f t="shared" si="11"/>
        <v>0</v>
      </c>
      <c r="B607" s="52">
        <f t="shared" si="2"/>
        <v>-452000</v>
      </c>
      <c r="C607" s="51">
        <f>'SS taxation calculator'!$G$7</f>
        <v>0</v>
      </c>
      <c r="D607" s="52">
        <f>'SS taxation calculator'!$C$7+B607+'SS taxation calculator'!$C$8+'SS taxation calculator'!$C$9*0.5-'Line By Line'!$E$12</f>
        <v>-452000</v>
      </c>
      <c r="E607" s="52">
        <f>IF(D607&lt;'Line By Line'!$E$14,0,MIN(D607-'Line By Line'!$E$14,'Line By Line'!$E$16))</f>
        <v>0</v>
      </c>
      <c r="F607" s="52">
        <f t="shared" si="3"/>
        <v>0</v>
      </c>
      <c r="G607" s="51" t="str">
        <f t="shared" si="4"/>
        <v>50% of 1st TH</v>
      </c>
      <c r="H607" s="51">
        <f>IF('Line By Line'!$E$14&lt;D607,D607-'Line By Line'!$E$14-E607,0)</f>
        <v>0</v>
      </c>
      <c r="I607" s="52">
        <f>H607*'SS taxation calculator'!$E$32</f>
        <v>0</v>
      </c>
      <c r="J607" s="52">
        <f t="shared" si="5"/>
        <v>0</v>
      </c>
      <c r="K607" s="204" t="str">
        <f t="shared" si="6"/>
        <v>#DIV/0!</v>
      </c>
      <c r="L607" s="54" t="str">
        <f>CONCATENATE("Adding $",ROUND(B607/1000,1),"K actually added $",ROUND((B607+(J607-'SS taxation calculator'!$G$8))/1000,1),"K")</f>
        <v>Adding $-452K actually added $-452K</v>
      </c>
      <c r="M607" s="61">
        <f>'SS taxation calculator'!$C$7+'SS taxation calculator'!$C$8+'SS taxation calculator'!$C$9+B607</f>
        <v>-452000</v>
      </c>
      <c r="N607" s="55">
        <f>J607+B607+'SS taxation calculator'!$C$7</f>
        <v>-452000</v>
      </c>
      <c r="O607" s="55">
        <f t="shared" si="7"/>
        <v>31500</v>
      </c>
      <c r="P607" s="132">
        <f>VLOOKUP('SS taxation calculator'!$C$12,'SS taxation calculator'!$BC$6:$BF$16,3,FALSE)</f>
        <v>0</v>
      </c>
      <c r="Q607" s="132">
        <f>VLOOKUP('SS taxation calculator'!$C$12,'SS taxation calculator'!$BC$6:$BF$16,4,FALSE)</f>
        <v>0</v>
      </c>
      <c r="R607" s="132">
        <f t="shared" si="8"/>
        <v>0</v>
      </c>
      <c r="S607" s="205">
        <f>VLOOKUP('SS taxation calculator'!$C$12,'SS taxation calculator'!$BC$6:$BF$16,2,FALSE)</f>
        <v>0</v>
      </c>
      <c r="T607" s="132">
        <f t="shared" si="9"/>
        <v>0</v>
      </c>
    </row>
    <row r="608" ht="15.75" customHeight="1">
      <c r="A608" s="55">
        <f t="shared" si="11"/>
        <v>0</v>
      </c>
      <c r="B608" s="52">
        <f t="shared" si="2"/>
        <v>-451000</v>
      </c>
      <c r="C608" s="51">
        <f>'SS taxation calculator'!$G$7</f>
        <v>0</v>
      </c>
      <c r="D608" s="52">
        <f>'SS taxation calculator'!$C$7+B608+'SS taxation calculator'!$C$8+'SS taxation calculator'!$C$9*0.5-'Line By Line'!$E$12</f>
        <v>-451000</v>
      </c>
      <c r="E608" s="52">
        <f>IF(D608&lt;'Line By Line'!$E$14,0,MIN(D608-'Line By Line'!$E$14,'Line By Line'!$E$16))</f>
        <v>0</v>
      </c>
      <c r="F608" s="52">
        <f t="shared" si="3"/>
        <v>0</v>
      </c>
      <c r="G608" s="51" t="str">
        <f t="shared" si="4"/>
        <v>50% of 1st TH</v>
      </c>
      <c r="H608" s="51">
        <f>IF('Line By Line'!$E$14&lt;D608,D608-'Line By Line'!$E$14-E608,0)</f>
        <v>0</v>
      </c>
      <c r="I608" s="52">
        <f>H608*'SS taxation calculator'!$E$32</f>
        <v>0</v>
      </c>
      <c r="J608" s="52">
        <f t="shared" si="5"/>
        <v>0</v>
      </c>
      <c r="K608" s="204" t="str">
        <f t="shared" si="6"/>
        <v>#DIV/0!</v>
      </c>
      <c r="L608" s="54" t="str">
        <f>CONCATENATE("Adding $",ROUND(B608/1000,1),"K actually added $",ROUND((B608+(J608-'SS taxation calculator'!$G$8))/1000,1),"K")</f>
        <v>Adding $-451K actually added $-451K</v>
      </c>
      <c r="M608" s="61">
        <f>'SS taxation calculator'!$C$7+'SS taxation calculator'!$C$8+'SS taxation calculator'!$C$9+B608</f>
        <v>-451000</v>
      </c>
      <c r="N608" s="55">
        <f>J608+B608+'SS taxation calculator'!$C$7</f>
        <v>-451000</v>
      </c>
      <c r="O608" s="55">
        <f t="shared" si="7"/>
        <v>31500</v>
      </c>
      <c r="P608" s="132">
        <f>VLOOKUP('SS taxation calculator'!$C$12,'SS taxation calculator'!$BC$6:$BF$16,3,FALSE)</f>
        <v>0</v>
      </c>
      <c r="Q608" s="132">
        <f>VLOOKUP('SS taxation calculator'!$C$12,'SS taxation calculator'!$BC$6:$BF$16,4,FALSE)</f>
        <v>0</v>
      </c>
      <c r="R608" s="132">
        <f t="shared" si="8"/>
        <v>0</v>
      </c>
      <c r="S608" s="205">
        <f>VLOOKUP('SS taxation calculator'!$C$12,'SS taxation calculator'!$BC$6:$BF$16,2,FALSE)</f>
        <v>0</v>
      </c>
      <c r="T608" s="132">
        <f t="shared" si="9"/>
        <v>0</v>
      </c>
    </row>
    <row r="609" ht="15.75" customHeight="1">
      <c r="A609" s="55">
        <f t="shared" si="11"/>
        <v>0</v>
      </c>
      <c r="B609" s="52">
        <f t="shared" si="2"/>
        <v>-450000</v>
      </c>
      <c r="C609" s="51">
        <f>'SS taxation calculator'!$G$7</f>
        <v>0</v>
      </c>
      <c r="D609" s="52">
        <f>'SS taxation calculator'!$C$7+B609+'SS taxation calculator'!$C$8+'SS taxation calculator'!$C$9*0.5-'Line By Line'!$E$12</f>
        <v>-450000</v>
      </c>
      <c r="E609" s="52">
        <f>IF(D609&lt;'Line By Line'!$E$14,0,MIN(D609-'Line By Line'!$E$14,'Line By Line'!$E$16))</f>
        <v>0</v>
      </c>
      <c r="F609" s="52">
        <f t="shared" si="3"/>
        <v>0</v>
      </c>
      <c r="G609" s="51" t="str">
        <f t="shared" si="4"/>
        <v>50% of 1st TH</v>
      </c>
      <c r="H609" s="51">
        <f>IF('Line By Line'!$E$14&lt;D609,D609-'Line By Line'!$E$14-E609,0)</f>
        <v>0</v>
      </c>
      <c r="I609" s="52">
        <f>H609*'SS taxation calculator'!$E$32</f>
        <v>0</v>
      </c>
      <c r="J609" s="52">
        <f t="shared" si="5"/>
        <v>0</v>
      </c>
      <c r="K609" s="204" t="str">
        <f t="shared" si="6"/>
        <v>#DIV/0!</v>
      </c>
      <c r="L609" s="54" t="str">
        <f>CONCATENATE("Adding $",ROUND(B609/1000,1),"K actually added $",ROUND((B609+(J609-'SS taxation calculator'!$G$8))/1000,1),"K")</f>
        <v>Adding $-450K actually added $-450K</v>
      </c>
      <c r="M609" s="61">
        <f>'SS taxation calculator'!$C$7+'SS taxation calculator'!$C$8+'SS taxation calculator'!$C$9+B609</f>
        <v>-450000</v>
      </c>
      <c r="N609" s="55">
        <f>J609+B609+'SS taxation calculator'!$C$7</f>
        <v>-450000</v>
      </c>
      <c r="O609" s="55">
        <f t="shared" si="7"/>
        <v>31500</v>
      </c>
      <c r="P609" s="132">
        <f>VLOOKUP('SS taxation calculator'!$C$12,'SS taxation calculator'!$BC$6:$BF$16,3,FALSE)</f>
        <v>0</v>
      </c>
      <c r="Q609" s="132">
        <f>VLOOKUP('SS taxation calculator'!$C$12,'SS taxation calculator'!$BC$6:$BF$16,4,FALSE)</f>
        <v>0</v>
      </c>
      <c r="R609" s="132">
        <f t="shared" si="8"/>
        <v>0</v>
      </c>
      <c r="S609" s="205">
        <f>VLOOKUP('SS taxation calculator'!$C$12,'SS taxation calculator'!$BC$6:$BF$16,2,FALSE)</f>
        <v>0</v>
      </c>
      <c r="T609" s="132">
        <f t="shared" si="9"/>
        <v>0</v>
      </c>
    </row>
    <row r="610" ht="15.75" customHeight="1">
      <c r="A610" s="55">
        <f t="shared" si="11"/>
        <v>0</v>
      </c>
      <c r="B610" s="52">
        <f t="shared" si="2"/>
        <v>-449000</v>
      </c>
      <c r="C610" s="51">
        <f>'SS taxation calculator'!$G$7</f>
        <v>0</v>
      </c>
      <c r="D610" s="52">
        <f>'SS taxation calculator'!$C$7+B610+'SS taxation calculator'!$C$8+'SS taxation calculator'!$C$9*0.5-'Line By Line'!$E$12</f>
        <v>-449000</v>
      </c>
      <c r="E610" s="52">
        <f>IF(D610&lt;'Line By Line'!$E$14,0,MIN(D610-'Line By Line'!$E$14,'Line By Line'!$E$16))</f>
        <v>0</v>
      </c>
      <c r="F610" s="52">
        <f t="shared" si="3"/>
        <v>0</v>
      </c>
      <c r="G610" s="51" t="str">
        <f t="shared" si="4"/>
        <v>50% of 1st TH</v>
      </c>
      <c r="H610" s="51">
        <f>IF('Line By Line'!$E$14&lt;D610,D610-'Line By Line'!$E$14-E610,0)</f>
        <v>0</v>
      </c>
      <c r="I610" s="52">
        <f>H610*'SS taxation calculator'!$E$32</f>
        <v>0</v>
      </c>
      <c r="J610" s="52">
        <f t="shared" si="5"/>
        <v>0</v>
      </c>
      <c r="K610" s="204" t="str">
        <f t="shared" si="6"/>
        <v>#DIV/0!</v>
      </c>
      <c r="L610" s="54" t="str">
        <f>CONCATENATE("Adding $",ROUND(B610/1000,1),"K actually added $",ROUND((B610+(J610-'SS taxation calculator'!$G$8))/1000,1),"K")</f>
        <v>Adding $-449K actually added $-449K</v>
      </c>
      <c r="M610" s="61">
        <f>'SS taxation calculator'!$C$7+'SS taxation calculator'!$C$8+'SS taxation calculator'!$C$9+B610</f>
        <v>-449000</v>
      </c>
      <c r="N610" s="55">
        <f>J610+B610+'SS taxation calculator'!$C$7</f>
        <v>-449000</v>
      </c>
      <c r="O610" s="55">
        <f t="shared" si="7"/>
        <v>31500</v>
      </c>
      <c r="P610" s="132">
        <f>VLOOKUP('SS taxation calculator'!$C$12,'SS taxation calculator'!$BC$6:$BF$16,3,FALSE)</f>
        <v>0</v>
      </c>
      <c r="Q610" s="132">
        <f>VLOOKUP('SS taxation calculator'!$C$12,'SS taxation calculator'!$BC$6:$BF$16,4,FALSE)</f>
        <v>0</v>
      </c>
      <c r="R610" s="132">
        <f t="shared" si="8"/>
        <v>0</v>
      </c>
      <c r="S610" s="205">
        <f>VLOOKUP('SS taxation calculator'!$C$12,'SS taxation calculator'!$BC$6:$BF$16,2,FALSE)</f>
        <v>0</v>
      </c>
      <c r="T610" s="132">
        <f t="shared" si="9"/>
        <v>0</v>
      </c>
    </row>
    <row r="611" ht="15.75" customHeight="1">
      <c r="A611" s="55">
        <f t="shared" si="11"/>
        <v>0</v>
      </c>
      <c r="B611" s="52">
        <f t="shared" si="2"/>
        <v>-448000</v>
      </c>
      <c r="C611" s="51">
        <f>'SS taxation calculator'!$G$7</f>
        <v>0</v>
      </c>
      <c r="D611" s="52">
        <f>'SS taxation calculator'!$C$7+B611+'SS taxation calculator'!$C$8+'SS taxation calculator'!$C$9*0.5-'Line By Line'!$E$12</f>
        <v>-448000</v>
      </c>
      <c r="E611" s="52">
        <f>IF(D611&lt;'Line By Line'!$E$14,0,MIN(D611-'Line By Line'!$E$14,'Line By Line'!$E$16))</f>
        <v>0</v>
      </c>
      <c r="F611" s="52">
        <f t="shared" si="3"/>
        <v>0</v>
      </c>
      <c r="G611" s="51" t="str">
        <f t="shared" si="4"/>
        <v>50% of 1st TH</v>
      </c>
      <c r="H611" s="51">
        <f>IF('Line By Line'!$E$14&lt;D611,D611-'Line By Line'!$E$14-E611,0)</f>
        <v>0</v>
      </c>
      <c r="I611" s="52">
        <f>H611*'SS taxation calculator'!$E$32</f>
        <v>0</v>
      </c>
      <c r="J611" s="52">
        <f t="shared" si="5"/>
        <v>0</v>
      </c>
      <c r="K611" s="204" t="str">
        <f t="shared" si="6"/>
        <v>#DIV/0!</v>
      </c>
      <c r="L611" s="54" t="str">
        <f>CONCATENATE("Adding $",ROUND(B611/1000,1),"K actually added $",ROUND((B611+(J611-'SS taxation calculator'!$G$8))/1000,1),"K")</f>
        <v>Adding $-448K actually added $-448K</v>
      </c>
      <c r="M611" s="61">
        <f>'SS taxation calculator'!$C$7+'SS taxation calculator'!$C$8+'SS taxation calculator'!$C$9+B611</f>
        <v>-448000</v>
      </c>
      <c r="N611" s="55">
        <f>J611+B611+'SS taxation calculator'!$C$7</f>
        <v>-448000</v>
      </c>
      <c r="O611" s="55">
        <f t="shared" si="7"/>
        <v>31500</v>
      </c>
      <c r="P611" s="132">
        <f>VLOOKUP('SS taxation calculator'!$C$12,'SS taxation calculator'!$BC$6:$BF$16,3,FALSE)</f>
        <v>0</v>
      </c>
      <c r="Q611" s="132">
        <f>VLOOKUP('SS taxation calculator'!$C$12,'SS taxation calculator'!$BC$6:$BF$16,4,FALSE)</f>
        <v>0</v>
      </c>
      <c r="R611" s="132">
        <f t="shared" si="8"/>
        <v>0</v>
      </c>
      <c r="S611" s="205">
        <f>VLOOKUP('SS taxation calculator'!$C$12,'SS taxation calculator'!$BC$6:$BF$16,2,FALSE)</f>
        <v>0</v>
      </c>
      <c r="T611" s="132">
        <f t="shared" si="9"/>
        <v>0</v>
      </c>
    </row>
    <row r="612" ht="15.75" customHeight="1">
      <c r="A612" s="55">
        <f t="shared" si="11"/>
        <v>0</v>
      </c>
      <c r="B612" s="52">
        <f t="shared" si="2"/>
        <v>-447000</v>
      </c>
      <c r="C612" s="51">
        <f>'SS taxation calculator'!$G$7</f>
        <v>0</v>
      </c>
      <c r="D612" s="52">
        <f>'SS taxation calculator'!$C$7+B612+'SS taxation calculator'!$C$8+'SS taxation calculator'!$C$9*0.5-'Line By Line'!$E$12</f>
        <v>-447000</v>
      </c>
      <c r="E612" s="52">
        <f>IF(D612&lt;'Line By Line'!$E$14,0,MIN(D612-'Line By Line'!$E$14,'Line By Line'!$E$16))</f>
        <v>0</v>
      </c>
      <c r="F612" s="52">
        <f t="shared" si="3"/>
        <v>0</v>
      </c>
      <c r="G612" s="51" t="str">
        <f t="shared" si="4"/>
        <v>50% of 1st TH</v>
      </c>
      <c r="H612" s="51">
        <f>IF('Line By Line'!$E$14&lt;D612,D612-'Line By Line'!$E$14-E612,0)</f>
        <v>0</v>
      </c>
      <c r="I612" s="52">
        <f>H612*'SS taxation calculator'!$E$32</f>
        <v>0</v>
      </c>
      <c r="J612" s="52">
        <f t="shared" si="5"/>
        <v>0</v>
      </c>
      <c r="K612" s="204" t="str">
        <f t="shared" si="6"/>
        <v>#DIV/0!</v>
      </c>
      <c r="L612" s="54" t="str">
        <f>CONCATENATE("Adding $",ROUND(B612/1000,1),"K actually added $",ROUND((B612+(J612-'SS taxation calculator'!$G$8))/1000,1),"K")</f>
        <v>Adding $-447K actually added $-447K</v>
      </c>
      <c r="M612" s="61">
        <f>'SS taxation calculator'!$C$7+'SS taxation calculator'!$C$8+'SS taxation calculator'!$C$9+B612</f>
        <v>-447000</v>
      </c>
      <c r="N612" s="55">
        <f>J612+B612+'SS taxation calculator'!$C$7</f>
        <v>-447000</v>
      </c>
      <c r="O612" s="55">
        <f t="shared" si="7"/>
        <v>31500</v>
      </c>
      <c r="P612" s="132">
        <f>VLOOKUP('SS taxation calculator'!$C$12,'SS taxation calculator'!$BC$6:$BF$16,3,FALSE)</f>
        <v>0</v>
      </c>
      <c r="Q612" s="132">
        <f>VLOOKUP('SS taxation calculator'!$C$12,'SS taxation calculator'!$BC$6:$BF$16,4,FALSE)</f>
        <v>0</v>
      </c>
      <c r="R612" s="132">
        <f t="shared" si="8"/>
        <v>0</v>
      </c>
      <c r="S612" s="205">
        <f>VLOOKUP('SS taxation calculator'!$C$12,'SS taxation calculator'!$BC$6:$BF$16,2,FALSE)</f>
        <v>0</v>
      </c>
      <c r="T612" s="132">
        <f t="shared" si="9"/>
        <v>0</v>
      </c>
    </row>
    <row r="613" ht="15.75" customHeight="1">
      <c r="A613" s="55">
        <f t="shared" si="11"/>
        <v>0</v>
      </c>
      <c r="B613" s="52">
        <f t="shared" si="2"/>
        <v>-446000</v>
      </c>
      <c r="C613" s="51">
        <f>'SS taxation calculator'!$G$7</f>
        <v>0</v>
      </c>
      <c r="D613" s="52">
        <f>'SS taxation calculator'!$C$7+B613+'SS taxation calculator'!$C$8+'SS taxation calculator'!$C$9*0.5-'Line By Line'!$E$12</f>
        <v>-446000</v>
      </c>
      <c r="E613" s="52">
        <f>IF(D613&lt;'Line By Line'!$E$14,0,MIN(D613-'Line By Line'!$E$14,'Line By Line'!$E$16))</f>
        <v>0</v>
      </c>
      <c r="F613" s="52">
        <f t="shared" si="3"/>
        <v>0</v>
      </c>
      <c r="G613" s="51" t="str">
        <f t="shared" si="4"/>
        <v>50% of 1st TH</v>
      </c>
      <c r="H613" s="51">
        <f>IF('Line By Line'!$E$14&lt;D613,D613-'Line By Line'!$E$14-E613,0)</f>
        <v>0</v>
      </c>
      <c r="I613" s="52">
        <f>H613*'SS taxation calculator'!$E$32</f>
        <v>0</v>
      </c>
      <c r="J613" s="52">
        <f t="shared" si="5"/>
        <v>0</v>
      </c>
      <c r="K613" s="204" t="str">
        <f t="shared" si="6"/>
        <v>#DIV/0!</v>
      </c>
      <c r="L613" s="54" t="str">
        <f>CONCATENATE("Adding $",ROUND(B613/1000,1),"K actually added $",ROUND((B613+(J613-'SS taxation calculator'!$G$8))/1000,1),"K")</f>
        <v>Adding $-446K actually added $-446K</v>
      </c>
      <c r="M613" s="61">
        <f>'SS taxation calculator'!$C$7+'SS taxation calculator'!$C$8+'SS taxation calculator'!$C$9+B613</f>
        <v>-446000</v>
      </c>
      <c r="N613" s="55">
        <f>J613+B613+'SS taxation calculator'!$C$7</f>
        <v>-446000</v>
      </c>
      <c r="O613" s="55">
        <f t="shared" si="7"/>
        <v>31500</v>
      </c>
      <c r="P613" s="132">
        <f>VLOOKUP('SS taxation calculator'!$C$12,'SS taxation calculator'!$BC$6:$BF$16,3,FALSE)</f>
        <v>0</v>
      </c>
      <c r="Q613" s="132">
        <f>VLOOKUP('SS taxation calculator'!$C$12,'SS taxation calculator'!$BC$6:$BF$16,4,FALSE)</f>
        <v>0</v>
      </c>
      <c r="R613" s="132">
        <f t="shared" si="8"/>
        <v>0</v>
      </c>
      <c r="S613" s="205">
        <f>VLOOKUP('SS taxation calculator'!$C$12,'SS taxation calculator'!$BC$6:$BF$16,2,FALSE)</f>
        <v>0</v>
      </c>
      <c r="T613" s="132">
        <f t="shared" si="9"/>
        <v>0</v>
      </c>
    </row>
    <row r="614" ht="15.75" customHeight="1">
      <c r="A614" s="55">
        <f t="shared" si="11"/>
        <v>0</v>
      </c>
      <c r="B614" s="52">
        <f t="shared" si="2"/>
        <v>-445000</v>
      </c>
      <c r="C614" s="51">
        <f>'SS taxation calculator'!$G$7</f>
        <v>0</v>
      </c>
      <c r="D614" s="52">
        <f>'SS taxation calculator'!$C$7+B614+'SS taxation calculator'!$C$8+'SS taxation calculator'!$C$9*0.5-'Line By Line'!$E$12</f>
        <v>-445000</v>
      </c>
      <c r="E614" s="52">
        <f>IF(D614&lt;'Line By Line'!$E$14,0,MIN(D614-'Line By Line'!$E$14,'Line By Line'!$E$16))</f>
        <v>0</v>
      </c>
      <c r="F614" s="52">
        <f t="shared" si="3"/>
        <v>0</v>
      </c>
      <c r="G614" s="51" t="str">
        <f t="shared" si="4"/>
        <v>50% of 1st TH</v>
      </c>
      <c r="H614" s="51">
        <f>IF('Line By Line'!$E$14&lt;D614,D614-'Line By Line'!$E$14-E614,0)</f>
        <v>0</v>
      </c>
      <c r="I614" s="52">
        <f>H614*'SS taxation calculator'!$E$32</f>
        <v>0</v>
      </c>
      <c r="J614" s="52">
        <f t="shared" si="5"/>
        <v>0</v>
      </c>
      <c r="K614" s="204" t="str">
        <f t="shared" si="6"/>
        <v>#DIV/0!</v>
      </c>
      <c r="L614" s="54" t="str">
        <f>CONCATENATE("Adding $",ROUND(B614/1000,1),"K actually added $",ROUND((B614+(J614-'SS taxation calculator'!$G$8))/1000,1),"K")</f>
        <v>Adding $-445K actually added $-445K</v>
      </c>
      <c r="M614" s="61">
        <f>'SS taxation calculator'!$C$7+'SS taxation calculator'!$C$8+'SS taxation calculator'!$C$9+B614</f>
        <v>-445000</v>
      </c>
      <c r="N614" s="55">
        <f>J614+B614+'SS taxation calculator'!$C$7</f>
        <v>-445000</v>
      </c>
      <c r="O614" s="55">
        <f t="shared" si="7"/>
        <v>31500</v>
      </c>
      <c r="P614" s="132">
        <f>VLOOKUP('SS taxation calculator'!$C$12,'SS taxation calculator'!$BC$6:$BF$16,3,FALSE)</f>
        <v>0</v>
      </c>
      <c r="Q614" s="132">
        <f>VLOOKUP('SS taxation calculator'!$C$12,'SS taxation calculator'!$BC$6:$BF$16,4,FALSE)</f>
        <v>0</v>
      </c>
      <c r="R614" s="132">
        <f t="shared" si="8"/>
        <v>0</v>
      </c>
      <c r="S614" s="205">
        <f>VLOOKUP('SS taxation calculator'!$C$12,'SS taxation calculator'!$BC$6:$BF$16,2,FALSE)</f>
        <v>0</v>
      </c>
      <c r="T614" s="132">
        <f t="shared" si="9"/>
        <v>0</v>
      </c>
    </row>
    <row r="615" ht="15.75" customHeight="1">
      <c r="A615" s="55">
        <f t="shared" si="11"/>
        <v>0</v>
      </c>
      <c r="B615" s="52">
        <f t="shared" si="2"/>
        <v>-444000</v>
      </c>
      <c r="C615" s="51">
        <f>'SS taxation calculator'!$G$7</f>
        <v>0</v>
      </c>
      <c r="D615" s="52">
        <f>'SS taxation calculator'!$C$7+B615+'SS taxation calculator'!$C$8+'SS taxation calculator'!$C$9*0.5-'Line By Line'!$E$12</f>
        <v>-444000</v>
      </c>
      <c r="E615" s="52">
        <f>IF(D615&lt;'Line By Line'!$E$14,0,MIN(D615-'Line By Line'!$E$14,'Line By Line'!$E$16))</f>
        <v>0</v>
      </c>
      <c r="F615" s="52">
        <f t="shared" si="3"/>
        <v>0</v>
      </c>
      <c r="G615" s="51" t="str">
        <f t="shared" si="4"/>
        <v>50% of 1st TH</v>
      </c>
      <c r="H615" s="51">
        <f>IF('Line By Line'!$E$14&lt;D615,D615-'Line By Line'!$E$14-E615,0)</f>
        <v>0</v>
      </c>
      <c r="I615" s="52">
        <f>H615*'SS taxation calculator'!$E$32</f>
        <v>0</v>
      </c>
      <c r="J615" s="52">
        <f t="shared" si="5"/>
        <v>0</v>
      </c>
      <c r="K615" s="204" t="str">
        <f t="shared" si="6"/>
        <v>#DIV/0!</v>
      </c>
      <c r="L615" s="54" t="str">
        <f>CONCATENATE("Adding $",ROUND(B615/1000,1),"K actually added $",ROUND((B615+(J615-'SS taxation calculator'!$G$8))/1000,1),"K")</f>
        <v>Adding $-444K actually added $-444K</v>
      </c>
      <c r="M615" s="61">
        <f>'SS taxation calculator'!$C$7+'SS taxation calculator'!$C$8+'SS taxation calculator'!$C$9+B615</f>
        <v>-444000</v>
      </c>
      <c r="N615" s="55">
        <f>J615+B615+'SS taxation calculator'!$C$7</f>
        <v>-444000</v>
      </c>
      <c r="O615" s="55">
        <f t="shared" si="7"/>
        <v>31500</v>
      </c>
      <c r="P615" s="132">
        <f>VLOOKUP('SS taxation calculator'!$C$12,'SS taxation calculator'!$BC$6:$BF$16,3,FALSE)</f>
        <v>0</v>
      </c>
      <c r="Q615" s="132">
        <f>VLOOKUP('SS taxation calculator'!$C$12,'SS taxation calculator'!$BC$6:$BF$16,4,FALSE)</f>
        <v>0</v>
      </c>
      <c r="R615" s="132">
        <f t="shared" si="8"/>
        <v>0</v>
      </c>
      <c r="S615" s="205">
        <f>VLOOKUP('SS taxation calculator'!$C$12,'SS taxation calculator'!$BC$6:$BF$16,2,FALSE)</f>
        <v>0</v>
      </c>
      <c r="T615" s="132">
        <f t="shared" si="9"/>
        <v>0</v>
      </c>
    </row>
    <row r="616" ht="15.75" customHeight="1">
      <c r="A616" s="55">
        <f t="shared" si="11"/>
        <v>0</v>
      </c>
      <c r="B616" s="52">
        <f t="shared" si="2"/>
        <v>-443000</v>
      </c>
      <c r="C616" s="51">
        <f>'SS taxation calculator'!$G$7</f>
        <v>0</v>
      </c>
      <c r="D616" s="52">
        <f>'SS taxation calculator'!$C$7+B616+'SS taxation calculator'!$C$8+'SS taxation calculator'!$C$9*0.5-'Line By Line'!$E$12</f>
        <v>-443000</v>
      </c>
      <c r="E616" s="52">
        <f>IF(D616&lt;'Line By Line'!$E$14,0,MIN(D616-'Line By Line'!$E$14,'Line By Line'!$E$16))</f>
        <v>0</v>
      </c>
      <c r="F616" s="52">
        <f t="shared" si="3"/>
        <v>0</v>
      </c>
      <c r="G616" s="51" t="str">
        <f t="shared" si="4"/>
        <v>50% of 1st TH</v>
      </c>
      <c r="H616" s="51">
        <f>IF('Line By Line'!$E$14&lt;D616,D616-'Line By Line'!$E$14-E616,0)</f>
        <v>0</v>
      </c>
      <c r="I616" s="52">
        <f>H616*'SS taxation calculator'!$E$32</f>
        <v>0</v>
      </c>
      <c r="J616" s="52">
        <f t="shared" si="5"/>
        <v>0</v>
      </c>
      <c r="K616" s="204" t="str">
        <f t="shared" si="6"/>
        <v>#DIV/0!</v>
      </c>
      <c r="L616" s="54" t="str">
        <f>CONCATENATE("Adding $",ROUND(B616/1000,1),"K actually added $",ROUND((B616+(J616-'SS taxation calculator'!$G$8))/1000,1),"K")</f>
        <v>Adding $-443K actually added $-443K</v>
      </c>
      <c r="M616" s="61">
        <f>'SS taxation calculator'!$C$7+'SS taxation calculator'!$C$8+'SS taxation calculator'!$C$9+B616</f>
        <v>-443000</v>
      </c>
      <c r="N616" s="55">
        <f>J616+B616+'SS taxation calculator'!$C$7</f>
        <v>-443000</v>
      </c>
      <c r="O616" s="55">
        <f t="shared" si="7"/>
        <v>31500</v>
      </c>
      <c r="P616" s="132">
        <f>VLOOKUP('SS taxation calculator'!$C$12,'SS taxation calculator'!$BC$6:$BF$16,3,FALSE)</f>
        <v>0</v>
      </c>
      <c r="Q616" s="132">
        <f>VLOOKUP('SS taxation calculator'!$C$12,'SS taxation calculator'!$BC$6:$BF$16,4,FALSE)</f>
        <v>0</v>
      </c>
      <c r="R616" s="132">
        <f t="shared" si="8"/>
        <v>0</v>
      </c>
      <c r="S616" s="205">
        <f>VLOOKUP('SS taxation calculator'!$C$12,'SS taxation calculator'!$BC$6:$BF$16,2,FALSE)</f>
        <v>0</v>
      </c>
      <c r="T616" s="132">
        <f t="shared" si="9"/>
        <v>0</v>
      </c>
    </row>
    <row r="617" ht="15.75" customHeight="1">
      <c r="A617" s="55">
        <f t="shared" si="11"/>
        <v>0</v>
      </c>
      <c r="B617" s="52">
        <f t="shared" si="2"/>
        <v>-442000</v>
      </c>
      <c r="C617" s="51">
        <f>'SS taxation calculator'!$G$7</f>
        <v>0</v>
      </c>
      <c r="D617" s="52">
        <f>'SS taxation calculator'!$C$7+B617+'SS taxation calculator'!$C$8+'SS taxation calculator'!$C$9*0.5-'Line By Line'!$E$12</f>
        <v>-442000</v>
      </c>
      <c r="E617" s="52">
        <f>IF(D617&lt;'Line By Line'!$E$14,0,MIN(D617-'Line By Line'!$E$14,'Line By Line'!$E$16))</f>
        <v>0</v>
      </c>
      <c r="F617" s="52">
        <f t="shared" si="3"/>
        <v>0</v>
      </c>
      <c r="G617" s="51" t="str">
        <f t="shared" si="4"/>
        <v>50% of 1st TH</v>
      </c>
      <c r="H617" s="51">
        <f>IF('Line By Line'!$E$14&lt;D617,D617-'Line By Line'!$E$14-E617,0)</f>
        <v>0</v>
      </c>
      <c r="I617" s="52">
        <f>H617*'SS taxation calculator'!$E$32</f>
        <v>0</v>
      </c>
      <c r="J617" s="52">
        <f t="shared" si="5"/>
        <v>0</v>
      </c>
      <c r="K617" s="204" t="str">
        <f t="shared" si="6"/>
        <v>#DIV/0!</v>
      </c>
      <c r="L617" s="54" t="str">
        <f>CONCATENATE("Adding $",ROUND(B617/1000,1),"K actually added $",ROUND((B617+(J617-'SS taxation calculator'!$G$8))/1000,1),"K")</f>
        <v>Adding $-442K actually added $-442K</v>
      </c>
      <c r="M617" s="61">
        <f>'SS taxation calculator'!$C$7+'SS taxation calculator'!$C$8+'SS taxation calculator'!$C$9+B617</f>
        <v>-442000</v>
      </c>
      <c r="N617" s="55">
        <f>J617+B617+'SS taxation calculator'!$C$7</f>
        <v>-442000</v>
      </c>
      <c r="O617" s="55">
        <f t="shared" si="7"/>
        <v>31500</v>
      </c>
      <c r="P617" s="132">
        <f>VLOOKUP('SS taxation calculator'!$C$12,'SS taxation calculator'!$BC$6:$BF$16,3,FALSE)</f>
        <v>0</v>
      </c>
      <c r="Q617" s="132">
        <f>VLOOKUP('SS taxation calculator'!$C$12,'SS taxation calculator'!$BC$6:$BF$16,4,FALSE)</f>
        <v>0</v>
      </c>
      <c r="R617" s="132">
        <f t="shared" si="8"/>
        <v>0</v>
      </c>
      <c r="S617" s="205">
        <f>VLOOKUP('SS taxation calculator'!$C$12,'SS taxation calculator'!$BC$6:$BF$16,2,FALSE)</f>
        <v>0</v>
      </c>
      <c r="T617" s="132">
        <f t="shared" si="9"/>
        <v>0</v>
      </c>
    </row>
    <row r="618" ht="15.75" customHeight="1">
      <c r="A618" s="55">
        <f t="shared" si="11"/>
        <v>0</v>
      </c>
      <c r="B618" s="52">
        <f t="shared" si="2"/>
        <v>-441000</v>
      </c>
      <c r="C618" s="51">
        <f>'SS taxation calculator'!$G$7</f>
        <v>0</v>
      </c>
      <c r="D618" s="52">
        <f>'SS taxation calculator'!$C$7+B618+'SS taxation calculator'!$C$8+'SS taxation calculator'!$C$9*0.5-'Line By Line'!$E$12</f>
        <v>-441000</v>
      </c>
      <c r="E618" s="52">
        <f>IF(D618&lt;'Line By Line'!$E$14,0,MIN(D618-'Line By Line'!$E$14,'Line By Line'!$E$16))</f>
        <v>0</v>
      </c>
      <c r="F618" s="52">
        <f t="shared" si="3"/>
        <v>0</v>
      </c>
      <c r="G618" s="51" t="str">
        <f t="shared" si="4"/>
        <v>50% of 1st TH</v>
      </c>
      <c r="H618" s="51">
        <f>IF('Line By Line'!$E$14&lt;D618,D618-'Line By Line'!$E$14-E618,0)</f>
        <v>0</v>
      </c>
      <c r="I618" s="52">
        <f>H618*'SS taxation calculator'!$E$32</f>
        <v>0</v>
      </c>
      <c r="J618" s="52">
        <f t="shared" si="5"/>
        <v>0</v>
      </c>
      <c r="K618" s="204" t="str">
        <f t="shared" si="6"/>
        <v>#DIV/0!</v>
      </c>
      <c r="L618" s="54" t="str">
        <f>CONCATENATE("Adding $",ROUND(B618/1000,1),"K actually added $",ROUND((B618+(J618-'SS taxation calculator'!$G$8))/1000,1),"K")</f>
        <v>Adding $-441K actually added $-441K</v>
      </c>
      <c r="M618" s="61">
        <f>'SS taxation calculator'!$C$7+'SS taxation calculator'!$C$8+'SS taxation calculator'!$C$9+B618</f>
        <v>-441000</v>
      </c>
      <c r="N618" s="55">
        <f>J618+B618+'SS taxation calculator'!$C$7</f>
        <v>-441000</v>
      </c>
      <c r="O618" s="55">
        <f t="shared" si="7"/>
        <v>31500</v>
      </c>
      <c r="P618" s="132">
        <f>VLOOKUP('SS taxation calculator'!$C$12,'SS taxation calculator'!$BC$6:$BF$16,3,FALSE)</f>
        <v>0</v>
      </c>
      <c r="Q618" s="132">
        <f>VLOOKUP('SS taxation calculator'!$C$12,'SS taxation calculator'!$BC$6:$BF$16,4,FALSE)</f>
        <v>0</v>
      </c>
      <c r="R618" s="132">
        <f t="shared" si="8"/>
        <v>0</v>
      </c>
      <c r="S618" s="205">
        <f>VLOOKUP('SS taxation calculator'!$C$12,'SS taxation calculator'!$BC$6:$BF$16,2,FALSE)</f>
        <v>0</v>
      </c>
      <c r="T618" s="132">
        <f t="shared" si="9"/>
        <v>0</v>
      </c>
    </row>
    <row r="619" ht="15.75" customHeight="1">
      <c r="A619" s="55">
        <f t="shared" si="11"/>
        <v>0</v>
      </c>
      <c r="B619" s="52">
        <f t="shared" si="2"/>
        <v>-440000</v>
      </c>
      <c r="C619" s="51">
        <f>'SS taxation calculator'!$G$7</f>
        <v>0</v>
      </c>
      <c r="D619" s="52">
        <f>'SS taxation calculator'!$C$7+B619+'SS taxation calculator'!$C$8+'SS taxation calculator'!$C$9*0.5-'Line By Line'!$E$12</f>
        <v>-440000</v>
      </c>
      <c r="E619" s="52">
        <f>IF(D619&lt;'Line By Line'!$E$14,0,MIN(D619-'Line By Line'!$E$14,'Line By Line'!$E$16))</f>
        <v>0</v>
      </c>
      <c r="F619" s="52">
        <f t="shared" si="3"/>
        <v>0</v>
      </c>
      <c r="G619" s="51" t="str">
        <f t="shared" si="4"/>
        <v>50% of 1st TH</v>
      </c>
      <c r="H619" s="51">
        <f>IF('Line By Line'!$E$14&lt;D619,D619-'Line By Line'!$E$14-E619,0)</f>
        <v>0</v>
      </c>
      <c r="I619" s="52">
        <f>H619*'SS taxation calculator'!$E$32</f>
        <v>0</v>
      </c>
      <c r="J619" s="52">
        <f t="shared" si="5"/>
        <v>0</v>
      </c>
      <c r="K619" s="204" t="str">
        <f t="shared" si="6"/>
        <v>#DIV/0!</v>
      </c>
      <c r="L619" s="54" t="str">
        <f>CONCATENATE("Adding $",ROUND(B619/1000,1),"K actually added $",ROUND((B619+(J619-'SS taxation calculator'!$G$8))/1000,1),"K")</f>
        <v>Adding $-440K actually added $-440K</v>
      </c>
      <c r="M619" s="61">
        <f>'SS taxation calculator'!$C$7+'SS taxation calculator'!$C$8+'SS taxation calculator'!$C$9+B619</f>
        <v>-440000</v>
      </c>
      <c r="N619" s="55">
        <f>J619+B619+'SS taxation calculator'!$C$7</f>
        <v>-440000</v>
      </c>
      <c r="O619" s="55">
        <f t="shared" si="7"/>
        <v>31500</v>
      </c>
      <c r="P619" s="132">
        <f>VLOOKUP('SS taxation calculator'!$C$12,'SS taxation calculator'!$BC$6:$BF$16,3,FALSE)</f>
        <v>0</v>
      </c>
      <c r="Q619" s="132">
        <f>VLOOKUP('SS taxation calculator'!$C$12,'SS taxation calculator'!$BC$6:$BF$16,4,FALSE)</f>
        <v>0</v>
      </c>
      <c r="R619" s="132">
        <f t="shared" si="8"/>
        <v>0</v>
      </c>
      <c r="S619" s="205">
        <f>VLOOKUP('SS taxation calculator'!$C$12,'SS taxation calculator'!$BC$6:$BF$16,2,FALSE)</f>
        <v>0</v>
      </c>
      <c r="T619" s="132">
        <f t="shared" si="9"/>
        <v>0</v>
      </c>
    </row>
    <row r="620" ht="15.75" customHeight="1">
      <c r="A620" s="55">
        <f t="shared" si="11"/>
        <v>0</v>
      </c>
      <c r="B620" s="52">
        <f t="shared" si="2"/>
        <v>-439000</v>
      </c>
      <c r="C620" s="51">
        <f>'SS taxation calculator'!$G$7</f>
        <v>0</v>
      </c>
      <c r="D620" s="52">
        <f>'SS taxation calculator'!$C$7+B620+'SS taxation calculator'!$C$8+'SS taxation calculator'!$C$9*0.5-'Line By Line'!$E$12</f>
        <v>-439000</v>
      </c>
      <c r="E620" s="52">
        <f>IF(D620&lt;'Line By Line'!$E$14,0,MIN(D620-'Line By Line'!$E$14,'Line By Line'!$E$16))</f>
        <v>0</v>
      </c>
      <c r="F620" s="52">
        <f t="shared" si="3"/>
        <v>0</v>
      </c>
      <c r="G620" s="51" t="str">
        <f t="shared" si="4"/>
        <v>50% of 1st TH</v>
      </c>
      <c r="H620" s="51">
        <f>IF('Line By Line'!$E$14&lt;D620,D620-'Line By Line'!$E$14-E620,0)</f>
        <v>0</v>
      </c>
      <c r="I620" s="52">
        <f>H620*'SS taxation calculator'!$E$32</f>
        <v>0</v>
      </c>
      <c r="J620" s="52">
        <f t="shared" si="5"/>
        <v>0</v>
      </c>
      <c r="K620" s="204" t="str">
        <f t="shared" si="6"/>
        <v>#DIV/0!</v>
      </c>
      <c r="L620" s="54" t="str">
        <f>CONCATENATE("Adding $",ROUND(B620/1000,1),"K actually added $",ROUND((B620+(J620-'SS taxation calculator'!$G$8))/1000,1),"K")</f>
        <v>Adding $-439K actually added $-439K</v>
      </c>
      <c r="M620" s="61">
        <f>'SS taxation calculator'!$C$7+'SS taxation calculator'!$C$8+'SS taxation calculator'!$C$9+B620</f>
        <v>-439000</v>
      </c>
      <c r="N620" s="55">
        <f>J620+B620+'SS taxation calculator'!$C$7</f>
        <v>-439000</v>
      </c>
      <c r="O620" s="55">
        <f t="shared" si="7"/>
        <v>31500</v>
      </c>
      <c r="P620" s="132">
        <f>VLOOKUP('SS taxation calculator'!$C$12,'SS taxation calculator'!$BC$6:$BF$16,3,FALSE)</f>
        <v>0</v>
      </c>
      <c r="Q620" s="132">
        <f>VLOOKUP('SS taxation calculator'!$C$12,'SS taxation calculator'!$BC$6:$BF$16,4,FALSE)</f>
        <v>0</v>
      </c>
      <c r="R620" s="132">
        <f t="shared" si="8"/>
        <v>0</v>
      </c>
      <c r="S620" s="205">
        <f>VLOOKUP('SS taxation calculator'!$C$12,'SS taxation calculator'!$BC$6:$BF$16,2,FALSE)</f>
        <v>0</v>
      </c>
      <c r="T620" s="132">
        <f t="shared" si="9"/>
        <v>0</v>
      </c>
    </row>
    <row r="621" ht="15.75" customHeight="1">
      <c r="A621" s="55">
        <f t="shared" si="11"/>
        <v>0</v>
      </c>
      <c r="B621" s="52">
        <f t="shared" si="2"/>
        <v>-438000</v>
      </c>
      <c r="C621" s="51">
        <f>'SS taxation calculator'!$G$7</f>
        <v>0</v>
      </c>
      <c r="D621" s="52">
        <f>'SS taxation calculator'!$C$7+B621+'SS taxation calculator'!$C$8+'SS taxation calculator'!$C$9*0.5-'Line By Line'!$E$12</f>
        <v>-438000</v>
      </c>
      <c r="E621" s="52">
        <f>IF(D621&lt;'Line By Line'!$E$14,0,MIN(D621-'Line By Line'!$E$14,'Line By Line'!$E$16))</f>
        <v>0</v>
      </c>
      <c r="F621" s="52">
        <f t="shared" si="3"/>
        <v>0</v>
      </c>
      <c r="G621" s="51" t="str">
        <f t="shared" si="4"/>
        <v>50% of 1st TH</v>
      </c>
      <c r="H621" s="51">
        <f>IF('Line By Line'!$E$14&lt;D621,D621-'Line By Line'!$E$14-E621,0)</f>
        <v>0</v>
      </c>
      <c r="I621" s="52">
        <f>H621*'SS taxation calculator'!$E$32</f>
        <v>0</v>
      </c>
      <c r="J621" s="52">
        <f t="shared" si="5"/>
        <v>0</v>
      </c>
      <c r="K621" s="204" t="str">
        <f t="shared" si="6"/>
        <v>#DIV/0!</v>
      </c>
      <c r="L621" s="54" t="str">
        <f>CONCATENATE("Adding $",ROUND(B621/1000,1),"K actually added $",ROUND((B621+(J621-'SS taxation calculator'!$G$8))/1000,1),"K")</f>
        <v>Adding $-438K actually added $-438K</v>
      </c>
      <c r="M621" s="61">
        <f>'SS taxation calculator'!$C$7+'SS taxation calculator'!$C$8+'SS taxation calculator'!$C$9+B621</f>
        <v>-438000</v>
      </c>
      <c r="N621" s="55">
        <f>J621+B621+'SS taxation calculator'!$C$7</f>
        <v>-438000</v>
      </c>
      <c r="O621" s="55">
        <f t="shared" si="7"/>
        <v>31500</v>
      </c>
      <c r="P621" s="132">
        <f>VLOOKUP('SS taxation calculator'!$C$12,'SS taxation calculator'!$BC$6:$BF$16,3,FALSE)</f>
        <v>0</v>
      </c>
      <c r="Q621" s="132">
        <f>VLOOKUP('SS taxation calculator'!$C$12,'SS taxation calculator'!$BC$6:$BF$16,4,FALSE)</f>
        <v>0</v>
      </c>
      <c r="R621" s="132">
        <f t="shared" si="8"/>
        <v>0</v>
      </c>
      <c r="S621" s="205">
        <f>VLOOKUP('SS taxation calculator'!$C$12,'SS taxation calculator'!$BC$6:$BF$16,2,FALSE)</f>
        <v>0</v>
      </c>
      <c r="T621" s="132">
        <f t="shared" si="9"/>
        <v>0</v>
      </c>
    </row>
    <row r="622" ht="15.75" customHeight="1">
      <c r="A622" s="55">
        <f t="shared" si="11"/>
        <v>0</v>
      </c>
      <c r="B622" s="52">
        <f t="shared" si="2"/>
        <v>-437000</v>
      </c>
      <c r="C622" s="51">
        <f>'SS taxation calculator'!$G$7</f>
        <v>0</v>
      </c>
      <c r="D622" s="52">
        <f>'SS taxation calculator'!$C$7+B622+'SS taxation calculator'!$C$8+'SS taxation calculator'!$C$9*0.5-'Line By Line'!$E$12</f>
        <v>-437000</v>
      </c>
      <c r="E622" s="52">
        <f>IF(D622&lt;'Line By Line'!$E$14,0,MIN(D622-'Line By Line'!$E$14,'Line By Line'!$E$16))</f>
        <v>0</v>
      </c>
      <c r="F622" s="52">
        <f t="shared" si="3"/>
        <v>0</v>
      </c>
      <c r="G622" s="51" t="str">
        <f t="shared" si="4"/>
        <v>50% of 1st TH</v>
      </c>
      <c r="H622" s="51">
        <f>IF('Line By Line'!$E$14&lt;D622,D622-'Line By Line'!$E$14-E622,0)</f>
        <v>0</v>
      </c>
      <c r="I622" s="52">
        <f>H622*'SS taxation calculator'!$E$32</f>
        <v>0</v>
      </c>
      <c r="J622" s="52">
        <f t="shared" si="5"/>
        <v>0</v>
      </c>
      <c r="K622" s="204" t="str">
        <f t="shared" si="6"/>
        <v>#DIV/0!</v>
      </c>
      <c r="L622" s="54" t="str">
        <f>CONCATENATE("Adding $",ROUND(B622/1000,1),"K actually added $",ROUND((B622+(J622-'SS taxation calculator'!$G$8))/1000,1),"K")</f>
        <v>Adding $-437K actually added $-437K</v>
      </c>
      <c r="M622" s="61">
        <f>'SS taxation calculator'!$C$7+'SS taxation calculator'!$C$8+'SS taxation calculator'!$C$9+B622</f>
        <v>-437000</v>
      </c>
      <c r="N622" s="55">
        <f>J622+B622+'SS taxation calculator'!$C$7</f>
        <v>-437000</v>
      </c>
      <c r="O622" s="55">
        <f t="shared" si="7"/>
        <v>31500</v>
      </c>
      <c r="P622" s="132">
        <f>VLOOKUP('SS taxation calculator'!$C$12,'SS taxation calculator'!$BC$6:$BF$16,3,FALSE)</f>
        <v>0</v>
      </c>
      <c r="Q622" s="132">
        <f>VLOOKUP('SS taxation calculator'!$C$12,'SS taxation calculator'!$BC$6:$BF$16,4,FALSE)</f>
        <v>0</v>
      </c>
      <c r="R622" s="132">
        <f t="shared" si="8"/>
        <v>0</v>
      </c>
      <c r="S622" s="205">
        <f>VLOOKUP('SS taxation calculator'!$C$12,'SS taxation calculator'!$BC$6:$BF$16,2,FALSE)</f>
        <v>0</v>
      </c>
      <c r="T622" s="132">
        <f t="shared" si="9"/>
        <v>0</v>
      </c>
    </row>
    <row r="623" ht="15.75" customHeight="1">
      <c r="A623" s="55">
        <f t="shared" si="11"/>
        <v>0</v>
      </c>
      <c r="B623" s="52">
        <f t="shared" si="2"/>
        <v>-436000</v>
      </c>
      <c r="C623" s="51">
        <f>'SS taxation calculator'!$G$7</f>
        <v>0</v>
      </c>
      <c r="D623" s="52">
        <f>'SS taxation calculator'!$C$7+B623+'SS taxation calculator'!$C$8+'SS taxation calculator'!$C$9*0.5-'Line By Line'!$E$12</f>
        <v>-436000</v>
      </c>
      <c r="E623" s="52">
        <f>IF(D623&lt;'Line By Line'!$E$14,0,MIN(D623-'Line By Line'!$E$14,'Line By Line'!$E$16))</f>
        <v>0</v>
      </c>
      <c r="F623" s="52">
        <f t="shared" si="3"/>
        <v>0</v>
      </c>
      <c r="G623" s="51" t="str">
        <f t="shared" si="4"/>
        <v>50% of 1st TH</v>
      </c>
      <c r="H623" s="51">
        <f>IF('Line By Line'!$E$14&lt;D623,D623-'Line By Line'!$E$14-E623,0)</f>
        <v>0</v>
      </c>
      <c r="I623" s="52">
        <f>H623*'SS taxation calculator'!$E$32</f>
        <v>0</v>
      </c>
      <c r="J623" s="52">
        <f t="shared" si="5"/>
        <v>0</v>
      </c>
      <c r="K623" s="204" t="str">
        <f t="shared" si="6"/>
        <v>#DIV/0!</v>
      </c>
      <c r="L623" s="54" t="str">
        <f>CONCATENATE("Adding $",ROUND(B623/1000,1),"K actually added $",ROUND((B623+(J623-'SS taxation calculator'!$G$8))/1000,1),"K")</f>
        <v>Adding $-436K actually added $-436K</v>
      </c>
      <c r="M623" s="61">
        <f>'SS taxation calculator'!$C$7+'SS taxation calculator'!$C$8+'SS taxation calculator'!$C$9+B623</f>
        <v>-436000</v>
      </c>
      <c r="N623" s="55">
        <f>J623+B623+'SS taxation calculator'!$C$7</f>
        <v>-436000</v>
      </c>
      <c r="O623" s="55">
        <f t="shared" si="7"/>
        <v>31500</v>
      </c>
      <c r="P623" s="132">
        <f>VLOOKUP('SS taxation calculator'!$C$12,'SS taxation calculator'!$BC$6:$BF$16,3,FALSE)</f>
        <v>0</v>
      </c>
      <c r="Q623" s="132">
        <f>VLOOKUP('SS taxation calculator'!$C$12,'SS taxation calculator'!$BC$6:$BF$16,4,FALSE)</f>
        <v>0</v>
      </c>
      <c r="R623" s="132">
        <f t="shared" si="8"/>
        <v>0</v>
      </c>
      <c r="S623" s="205">
        <f>VLOOKUP('SS taxation calculator'!$C$12,'SS taxation calculator'!$BC$6:$BF$16,2,FALSE)</f>
        <v>0</v>
      </c>
      <c r="T623" s="132">
        <f t="shared" si="9"/>
        <v>0</v>
      </c>
    </row>
    <row r="624" ht="15.75" customHeight="1">
      <c r="A624" s="55">
        <f t="shared" si="11"/>
        <v>0</v>
      </c>
      <c r="B624" s="52">
        <f t="shared" si="2"/>
        <v>-435000</v>
      </c>
      <c r="C624" s="51">
        <f>'SS taxation calculator'!$G$7</f>
        <v>0</v>
      </c>
      <c r="D624" s="52">
        <f>'SS taxation calculator'!$C$7+B624+'SS taxation calculator'!$C$8+'SS taxation calculator'!$C$9*0.5-'Line By Line'!$E$12</f>
        <v>-435000</v>
      </c>
      <c r="E624" s="52">
        <f>IF(D624&lt;'Line By Line'!$E$14,0,MIN(D624-'Line By Line'!$E$14,'Line By Line'!$E$16))</f>
        <v>0</v>
      </c>
      <c r="F624" s="52">
        <f t="shared" si="3"/>
        <v>0</v>
      </c>
      <c r="G624" s="51" t="str">
        <f t="shared" si="4"/>
        <v>50% of 1st TH</v>
      </c>
      <c r="H624" s="51">
        <f>IF('Line By Line'!$E$14&lt;D624,D624-'Line By Line'!$E$14-E624,0)</f>
        <v>0</v>
      </c>
      <c r="I624" s="52">
        <f>H624*'SS taxation calculator'!$E$32</f>
        <v>0</v>
      </c>
      <c r="J624" s="52">
        <f t="shared" si="5"/>
        <v>0</v>
      </c>
      <c r="K624" s="204" t="str">
        <f t="shared" si="6"/>
        <v>#DIV/0!</v>
      </c>
      <c r="L624" s="54" t="str">
        <f>CONCATENATE("Adding $",ROUND(B624/1000,1),"K actually added $",ROUND((B624+(J624-'SS taxation calculator'!$G$8))/1000,1),"K")</f>
        <v>Adding $-435K actually added $-435K</v>
      </c>
      <c r="M624" s="61">
        <f>'SS taxation calculator'!$C$7+'SS taxation calculator'!$C$8+'SS taxation calculator'!$C$9+B624</f>
        <v>-435000</v>
      </c>
      <c r="N624" s="55">
        <f>J624+B624+'SS taxation calculator'!$C$7</f>
        <v>-435000</v>
      </c>
      <c r="O624" s="55">
        <f t="shared" si="7"/>
        <v>31500</v>
      </c>
      <c r="P624" s="132">
        <f>VLOOKUP('SS taxation calculator'!$C$12,'SS taxation calculator'!$BC$6:$BF$16,3,FALSE)</f>
        <v>0</v>
      </c>
      <c r="Q624" s="132">
        <f>VLOOKUP('SS taxation calculator'!$C$12,'SS taxation calculator'!$BC$6:$BF$16,4,FALSE)</f>
        <v>0</v>
      </c>
      <c r="R624" s="132">
        <f t="shared" si="8"/>
        <v>0</v>
      </c>
      <c r="S624" s="205">
        <f>VLOOKUP('SS taxation calculator'!$C$12,'SS taxation calculator'!$BC$6:$BF$16,2,FALSE)</f>
        <v>0</v>
      </c>
      <c r="T624" s="132">
        <f t="shared" si="9"/>
        <v>0</v>
      </c>
    </row>
    <row r="625" ht="15.75" customHeight="1">
      <c r="A625" s="55">
        <f t="shared" si="11"/>
        <v>0</v>
      </c>
      <c r="B625" s="52">
        <f t="shared" si="2"/>
        <v>-434000</v>
      </c>
      <c r="C625" s="51">
        <f>'SS taxation calculator'!$G$7</f>
        <v>0</v>
      </c>
      <c r="D625" s="52">
        <f>'SS taxation calculator'!$C$7+B625+'SS taxation calculator'!$C$8+'SS taxation calculator'!$C$9*0.5-'Line By Line'!$E$12</f>
        <v>-434000</v>
      </c>
      <c r="E625" s="52">
        <f>IF(D625&lt;'Line By Line'!$E$14,0,MIN(D625-'Line By Line'!$E$14,'Line By Line'!$E$16))</f>
        <v>0</v>
      </c>
      <c r="F625" s="52">
        <f t="shared" si="3"/>
        <v>0</v>
      </c>
      <c r="G625" s="51" t="str">
        <f t="shared" si="4"/>
        <v>50% of 1st TH</v>
      </c>
      <c r="H625" s="51">
        <f>IF('Line By Line'!$E$14&lt;D625,D625-'Line By Line'!$E$14-E625,0)</f>
        <v>0</v>
      </c>
      <c r="I625" s="52">
        <f>H625*'SS taxation calculator'!$E$32</f>
        <v>0</v>
      </c>
      <c r="J625" s="52">
        <f t="shared" si="5"/>
        <v>0</v>
      </c>
      <c r="K625" s="204" t="str">
        <f t="shared" si="6"/>
        <v>#DIV/0!</v>
      </c>
      <c r="L625" s="54" t="str">
        <f>CONCATENATE("Adding $",ROUND(B625/1000,1),"K actually added $",ROUND((B625+(J625-'SS taxation calculator'!$G$8))/1000,1),"K")</f>
        <v>Adding $-434K actually added $-434K</v>
      </c>
      <c r="M625" s="61">
        <f>'SS taxation calculator'!$C$7+'SS taxation calculator'!$C$8+'SS taxation calculator'!$C$9+B625</f>
        <v>-434000</v>
      </c>
      <c r="N625" s="55">
        <f>J625+B625+'SS taxation calculator'!$C$7</f>
        <v>-434000</v>
      </c>
      <c r="O625" s="55">
        <f t="shared" si="7"/>
        <v>31500</v>
      </c>
      <c r="P625" s="132">
        <f>VLOOKUP('SS taxation calculator'!$C$12,'SS taxation calculator'!$BC$6:$BF$16,3,FALSE)</f>
        <v>0</v>
      </c>
      <c r="Q625" s="132">
        <f>VLOOKUP('SS taxation calculator'!$C$12,'SS taxation calculator'!$BC$6:$BF$16,4,FALSE)</f>
        <v>0</v>
      </c>
      <c r="R625" s="132">
        <f t="shared" si="8"/>
        <v>0</v>
      </c>
      <c r="S625" s="205">
        <f>VLOOKUP('SS taxation calculator'!$C$12,'SS taxation calculator'!$BC$6:$BF$16,2,FALSE)</f>
        <v>0</v>
      </c>
      <c r="T625" s="132">
        <f t="shared" si="9"/>
        <v>0</v>
      </c>
    </row>
    <row r="626" ht="15.75" customHeight="1">
      <c r="A626" s="55">
        <f t="shared" si="11"/>
        <v>0</v>
      </c>
      <c r="B626" s="52">
        <f t="shared" si="2"/>
        <v>-433000</v>
      </c>
      <c r="C626" s="51">
        <f>'SS taxation calculator'!$G$7</f>
        <v>0</v>
      </c>
      <c r="D626" s="52">
        <f>'SS taxation calculator'!$C$7+B626+'SS taxation calculator'!$C$8+'SS taxation calculator'!$C$9*0.5-'Line By Line'!$E$12</f>
        <v>-433000</v>
      </c>
      <c r="E626" s="52">
        <f>IF(D626&lt;'Line By Line'!$E$14,0,MIN(D626-'Line By Line'!$E$14,'Line By Line'!$E$16))</f>
        <v>0</v>
      </c>
      <c r="F626" s="52">
        <f t="shared" si="3"/>
        <v>0</v>
      </c>
      <c r="G626" s="51" t="str">
        <f t="shared" si="4"/>
        <v>50% of 1st TH</v>
      </c>
      <c r="H626" s="51">
        <f>IF('Line By Line'!$E$14&lt;D626,D626-'Line By Line'!$E$14-E626,0)</f>
        <v>0</v>
      </c>
      <c r="I626" s="52">
        <f>H626*'SS taxation calculator'!$E$32</f>
        <v>0</v>
      </c>
      <c r="J626" s="52">
        <f t="shared" si="5"/>
        <v>0</v>
      </c>
      <c r="K626" s="204" t="str">
        <f t="shared" si="6"/>
        <v>#DIV/0!</v>
      </c>
      <c r="L626" s="54" t="str">
        <f>CONCATENATE("Adding $",ROUND(B626/1000,1),"K actually added $",ROUND((B626+(J626-'SS taxation calculator'!$G$8))/1000,1),"K")</f>
        <v>Adding $-433K actually added $-433K</v>
      </c>
      <c r="M626" s="61">
        <f>'SS taxation calculator'!$C$7+'SS taxation calculator'!$C$8+'SS taxation calculator'!$C$9+B626</f>
        <v>-433000</v>
      </c>
      <c r="N626" s="55">
        <f>J626+B626+'SS taxation calculator'!$C$7</f>
        <v>-433000</v>
      </c>
      <c r="O626" s="55">
        <f t="shared" si="7"/>
        <v>31500</v>
      </c>
      <c r="P626" s="132">
        <f>VLOOKUP('SS taxation calculator'!$C$12,'SS taxation calculator'!$BC$6:$BF$16,3,FALSE)</f>
        <v>0</v>
      </c>
      <c r="Q626" s="132">
        <f>VLOOKUP('SS taxation calculator'!$C$12,'SS taxation calculator'!$BC$6:$BF$16,4,FALSE)</f>
        <v>0</v>
      </c>
      <c r="R626" s="132">
        <f t="shared" si="8"/>
        <v>0</v>
      </c>
      <c r="S626" s="205">
        <f>VLOOKUP('SS taxation calculator'!$C$12,'SS taxation calculator'!$BC$6:$BF$16,2,FALSE)</f>
        <v>0</v>
      </c>
      <c r="T626" s="132">
        <f t="shared" si="9"/>
        <v>0</v>
      </c>
    </row>
    <row r="627" ht="15.75" customHeight="1">
      <c r="A627" s="55">
        <f t="shared" si="11"/>
        <v>0</v>
      </c>
      <c r="B627" s="52">
        <f t="shared" si="2"/>
        <v>-432000</v>
      </c>
      <c r="C627" s="51">
        <f>'SS taxation calculator'!$G$7</f>
        <v>0</v>
      </c>
      <c r="D627" s="52">
        <f>'SS taxation calculator'!$C$7+B627+'SS taxation calculator'!$C$8+'SS taxation calculator'!$C$9*0.5-'Line By Line'!$E$12</f>
        <v>-432000</v>
      </c>
      <c r="E627" s="52">
        <f>IF(D627&lt;'Line By Line'!$E$14,0,MIN(D627-'Line By Line'!$E$14,'Line By Line'!$E$16))</f>
        <v>0</v>
      </c>
      <c r="F627" s="52">
        <f t="shared" si="3"/>
        <v>0</v>
      </c>
      <c r="G627" s="51" t="str">
        <f t="shared" si="4"/>
        <v>50% of 1st TH</v>
      </c>
      <c r="H627" s="51">
        <f>IF('Line By Line'!$E$14&lt;D627,D627-'Line By Line'!$E$14-E627,0)</f>
        <v>0</v>
      </c>
      <c r="I627" s="52">
        <f>H627*'SS taxation calculator'!$E$32</f>
        <v>0</v>
      </c>
      <c r="J627" s="52">
        <f t="shared" si="5"/>
        <v>0</v>
      </c>
      <c r="K627" s="204" t="str">
        <f t="shared" si="6"/>
        <v>#DIV/0!</v>
      </c>
      <c r="L627" s="54" t="str">
        <f>CONCATENATE("Adding $",ROUND(B627/1000,1),"K actually added $",ROUND((B627+(J627-'SS taxation calculator'!$G$8))/1000,1),"K")</f>
        <v>Adding $-432K actually added $-432K</v>
      </c>
      <c r="M627" s="61">
        <f>'SS taxation calculator'!$C$7+'SS taxation calculator'!$C$8+'SS taxation calculator'!$C$9+B627</f>
        <v>-432000</v>
      </c>
      <c r="N627" s="55">
        <f>J627+B627+'SS taxation calculator'!$C$7</f>
        <v>-432000</v>
      </c>
      <c r="O627" s="55">
        <f t="shared" si="7"/>
        <v>31500</v>
      </c>
      <c r="P627" s="132">
        <f>VLOOKUP('SS taxation calculator'!$C$12,'SS taxation calculator'!$BC$6:$BF$16,3,FALSE)</f>
        <v>0</v>
      </c>
      <c r="Q627" s="132">
        <f>VLOOKUP('SS taxation calculator'!$C$12,'SS taxation calculator'!$BC$6:$BF$16,4,FALSE)</f>
        <v>0</v>
      </c>
      <c r="R627" s="132">
        <f t="shared" si="8"/>
        <v>0</v>
      </c>
      <c r="S627" s="205">
        <f>VLOOKUP('SS taxation calculator'!$C$12,'SS taxation calculator'!$BC$6:$BF$16,2,FALSE)</f>
        <v>0</v>
      </c>
      <c r="T627" s="132">
        <f t="shared" si="9"/>
        <v>0</v>
      </c>
    </row>
    <row r="628" ht="15.75" customHeight="1">
      <c r="A628" s="55">
        <f t="shared" si="11"/>
        <v>0</v>
      </c>
      <c r="B628" s="52">
        <f t="shared" si="2"/>
        <v>-431000</v>
      </c>
      <c r="C628" s="51">
        <f>'SS taxation calculator'!$G$7</f>
        <v>0</v>
      </c>
      <c r="D628" s="52">
        <f>'SS taxation calculator'!$C$7+B628+'SS taxation calculator'!$C$8+'SS taxation calculator'!$C$9*0.5-'Line By Line'!$E$12</f>
        <v>-431000</v>
      </c>
      <c r="E628" s="52">
        <f>IF(D628&lt;'Line By Line'!$E$14,0,MIN(D628-'Line By Line'!$E$14,'Line By Line'!$E$16))</f>
        <v>0</v>
      </c>
      <c r="F628" s="52">
        <f t="shared" si="3"/>
        <v>0</v>
      </c>
      <c r="G628" s="51" t="str">
        <f t="shared" si="4"/>
        <v>50% of 1st TH</v>
      </c>
      <c r="H628" s="51">
        <f>IF('Line By Line'!$E$14&lt;D628,D628-'Line By Line'!$E$14-E628,0)</f>
        <v>0</v>
      </c>
      <c r="I628" s="52">
        <f>H628*'SS taxation calculator'!$E$32</f>
        <v>0</v>
      </c>
      <c r="J628" s="52">
        <f t="shared" si="5"/>
        <v>0</v>
      </c>
      <c r="K628" s="204" t="str">
        <f t="shared" si="6"/>
        <v>#DIV/0!</v>
      </c>
      <c r="L628" s="54" t="str">
        <f>CONCATENATE("Adding $",ROUND(B628/1000,1),"K actually added $",ROUND((B628+(J628-'SS taxation calculator'!$G$8))/1000,1),"K")</f>
        <v>Adding $-431K actually added $-431K</v>
      </c>
      <c r="M628" s="61">
        <f>'SS taxation calculator'!$C$7+'SS taxation calculator'!$C$8+'SS taxation calculator'!$C$9+B628</f>
        <v>-431000</v>
      </c>
      <c r="N628" s="55">
        <f>J628+B628+'SS taxation calculator'!$C$7</f>
        <v>-431000</v>
      </c>
      <c r="O628" s="55">
        <f t="shared" si="7"/>
        <v>31500</v>
      </c>
      <c r="P628" s="132">
        <f>VLOOKUP('SS taxation calculator'!$C$12,'SS taxation calculator'!$BC$6:$BF$16,3,FALSE)</f>
        <v>0</v>
      </c>
      <c r="Q628" s="132">
        <f>VLOOKUP('SS taxation calculator'!$C$12,'SS taxation calculator'!$BC$6:$BF$16,4,FALSE)</f>
        <v>0</v>
      </c>
      <c r="R628" s="132">
        <f t="shared" si="8"/>
        <v>0</v>
      </c>
      <c r="S628" s="205">
        <f>VLOOKUP('SS taxation calculator'!$C$12,'SS taxation calculator'!$BC$6:$BF$16,2,FALSE)</f>
        <v>0</v>
      </c>
      <c r="T628" s="132">
        <f t="shared" si="9"/>
        <v>0</v>
      </c>
    </row>
    <row r="629" ht="15.75" customHeight="1">
      <c r="A629" s="55">
        <f t="shared" si="11"/>
        <v>0</v>
      </c>
      <c r="B629" s="52">
        <f t="shared" si="2"/>
        <v>-430000</v>
      </c>
      <c r="C629" s="51">
        <f>'SS taxation calculator'!$G$7</f>
        <v>0</v>
      </c>
      <c r="D629" s="52">
        <f>'SS taxation calculator'!$C$7+B629+'SS taxation calculator'!$C$8+'SS taxation calculator'!$C$9*0.5-'Line By Line'!$E$12</f>
        <v>-430000</v>
      </c>
      <c r="E629" s="52">
        <f>IF(D629&lt;'Line By Line'!$E$14,0,MIN(D629-'Line By Line'!$E$14,'Line By Line'!$E$16))</f>
        <v>0</v>
      </c>
      <c r="F629" s="52">
        <f t="shared" si="3"/>
        <v>0</v>
      </c>
      <c r="G629" s="51" t="str">
        <f t="shared" si="4"/>
        <v>50% of 1st TH</v>
      </c>
      <c r="H629" s="51">
        <f>IF('Line By Line'!$E$14&lt;D629,D629-'Line By Line'!$E$14-E629,0)</f>
        <v>0</v>
      </c>
      <c r="I629" s="52">
        <f>H629*'SS taxation calculator'!$E$32</f>
        <v>0</v>
      </c>
      <c r="J629" s="52">
        <f t="shared" si="5"/>
        <v>0</v>
      </c>
      <c r="K629" s="204" t="str">
        <f t="shared" si="6"/>
        <v>#DIV/0!</v>
      </c>
      <c r="L629" s="54" t="str">
        <f>CONCATENATE("Adding $",ROUND(B629/1000,1),"K actually added $",ROUND((B629+(J629-'SS taxation calculator'!$G$8))/1000,1),"K")</f>
        <v>Adding $-430K actually added $-430K</v>
      </c>
      <c r="M629" s="61">
        <f>'SS taxation calculator'!$C$7+'SS taxation calculator'!$C$8+'SS taxation calculator'!$C$9+B629</f>
        <v>-430000</v>
      </c>
      <c r="N629" s="55">
        <f>J629+B629+'SS taxation calculator'!$C$7</f>
        <v>-430000</v>
      </c>
      <c r="O629" s="55">
        <f t="shared" si="7"/>
        <v>31500</v>
      </c>
      <c r="P629" s="132">
        <f>VLOOKUP('SS taxation calculator'!$C$12,'SS taxation calculator'!$BC$6:$BF$16,3,FALSE)</f>
        <v>0</v>
      </c>
      <c r="Q629" s="132">
        <f>VLOOKUP('SS taxation calculator'!$C$12,'SS taxation calculator'!$BC$6:$BF$16,4,FALSE)</f>
        <v>0</v>
      </c>
      <c r="R629" s="132">
        <f t="shared" si="8"/>
        <v>0</v>
      </c>
      <c r="S629" s="205">
        <f>VLOOKUP('SS taxation calculator'!$C$12,'SS taxation calculator'!$BC$6:$BF$16,2,FALSE)</f>
        <v>0</v>
      </c>
      <c r="T629" s="132">
        <f t="shared" si="9"/>
        <v>0</v>
      </c>
    </row>
    <row r="630" ht="15.75" customHeight="1">
      <c r="A630" s="55">
        <f t="shared" si="11"/>
        <v>0</v>
      </c>
      <c r="B630" s="52">
        <f t="shared" si="2"/>
        <v>-429000</v>
      </c>
      <c r="C630" s="51">
        <f>'SS taxation calculator'!$G$7</f>
        <v>0</v>
      </c>
      <c r="D630" s="52">
        <f>'SS taxation calculator'!$C$7+B630+'SS taxation calculator'!$C$8+'SS taxation calculator'!$C$9*0.5-'Line By Line'!$E$12</f>
        <v>-429000</v>
      </c>
      <c r="E630" s="52">
        <f>IF(D630&lt;'Line By Line'!$E$14,0,MIN(D630-'Line By Line'!$E$14,'Line By Line'!$E$16))</f>
        <v>0</v>
      </c>
      <c r="F630" s="52">
        <f t="shared" si="3"/>
        <v>0</v>
      </c>
      <c r="G630" s="51" t="str">
        <f t="shared" si="4"/>
        <v>50% of 1st TH</v>
      </c>
      <c r="H630" s="51">
        <f>IF('Line By Line'!$E$14&lt;D630,D630-'Line By Line'!$E$14-E630,0)</f>
        <v>0</v>
      </c>
      <c r="I630" s="52">
        <f>H630*'SS taxation calculator'!$E$32</f>
        <v>0</v>
      </c>
      <c r="J630" s="52">
        <f t="shared" si="5"/>
        <v>0</v>
      </c>
      <c r="K630" s="204" t="str">
        <f t="shared" si="6"/>
        <v>#DIV/0!</v>
      </c>
      <c r="L630" s="54" t="str">
        <f>CONCATENATE("Adding $",ROUND(B630/1000,1),"K actually added $",ROUND((B630+(J630-'SS taxation calculator'!$G$8))/1000,1),"K")</f>
        <v>Adding $-429K actually added $-429K</v>
      </c>
      <c r="M630" s="61">
        <f>'SS taxation calculator'!$C$7+'SS taxation calculator'!$C$8+'SS taxation calculator'!$C$9+B630</f>
        <v>-429000</v>
      </c>
      <c r="N630" s="55">
        <f>J630+B630+'SS taxation calculator'!$C$7</f>
        <v>-429000</v>
      </c>
      <c r="O630" s="55">
        <f t="shared" si="7"/>
        <v>31500</v>
      </c>
      <c r="P630" s="132">
        <f>VLOOKUP('SS taxation calculator'!$C$12,'SS taxation calculator'!$BC$6:$BF$16,3,FALSE)</f>
        <v>0</v>
      </c>
      <c r="Q630" s="132">
        <f>VLOOKUP('SS taxation calculator'!$C$12,'SS taxation calculator'!$BC$6:$BF$16,4,FALSE)</f>
        <v>0</v>
      </c>
      <c r="R630" s="132">
        <f t="shared" si="8"/>
        <v>0</v>
      </c>
      <c r="S630" s="205">
        <f>VLOOKUP('SS taxation calculator'!$C$12,'SS taxation calculator'!$BC$6:$BF$16,2,FALSE)</f>
        <v>0</v>
      </c>
      <c r="T630" s="132">
        <f t="shared" si="9"/>
        <v>0</v>
      </c>
    </row>
    <row r="631" ht="15.75" customHeight="1">
      <c r="A631" s="55">
        <f t="shared" si="11"/>
        <v>0</v>
      </c>
      <c r="B631" s="52">
        <f t="shared" si="2"/>
        <v>-428000</v>
      </c>
      <c r="C631" s="51">
        <f>'SS taxation calculator'!$G$7</f>
        <v>0</v>
      </c>
      <c r="D631" s="52">
        <f>'SS taxation calculator'!$C$7+B631+'SS taxation calculator'!$C$8+'SS taxation calculator'!$C$9*0.5-'Line By Line'!$E$12</f>
        <v>-428000</v>
      </c>
      <c r="E631" s="52">
        <f>IF(D631&lt;'Line By Line'!$E$14,0,MIN(D631-'Line By Line'!$E$14,'Line By Line'!$E$16))</f>
        <v>0</v>
      </c>
      <c r="F631" s="52">
        <f t="shared" si="3"/>
        <v>0</v>
      </c>
      <c r="G631" s="51" t="str">
        <f t="shared" si="4"/>
        <v>50% of 1st TH</v>
      </c>
      <c r="H631" s="51">
        <f>IF('Line By Line'!$E$14&lt;D631,D631-'Line By Line'!$E$14-E631,0)</f>
        <v>0</v>
      </c>
      <c r="I631" s="52">
        <f>H631*'SS taxation calculator'!$E$32</f>
        <v>0</v>
      </c>
      <c r="J631" s="52">
        <f t="shared" si="5"/>
        <v>0</v>
      </c>
      <c r="K631" s="204" t="str">
        <f t="shared" si="6"/>
        <v>#DIV/0!</v>
      </c>
      <c r="L631" s="54" t="str">
        <f>CONCATENATE("Adding $",ROUND(B631/1000,1),"K actually added $",ROUND((B631+(J631-'SS taxation calculator'!$G$8))/1000,1),"K")</f>
        <v>Adding $-428K actually added $-428K</v>
      </c>
      <c r="M631" s="61">
        <f>'SS taxation calculator'!$C$7+'SS taxation calculator'!$C$8+'SS taxation calculator'!$C$9+B631</f>
        <v>-428000</v>
      </c>
      <c r="N631" s="55">
        <f>J631+B631+'SS taxation calculator'!$C$7</f>
        <v>-428000</v>
      </c>
      <c r="O631" s="55">
        <f t="shared" si="7"/>
        <v>31500</v>
      </c>
      <c r="P631" s="132">
        <f>VLOOKUP('SS taxation calculator'!$C$12,'SS taxation calculator'!$BC$6:$BF$16,3,FALSE)</f>
        <v>0</v>
      </c>
      <c r="Q631" s="132">
        <f>VLOOKUP('SS taxation calculator'!$C$12,'SS taxation calculator'!$BC$6:$BF$16,4,FALSE)</f>
        <v>0</v>
      </c>
      <c r="R631" s="132">
        <f t="shared" si="8"/>
        <v>0</v>
      </c>
      <c r="S631" s="205">
        <f>VLOOKUP('SS taxation calculator'!$C$12,'SS taxation calculator'!$BC$6:$BF$16,2,FALSE)</f>
        <v>0</v>
      </c>
      <c r="T631" s="132">
        <f t="shared" si="9"/>
        <v>0</v>
      </c>
    </row>
    <row r="632" ht="15.75" customHeight="1">
      <c r="A632" s="55">
        <f t="shared" si="11"/>
        <v>0</v>
      </c>
      <c r="B632" s="52">
        <f t="shared" si="2"/>
        <v>-427000</v>
      </c>
      <c r="C632" s="51">
        <f>'SS taxation calculator'!$G$7</f>
        <v>0</v>
      </c>
      <c r="D632" s="52">
        <f>'SS taxation calculator'!$C$7+B632+'SS taxation calculator'!$C$8+'SS taxation calculator'!$C$9*0.5-'Line By Line'!$E$12</f>
        <v>-427000</v>
      </c>
      <c r="E632" s="52">
        <f>IF(D632&lt;'Line By Line'!$E$14,0,MIN(D632-'Line By Line'!$E$14,'Line By Line'!$E$16))</f>
        <v>0</v>
      </c>
      <c r="F632" s="52">
        <f t="shared" si="3"/>
        <v>0</v>
      </c>
      <c r="G632" s="51" t="str">
        <f t="shared" si="4"/>
        <v>50% of 1st TH</v>
      </c>
      <c r="H632" s="51">
        <f>IF('Line By Line'!$E$14&lt;D632,D632-'Line By Line'!$E$14-E632,0)</f>
        <v>0</v>
      </c>
      <c r="I632" s="52">
        <f>H632*'SS taxation calculator'!$E$32</f>
        <v>0</v>
      </c>
      <c r="J632" s="52">
        <f t="shared" si="5"/>
        <v>0</v>
      </c>
      <c r="K632" s="204" t="str">
        <f t="shared" si="6"/>
        <v>#DIV/0!</v>
      </c>
      <c r="L632" s="54" t="str">
        <f>CONCATENATE("Adding $",ROUND(B632/1000,1),"K actually added $",ROUND((B632+(J632-'SS taxation calculator'!$G$8))/1000,1),"K")</f>
        <v>Adding $-427K actually added $-427K</v>
      </c>
      <c r="M632" s="61">
        <f>'SS taxation calculator'!$C$7+'SS taxation calculator'!$C$8+'SS taxation calculator'!$C$9+B632</f>
        <v>-427000</v>
      </c>
      <c r="N632" s="55">
        <f>J632+B632+'SS taxation calculator'!$C$7</f>
        <v>-427000</v>
      </c>
      <c r="O632" s="55">
        <f t="shared" si="7"/>
        <v>31500</v>
      </c>
      <c r="P632" s="132">
        <f>VLOOKUP('SS taxation calculator'!$C$12,'SS taxation calculator'!$BC$6:$BF$16,3,FALSE)</f>
        <v>0</v>
      </c>
      <c r="Q632" s="132">
        <f>VLOOKUP('SS taxation calculator'!$C$12,'SS taxation calculator'!$BC$6:$BF$16,4,FALSE)</f>
        <v>0</v>
      </c>
      <c r="R632" s="132">
        <f t="shared" si="8"/>
        <v>0</v>
      </c>
      <c r="S632" s="205">
        <f>VLOOKUP('SS taxation calculator'!$C$12,'SS taxation calculator'!$BC$6:$BF$16,2,FALSE)</f>
        <v>0</v>
      </c>
      <c r="T632" s="132">
        <f t="shared" si="9"/>
        <v>0</v>
      </c>
    </row>
    <row r="633" ht="15.75" customHeight="1">
      <c r="A633" s="55">
        <f t="shared" si="11"/>
        <v>0</v>
      </c>
      <c r="B633" s="52">
        <f t="shared" si="2"/>
        <v>-426000</v>
      </c>
      <c r="C633" s="51">
        <f>'SS taxation calculator'!$G$7</f>
        <v>0</v>
      </c>
      <c r="D633" s="52">
        <f>'SS taxation calculator'!$C$7+B633+'SS taxation calculator'!$C$8+'SS taxation calculator'!$C$9*0.5-'Line By Line'!$E$12</f>
        <v>-426000</v>
      </c>
      <c r="E633" s="52">
        <f>IF(D633&lt;'Line By Line'!$E$14,0,MIN(D633-'Line By Line'!$E$14,'Line By Line'!$E$16))</f>
        <v>0</v>
      </c>
      <c r="F633" s="52">
        <f t="shared" si="3"/>
        <v>0</v>
      </c>
      <c r="G633" s="51" t="str">
        <f t="shared" si="4"/>
        <v>50% of 1st TH</v>
      </c>
      <c r="H633" s="51">
        <f>IF('Line By Line'!$E$14&lt;D633,D633-'Line By Line'!$E$14-E633,0)</f>
        <v>0</v>
      </c>
      <c r="I633" s="52">
        <f>H633*'SS taxation calculator'!$E$32</f>
        <v>0</v>
      </c>
      <c r="J633" s="52">
        <f t="shared" si="5"/>
        <v>0</v>
      </c>
      <c r="K633" s="204" t="str">
        <f t="shared" si="6"/>
        <v>#DIV/0!</v>
      </c>
      <c r="L633" s="54" t="str">
        <f>CONCATENATE("Adding $",ROUND(B633/1000,1),"K actually added $",ROUND((B633+(J633-'SS taxation calculator'!$G$8))/1000,1),"K")</f>
        <v>Adding $-426K actually added $-426K</v>
      </c>
      <c r="M633" s="61">
        <f>'SS taxation calculator'!$C$7+'SS taxation calculator'!$C$8+'SS taxation calculator'!$C$9+B633</f>
        <v>-426000</v>
      </c>
      <c r="N633" s="55">
        <f>J633+B633+'SS taxation calculator'!$C$7</f>
        <v>-426000</v>
      </c>
      <c r="O633" s="55">
        <f t="shared" si="7"/>
        <v>31500</v>
      </c>
      <c r="P633" s="132">
        <f>VLOOKUP('SS taxation calculator'!$C$12,'SS taxation calculator'!$BC$6:$BF$16,3,FALSE)</f>
        <v>0</v>
      </c>
      <c r="Q633" s="132">
        <f>VLOOKUP('SS taxation calculator'!$C$12,'SS taxation calculator'!$BC$6:$BF$16,4,FALSE)</f>
        <v>0</v>
      </c>
      <c r="R633" s="132">
        <f t="shared" si="8"/>
        <v>0</v>
      </c>
      <c r="S633" s="205">
        <f>VLOOKUP('SS taxation calculator'!$C$12,'SS taxation calculator'!$BC$6:$BF$16,2,FALSE)</f>
        <v>0</v>
      </c>
      <c r="T633" s="132">
        <f t="shared" si="9"/>
        <v>0</v>
      </c>
    </row>
    <row r="634" ht="15.75" customHeight="1">
      <c r="A634" s="55">
        <f t="shared" si="11"/>
        <v>0</v>
      </c>
      <c r="B634" s="52">
        <f t="shared" si="2"/>
        <v>-425000</v>
      </c>
      <c r="C634" s="51">
        <f>'SS taxation calculator'!$G$7</f>
        <v>0</v>
      </c>
      <c r="D634" s="52">
        <f>'SS taxation calculator'!$C$7+B634+'SS taxation calculator'!$C$8+'SS taxation calculator'!$C$9*0.5-'Line By Line'!$E$12</f>
        <v>-425000</v>
      </c>
      <c r="E634" s="52">
        <f>IF(D634&lt;'Line By Line'!$E$14,0,MIN(D634-'Line By Line'!$E$14,'Line By Line'!$E$16))</f>
        <v>0</v>
      </c>
      <c r="F634" s="52">
        <f t="shared" si="3"/>
        <v>0</v>
      </c>
      <c r="G634" s="51" t="str">
        <f t="shared" si="4"/>
        <v>50% of 1st TH</v>
      </c>
      <c r="H634" s="51">
        <f>IF('Line By Line'!$E$14&lt;D634,D634-'Line By Line'!$E$14-E634,0)</f>
        <v>0</v>
      </c>
      <c r="I634" s="52">
        <f>H634*'SS taxation calculator'!$E$32</f>
        <v>0</v>
      </c>
      <c r="J634" s="52">
        <f t="shared" si="5"/>
        <v>0</v>
      </c>
      <c r="K634" s="204" t="str">
        <f t="shared" si="6"/>
        <v>#DIV/0!</v>
      </c>
      <c r="L634" s="54" t="str">
        <f>CONCATENATE("Adding $",ROUND(B634/1000,1),"K actually added $",ROUND((B634+(J634-'SS taxation calculator'!$G$8))/1000,1),"K")</f>
        <v>Adding $-425K actually added $-425K</v>
      </c>
      <c r="M634" s="61">
        <f>'SS taxation calculator'!$C$7+'SS taxation calculator'!$C$8+'SS taxation calculator'!$C$9+B634</f>
        <v>-425000</v>
      </c>
      <c r="N634" s="55">
        <f>J634+B634+'SS taxation calculator'!$C$7</f>
        <v>-425000</v>
      </c>
      <c r="O634" s="55">
        <f t="shared" si="7"/>
        <v>31500</v>
      </c>
      <c r="P634" s="132">
        <f>VLOOKUP('SS taxation calculator'!$C$12,'SS taxation calculator'!$BC$6:$BF$16,3,FALSE)</f>
        <v>0</v>
      </c>
      <c r="Q634" s="132">
        <f>VLOOKUP('SS taxation calculator'!$C$12,'SS taxation calculator'!$BC$6:$BF$16,4,FALSE)</f>
        <v>0</v>
      </c>
      <c r="R634" s="132">
        <f t="shared" si="8"/>
        <v>0</v>
      </c>
      <c r="S634" s="205">
        <f>VLOOKUP('SS taxation calculator'!$C$12,'SS taxation calculator'!$BC$6:$BF$16,2,FALSE)</f>
        <v>0</v>
      </c>
      <c r="T634" s="132">
        <f t="shared" si="9"/>
        <v>0</v>
      </c>
    </row>
    <row r="635" ht="15.75" customHeight="1">
      <c r="A635" s="55">
        <f t="shared" si="11"/>
        <v>0</v>
      </c>
      <c r="B635" s="52">
        <f t="shared" si="2"/>
        <v>-424000</v>
      </c>
      <c r="C635" s="51">
        <f>'SS taxation calculator'!$G$7</f>
        <v>0</v>
      </c>
      <c r="D635" s="52">
        <f>'SS taxation calculator'!$C$7+B635+'SS taxation calculator'!$C$8+'SS taxation calculator'!$C$9*0.5-'Line By Line'!$E$12</f>
        <v>-424000</v>
      </c>
      <c r="E635" s="52">
        <f>IF(D635&lt;'Line By Line'!$E$14,0,MIN(D635-'Line By Line'!$E$14,'Line By Line'!$E$16))</f>
        <v>0</v>
      </c>
      <c r="F635" s="52">
        <f t="shared" si="3"/>
        <v>0</v>
      </c>
      <c r="G635" s="51" t="str">
        <f t="shared" si="4"/>
        <v>50% of 1st TH</v>
      </c>
      <c r="H635" s="51">
        <f>IF('Line By Line'!$E$14&lt;D635,D635-'Line By Line'!$E$14-E635,0)</f>
        <v>0</v>
      </c>
      <c r="I635" s="52">
        <f>H635*'SS taxation calculator'!$E$32</f>
        <v>0</v>
      </c>
      <c r="J635" s="52">
        <f t="shared" si="5"/>
        <v>0</v>
      </c>
      <c r="K635" s="204" t="str">
        <f t="shared" si="6"/>
        <v>#DIV/0!</v>
      </c>
      <c r="L635" s="54" t="str">
        <f>CONCATENATE("Adding $",ROUND(B635/1000,1),"K actually added $",ROUND((B635+(J635-'SS taxation calculator'!$G$8))/1000,1),"K")</f>
        <v>Adding $-424K actually added $-424K</v>
      </c>
      <c r="M635" s="61">
        <f>'SS taxation calculator'!$C$7+'SS taxation calculator'!$C$8+'SS taxation calculator'!$C$9+B635</f>
        <v>-424000</v>
      </c>
      <c r="N635" s="55">
        <f>J635+B635+'SS taxation calculator'!$C$7</f>
        <v>-424000</v>
      </c>
      <c r="O635" s="55">
        <f t="shared" si="7"/>
        <v>31500</v>
      </c>
      <c r="P635" s="132">
        <f>VLOOKUP('SS taxation calculator'!$C$12,'SS taxation calculator'!$BC$6:$BF$16,3,FALSE)</f>
        <v>0</v>
      </c>
      <c r="Q635" s="132">
        <f>VLOOKUP('SS taxation calculator'!$C$12,'SS taxation calculator'!$BC$6:$BF$16,4,FALSE)</f>
        <v>0</v>
      </c>
      <c r="R635" s="132">
        <f t="shared" si="8"/>
        <v>0</v>
      </c>
      <c r="S635" s="205">
        <f>VLOOKUP('SS taxation calculator'!$C$12,'SS taxation calculator'!$BC$6:$BF$16,2,FALSE)</f>
        <v>0</v>
      </c>
      <c r="T635" s="132">
        <f t="shared" si="9"/>
        <v>0</v>
      </c>
    </row>
    <row r="636" ht="15.75" customHeight="1">
      <c r="A636" s="55">
        <f t="shared" si="11"/>
        <v>0</v>
      </c>
      <c r="B636" s="52">
        <f t="shared" si="2"/>
        <v>-423000</v>
      </c>
      <c r="C636" s="51">
        <f>'SS taxation calculator'!$G$7</f>
        <v>0</v>
      </c>
      <c r="D636" s="52">
        <f>'SS taxation calculator'!$C$7+B636+'SS taxation calculator'!$C$8+'SS taxation calculator'!$C$9*0.5-'Line By Line'!$E$12</f>
        <v>-423000</v>
      </c>
      <c r="E636" s="52">
        <f>IF(D636&lt;'Line By Line'!$E$14,0,MIN(D636-'Line By Line'!$E$14,'Line By Line'!$E$16))</f>
        <v>0</v>
      </c>
      <c r="F636" s="52">
        <f t="shared" si="3"/>
        <v>0</v>
      </c>
      <c r="G636" s="51" t="str">
        <f t="shared" si="4"/>
        <v>50% of 1st TH</v>
      </c>
      <c r="H636" s="51">
        <f>IF('Line By Line'!$E$14&lt;D636,D636-'Line By Line'!$E$14-E636,0)</f>
        <v>0</v>
      </c>
      <c r="I636" s="52">
        <f>H636*'SS taxation calculator'!$E$32</f>
        <v>0</v>
      </c>
      <c r="J636" s="52">
        <f t="shared" si="5"/>
        <v>0</v>
      </c>
      <c r="K636" s="204" t="str">
        <f t="shared" si="6"/>
        <v>#DIV/0!</v>
      </c>
      <c r="L636" s="54" t="str">
        <f>CONCATENATE("Adding $",ROUND(B636/1000,1),"K actually added $",ROUND((B636+(J636-'SS taxation calculator'!$G$8))/1000,1),"K")</f>
        <v>Adding $-423K actually added $-423K</v>
      </c>
      <c r="M636" s="61">
        <f>'SS taxation calculator'!$C$7+'SS taxation calculator'!$C$8+'SS taxation calculator'!$C$9+B636</f>
        <v>-423000</v>
      </c>
      <c r="N636" s="55">
        <f>J636+B636+'SS taxation calculator'!$C$7</f>
        <v>-423000</v>
      </c>
      <c r="O636" s="55">
        <f t="shared" si="7"/>
        <v>31500</v>
      </c>
      <c r="P636" s="132">
        <f>VLOOKUP('SS taxation calculator'!$C$12,'SS taxation calculator'!$BC$6:$BF$16,3,FALSE)</f>
        <v>0</v>
      </c>
      <c r="Q636" s="132">
        <f>VLOOKUP('SS taxation calculator'!$C$12,'SS taxation calculator'!$BC$6:$BF$16,4,FALSE)</f>
        <v>0</v>
      </c>
      <c r="R636" s="132">
        <f t="shared" si="8"/>
        <v>0</v>
      </c>
      <c r="S636" s="205">
        <f>VLOOKUP('SS taxation calculator'!$C$12,'SS taxation calculator'!$BC$6:$BF$16,2,FALSE)</f>
        <v>0</v>
      </c>
      <c r="T636" s="132">
        <f t="shared" si="9"/>
        <v>0</v>
      </c>
    </row>
    <row r="637" ht="15.75" customHeight="1">
      <c r="A637" s="55">
        <f t="shared" si="11"/>
        <v>0</v>
      </c>
      <c r="B637" s="52">
        <f t="shared" si="2"/>
        <v>-422000</v>
      </c>
      <c r="C637" s="51">
        <f>'SS taxation calculator'!$G$7</f>
        <v>0</v>
      </c>
      <c r="D637" s="52">
        <f>'SS taxation calculator'!$C$7+B637+'SS taxation calculator'!$C$8+'SS taxation calculator'!$C$9*0.5-'Line By Line'!$E$12</f>
        <v>-422000</v>
      </c>
      <c r="E637" s="52">
        <f>IF(D637&lt;'Line By Line'!$E$14,0,MIN(D637-'Line By Line'!$E$14,'Line By Line'!$E$16))</f>
        <v>0</v>
      </c>
      <c r="F637" s="52">
        <f t="shared" si="3"/>
        <v>0</v>
      </c>
      <c r="G637" s="51" t="str">
        <f t="shared" si="4"/>
        <v>50% of 1st TH</v>
      </c>
      <c r="H637" s="51">
        <f>IF('Line By Line'!$E$14&lt;D637,D637-'Line By Line'!$E$14-E637,0)</f>
        <v>0</v>
      </c>
      <c r="I637" s="52">
        <f>H637*'SS taxation calculator'!$E$32</f>
        <v>0</v>
      </c>
      <c r="J637" s="52">
        <f t="shared" si="5"/>
        <v>0</v>
      </c>
      <c r="K637" s="204" t="str">
        <f t="shared" si="6"/>
        <v>#DIV/0!</v>
      </c>
      <c r="L637" s="54" t="str">
        <f>CONCATENATE("Adding $",ROUND(B637/1000,1),"K actually added $",ROUND((B637+(J637-'SS taxation calculator'!$G$8))/1000,1),"K")</f>
        <v>Adding $-422K actually added $-422K</v>
      </c>
      <c r="M637" s="61">
        <f>'SS taxation calculator'!$C$7+'SS taxation calculator'!$C$8+'SS taxation calculator'!$C$9+B637</f>
        <v>-422000</v>
      </c>
      <c r="N637" s="55">
        <f>J637+B637+'SS taxation calculator'!$C$7</f>
        <v>-422000</v>
      </c>
      <c r="O637" s="55">
        <f t="shared" si="7"/>
        <v>31500</v>
      </c>
      <c r="P637" s="132">
        <f>VLOOKUP('SS taxation calculator'!$C$12,'SS taxation calculator'!$BC$6:$BF$16,3,FALSE)</f>
        <v>0</v>
      </c>
      <c r="Q637" s="132">
        <f>VLOOKUP('SS taxation calculator'!$C$12,'SS taxation calculator'!$BC$6:$BF$16,4,FALSE)</f>
        <v>0</v>
      </c>
      <c r="R637" s="132">
        <f t="shared" si="8"/>
        <v>0</v>
      </c>
      <c r="S637" s="205">
        <f>VLOOKUP('SS taxation calculator'!$C$12,'SS taxation calculator'!$BC$6:$BF$16,2,FALSE)</f>
        <v>0</v>
      </c>
      <c r="T637" s="132">
        <f t="shared" si="9"/>
        <v>0</v>
      </c>
    </row>
    <row r="638" ht="15.75" customHeight="1">
      <c r="A638" s="55">
        <f t="shared" si="11"/>
        <v>0</v>
      </c>
      <c r="B638" s="52">
        <f t="shared" si="2"/>
        <v>-421000</v>
      </c>
      <c r="C638" s="51">
        <f>'SS taxation calculator'!$G$7</f>
        <v>0</v>
      </c>
      <c r="D638" s="52">
        <f>'SS taxation calculator'!$C$7+B638+'SS taxation calculator'!$C$8+'SS taxation calculator'!$C$9*0.5-'Line By Line'!$E$12</f>
        <v>-421000</v>
      </c>
      <c r="E638" s="52">
        <f>IF(D638&lt;'Line By Line'!$E$14,0,MIN(D638-'Line By Line'!$E$14,'Line By Line'!$E$16))</f>
        <v>0</v>
      </c>
      <c r="F638" s="52">
        <f t="shared" si="3"/>
        <v>0</v>
      </c>
      <c r="G638" s="51" t="str">
        <f t="shared" si="4"/>
        <v>50% of 1st TH</v>
      </c>
      <c r="H638" s="51">
        <f>IF('Line By Line'!$E$14&lt;D638,D638-'Line By Line'!$E$14-E638,0)</f>
        <v>0</v>
      </c>
      <c r="I638" s="52">
        <f>H638*'SS taxation calculator'!$E$32</f>
        <v>0</v>
      </c>
      <c r="J638" s="52">
        <f t="shared" si="5"/>
        <v>0</v>
      </c>
      <c r="K638" s="204" t="str">
        <f t="shared" si="6"/>
        <v>#DIV/0!</v>
      </c>
      <c r="L638" s="54" t="str">
        <f>CONCATENATE("Adding $",ROUND(B638/1000,1),"K actually added $",ROUND((B638+(J638-'SS taxation calculator'!$G$8))/1000,1),"K")</f>
        <v>Adding $-421K actually added $-421K</v>
      </c>
      <c r="M638" s="61">
        <f>'SS taxation calculator'!$C$7+'SS taxation calculator'!$C$8+'SS taxation calculator'!$C$9+B638</f>
        <v>-421000</v>
      </c>
      <c r="N638" s="55">
        <f>J638+B638+'SS taxation calculator'!$C$7</f>
        <v>-421000</v>
      </c>
      <c r="O638" s="55">
        <f t="shared" si="7"/>
        <v>31500</v>
      </c>
      <c r="P638" s="132">
        <f>VLOOKUP('SS taxation calculator'!$C$12,'SS taxation calculator'!$BC$6:$BF$16,3,FALSE)</f>
        <v>0</v>
      </c>
      <c r="Q638" s="132">
        <f>VLOOKUP('SS taxation calculator'!$C$12,'SS taxation calculator'!$BC$6:$BF$16,4,FALSE)</f>
        <v>0</v>
      </c>
      <c r="R638" s="132">
        <f t="shared" si="8"/>
        <v>0</v>
      </c>
      <c r="S638" s="205">
        <f>VLOOKUP('SS taxation calculator'!$C$12,'SS taxation calculator'!$BC$6:$BF$16,2,FALSE)</f>
        <v>0</v>
      </c>
      <c r="T638" s="132">
        <f t="shared" si="9"/>
        <v>0</v>
      </c>
    </row>
    <row r="639" ht="15.75" customHeight="1">
      <c r="A639" s="55">
        <f t="shared" si="11"/>
        <v>0</v>
      </c>
      <c r="B639" s="52">
        <f t="shared" si="2"/>
        <v>-420000</v>
      </c>
      <c r="C639" s="51">
        <f>'SS taxation calculator'!$G$7</f>
        <v>0</v>
      </c>
      <c r="D639" s="52">
        <f>'SS taxation calculator'!$C$7+B639+'SS taxation calculator'!$C$8+'SS taxation calculator'!$C$9*0.5-'Line By Line'!$E$12</f>
        <v>-420000</v>
      </c>
      <c r="E639" s="52">
        <f>IF(D639&lt;'Line By Line'!$E$14,0,MIN(D639-'Line By Line'!$E$14,'Line By Line'!$E$16))</f>
        <v>0</v>
      </c>
      <c r="F639" s="52">
        <f t="shared" si="3"/>
        <v>0</v>
      </c>
      <c r="G639" s="51" t="str">
        <f t="shared" si="4"/>
        <v>50% of 1st TH</v>
      </c>
      <c r="H639" s="51">
        <f>IF('Line By Line'!$E$14&lt;D639,D639-'Line By Line'!$E$14-E639,0)</f>
        <v>0</v>
      </c>
      <c r="I639" s="52">
        <f>H639*'SS taxation calculator'!$E$32</f>
        <v>0</v>
      </c>
      <c r="J639" s="52">
        <f t="shared" si="5"/>
        <v>0</v>
      </c>
      <c r="K639" s="204" t="str">
        <f t="shared" si="6"/>
        <v>#DIV/0!</v>
      </c>
      <c r="L639" s="54" t="str">
        <f>CONCATENATE("Adding $",ROUND(B639/1000,1),"K actually added $",ROUND((B639+(J639-'SS taxation calculator'!$G$8))/1000,1),"K")</f>
        <v>Adding $-420K actually added $-420K</v>
      </c>
      <c r="M639" s="61">
        <f>'SS taxation calculator'!$C$7+'SS taxation calculator'!$C$8+'SS taxation calculator'!$C$9+B639</f>
        <v>-420000</v>
      </c>
      <c r="N639" s="55">
        <f>J639+B639+'SS taxation calculator'!$C$7</f>
        <v>-420000</v>
      </c>
      <c r="O639" s="55">
        <f t="shared" si="7"/>
        <v>31500</v>
      </c>
      <c r="P639" s="132">
        <f>VLOOKUP('SS taxation calculator'!$C$12,'SS taxation calculator'!$BC$6:$BF$16,3,FALSE)</f>
        <v>0</v>
      </c>
      <c r="Q639" s="132">
        <f>VLOOKUP('SS taxation calculator'!$C$12,'SS taxation calculator'!$BC$6:$BF$16,4,FALSE)</f>
        <v>0</v>
      </c>
      <c r="R639" s="132">
        <f t="shared" si="8"/>
        <v>0</v>
      </c>
      <c r="S639" s="205">
        <f>VLOOKUP('SS taxation calculator'!$C$12,'SS taxation calculator'!$BC$6:$BF$16,2,FALSE)</f>
        <v>0</v>
      </c>
      <c r="T639" s="132">
        <f t="shared" si="9"/>
        <v>0</v>
      </c>
    </row>
    <row r="640" ht="15.75" customHeight="1">
      <c r="A640" s="55">
        <f t="shared" si="11"/>
        <v>0</v>
      </c>
      <c r="B640" s="52">
        <f t="shared" si="2"/>
        <v>-419000</v>
      </c>
      <c r="C640" s="51">
        <f>'SS taxation calculator'!$G$7</f>
        <v>0</v>
      </c>
      <c r="D640" s="52">
        <f>'SS taxation calculator'!$C$7+B640+'SS taxation calculator'!$C$8+'SS taxation calculator'!$C$9*0.5-'Line By Line'!$E$12</f>
        <v>-419000</v>
      </c>
      <c r="E640" s="52">
        <f>IF(D640&lt;'Line By Line'!$E$14,0,MIN(D640-'Line By Line'!$E$14,'Line By Line'!$E$16))</f>
        <v>0</v>
      </c>
      <c r="F640" s="52">
        <f t="shared" si="3"/>
        <v>0</v>
      </c>
      <c r="G640" s="51" t="str">
        <f t="shared" si="4"/>
        <v>50% of 1st TH</v>
      </c>
      <c r="H640" s="51">
        <f>IF('Line By Line'!$E$14&lt;D640,D640-'Line By Line'!$E$14-E640,0)</f>
        <v>0</v>
      </c>
      <c r="I640" s="52">
        <f>H640*'SS taxation calculator'!$E$32</f>
        <v>0</v>
      </c>
      <c r="J640" s="52">
        <f t="shared" si="5"/>
        <v>0</v>
      </c>
      <c r="K640" s="204" t="str">
        <f t="shared" si="6"/>
        <v>#DIV/0!</v>
      </c>
      <c r="L640" s="54" t="str">
        <f>CONCATENATE("Adding $",ROUND(B640/1000,1),"K actually added $",ROUND((B640+(J640-'SS taxation calculator'!$G$8))/1000,1),"K")</f>
        <v>Adding $-419K actually added $-419K</v>
      </c>
      <c r="M640" s="61">
        <f>'SS taxation calculator'!$C$7+'SS taxation calculator'!$C$8+'SS taxation calculator'!$C$9+B640</f>
        <v>-419000</v>
      </c>
      <c r="N640" s="55">
        <f>J640+B640+'SS taxation calculator'!$C$7</f>
        <v>-419000</v>
      </c>
      <c r="O640" s="55">
        <f t="shared" si="7"/>
        <v>31500</v>
      </c>
      <c r="P640" s="132">
        <f>VLOOKUP('SS taxation calculator'!$C$12,'SS taxation calculator'!$BC$6:$BF$16,3,FALSE)</f>
        <v>0</v>
      </c>
      <c r="Q640" s="132">
        <f>VLOOKUP('SS taxation calculator'!$C$12,'SS taxation calculator'!$BC$6:$BF$16,4,FALSE)</f>
        <v>0</v>
      </c>
      <c r="R640" s="132">
        <f t="shared" si="8"/>
        <v>0</v>
      </c>
      <c r="S640" s="205">
        <f>VLOOKUP('SS taxation calculator'!$C$12,'SS taxation calculator'!$BC$6:$BF$16,2,FALSE)</f>
        <v>0</v>
      </c>
      <c r="T640" s="132">
        <f t="shared" si="9"/>
        <v>0</v>
      </c>
    </row>
    <row r="641" ht="15.75" customHeight="1">
      <c r="A641" s="55">
        <f t="shared" si="11"/>
        <v>0</v>
      </c>
      <c r="B641" s="52">
        <f t="shared" si="2"/>
        <v>-418000</v>
      </c>
      <c r="C641" s="51">
        <f>'SS taxation calculator'!$G$7</f>
        <v>0</v>
      </c>
      <c r="D641" s="52">
        <f>'SS taxation calculator'!$C$7+B641+'SS taxation calculator'!$C$8+'SS taxation calculator'!$C$9*0.5-'Line By Line'!$E$12</f>
        <v>-418000</v>
      </c>
      <c r="E641" s="52">
        <f>IF(D641&lt;'Line By Line'!$E$14,0,MIN(D641-'Line By Line'!$E$14,'Line By Line'!$E$16))</f>
        <v>0</v>
      </c>
      <c r="F641" s="52">
        <f t="shared" si="3"/>
        <v>0</v>
      </c>
      <c r="G641" s="51" t="str">
        <f t="shared" si="4"/>
        <v>50% of 1st TH</v>
      </c>
      <c r="H641" s="51">
        <f>IF('Line By Line'!$E$14&lt;D641,D641-'Line By Line'!$E$14-E641,0)</f>
        <v>0</v>
      </c>
      <c r="I641" s="52">
        <f>H641*'SS taxation calculator'!$E$32</f>
        <v>0</v>
      </c>
      <c r="J641" s="52">
        <f t="shared" si="5"/>
        <v>0</v>
      </c>
      <c r="K641" s="204" t="str">
        <f t="shared" si="6"/>
        <v>#DIV/0!</v>
      </c>
      <c r="L641" s="54" t="str">
        <f>CONCATENATE("Adding $",ROUND(B641/1000,1),"K actually added $",ROUND((B641+(J641-'SS taxation calculator'!$G$8))/1000,1),"K")</f>
        <v>Adding $-418K actually added $-418K</v>
      </c>
      <c r="M641" s="61">
        <f>'SS taxation calculator'!$C$7+'SS taxation calculator'!$C$8+'SS taxation calculator'!$C$9+B641</f>
        <v>-418000</v>
      </c>
      <c r="N641" s="55">
        <f>J641+B641+'SS taxation calculator'!$C$7</f>
        <v>-418000</v>
      </c>
      <c r="O641" s="55">
        <f t="shared" si="7"/>
        <v>31500</v>
      </c>
      <c r="P641" s="132">
        <f>VLOOKUP('SS taxation calculator'!$C$12,'SS taxation calculator'!$BC$6:$BF$16,3,FALSE)</f>
        <v>0</v>
      </c>
      <c r="Q641" s="132">
        <f>VLOOKUP('SS taxation calculator'!$C$12,'SS taxation calculator'!$BC$6:$BF$16,4,FALSE)</f>
        <v>0</v>
      </c>
      <c r="R641" s="132">
        <f t="shared" si="8"/>
        <v>0</v>
      </c>
      <c r="S641" s="205">
        <f>VLOOKUP('SS taxation calculator'!$C$12,'SS taxation calculator'!$BC$6:$BF$16,2,FALSE)</f>
        <v>0</v>
      </c>
      <c r="T641" s="132">
        <f t="shared" si="9"/>
        <v>0</v>
      </c>
    </row>
    <row r="642" ht="15.75" customHeight="1">
      <c r="A642" s="55">
        <f t="shared" si="11"/>
        <v>0</v>
      </c>
      <c r="B642" s="52">
        <f t="shared" si="2"/>
        <v>-417000</v>
      </c>
      <c r="C642" s="51">
        <f>'SS taxation calculator'!$G$7</f>
        <v>0</v>
      </c>
      <c r="D642" s="52">
        <f>'SS taxation calculator'!$C$7+B642+'SS taxation calculator'!$C$8+'SS taxation calculator'!$C$9*0.5-'Line By Line'!$E$12</f>
        <v>-417000</v>
      </c>
      <c r="E642" s="52">
        <f>IF(D642&lt;'Line By Line'!$E$14,0,MIN(D642-'Line By Line'!$E$14,'Line By Line'!$E$16))</f>
        <v>0</v>
      </c>
      <c r="F642" s="52">
        <f t="shared" si="3"/>
        <v>0</v>
      </c>
      <c r="G642" s="51" t="str">
        <f t="shared" si="4"/>
        <v>50% of 1st TH</v>
      </c>
      <c r="H642" s="51">
        <f>IF('Line By Line'!$E$14&lt;D642,D642-'Line By Line'!$E$14-E642,0)</f>
        <v>0</v>
      </c>
      <c r="I642" s="52">
        <f>H642*'SS taxation calculator'!$E$32</f>
        <v>0</v>
      </c>
      <c r="J642" s="52">
        <f t="shared" si="5"/>
        <v>0</v>
      </c>
      <c r="K642" s="204" t="str">
        <f t="shared" si="6"/>
        <v>#DIV/0!</v>
      </c>
      <c r="L642" s="54" t="str">
        <f>CONCATENATE("Adding $",ROUND(B642/1000,1),"K actually added $",ROUND((B642+(J642-'SS taxation calculator'!$G$8))/1000,1),"K")</f>
        <v>Adding $-417K actually added $-417K</v>
      </c>
      <c r="M642" s="61">
        <f>'SS taxation calculator'!$C$7+'SS taxation calculator'!$C$8+'SS taxation calculator'!$C$9+B642</f>
        <v>-417000</v>
      </c>
      <c r="N642" s="55">
        <f>J642+B642+'SS taxation calculator'!$C$7</f>
        <v>-417000</v>
      </c>
      <c r="O642" s="55">
        <f t="shared" si="7"/>
        <v>31500</v>
      </c>
      <c r="P642" s="132">
        <f>VLOOKUP('SS taxation calculator'!$C$12,'SS taxation calculator'!$BC$6:$BF$16,3,FALSE)</f>
        <v>0</v>
      </c>
      <c r="Q642" s="132">
        <f>VLOOKUP('SS taxation calculator'!$C$12,'SS taxation calculator'!$BC$6:$BF$16,4,FALSE)</f>
        <v>0</v>
      </c>
      <c r="R642" s="132">
        <f t="shared" si="8"/>
        <v>0</v>
      </c>
      <c r="S642" s="205">
        <f>VLOOKUP('SS taxation calculator'!$C$12,'SS taxation calculator'!$BC$6:$BF$16,2,FALSE)</f>
        <v>0</v>
      </c>
      <c r="T642" s="132">
        <f t="shared" si="9"/>
        <v>0</v>
      </c>
    </row>
    <row r="643" ht="15.75" customHeight="1">
      <c r="A643" s="55">
        <f t="shared" si="11"/>
        <v>0</v>
      </c>
      <c r="B643" s="52">
        <f t="shared" si="2"/>
        <v>-416000</v>
      </c>
      <c r="C643" s="51">
        <f>'SS taxation calculator'!$G$7</f>
        <v>0</v>
      </c>
      <c r="D643" s="52">
        <f>'SS taxation calculator'!$C$7+B643+'SS taxation calculator'!$C$8+'SS taxation calculator'!$C$9*0.5-'Line By Line'!$E$12</f>
        <v>-416000</v>
      </c>
      <c r="E643" s="52">
        <f>IF(D643&lt;'Line By Line'!$E$14,0,MIN(D643-'Line By Line'!$E$14,'Line By Line'!$E$16))</f>
        <v>0</v>
      </c>
      <c r="F643" s="52">
        <f t="shared" si="3"/>
        <v>0</v>
      </c>
      <c r="G643" s="51" t="str">
        <f t="shared" si="4"/>
        <v>50% of 1st TH</v>
      </c>
      <c r="H643" s="51">
        <f>IF('Line By Line'!$E$14&lt;D643,D643-'Line By Line'!$E$14-E643,0)</f>
        <v>0</v>
      </c>
      <c r="I643" s="52">
        <f>H643*'SS taxation calculator'!$E$32</f>
        <v>0</v>
      </c>
      <c r="J643" s="52">
        <f t="shared" si="5"/>
        <v>0</v>
      </c>
      <c r="K643" s="204" t="str">
        <f t="shared" si="6"/>
        <v>#DIV/0!</v>
      </c>
      <c r="L643" s="54" t="str">
        <f>CONCATENATE("Adding $",ROUND(B643/1000,1),"K actually added $",ROUND((B643+(J643-'SS taxation calculator'!$G$8))/1000,1),"K")</f>
        <v>Adding $-416K actually added $-416K</v>
      </c>
      <c r="M643" s="61">
        <f>'SS taxation calculator'!$C$7+'SS taxation calculator'!$C$8+'SS taxation calculator'!$C$9+B643</f>
        <v>-416000</v>
      </c>
      <c r="N643" s="55">
        <f>J643+B643+'SS taxation calculator'!$C$7</f>
        <v>-416000</v>
      </c>
      <c r="O643" s="55">
        <f t="shared" si="7"/>
        <v>31500</v>
      </c>
      <c r="P643" s="132">
        <f>VLOOKUP('SS taxation calculator'!$C$12,'SS taxation calculator'!$BC$6:$BF$16,3,FALSE)</f>
        <v>0</v>
      </c>
      <c r="Q643" s="132">
        <f>VLOOKUP('SS taxation calculator'!$C$12,'SS taxation calculator'!$BC$6:$BF$16,4,FALSE)</f>
        <v>0</v>
      </c>
      <c r="R643" s="132">
        <f t="shared" si="8"/>
        <v>0</v>
      </c>
      <c r="S643" s="205">
        <f>VLOOKUP('SS taxation calculator'!$C$12,'SS taxation calculator'!$BC$6:$BF$16,2,FALSE)</f>
        <v>0</v>
      </c>
      <c r="T643" s="132">
        <f t="shared" si="9"/>
        <v>0</v>
      </c>
    </row>
    <row r="644" ht="15.75" customHeight="1">
      <c r="A644" s="55">
        <f t="shared" si="11"/>
        <v>0</v>
      </c>
      <c r="B644" s="52">
        <f t="shared" si="2"/>
        <v>-415000</v>
      </c>
      <c r="C644" s="51">
        <f>'SS taxation calculator'!$G$7</f>
        <v>0</v>
      </c>
      <c r="D644" s="52">
        <f>'SS taxation calculator'!$C$7+B644+'SS taxation calculator'!$C$8+'SS taxation calculator'!$C$9*0.5-'Line By Line'!$E$12</f>
        <v>-415000</v>
      </c>
      <c r="E644" s="52">
        <f>IF(D644&lt;'Line By Line'!$E$14,0,MIN(D644-'Line By Line'!$E$14,'Line By Line'!$E$16))</f>
        <v>0</v>
      </c>
      <c r="F644" s="52">
        <f t="shared" si="3"/>
        <v>0</v>
      </c>
      <c r="G644" s="51" t="str">
        <f t="shared" si="4"/>
        <v>50% of 1st TH</v>
      </c>
      <c r="H644" s="51">
        <f>IF('Line By Line'!$E$14&lt;D644,D644-'Line By Line'!$E$14-E644,0)</f>
        <v>0</v>
      </c>
      <c r="I644" s="52">
        <f>H644*'SS taxation calculator'!$E$32</f>
        <v>0</v>
      </c>
      <c r="J644" s="52">
        <f t="shared" si="5"/>
        <v>0</v>
      </c>
      <c r="K644" s="204" t="str">
        <f t="shared" si="6"/>
        <v>#DIV/0!</v>
      </c>
      <c r="L644" s="54" t="str">
        <f>CONCATENATE("Adding $",ROUND(B644/1000,1),"K actually added $",ROUND((B644+(J644-'SS taxation calculator'!$G$8))/1000,1),"K")</f>
        <v>Adding $-415K actually added $-415K</v>
      </c>
      <c r="M644" s="61">
        <f>'SS taxation calculator'!$C$7+'SS taxation calculator'!$C$8+'SS taxation calculator'!$C$9+B644</f>
        <v>-415000</v>
      </c>
      <c r="N644" s="55">
        <f>J644+B644+'SS taxation calculator'!$C$7</f>
        <v>-415000</v>
      </c>
      <c r="O644" s="55">
        <f t="shared" si="7"/>
        <v>31500</v>
      </c>
      <c r="P644" s="132">
        <f>VLOOKUP('SS taxation calculator'!$C$12,'SS taxation calculator'!$BC$6:$BF$16,3,FALSE)</f>
        <v>0</v>
      </c>
      <c r="Q644" s="132">
        <f>VLOOKUP('SS taxation calculator'!$C$12,'SS taxation calculator'!$BC$6:$BF$16,4,FALSE)</f>
        <v>0</v>
      </c>
      <c r="R644" s="132">
        <f t="shared" si="8"/>
        <v>0</v>
      </c>
      <c r="S644" s="205">
        <f>VLOOKUP('SS taxation calculator'!$C$12,'SS taxation calculator'!$BC$6:$BF$16,2,FALSE)</f>
        <v>0</v>
      </c>
      <c r="T644" s="132">
        <f t="shared" si="9"/>
        <v>0</v>
      </c>
    </row>
    <row r="645" ht="15.75" customHeight="1">
      <c r="A645" s="55">
        <f t="shared" si="11"/>
        <v>0</v>
      </c>
      <c r="B645" s="52">
        <f t="shared" si="2"/>
        <v>-414000</v>
      </c>
      <c r="C645" s="51">
        <f>'SS taxation calculator'!$G$7</f>
        <v>0</v>
      </c>
      <c r="D645" s="52">
        <f>'SS taxation calculator'!$C$7+B645+'SS taxation calculator'!$C$8+'SS taxation calculator'!$C$9*0.5-'Line By Line'!$E$12</f>
        <v>-414000</v>
      </c>
      <c r="E645" s="52">
        <f>IF(D645&lt;'Line By Line'!$E$14,0,MIN(D645-'Line By Line'!$E$14,'Line By Line'!$E$16))</f>
        <v>0</v>
      </c>
      <c r="F645" s="52">
        <f t="shared" si="3"/>
        <v>0</v>
      </c>
      <c r="G645" s="51" t="str">
        <f t="shared" si="4"/>
        <v>50% of 1st TH</v>
      </c>
      <c r="H645" s="51">
        <f>IF('Line By Line'!$E$14&lt;D645,D645-'Line By Line'!$E$14-E645,0)</f>
        <v>0</v>
      </c>
      <c r="I645" s="52">
        <f>H645*'SS taxation calculator'!$E$32</f>
        <v>0</v>
      </c>
      <c r="J645" s="52">
        <f t="shared" si="5"/>
        <v>0</v>
      </c>
      <c r="K645" s="204" t="str">
        <f t="shared" si="6"/>
        <v>#DIV/0!</v>
      </c>
      <c r="L645" s="54" t="str">
        <f>CONCATENATE("Adding $",ROUND(B645/1000,1),"K actually added $",ROUND((B645+(J645-'SS taxation calculator'!$G$8))/1000,1),"K")</f>
        <v>Adding $-414K actually added $-414K</v>
      </c>
      <c r="M645" s="61">
        <f>'SS taxation calculator'!$C$7+'SS taxation calculator'!$C$8+'SS taxation calculator'!$C$9+B645</f>
        <v>-414000</v>
      </c>
      <c r="N645" s="55">
        <f>J645+B645+'SS taxation calculator'!$C$7</f>
        <v>-414000</v>
      </c>
      <c r="O645" s="55">
        <f t="shared" si="7"/>
        <v>31500</v>
      </c>
      <c r="P645" s="132">
        <f>VLOOKUP('SS taxation calculator'!$C$12,'SS taxation calculator'!$BC$6:$BF$16,3,FALSE)</f>
        <v>0</v>
      </c>
      <c r="Q645" s="132">
        <f>VLOOKUP('SS taxation calculator'!$C$12,'SS taxation calculator'!$BC$6:$BF$16,4,FALSE)</f>
        <v>0</v>
      </c>
      <c r="R645" s="132">
        <f t="shared" si="8"/>
        <v>0</v>
      </c>
      <c r="S645" s="205">
        <f>VLOOKUP('SS taxation calculator'!$C$12,'SS taxation calculator'!$BC$6:$BF$16,2,FALSE)</f>
        <v>0</v>
      </c>
      <c r="T645" s="132">
        <f t="shared" si="9"/>
        <v>0</v>
      </c>
    </row>
    <row r="646" ht="15.75" customHeight="1">
      <c r="A646" s="55">
        <f t="shared" si="11"/>
        <v>0</v>
      </c>
      <c r="B646" s="52">
        <f t="shared" si="2"/>
        <v>-413000</v>
      </c>
      <c r="C646" s="51">
        <f>'SS taxation calculator'!$G$7</f>
        <v>0</v>
      </c>
      <c r="D646" s="52">
        <f>'SS taxation calculator'!$C$7+B646+'SS taxation calculator'!$C$8+'SS taxation calculator'!$C$9*0.5-'Line By Line'!$E$12</f>
        <v>-413000</v>
      </c>
      <c r="E646" s="52">
        <f>IF(D646&lt;'Line By Line'!$E$14,0,MIN(D646-'Line By Line'!$E$14,'Line By Line'!$E$16))</f>
        <v>0</v>
      </c>
      <c r="F646" s="52">
        <f t="shared" si="3"/>
        <v>0</v>
      </c>
      <c r="G646" s="51" t="str">
        <f t="shared" si="4"/>
        <v>50% of 1st TH</v>
      </c>
      <c r="H646" s="51">
        <f>IF('Line By Line'!$E$14&lt;D646,D646-'Line By Line'!$E$14-E646,0)</f>
        <v>0</v>
      </c>
      <c r="I646" s="52">
        <f>H646*'SS taxation calculator'!$E$32</f>
        <v>0</v>
      </c>
      <c r="J646" s="52">
        <f t="shared" si="5"/>
        <v>0</v>
      </c>
      <c r="K646" s="204" t="str">
        <f t="shared" si="6"/>
        <v>#DIV/0!</v>
      </c>
      <c r="L646" s="54" t="str">
        <f>CONCATENATE("Adding $",ROUND(B646/1000,1),"K actually added $",ROUND((B646+(J646-'SS taxation calculator'!$G$8))/1000,1),"K")</f>
        <v>Adding $-413K actually added $-413K</v>
      </c>
      <c r="M646" s="61">
        <f>'SS taxation calculator'!$C$7+'SS taxation calculator'!$C$8+'SS taxation calculator'!$C$9+B646</f>
        <v>-413000</v>
      </c>
      <c r="N646" s="55">
        <f>J646+B646+'SS taxation calculator'!$C$7</f>
        <v>-413000</v>
      </c>
      <c r="O646" s="55">
        <f t="shared" si="7"/>
        <v>31500</v>
      </c>
      <c r="P646" s="132">
        <f>VLOOKUP('SS taxation calculator'!$C$12,'SS taxation calculator'!$BC$6:$BF$16,3,FALSE)</f>
        <v>0</v>
      </c>
      <c r="Q646" s="132">
        <f>VLOOKUP('SS taxation calculator'!$C$12,'SS taxation calculator'!$BC$6:$BF$16,4,FALSE)</f>
        <v>0</v>
      </c>
      <c r="R646" s="132">
        <f t="shared" si="8"/>
        <v>0</v>
      </c>
      <c r="S646" s="205">
        <f>VLOOKUP('SS taxation calculator'!$C$12,'SS taxation calculator'!$BC$6:$BF$16,2,FALSE)</f>
        <v>0</v>
      </c>
      <c r="T646" s="132">
        <f t="shared" si="9"/>
        <v>0</v>
      </c>
    </row>
    <row r="647" ht="15.75" customHeight="1">
      <c r="A647" s="55">
        <f t="shared" si="11"/>
        <v>0</v>
      </c>
      <c r="B647" s="52">
        <f t="shared" si="2"/>
        <v>-412000</v>
      </c>
      <c r="C647" s="51">
        <f>'SS taxation calculator'!$G$7</f>
        <v>0</v>
      </c>
      <c r="D647" s="52">
        <f>'SS taxation calculator'!$C$7+B647+'SS taxation calculator'!$C$8+'SS taxation calculator'!$C$9*0.5-'Line By Line'!$E$12</f>
        <v>-412000</v>
      </c>
      <c r="E647" s="52">
        <f>IF(D647&lt;'Line By Line'!$E$14,0,MIN(D647-'Line By Line'!$E$14,'Line By Line'!$E$16))</f>
        <v>0</v>
      </c>
      <c r="F647" s="52">
        <f t="shared" si="3"/>
        <v>0</v>
      </c>
      <c r="G647" s="51" t="str">
        <f t="shared" si="4"/>
        <v>50% of 1st TH</v>
      </c>
      <c r="H647" s="51">
        <f>IF('Line By Line'!$E$14&lt;D647,D647-'Line By Line'!$E$14-E647,0)</f>
        <v>0</v>
      </c>
      <c r="I647" s="52">
        <f>H647*'SS taxation calculator'!$E$32</f>
        <v>0</v>
      </c>
      <c r="J647" s="52">
        <f t="shared" si="5"/>
        <v>0</v>
      </c>
      <c r="K647" s="204" t="str">
        <f t="shared" si="6"/>
        <v>#DIV/0!</v>
      </c>
      <c r="L647" s="54" t="str">
        <f>CONCATENATE("Adding $",ROUND(B647/1000,1),"K actually added $",ROUND((B647+(J647-'SS taxation calculator'!$G$8))/1000,1),"K")</f>
        <v>Adding $-412K actually added $-412K</v>
      </c>
      <c r="M647" s="61">
        <f>'SS taxation calculator'!$C$7+'SS taxation calculator'!$C$8+'SS taxation calculator'!$C$9+B647</f>
        <v>-412000</v>
      </c>
      <c r="N647" s="55">
        <f>J647+B647+'SS taxation calculator'!$C$7</f>
        <v>-412000</v>
      </c>
      <c r="O647" s="55">
        <f t="shared" si="7"/>
        <v>31500</v>
      </c>
      <c r="P647" s="132">
        <f>VLOOKUP('SS taxation calculator'!$C$12,'SS taxation calculator'!$BC$6:$BF$16,3,FALSE)</f>
        <v>0</v>
      </c>
      <c r="Q647" s="132">
        <f>VLOOKUP('SS taxation calculator'!$C$12,'SS taxation calculator'!$BC$6:$BF$16,4,FALSE)</f>
        <v>0</v>
      </c>
      <c r="R647" s="132">
        <f t="shared" si="8"/>
        <v>0</v>
      </c>
      <c r="S647" s="205">
        <f>VLOOKUP('SS taxation calculator'!$C$12,'SS taxation calculator'!$BC$6:$BF$16,2,FALSE)</f>
        <v>0</v>
      </c>
      <c r="T647" s="132">
        <f t="shared" si="9"/>
        <v>0</v>
      </c>
    </row>
    <row r="648" ht="15.75" customHeight="1">
      <c r="A648" s="55">
        <f t="shared" si="11"/>
        <v>0</v>
      </c>
      <c r="B648" s="52">
        <f t="shared" si="2"/>
        <v>-411000</v>
      </c>
      <c r="C648" s="51">
        <f>'SS taxation calculator'!$G$7</f>
        <v>0</v>
      </c>
      <c r="D648" s="52">
        <f>'SS taxation calculator'!$C$7+B648+'SS taxation calculator'!$C$8+'SS taxation calculator'!$C$9*0.5-'Line By Line'!$E$12</f>
        <v>-411000</v>
      </c>
      <c r="E648" s="52">
        <f>IF(D648&lt;'Line By Line'!$E$14,0,MIN(D648-'Line By Line'!$E$14,'Line By Line'!$E$16))</f>
        <v>0</v>
      </c>
      <c r="F648" s="52">
        <f t="shared" si="3"/>
        <v>0</v>
      </c>
      <c r="G648" s="51" t="str">
        <f t="shared" si="4"/>
        <v>50% of 1st TH</v>
      </c>
      <c r="H648" s="51">
        <f>IF('Line By Line'!$E$14&lt;D648,D648-'Line By Line'!$E$14-E648,0)</f>
        <v>0</v>
      </c>
      <c r="I648" s="52">
        <f>H648*'SS taxation calculator'!$E$32</f>
        <v>0</v>
      </c>
      <c r="J648" s="52">
        <f t="shared" si="5"/>
        <v>0</v>
      </c>
      <c r="K648" s="204" t="str">
        <f t="shared" si="6"/>
        <v>#DIV/0!</v>
      </c>
      <c r="L648" s="54" t="str">
        <f>CONCATENATE("Adding $",ROUND(B648/1000,1),"K actually added $",ROUND((B648+(J648-'SS taxation calculator'!$G$8))/1000,1),"K")</f>
        <v>Adding $-411K actually added $-411K</v>
      </c>
      <c r="M648" s="61">
        <f>'SS taxation calculator'!$C$7+'SS taxation calculator'!$C$8+'SS taxation calculator'!$C$9+B648</f>
        <v>-411000</v>
      </c>
      <c r="N648" s="55">
        <f>J648+B648+'SS taxation calculator'!$C$7</f>
        <v>-411000</v>
      </c>
      <c r="O648" s="55">
        <f t="shared" si="7"/>
        <v>31500</v>
      </c>
      <c r="P648" s="132">
        <f>VLOOKUP('SS taxation calculator'!$C$12,'SS taxation calculator'!$BC$6:$BF$16,3,FALSE)</f>
        <v>0</v>
      </c>
      <c r="Q648" s="132">
        <f>VLOOKUP('SS taxation calculator'!$C$12,'SS taxation calculator'!$BC$6:$BF$16,4,FALSE)</f>
        <v>0</v>
      </c>
      <c r="R648" s="132">
        <f t="shared" si="8"/>
        <v>0</v>
      </c>
      <c r="S648" s="205">
        <f>VLOOKUP('SS taxation calculator'!$C$12,'SS taxation calculator'!$BC$6:$BF$16,2,FALSE)</f>
        <v>0</v>
      </c>
      <c r="T648" s="132">
        <f t="shared" si="9"/>
        <v>0</v>
      </c>
    </row>
    <row r="649" ht="15.75" customHeight="1">
      <c r="A649" s="55">
        <f t="shared" si="11"/>
        <v>0</v>
      </c>
      <c r="B649" s="52">
        <f t="shared" si="2"/>
        <v>-410000</v>
      </c>
      <c r="C649" s="51">
        <f>'SS taxation calculator'!$G$7</f>
        <v>0</v>
      </c>
      <c r="D649" s="52">
        <f>'SS taxation calculator'!$C$7+B649+'SS taxation calculator'!$C$8+'SS taxation calculator'!$C$9*0.5-'Line By Line'!$E$12</f>
        <v>-410000</v>
      </c>
      <c r="E649" s="52">
        <f>IF(D649&lt;'Line By Line'!$E$14,0,MIN(D649-'Line By Line'!$E$14,'Line By Line'!$E$16))</f>
        <v>0</v>
      </c>
      <c r="F649" s="52">
        <f t="shared" si="3"/>
        <v>0</v>
      </c>
      <c r="G649" s="51" t="str">
        <f t="shared" si="4"/>
        <v>50% of 1st TH</v>
      </c>
      <c r="H649" s="51">
        <f>IF('Line By Line'!$E$14&lt;D649,D649-'Line By Line'!$E$14-E649,0)</f>
        <v>0</v>
      </c>
      <c r="I649" s="52">
        <f>H649*'SS taxation calculator'!$E$32</f>
        <v>0</v>
      </c>
      <c r="J649" s="52">
        <f t="shared" si="5"/>
        <v>0</v>
      </c>
      <c r="K649" s="204" t="str">
        <f t="shared" si="6"/>
        <v>#DIV/0!</v>
      </c>
      <c r="L649" s="54" t="str">
        <f>CONCATENATE("Adding $",ROUND(B649/1000,1),"K actually added $",ROUND((B649+(J649-'SS taxation calculator'!$G$8))/1000,1),"K")</f>
        <v>Adding $-410K actually added $-410K</v>
      </c>
      <c r="M649" s="61">
        <f>'SS taxation calculator'!$C$7+'SS taxation calculator'!$C$8+'SS taxation calculator'!$C$9+B649</f>
        <v>-410000</v>
      </c>
      <c r="N649" s="55">
        <f>J649+B649+'SS taxation calculator'!$C$7</f>
        <v>-410000</v>
      </c>
      <c r="O649" s="55">
        <f t="shared" si="7"/>
        <v>31500</v>
      </c>
      <c r="P649" s="132">
        <f>VLOOKUP('SS taxation calculator'!$C$12,'SS taxation calculator'!$BC$6:$BF$16,3,FALSE)</f>
        <v>0</v>
      </c>
      <c r="Q649" s="132">
        <f>VLOOKUP('SS taxation calculator'!$C$12,'SS taxation calculator'!$BC$6:$BF$16,4,FALSE)</f>
        <v>0</v>
      </c>
      <c r="R649" s="132">
        <f t="shared" si="8"/>
        <v>0</v>
      </c>
      <c r="S649" s="205">
        <f>VLOOKUP('SS taxation calculator'!$C$12,'SS taxation calculator'!$BC$6:$BF$16,2,FALSE)</f>
        <v>0</v>
      </c>
      <c r="T649" s="132">
        <f t="shared" si="9"/>
        <v>0</v>
      </c>
    </row>
    <row r="650" ht="15.75" customHeight="1">
      <c r="A650" s="55">
        <f t="shared" si="11"/>
        <v>0</v>
      </c>
      <c r="B650" s="52">
        <f t="shared" si="2"/>
        <v>-409000</v>
      </c>
      <c r="C650" s="51">
        <f>'SS taxation calculator'!$G$7</f>
        <v>0</v>
      </c>
      <c r="D650" s="52">
        <f>'SS taxation calculator'!$C$7+B650+'SS taxation calculator'!$C$8+'SS taxation calculator'!$C$9*0.5-'Line By Line'!$E$12</f>
        <v>-409000</v>
      </c>
      <c r="E650" s="52">
        <f>IF(D650&lt;'Line By Line'!$E$14,0,MIN(D650-'Line By Line'!$E$14,'Line By Line'!$E$16))</f>
        <v>0</v>
      </c>
      <c r="F650" s="52">
        <f t="shared" si="3"/>
        <v>0</v>
      </c>
      <c r="G650" s="51" t="str">
        <f t="shared" si="4"/>
        <v>50% of 1st TH</v>
      </c>
      <c r="H650" s="51">
        <f>IF('Line By Line'!$E$14&lt;D650,D650-'Line By Line'!$E$14-E650,0)</f>
        <v>0</v>
      </c>
      <c r="I650" s="52">
        <f>H650*'SS taxation calculator'!$E$32</f>
        <v>0</v>
      </c>
      <c r="J650" s="52">
        <f t="shared" si="5"/>
        <v>0</v>
      </c>
      <c r="K650" s="204" t="str">
        <f t="shared" si="6"/>
        <v>#DIV/0!</v>
      </c>
      <c r="L650" s="54" t="str">
        <f>CONCATENATE("Adding $",ROUND(B650/1000,1),"K actually added $",ROUND((B650+(J650-'SS taxation calculator'!$G$8))/1000,1),"K")</f>
        <v>Adding $-409K actually added $-409K</v>
      </c>
      <c r="M650" s="61">
        <f>'SS taxation calculator'!$C$7+'SS taxation calculator'!$C$8+'SS taxation calculator'!$C$9+B650</f>
        <v>-409000</v>
      </c>
      <c r="N650" s="55">
        <f>J650+B650+'SS taxation calculator'!$C$7</f>
        <v>-409000</v>
      </c>
      <c r="O650" s="55">
        <f t="shared" si="7"/>
        <v>31500</v>
      </c>
      <c r="P650" s="132">
        <f>VLOOKUP('SS taxation calculator'!$C$12,'SS taxation calculator'!$BC$6:$BF$16,3,FALSE)</f>
        <v>0</v>
      </c>
      <c r="Q650" s="132">
        <f>VLOOKUP('SS taxation calculator'!$C$12,'SS taxation calculator'!$BC$6:$BF$16,4,FALSE)</f>
        <v>0</v>
      </c>
      <c r="R650" s="132">
        <f t="shared" si="8"/>
        <v>0</v>
      </c>
      <c r="S650" s="205">
        <f>VLOOKUP('SS taxation calculator'!$C$12,'SS taxation calculator'!$BC$6:$BF$16,2,FALSE)</f>
        <v>0</v>
      </c>
      <c r="T650" s="132">
        <f t="shared" si="9"/>
        <v>0</v>
      </c>
    </row>
    <row r="651" ht="15.75" customHeight="1">
      <c r="A651" s="55">
        <f t="shared" si="11"/>
        <v>0</v>
      </c>
      <c r="B651" s="52">
        <f t="shared" si="2"/>
        <v>-408000</v>
      </c>
      <c r="C651" s="51">
        <f>'SS taxation calculator'!$G$7</f>
        <v>0</v>
      </c>
      <c r="D651" s="52">
        <f>'SS taxation calculator'!$C$7+B651+'SS taxation calculator'!$C$8+'SS taxation calculator'!$C$9*0.5-'Line By Line'!$E$12</f>
        <v>-408000</v>
      </c>
      <c r="E651" s="52">
        <f>IF(D651&lt;'Line By Line'!$E$14,0,MIN(D651-'Line By Line'!$E$14,'Line By Line'!$E$16))</f>
        <v>0</v>
      </c>
      <c r="F651" s="52">
        <f t="shared" si="3"/>
        <v>0</v>
      </c>
      <c r="G651" s="51" t="str">
        <f t="shared" si="4"/>
        <v>50% of 1st TH</v>
      </c>
      <c r="H651" s="51">
        <f>IF('Line By Line'!$E$14&lt;D651,D651-'Line By Line'!$E$14-E651,0)</f>
        <v>0</v>
      </c>
      <c r="I651" s="52">
        <f>H651*'SS taxation calculator'!$E$32</f>
        <v>0</v>
      </c>
      <c r="J651" s="52">
        <f t="shared" si="5"/>
        <v>0</v>
      </c>
      <c r="K651" s="204" t="str">
        <f t="shared" si="6"/>
        <v>#DIV/0!</v>
      </c>
      <c r="L651" s="54" t="str">
        <f>CONCATENATE("Adding $",ROUND(B651/1000,1),"K actually added $",ROUND((B651+(J651-'SS taxation calculator'!$G$8))/1000,1),"K")</f>
        <v>Adding $-408K actually added $-408K</v>
      </c>
      <c r="M651" s="61">
        <f>'SS taxation calculator'!$C$7+'SS taxation calculator'!$C$8+'SS taxation calculator'!$C$9+B651</f>
        <v>-408000</v>
      </c>
      <c r="N651" s="55">
        <f>J651+B651+'SS taxation calculator'!$C$7</f>
        <v>-408000</v>
      </c>
      <c r="O651" s="55">
        <f t="shared" si="7"/>
        <v>31500</v>
      </c>
      <c r="P651" s="132">
        <f>VLOOKUP('SS taxation calculator'!$C$12,'SS taxation calculator'!$BC$6:$BF$16,3,FALSE)</f>
        <v>0</v>
      </c>
      <c r="Q651" s="132">
        <f>VLOOKUP('SS taxation calculator'!$C$12,'SS taxation calculator'!$BC$6:$BF$16,4,FALSE)</f>
        <v>0</v>
      </c>
      <c r="R651" s="132">
        <f t="shared" si="8"/>
        <v>0</v>
      </c>
      <c r="S651" s="205">
        <f>VLOOKUP('SS taxation calculator'!$C$12,'SS taxation calculator'!$BC$6:$BF$16,2,FALSE)</f>
        <v>0</v>
      </c>
      <c r="T651" s="132">
        <f t="shared" si="9"/>
        <v>0</v>
      </c>
    </row>
    <row r="652" ht="15.75" customHeight="1">
      <c r="A652" s="55">
        <f t="shared" si="11"/>
        <v>0</v>
      </c>
      <c r="B652" s="52">
        <f t="shared" si="2"/>
        <v>-407000</v>
      </c>
      <c r="C652" s="51">
        <f>'SS taxation calculator'!$G$7</f>
        <v>0</v>
      </c>
      <c r="D652" s="52">
        <f>'SS taxation calculator'!$C$7+B652+'SS taxation calculator'!$C$8+'SS taxation calculator'!$C$9*0.5-'Line By Line'!$E$12</f>
        <v>-407000</v>
      </c>
      <c r="E652" s="52">
        <f>IF(D652&lt;'Line By Line'!$E$14,0,MIN(D652-'Line By Line'!$E$14,'Line By Line'!$E$16))</f>
        <v>0</v>
      </c>
      <c r="F652" s="52">
        <f t="shared" si="3"/>
        <v>0</v>
      </c>
      <c r="G652" s="51" t="str">
        <f t="shared" si="4"/>
        <v>50% of 1st TH</v>
      </c>
      <c r="H652" s="51">
        <f>IF('Line By Line'!$E$14&lt;D652,D652-'Line By Line'!$E$14-E652,0)</f>
        <v>0</v>
      </c>
      <c r="I652" s="52">
        <f>H652*'SS taxation calculator'!$E$32</f>
        <v>0</v>
      </c>
      <c r="J652" s="52">
        <f t="shared" si="5"/>
        <v>0</v>
      </c>
      <c r="K652" s="204" t="str">
        <f t="shared" si="6"/>
        <v>#DIV/0!</v>
      </c>
      <c r="L652" s="54" t="str">
        <f>CONCATENATE("Adding $",ROUND(B652/1000,1),"K actually added $",ROUND((B652+(J652-'SS taxation calculator'!$G$8))/1000,1),"K")</f>
        <v>Adding $-407K actually added $-407K</v>
      </c>
      <c r="M652" s="61">
        <f>'SS taxation calculator'!$C$7+'SS taxation calculator'!$C$8+'SS taxation calculator'!$C$9+B652</f>
        <v>-407000</v>
      </c>
      <c r="N652" s="55">
        <f>J652+B652+'SS taxation calculator'!$C$7</f>
        <v>-407000</v>
      </c>
      <c r="O652" s="55">
        <f t="shared" si="7"/>
        <v>31500</v>
      </c>
      <c r="P652" s="132">
        <f>VLOOKUP('SS taxation calculator'!$C$12,'SS taxation calculator'!$BC$6:$BF$16,3,FALSE)</f>
        <v>0</v>
      </c>
      <c r="Q652" s="132">
        <f>VLOOKUP('SS taxation calculator'!$C$12,'SS taxation calculator'!$BC$6:$BF$16,4,FALSE)</f>
        <v>0</v>
      </c>
      <c r="R652" s="132">
        <f t="shared" si="8"/>
        <v>0</v>
      </c>
      <c r="S652" s="205">
        <f>VLOOKUP('SS taxation calculator'!$C$12,'SS taxation calculator'!$BC$6:$BF$16,2,FALSE)</f>
        <v>0</v>
      </c>
      <c r="T652" s="132">
        <f t="shared" si="9"/>
        <v>0</v>
      </c>
    </row>
    <row r="653" ht="15.75" customHeight="1">
      <c r="A653" s="55">
        <f t="shared" si="11"/>
        <v>0</v>
      </c>
      <c r="B653" s="52">
        <f t="shared" si="2"/>
        <v>-406000</v>
      </c>
      <c r="C653" s="51">
        <f>'SS taxation calculator'!$G$7</f>
        <v>0</v>
      </c>
      <c r="D653" s="52">
        <f>'SS taxation calculator'!$C$7+B653+'SS taxation calculator'!$C$8+'SS taxation calculator'!$C$9*0.5-'Line By Line'!$E$12</f>
        <v>-406000</v>
      </c>
      <c r="E653" s="52">
        <f>IF(D653&lt;'Line By Line'!$E$14,0,MIN(D653-'Line By Line'!$E$14,'Line By Line'!$E$16))</f>
        <v>0</v>
      </c>
      <c r="F653" s="52">
        <f t="shared" si="3"/>
        <v>0</v>
      </c>
      <c r="G653" s="51" t="str">
        <f t="shared" si="4"/>
        <v>50% of 1st TH</v>
      </c>
      <c r="H653" s="51">
        <f>IF('Line By Line'!$E$14&lt;D653,D653-'Line By Line'!$E$14-E653,0)</f>
        <v>0</v>
      </c>
      <c r="I653" s="52">
        <f>H653*'SS taxation calculator'!$E$32</f>
        <v>0</v>
      </c>
      <c r="J653" s="52">
        <f t="shared" si="5"/>
        <v>0</v>
      </c>
      <c r="K653" s="204" t="str">
        <f t="shared" si="6"/>
        <v>#DIV/0!</v>
      </c>
      <c r="L653" s="54" t="str">
        <f>CONCATENATE("Adding $",ROUND(B653/1000,1),"K actually added $",ROUND((B653+(J653-'SS taxation calculator'!$G$8))/1000,1),"K")</f>
        <v>Adding $-406K actually added $-406K</v>
      </c>
      <c r="M653" s="61">
        <f>'SS taxation calculator'!$C$7+'SS taxation calculator'!$C$8+'SS taxation calculator'!$C$9+B653</f>
        <v>-406000</v>
      </c>
      <c r="N653" s="55">
        <f>J653+B653+'SS taxation calculator'!$C$7</f>
        <v>-406000</v>
      </c>
      <c r="O653" s="55">
        <f t="shared" si="7"/>
        <v>31500</v>
      </c>
      <c r="P653" s="132">
        <f>VLOOKUP('SS taxation calculator'!$C$12,'SS taxation calculator'!$BC$6:$BF$16,3,FALSE)</f>
        <v>0</v>
      </c>
      <c r="Q653" s="132">
        <f>VLOOKUP('SS taxation calculator'!$C$12,'SS taxation calculator'!$BC$6:$BF$16,4,FALSE)</f>
        <v>0</v>
      </c>
      <c r="R653" s="132">
        <f t="shared" si="8"/>
        <v>0</v>
      </c>
      <c r="S653" s="205">
        <f>VLOOKUP('SS taxation calculator'!$C$12,'SS taxation calculator'!$BC$6:$BF$16,2,FALSE)</f>
        <v>0</v>
      </c>
      <c r="T653" s="132">
        <f t="shared" si="9"/>
        <v>0</v>
      </c>
    </row>
    <row r="654" ht="15.75" customHeight="1">
      <c r="A654" s="55">
        <f t="shared" si="11"/>
        <v>0</v>
      </c>
      <c r="B654" s="52">
        <f t="shared" si="2"/>
        <v>-405000</v>
      </c>
      <c r="C654" s="51">
        <f>'SS taxation calculator'!$G$7</f>
        <v>0</v>
      </c>
      <c r="D654" s="52">
        <f>'SS taxation calculator'!$C$7+B654+'SS taxation calculator'!$C$8+'SS taxation calculator'!$C$9*0.5-'Line By Line'!$E$12</f>
        <v>-405000</v>
      </c>
      <c r="E654" s="52">
        <f>IF(D654&lt;'Line By Line'!$E$14,0,MIN(D654-'Line By Line'!$E$14,'Line By Line'!$E$16))</f>
        <v>0</v>
      </c>
      <c r="F654" s="52">
        <f t="shared" si="3"/>
        <v>0</v>
      </c>
      <c r="G654" s="51" t="str">
        <f t="shared" si="4"/>
        <v>50% of 1st TH</v>
      </c>
      <c r="H654" s="51">
        <f>IF('Line By Line'!$E$14&lt;D654,D654-'Line By Line'!$E$14-E654,0)</f>
        <v>0</v>
      </c>
      <c r="I654" s="52">
        <f>H654*'SS taxation calculator'!$E$32</f>
        <v>0</v>
      </c>
      <c r="J654" s="52">
        <f t="shared" si="5"/>
        <v>0</v>
      </c>
      <c r="K654" s="204" t="str">
        <f t="shared" si="6"/>
        <v>#DIV/0!</v>
      </c>
      <c r="L654" s="54" t="str">
        <f>CONCATENATE("Adding $",ROUND(B654/1000,1),"K actually added $",ROUND((B654+(J654-'SS taxation calculator'!$G$8))/1000,1),"K")</f>
        <v>Adding $-405K actually added $-405K</v>
      </c>
      <c r="M654" s="61">
        <f>'SS taxation calculator'!$C$7+'SS taxation calculator'!$C$8+'SS taxation calculator'!$C$9+B654</f>
        <v>-405000</v>
      </c>
      <c r="N654" s="55">
        <f>J654+B654+'SS taxation calculator'!$C$7</f>
        <v>-405000</v>
      </c>
      <c r="O654" s="55">
        <f t="shared" si="7"/>
        <v>31500</v>
      </c>
      <c r="P654" s="132">
        <f>VLOOKUP('SS taxation calculator'!$C$12,'SS taxation calculator'!$BC$6:$BF$16,3,FALSE)</f>
        <v>0</v>
      </c>
      <c r="Q654" s="132">
        <f>VLOOKUP('SS taxation calculator'!$C$12,'SS taxation calculator'!$BC$6:$BF$16,4,FALSE)</f>
        <v>0</v>
      </c>
      <c r="R654" s="132">
        <f t="shared" si="8"/>
        <v>0</v>
      </c>
      <c r="S654" s="205">
        <f>VLOOKUP('SS taxation calculator'!$C$12,'SS taxation calculator'!$BC$6:$BF$16,2,FALSE)</f>
        <v>0</v>
      </c>
      <c r="T654" s="132">
        <f t="shared" si="9"/>
        <v>0</v>
      </c>
    </row>
    <row r="655" ht="15.75" customHeight="1">
      <c r="A655" s="55">
        <f t="shared" si="11"/>
        <v>0</v>
      </c>
      <c r="B655" s="52">
        <f t="shared" si="2"/>
        <v>-404000</v>
      </c>
      <c r="C655" s="51">
        <f>'SS taxation calculator'!$G$7</f>
        <v>0</v>
      </c>
      <c r="D655" s="52">
        <f>'SS taxation calculator'!$C$7+B655+'SS taxation calculator'!$C$8+'SS taxation calculator'!$C$9*0.5-'Line By Line'!$E$12</f>
        <v>-404000</v>
      </c>
      <c r="E655" s="52">
        <f>IF(D655&lt;'Line By Line'!$E$14,0,MIN(D655-'Line By Line'!$E$14,'Line By Line'!$E$16))</f>
        <v>0</v>
      </c>
      <c r="F655" s="52">
        <f t="shared" si="3"/>
        <v>0</v>
      </c>
      <c r="G655" s="51" t="str">
        <f t="shared" si="4"/>
        <v>50% of 1st TH</v>
      </c>
      <c r="H655" s="51">
        <f>IF('Line By Line'!$E$14&lt;D655,D655-'Line By Line'!$E$14-E655,0)</f>
        <v>0</v>
      </c>
      <c r="I655" s="52">
        <f>H655*'SS taxation calculator'!$E$32</f>
        <v>0</v>
      </c>
      <c r="J655" s="52">
        <f t="shared" si="5"/>
        <v>0</v>
      </c>
      <c r="K655" s="204" t="str">
        <f t="shared" si="6"/>
        <v>#DIV/0!</v>
      </c>
      <c r="L655" s="54" t="str">
        <f>CONCATENATE("Adding $",ROUND(B655/1000,1),"K actually added $",ROUND((B655+(J655-'SS taxation calculator'!$G$8))/1000,1),"K")</f>
        <v>Adding $-404K actually added $-404K</v>
      </c>
      <c r="M655" s="61">
        <f>'SS taxation calculator'!$C$7+'SS taxation calculator'!$C$8+'SS taxation calculator'!$C$9+B655</f>
        <v>-404000</v>
      </c>
      <c r="N655" s="55">
        <f>J655+B655+'SS taxation calculator'!$C$7</f>
        <v>-404000</v>
      </c>
      <c r="O655" s="55">
        <f t="shared" si="7"/>
        <v>31500</v>
      </c>
      <c r="P655" s="132">
        <f>VLOOKUP('SS taxation calculator'!$C$12,'SS taxation calculator'!$BC$6:$BF$16,3,FALSE)</f>
        <v>0</v>
      </c>
      <c r="Q655" s="132">
        <f>VLOOKUP('SS taxation calculator'!$C$12,'SS taxation calculator'!$BC$6:$BF$16,4,FALSE)</f>
        <v>0</v>
      </c>
      <c r="R655" s="132">
        <f t="shared" si="8"/>
        <v>0</v>
      </c>
      <c r="S655" s="205">
        <f>VLOOKUP('SS taxation calculator'!$C$12,'SS taxation calculator'!$BC$6:$BF$16,2,FALSE)</f>
        <v>0</v>
      </c>
      <c r="T655" s="132">
        <f t="shared" si="9"/>
        <v>0</v>
      </c>
    </row>
    <row r="656" ht="15.75" customHeight="1">
      <c r="A656" s="55">
        <f t="shared" si="11"/>
        <v>0</v>
      </c>
      <c r="B656" s="52">
        <f t="shared" si="2"/>
        <v>-403000</v>
      </c>
      <c r="C656" s="51">
        <f>'SS taxation calculator'!$G$7</f>
        <v>0</v>
      </c>
      <c r="D656" s="52">
        <f>'SS taxation calculator'!$C$7+B656+'SS taxation calculator'!$C$8+'SS taxation calculator'!$C$9*0.5-'Line By Line'!$E$12</f>
        <v>-403000</v>
      </c>
      <c r="E656" s="52">
        <f>IF(D656&lt;'Line By Line'!$E$14,0,MIN(D656-'Line By Line'!$E$14,'Line By Line'!$E$16))</f>
        <v>0</v>
      </c>
      <c r="F656" s="52">
        <f t="shared" si="3"/>
        <v>0</v>
      </c>
      <c r="G656" s="51" t="str">
        <f t="shared" si="4"/>
        <v>50% of 1st TH</v>
      </c>
      <c r="H656" s="51">
        <f>IF('Line By Line'!$E$14&lt;D656,D656-'Line By Line'!$E$14-E656,0)</f>
        <v>0</v>
      </c>
      <c r="I656" s="52">
        <f>H656*'SS taxation calculator'!$E$32</f>
        <v>0</v>
      </c>
      <c r="J656" s="52">
        <f t="shared" si="5"/>
        <v>0</v>
      </c>
      <c r="K656" s="204" t="str">
        <f t="shared" si="6"/>
        <v>#DIV/0!</v>
      </c>
      <c r="L656" s="54" t="str">
        <f>CONCATENATE("Adding $",ROUND(B656/1000,1),"K actually added $",ROUND((B656+(J656-'SS taxation calculator'!$G$8))/1000,1),"K")</f>
        <v>Adding $-403K actually added $-403K</v>
      </c>
      <c r="M656" s="61">
        <f>'SS taxation calculator'!$C$7+'SS taxation calculator'!$C$8+'SS taxation calculator'!$C$9+B656</f>
        <v>-403000</v>
      </c>
      <c r="N656" s="55">
        <f>J656+B656+'SS taxation calculator'!$C$7</f>
        <v>-403000</v>
      </c>
      <c r="O656" s="55">
        <f t="shared" si="7"/>
        <v>31500</v>
      </c>
      <c r="P656" s="132">
        <f>VLOOKUP('SS taxation calculator'!$C$12,'SS taxation calculator'!$BC$6:$BF$16,3,FALSE)</f>
        <v>0</v>
      </c>
      <c r="Q656" s="132">
        <f>VLOOKUP('SS taxation calculator'!$C$12,'SS taxation calculator'!$BC$6:$BF$16,4,FALSE)</f>
        <v>0</v>
      </c>
      <c r="R656" s="132">
        <f t="shared" si="8"/>
        <v>0</v>
      </c>
      <c r="S656" s="205">
        <f>VLOOKUP('SS taxation calculator'!$C$12,'SS taxation calculator'!$BC$6:$BF$16,2,FALSE)</f>
        <v>0</v>
      </c>
      <c r="T656" s="132">
        <f t="shared" si="9"/>
        <v>0</v>
      </c>
    </row>
    <row r="657" ht="15.75" customHeight="1">
      <c r="A657" s="55">
        <f t="shared" si="11"/>
        <v>0</v>
      </c>
      <c r="B657" s="52">
        <f t="shared" si="2"/>
        <v>-402000</v>
      </c>
      <c r="C657" s="51">
        <f>'SS taxation calculator'!$G$7</f>
        <v>0</v>
      </c>
      <c r="D657" s="52">
        <f>'SS taxation calculator'!$C$7+B657+'SS taxation calculator'!$C$8+'SS taxation calculator'!$C$9*0.5-'Line By Line'!$E$12</f>
        <v>-402000</v>
      </c>
      <c r="E657" s="52">
        <f>IF(D657&lt;'Line By Line'!$E$14,0,MIN(D657-'Line By Line'!$E$14,'Line By Line'!$E$16))</f>
        <v>0</v>
      </c>
      <c r="F657" s="52">
        <f t="shared" si="3"/>
        <v>0</v>
      </c>
      <c r="G657" s="51" t="str">
        <f t="shared" si="4"/>
        <v>50% of 1st TH</v>
      </c>
      <c r="H657" s="51">
        <f>IF('Line By Line'!$E$14&lt;D657,D657-'Line By Line'!$E$14-E657,0)</f>
        <v>0</v>
      </c>
      <c r="I657" s="52">
        <f>H657*'SS taxation calculator'!$E$32</f>
        <v>0</v>
      </c>
      <c r="J657" s="52">
        <f t="shared" si="5"/>
        <v>0</v>
      </c>
      <c r="K657" s="204" t="str">
        <f t="shared" si="6"/>
        <v>#DIV/0!</v>
      </c>
      <c r="L657" s="54" t="str">
        <f>CONCATENATE("Adding $",ROUND(B657/1000,1),"K actually added $",ROUND((B657+(J657-'SS taxation calculator'!$G$8))/1000,1),"K")</f>
        <v>Adding $-402K actually added $-402K</v>
      </c>
      <c r="M657" s="61">
        <f>'SS taxation calculator'!$C$7+'SS taxation calculator'!$C$8+'SS taxation calculator'!$C$9+B657</f>
        <v>-402000</v>
      </c>
      <c r="N657" s="55">
        <f>J657+B657+'SS taxation calculator'!$C$7</f>
        <v>-402000</v>
      </c>
      <c r="O657" s="55">
        <f t="shared" si="7"/>
        <v>31500</v>
      </c>
      <c r="P657" s="132">
        <f>VLOOKUP('SS taxation calculator'!$C$12,'SS taxation calculator'!$BC$6:$BF$16,3,FALSE)</f>
        <v>0</v>
      </c>
      <c r="Q657" s="132">
        <f>VLOOKUP('SS taxation calculator'!$C$12,'SS taxation calculator'!$BC$6:$BF$16,4,FALSE)</f>
        <v>0</v>
      </c>
      <c r="R657" s="132">
        <f t="shared" si="8"/>
        <v>0</v>
      </c>
      <c r="S657" s="205">
        <f>VLOOKUP('SS taxation calculator'!$C$12,'SS taxation calculator'!$BC$6:$BF$16,2,FALSE)</f>
        <v>0</v>
      </c>
      <c r="T657" s="132">
        <f t="shared" si="9"/>
        <v>0</v>
      </c>
    </row>
    <row r="658" ht="15.75" customHeight="1">
      <c r="A658" s="55">
        <f t="shared" si="11"/>
        <v>0</v>
      </c>
      <c r="B658" s="52">
        <f t="shared" si="2"/>
        <v>-401000</v>
      </c>
      <c r="C658" s="51">
        <f>'SS taxation calculator'!$G$7</f>
        <v>0</v>
      </c>
      <c r="D658" s="52">
        <f>'SS taxation calculator'!$C$7+B658+'SS taxation calculator'!$C$8+'SS taxation calculator'!$C$9*0.5-'Line By Line'!$E$12</f>
        <v>-401000</v>
      </c>
      <c r="E658" s="52">
        <f>IF(D658&lt;'Line By Line'!$E$14,0,MIN(D658-'Line By Line'!$E$14,'Line By Line'!$E$16))</f>
        <v>0</v>
      </c>
      <c r="F658" s="52">
        <f t="shared" si="3"/>
        <v>0</v>
      </c>
      <c r="G658" s="51" t="str">
        <f t="shared" si="4"/>
        <v>50% of 1st TH</v>
      </c>
      <c r="H658" s="51">
        <f>IF('Line By Line'!$E$14&lt;D658,D658-'Line By Line'!$E$14-E658,0)</f>
        <v>0</v>
      </c>
      <c r="I658" s="52">
        <f>H658*'SS taxation calculator'!$E$32</f>
        <v>0</v>
      </c>
      <c r="J658" s="52">
        <f t="shared" si="5"/>
        <v>0</v>
      </c>
      <c r="K658" s="204" t="str">
        <f t="shared" si="6"/>
        <v>#DIV/0!</v>
      </c>
      <c r="L658" s="54" t="str">
        <f>CONCATENATE("Adding $",ROUND(B658/1000,1),"K actually added $",ROUND((B658+(J658-'SS taxation calculator'!$G$8))/1000,1),"K")</f>
        <v>Adding $-401K actually added $-401K</v>
      </c>
      <c r="M658" s="61">
        <f>'SS taxation calculator'!$C$7+'SS taxation calculator'!$C$8+'SS taxation calculator'!$C$9+B658</f>
        <v>-401000</v>
      </c>
      <c r="N658" s="55">
        <f>J658+B658+'SS taxation calculator'!$C$7</f>
        <v>-401000</v>
      </c>
      <c r="O658" s="55">
        <f t="shared" si="7"/>
        <v>31500</v>
      </c>
      <c r="P658" s="132">
        <f>VLOOKUP('SS taxation calculator'!$C$12,'SS taxation calculator'!$BC$6:$BF$16,3,FALSE)</f>
        <v>0</v>
      </c>
      <c r="Q658" s="132">
        <f>VLOOKUP('SS taxation calculator'!$C$12,'SS taxation calculator'!$BC$6:$BF$16,4,FALSE)</f>
        <v>0</v>
      </c>
      <c r="R658" s="132">
        <f t="shared" si="8"/>
        <v>0</v>
      </c>
      <c r="S658" s="205">
        <f>VLOOKUP('SS taxation calculator'!$C$12,'SS taxation calculator'!$BC$6:$BF$16,2,FALSE)</f>
        <v>0</v>
      </c>
      <c r="T658" s="132">
        <f t="shared" si="9"/>
        <v>0</v>
      </c>
    </row>
    <row r="659" ht="15.75" customHeight="1">
      <c r="A659" s="55">
        <f t="shared" si="11"/>
        <v>0</v>
      </c>
      <c r="B659" s="52">
        <f t="shared" si="2"/>
        <v>-400000</v>
      </c>
      <c r="C659" s="51">
        <f>'SS taxation calculator'!$G$7</f>
        <v>0</v>
      </c>
      <c r="D659" s="52">
        <f>'SS taxation calculator'!$C$7+B659+'SS taxation calculator'!$C$8+'SS taxation calculator'!$C$9*0.5-'Line By Line'!$E$12</f>
        <v>-400000</v>
      </c>
      <c r="E659" s="52">
        <f>IF(D659&lt;'Line By Line'!$E$14,0,MIN(D659-'Line By Line'!$E$14,'Line By Line'!$E$16))</f>
        <v>0</v>
      </c>
      <c r="F659" s="52">
        <f t="shared" si="3"/>
        <v>0</v>
      </c>
      <c r="G659" s="51" t="str">
        <f t="shared" si="4"/>
        <v>50% of 1st TH</v>
      </c>
      <c r="H659" s="51">
        <f>IF('Line By Line'!$E$14&lt;D659,D659-'Line By Line'!$E$14-E659,0)</f>
        <v>0</v>
      </c>
      <c r="I659" s="52">
        <f>H659*'SS taxation calculator'!$E$32</f>
        <v>0</v>
      </c>
      <c r="J659" s="52">
        <f t="shared" si="5"/>
        <v>0</v>
      </c>
      <c r="K659" s="204" t="str">
        <f t="shared" si="6"/>
        <v>#DIV/0!</v>
      </c>
      <c r="L659" s="54" t="str">
        <f>CONCATENATE("Adding $",ROUND(B659/1000,1),"K actually added $",ROUND((B659+(J659-'SS taxation calculator'!$G$8))/1000,1),"K")</f>
        <v>Adding $-400K actually added $-400K</v>
      </c>
      <c r="M659" s="61">
        <f>'SS taxation calculator'!$C$7+'SS taxation calculator'!$C$8+'SS taxation calculator'!$C$9+B659</f>
        <v>-400000</v>
      </c>
      <c r="N659" s="55">
        <f>J659+B659+'SS taxation calculator'!$C$7</f>
        <v>-400000</v>
      </c>
      <c r="O659" s="55">
        <f t="shared" si="7"/>
        <v>31500</v>
      </c>
      <c r="P659" s="132">
        <f>VLOOKUP('SS taxation calculator'!$C$12,'SS taxation calculator'!$BC$6:$BF$16,3,FALSE)</f>
        <v>0</v>
      </c>
      <c r="Q659" s="132">
        <f>VLOOKUP('SS taxation calculator'!$C$12,'SS taxation calculator'!$BC$6:$BF$16,4,FALSE)</f>
        <v>0</v>
      </c>
      <c r="R659" s="132">
        <f t="shared" si="8"/>
        <v>0</v>
      </c>
      <c r="S659" s="205">
        <f>VLOOKUP('SS taxation calculator'!$C$12,'SS taxation calculator'!$BC$6:$BF$16,2,FALSE)</f>
        <v>0</v>
      </c>
      <c r="T659" s="132">
        <f t="shared" si="9"/>
        <v>0</v>
      </c>
    </row>
    <row r="660" ht="15.75" customHeight="1">
      <c r="A660" s="55">
        <f t="shared" si="11"/>
        <v>0</v>
      </c>
      <c r="B660" s="52">
        <f t="shared" si="2"/>
        <v>-399000</v>
      </c>
      <c r="C660" s="51">
        <f>'SS taxation calculator'!$G$7</f>
        <v>0</v>
      </c>
      <c r="D660" s="52">
        <f>'SS taxation calculator'!$C$7+B660+'SS taxation calculator'!$C$8+'SS taxation calculator'!$C$9*0.5-'Line By Line'!$E$12</f>
        <v>-399000</v>
      </c>
      <c r="E660" s="52">
        <f>IF(D660&lt;'Line By Line'!$E$14,0,MIN(D660-'Line By Line'!$E$14,'Line By Line'!$E$16))</f>
        <v>0</v>
      </c>
      <c r="F660" s="52">
        <f t="shared" si="3"/>
        <v>0</v>
      </c>
      <c r="G660" s="51" t="str">
        <f t="shared" si="4"/>
        <v>50% of 1st TH</v>
      </c>
      <c r="H660" s="51">
        <f>IF('Line By Line'!$E$14&lt;D660,D660-'Line By Line'!$E$14-E660,0)</f>
        <v>0</v>
      </c>
      <c r="I660" s="52">
        <f>H660*'SS taxation calculator'!$E$32</f>
        <v>0</v>
      </c>
      <c r="J660" s="52">
        <f t="shared" si="5"/>
        <v>0</v>
      </c>
      <c r="K660" s="204" t="str">
        <f t="shared" si="6"/>
        <v>#DIV/0!</v>
      </c>
      <c r="L660" s="54" t="str">
        <f>CONCATENATE("Adding $",ROUND(B660/1000,1),"K actually added $",ROUND((B660+(J660-'SS taxation calculator'!$G$8))/1000,1),"K")</f>
        <v>Adding $-399K actually added $-399K</v>
      </c>
      <c r="M660" s="61">
        <f>'SS taxation calculator'!$C$7+'SS taxation calculator'!$C$8+'SS taxation calculator'!$C$9+B660</f>
        <v>-399000</v>
      </c>
      <c r="N660" s="55">
        <f>J660+B660+'SS taxation calculator'!$C$7</f>
        <v>-399000</v>
      </c>
      <c r="O660" s="55">
        <f t="shared" si="7"/>
        <v>31500</v>
      </c>
      <c r="P660" s="132">
        <f>VLOOKUP('SS taxation calculator'!$C$12,'SS taxation calculator'!$BC$6:$BF$16,3,FALSE)</f>
        <v>0</v>
      </c>
      <c r="Q660" s="132">
        <f>VLOOKUP('SS taxation calculator'!$C$12,'SS taxation calculator'!$BC$6:$BF$16,4,FALSE)</f>
        <v>0</v>
      </c>
      <c r="R660" s="132">
        <f t="shared" si="8"/>
        <v>0</v>
      </c>
      <c r="S660" s="205">
        <f>VLOOKUP('SS taxation calculator'!$C$12,'SS taxation calculator'!$BC$6:$BF$16,2,FALSE)</f>
        <v>0</v>
      </c>
      <c r="T660" s="132">
        <f t="shared" si="9"/>
        <v>0</v>
      </c>
    </row>
    <row r="661" ht="15.75" customHeight="1">
      <c r="A661" s="55">
        <f t="shared" si="11"/>
        <v>0</v>
      </c>
      <c r="B661" s="52">
        <f t="shared" si="2"/>
        <v>-398000</v>
      </c>
      <c r="C661" s="51">
        <f>'SS taxation calculator'!$G$7</f>
        <v>0</v>
      </c>
      <c r="D661" s="52">
        <f>'SS taxation calculator'!$C$7+B661+'SS taxation calculator'!$C$8+'SS taxation calculator'!$C$9*0.5-'Line By Line'!$E$12</f>
        <v>-398000</v>
      </c>
      <c r="E661" s="52">
        <f>IF(D661&lt;'Line By Line'!$E$14,0,MIN(D661-'Line By Line'!$E$14,'Line By Line'!$E$16))</f>
        <v>0</v>
      </c>
      <c r="F661" s="52">
        <f t="shared" si="3"/>
        <v>0</v>
      </c>
      <c r="G661" s="51" t="str">
        <f t="shared" si="4"/>
        <v>50% of 1st TH</v>
      </c>
      <c r="H661" s="51">
        <f>IF('Line By Line'!$E$14&lt;D661,D661-'Line By Line'!$E$14-E661,0)</f>
        <v>0</v>
      </c>
      <c r="I661" s="52">
        <f>H661*'SS taxation calculator'!$E$32</f>
        <v>0</v>
      </c>
      <c r="J661" s="52">
        <f t="shared" si="5"/>
        <v>0</v>
      </c>
      <c r="K661" s="204" t="str">
        <f t="shared" si="6"/>
        <v>#DIV/0!</v>
      </c>
      <c r="L661" s="54" t="str">
        <f>CONCATENATE("Adding $",ROUND(B661/1000,1),"K actually added $",ROUND((B661+(J661-'SS taxation calculator'!$G$8))/1000,1),"K")</f>
        <v>Adding $-398K actually added $-398K</v>
      </c>
      <c r="M661" s="61">
        <f>'SS taxation calculator'!$C$7+'SS taxation calculator'!$C$8+'SS taxation calculator'!$C$9+B661</f>
        <v>-398000</v>
      </c>
      <c r="N661" s="55">
        <f>J661+B661+'SS taxation calculator'!$C$7</f>
        <v>-398000</v>
      </c>
      <c r="O661" s="55">
        <f t="shared" si="7"/>
        <v>31500</v>
      </c>
      <c r="P661" s="132">
        <f>VLOOKUP('SS taxation calculator'!$C$12,'SS taxation calculator'!$BC$6:$BF$16,3,FALSE)</f>
        <v>0</v>
      </c>
      <c r="Q661" s="132">
        <f>VLOOKUP('SS taxation calculator'!$C$12,'SS taxation calculator'!$BC$6:$BF$16,4,FALSE)</f>
        <v>0</v>
      </c>
      <c r="R661" s="132">
        <f t="shared" si="8"/>
        <v>0</v>
      </c>
      <c r="S661" s="205">
        <f>VLOOKUP('SS taxation calculator'!$C$12,'SS taxation calculator'!$BC$6:$BF$16,2,FALSE)</f>
        <v>0</v>
      </c>
      <c r="T661" s="132">
        <f t="shared" si="9"/>
        <v>0</v>
      </c>
    </row>
    <row r="662" ht="15.75" customHeight="1">
      <c r="A662" s="55">
        <f t="shared" si="11"/>
        <v>0</v>
      </c>
      <c r="B662" s="52">
        <f t="shared" si="2"/>
        <v>-397000</v>
      </c>
      <c r="C662" s="51">
        <f>'SS taxation calculator'!$G$7</f>
        <v>0</v>
      </c>
      <c r="D662" s="52">
        <f>'SS taxation calculator'!$C$7+B662+'SS taxation calculator'!$C$8+'SS taxation calculator'!$C$9*0.5-'Line By Line'!$E$12</f>
        <v>-397000</v>
      </c>
      <c r="E662" s="52">
        <f>IF(D662&lt;'Line By Line'!$E$14,0,MIN(D662-'Line By Line'!$E$14,'Line By Line'!$E$16))</f>
        <v>0</v>
      </c>
      <c r="F662" s="52">
        <f t="shared" si="3"/>
        <v>0</v>
      </c>
      <c r="G662" s="51" t="str">
        <f t="shared" si="4"/>
        <v>50% of 1st TH</v>
      </c>
      <c r="H662" s="51">
        <f>IF('Line By Line'!$E$14&lt;D662,D662-'Line By Line'!$E$14-E662,0)</f>
        <v>0</v>
      </c>
      <c r="I662" s="52">
        <f>H662*'SS taxation calculator'!$E$32</f>
        <v>0</v>
      </c>
      <c r="J662" s="52">
        <f t="shared" si="5"/>
        <v>0</v>
      </c>
      <c r="K662" s="204" t="str">
        <f t="shared" si="6"/>
        <v>#DIV/0!</v>
      </c>
      <c r="L662" s="54" t="str">
        <f>CONCATENATE("Adding $",ROUND(B662/1000,1),"K actually added $",ROUND((B662+(J662-'SS taxation calculator'!$G$8))/1000,1),"K")</f>
        <v>Adding $-397K actually added $-397K</v>
      </c>
      <c r="M662" s="61">
        <f>'SS taxation calculator'!$C$7+'SS taxation calculator'!$C$8+'SS taxation calculator'!$C$9+B662</f>
        <v>-397000</v>
      </c>
      <c r="N662" s="55">
        <f>J662+B662+'SS taxation calculator'!$C$7</f>
        <v>-397000</v>
      </c>
      <c r="O662" s="55">
        <f t="shared" si="7"/>
        <v>31500</v>
      </c>
      <c r="P662" s="132">
        <f>VLOOKUP('SS taxation calculator'!$C$12,'SS taxation calculator'!$BC$6:$BF$16,3,FALSE)</f>
        <v>0</v>
      </c>
      <c r="Q662" s="132">
        <f>VLOOKUP('SS taxation calculator'!$C$12,'SS taxation calculator'!$BC$6:$BF$16,4,FALSE)</f>
        <v>0</v>
      </c>
      <c r="R662" s="132">
        <f t="shared" si="8"/>
        <v>0</v>
      </c>
      <c r="S662" s="205">
        <f>VLOOKUP('SS taxation calculator'!$C$12,'SS taxation calculator'!$BC$6:$BF$16,2,FALSE)</f>
        <v>0</v>
      </c>
      <c r="T662" s="132">
        <f t="shared" si="9"/>
        <v>0</v>
      </c>
    </row>
    <row r="663" ht="15.75" customHeight="1">
      <c r="A663" s="55">
        <f t="shared" si="11"/>
        <v>0</v>
      </c>
      <c r="B663" s="52">
        <f t="shared" si="2"/>
        <v>-396000</v>
      </c>
      <c r="C663" s="51">
        <f>'SS taxation calculator'!$G$7</f>
        <v>0</v>
      </c>
      <c r="D663" s="52">
        <f>'SS taxation calculator'!$C$7+B663+'SS taxation calculator'!$C$8+'SS taxation calculator'!$C$9*0.5-'Line By Line'!$E$12</f>
        <v>-396000</v>
      </c>
      <c r="E663" s="52">
        <f>IF(D663&lt;'Line By Line'!$E$14,0,MIN(D663-'Line By Line'!$E$14,'Line By Line'!$E$16))</f>
        <v>0</v>
      </c>
      <c r="F663" s="52">
        <f t="shared" si="3"/>
        <v>0</v>
      </c>
      <c r="G663" s="51" t="str">
        <f t="shared" si="4"/>
        <v>50% of 1st TH</v>
      </c>
      <c r="H663" s="51">
        <f>IF('Line By Line'!$E$14&lt;D663,D663-'Line By Line'!$E$14-E663,0)</f>
        <v>0</v>
      </c>
      <c r="I663" s="52">
        <f>H663*'SS taxation calculator'!$E$32</f>
        <v>0</v>
      </c>
      <c r="J663" s="52">
        <f t="shared" si="5"/>
        <v>0</v>
      </c>
      <c r="K663" s="204" t="str">
        <f t="shared" si="6"/>
        <v>#DIV/0!</v>
      </c>
      <c r="L663" s="54" t="str">
        <f>CONCATENATE("Adding $",ROUND(B663/1000,1),"K actually added $",ROUND((B663+(J663-'SS taxation calculator'!$G$8))/1000,1),"K")</f>
        <v>Adding $-396K actually added $-396K</v>
      </c>
      <c r="M663" s="61">
        <f>'SS taxation calculator'!$C$7+'SS taxation calculator'!$C$8+'SS taxation calculator'!$C$9+B663</f>
        <v>-396000</v>
      </c>
      <c r="N663" s="55">
        <f>J663+B663+'SS taxation calculator'!$C$7</f>
        <v>-396000</v>
      </c>
      <c r="O663" s="55">
        <f t="shared" si="7"/>
        <v>31500</v>
      </c>
      <c r="P663" s="132">
        <f>VLOOKUP('SS taxation calculator'!$C$12,'SS taxation calculator'!$BC$6:$BF$16,3,FALSE)</f>
        <v>0</v>
      </c>
      <c r="Q663" s="132">
        <f>VLOOKUP('SS taxation calculator'!$C$12,'SS taxation calculator'!$BC$6:$BF$16,4,FALSE)</f>
        <v>0</v>
      </c>
      <c r="R663" s="132">
        <f t="shared" si="8"/>
        <v>0</v>
      </c>
      <c r="S663" s="205">
        <f>VLOOKUP('SS taxation calculator'!$C$12,'SS taxation calculator'!$BC$6:$BF$16,2,FALSE)</f>
        <v>0</v>
      </c>
      <c r="T663" s="132">
        <f t="shared" si="9"/>
        <v>0</v>
      </c>
    </row>
    <row r="664" ht="15.75" customHeight="1">
      <c r="A664" s="55">
        <f t="shared" si="11"/>
        <v>0</v>
      </c>
      <c r="B664" s="52">
        <f t="shared" si="2"/>
        <v>-395000</v>
      </c>
      <c r="C664" s="51">
        <f>'SS taxation calculator'!$G$7</f>
        <v>0</v>
      </c>
      <c r="D664" s="52">
        <f>'SS taxation calculator'!$C$7+B664+'SS taxation calculator'!$C$8+'SS taxation calculator'!$C$9*0.5-'Line By Line'!$E$12</f>
        <v>-395000</v>
      </c>
      <c r="E664" s="52">
        <f>IF(D664&lt;'Line By Line'!$E$14,0,MIN(D664-'Line By Line'!$E$14,'Line By Line'!$E$16))</f>
        <v>0</v>
      </c>
      <c r="F664" s="52">
        <f t="shared" si="3"/>
        <v>0</v>
      </c>
      <c r="G664" s="51" t="str">
        <f t="shared" si="4"/>
        <v>50% of 1st TH</v>
      </c>
      <c r="H664" s="51">
        <f>IF('Line By Line'!$E$14&lt;D664,D664-'Line By Line'!$E$14-E664,0)</f>
        <v>0</v>
      </c>
      <c r="I664" s="52">
        <f>H664*'SS taxation calculator'!$E$32</f>
        <v>0</v>
      </c>
      <c r="J664" s="52">
        <f t="shared" si="5"/>
        <v>0</v>
      </c>
      <c r="K664" s="204" t="str">
        <f t="shared" si="6"/>
        <v>#DIV/0!</v>
      </c>
      <c r="L664" s="54" t="str">
        <f>CONCATENATE("Adding $",ROUND(B664/1000,1),"K actually added $",ROUND((B664+(J664-'SS taxation calculator'!$G$8))/1000,1),"K")</f>
        <v>Adding $-395K actually added $-395K</v>
      </c>
      <c r="M664" s="61">
        <f>'SS taxation calculator'!$C$7+'SS taxation calculator'!$C$8+'SS taxation calculator'!$C$9+B664</f>
        <v>-395000</v>
      </c>
      <c r="N664" s="55">
        <f>J664+B664+'SS taxation calculator'!$C$7</f>
        <v>-395000</v>
      </c>
      <c r="O664" s="55">
        <f t="shared" si="7"/>
        <v>31500</v>
      </c>
      <c r="P664" s="132">
        <f>VLOOKUP('SS taxation calculator'!$C$12,'SS taxation calculator'!$BC$6:$BF$16,3,FALSE)</f>
        <v>0</v>
      </c>
      <c r="Q664" s="132">
        <f>VLOOKUP('SS taxation calculator'!$C$12,'SS taxation calculator'!$BC$6:$BF$16,4,FALSE)</f>
        <v>0</v>
      </c>
      <c r="R664" s="132">
        <f t="shared" si="8"/>
        <v>0</v>
      </c>
      <c r="S664" s="205">
        <f>VLOOKUP('SS taxation calculator'!$C$12,'SS taxation calculator'!$BC$6:$BF$16,2,FALSE)</f>
        <v>0</v>
      </c>
      <c r="T664" s="132">
        <f t="shared" si="9"/>
        <v>0</v>
      </c>
    </row>
    <row r="665" ht="15.75" customHeight="1">
      <c r="A665" s="55">
        <f t="shared" si="11"/>
        <v>0</v>
      </c>
      <c r="B665" s="52">
        <f t="shared" si="2"/>
        <v>-394000</v>
      </c>
      <c r="C665" s="51">
        <f>'SS taxation calculator'!$G$7</f>
        <v>0</v>
      </c>
      <c r="D665" s="52">
        <f>'SS taxation calculator'!$C$7+B665+'SS taxation calculator'!$C$8+'SS taxation calculator'!$C$9*0.5-'Line By Line'!$E$12</f>
        <v>-394000</v>
      </c>
      <c r="E665" s="52">
        <f>IF(D665&lt;'Line By Line'!$E$14,0,MIN(D665-'Line By Line'!$E$14,'Line By Line'!$E$16))</f>
        <v>0</v>
      </c>
      <c r="F665" s="52">
        <f t="shared" si="3"/>
        <v>0</v>
      </c>
      <c r="G665" s="51" t="str">
        <f t="shared" si="4"/>
        <v>50% of 1st TH</v>
      </c>
      <c r="H665" s="51">
        <f>IF('Line By Line'!$E$14&lt;D665,D665-'Line By Line'!$E$14-E665,0)</f>
        <v>0</v>
      </c>
      <c r="I665" s="52">
        <f>H665*'SS taxation calculator'!$E$32</f>
        <v>0</v>
      </c>
      <c r="J665" s="52">
        <f t="shared" si="5"/>
        <v>0</v>
      </c>
      <c r="K665" s="204" t="str">
        <f t="shared" si="6"/>
        <v>#DIV/0!</v>
      </c>
      <c r="L665" s="54" t="str">
        <f>CONCATENATE("Adding $",ROUND(B665/1000,1),"K actually added $",ROUND((B665+(J665-'SS taxation calculator'!$G$8))/1000,1),"K")</f>
        <v>Adding $-394K actually added $-394K</v>
      </c>
      <c r="M665" s="61">
        <f>'SS taxation calculator'!$C$7+'SS taxation calculator'!$C$8+'SS taxation calculator'!$C$9+B665</f>
        <v>-394000</v>
      </c>
      <c r="N665" s="55">
        <f>J665+B665+'SS taxation calculator'!$C$7</f>
        <v>-394000</v>
      </c>
      <c r="O665" s="55">
        <f t="shared" si="7"/>
        <v>31500</v>
      </c>
      <c r="P665" s="132">
        <f>VLOOKUP('SS taxation calculator'!$C$12,'SS taxation calculator'!$BC$6:$BF$16,3,FALSE)</f>
        <v>0</v>
      </c>
      <c r="Q665" s="132">
        <f>VLOOKUP('SS taxation calculator'!$C$12,'SS taxation calculator'!$BC$6:$BF$16,4,FALSE)</f>
        <v>0</v>
      </c>
      <c r="R665" s="132">
        <f t="shared" si="8"/>
        <v>0</v>
      </c>
      <c r="S665" s="205">
        <f>VLOOKUP('SS taxation calculator'!$C$12,'SS taxation calculator'!$BC$6:$BF$16,2,FALSE)</f>
        <v>0</v>
      </c>
      <c r="T665" s="132">
        <f t="shared" si="9"/>
        <v>0</v>
      </c>
    </row>
    <row r="666" ht="15.75" customHeight="1">
      <c r="A666" s="55">
        <f t="shared" si="11"/>
        <v>0</v>
      </c>
      <c r="B666" s="52">
        <f t="shared" si="2"/>
        <v>-393000</v>
      </c>
      <c r="C666" s="51">
        <f>'SS taxation calculator'!$G$7</f>
        <v>0</v>
      </c>
      <c r="D666" s="52">
        <f>'SS taxation calculator'!$C$7+B666+'SS taxation calculator'!$C$8+'SS taxation calculator'!$C$9*0.5-'Line By Line'!$E$12</f>
        <v>-393000</v>
      </c>
      <c r="E666" s="52">
        <f>IF(D666&lt;'Line By Line'!$E$14,0,MIN(D666-'Line By Line'!$E$14,'Line By Line'!$E$16))</f>
        <v>0</v>
      </c>
      <c r="F666" s="52">
        <f t="shared" si="3"/>
        <v>0</v>
      </c>
      <c r="G666" s="51" t="str">
        <f t="shared" si="4"/>
        <v>50% of 1st TH</v>
      </c>
      <c r="H666" s="51">
        <f>IF('Line By Line'!$E$14&lt;D666,D666-'Line By Line'!$E$14-E666,0)</f>
        <v>0</v>
      </c>
      <c r="I666" s="52">
        <f>H666*'SS taxation calculator'!$E$32</f>
        <v>0</v>
      </c>
      <c r="J666" s="52">
        <f t="shared" si="5"/>
        <v>0</v>
      </c>
      <c r="K666" s="204" t="str">
        <f t="shared" si="6"/>
        <v>#DIV/0!</v>
      </c>
      <c r="L666" s="54" t="str">
        <f>CONCATENATE("Adding $",ROUND(B666/1000,1),"K actually added $",ROUND((B666+(J666-'SS taxation calculator'!$G$8))/1000,1),"K")</f>
        <v>Adding $-393K actually added $-393K</v>
      </c>
      <c r="M666" s="61">
        <f>'SS taxation calculator'!$C$7+'SS taxation calculator'!$C$8+'SS taxation calculator'!$C$9+B666</f>
        <v>-393000</v>
      </c>
      <c r="N666" s="55">
        <f>J666+B666+'SS taxation calculator'!$C$7</f>
        <v>-393000</v>
      </c>
      <c r="O666" s="55">
        <f t="shared" si="7"/>
        <v>31500</v>
      </c>
      <c r="P666" s="132">
        <f>VLOOKUP('SS taxation calculator'!$C$12,'SS taxation calculator'!$BC$6:$BF$16,3,FALSE)</f>
        <v>0</v>
      </c>
      <c r="Q666" s="132">
        <f>VLOOKUP('SS taxation calculator'!$C$12,'SS taxation calculator'!$BC$6:$BF$16,4,FALSE)</f>
        <v>0</v>
      </c>
      <c r="R666" s="132">
        <f t="shared" si="8"/>
        <v>0</v>
      </c>
      <c r="S666" s="205">
        <f>VLOOKUP('SS taxation calculator'!$C$12,'SS taxation calculator'!$BC$6:$BF$16,2,FALSE)</f>
        <v>0</v>
      </c>
      <c r="T666" s="132">
        <f t="shared" si="9"/>
        <v>0</v>
      </c>
    </row>
    <row r="667" ht="15.75" customHeight="1">
      <c r="A667" s="55">
        <f t="shared" si="11"/>
        <v>0</v>
      </c>
      <c r="B667" s="52">
        <f t="shared" si="2"/>
        <v>-392000</v>
      </c>
      <c r="C667" s="51">
        <f>'SS taxation calculator'!$G$7</f>
        <v>0</v>
      </c>
      <c r="D667" s="52">
        <f>'SS taxation calculator'!$C$7+B667+'SS taxation calculator'!$C$8+'SS taxation calculator'!$C$9*0.5-'Line By Line'!$E$12</f>
        <v>-392000</v>
      </c>
      <c r="E667" s="52">
        <f>IF(D667&lt;'Line By Line'!$E$14,0,MIN(D667-'Line By Line'!$E$14,'Line By Line'!$E$16))</f>
        <v>0</v>
      </c>
      <c r="F667" s="52">
        <f t="shared" si="3"/>
        <v>0</v>
      </c>
      <c r="G667" s="51" t="str">
        <f t="shared" si="4"/>
        <v>50% of 1st TH</v>
      </c>
      <c r="H667" s="51">
        <f>IF('Line By Line'!$E$14&lt;D667,D667-'Line By Line'!$E$14-E667,0)</f>
        <v>0</v>
      </c>
      <c r="I667" s="52">
        <f>H667*'SS taxation calculator'!$E$32</f>
        <v>0</v>
      </c>
      <c r="J667" s="52">
        <f t="shared" si="5"/>
        <v>0</v>
      </c>
      <c r="K667" s="204" t="str">
        <f t="shared" si="6"/>
        <v>#DIV/0!</v>
      </c>
      <c r="L667" s="54" t="str">
        <f>CONCATENATE("Adding $",ROUND(B667/1000,1),"K actually added $",ROUND((B667+(J667-'SS taxation calculator'!$G$8))/1000,1),"K")</f>
        <v>Adding $-392K actually added $-392K</v>
      </c>
      <c r="M667" s="61">
        <f>'SS taxation calculator'!$C$7+'SS taxation calculator'!$C$8+'SS taxation calculator'!$C$9+B667</f>
        <v>-392000</v>
      </c>
      <c r="N667" s="55">
        <f>J667+B667+'SS taxation calculator'!$C$7</f>
        <v>-392000</v>
      </c>
      <c r="O667" s="55">
        <f t="shared" si="7"/>
        <v>31500</v>
      </c>
      <c r="P667" s="132">
        <f>VLOOKUP('SS taxation calculator'!$C$12,'SS taxation calculator'!$BC$6:$BF$16,3,FALSE)</f>
        <v>0</v>
      </c>
      <c r="Q667" s="132">
        <f>VLOOKUP('SS taxation calculator'!$C$12,'SS taxation calculator'!$BC$6:$BF$16,4,FALSE)</f>
        <v>0</v>
      </c>
      <c r="R667" s="132">
        <f t="shared" si="8"/>
        <v>0</v>
      </c>
      <c r="S667" s="205">
        <f>VLOOKUP('SS taxation calculator'!$C$12,'SS taxation calculator'!$BC$6:$BF$16,2,FALSE)</f>
        <v>0</v>
      </c>
      <c r="T667" s="132">
        <f t="shared" si="9"/>
        <v>0</v>
      </c>
    </row>
    <row r="668" ht="15.75" customHeight="1">
      <c r="A668" s="55">
        <f t="shared" si="11"/>
        <v>0</v>
      </c>
      <c r="B668" s="52">
        <f t="shared" si="2"/>
        <v>-391000</v>
      </c>
      <c r="C668" s="51">
        <f>'SS taxation calculator'!$G$7</f>
        <v>0</v>
      </c>
      <c r="D668" s="52">
        <f>'SS taxation calculator'!$C$7+B668+'SS taxation calculator'!$C$8+'SS taxation calculator'!$C$9*0.5-'Line By Line'!$E$12</f>
        <v>-391000</v>
      </c>
      <c r="E668" s="52">
        <f>IF(D668&lt;'Line By Line'!$E$14,0,MIN(D668-'Line By Line'!$E$14,'Line By Line'!$E$16))</f>
        <v>0</v>
      </c>
      <c r="F668" s="52">
        <f t="shared" si="3"/>
        <v>0</v>
      </c>
      <c r="G668" s="51" t="str">
        <f t="shared" si="4"/>
        <v>50% of 1st TH</v>
      </c>
      <c r="H668" s="51">
        <f>IF('Line By Line'!$E$14&lt;D668,D668-'Line By Line'!$E$14-E668,0)</f>
        <v>0</v>
      </c>
      <c r="I668" s="52">
        <f>H668*'SS taxation calculator'!$E$32</f>
        <v>0</v>
      </c>
      <c r="J668" s="52">
        <f t="shared" si="5"/>
        <v>0</v>
      </c>
      <c r="K668" s="204" t="str">
        <f t="shared" si="6"/>
        <v>#DIV/0!</v>
      </c>
      <c r="L668" s="54" t="str">
        <f>CONCATENATE("Adding $",ROUND(B668/1000,1),"K actually added $",ROUND((B668+(J668-'SS taxation calculator'!$G$8))/1000,1),"K")</f>
        <v>Adding $-391K actually added $-391K</v>
      </c>
      <c r="M668" s="61">
        <f>'SS taxation calculator'!$C$7+'SS taxation calculator'!$C$8+'SS taxation calculator'!$C$9+B668</f>
        <v>-391000</v>
      </c>
      <c r="N668" s="55">
        <f>J668+B668+'SS taxation calculator'!$C$7</f>
        <v>-391000</v>
      </c>
      <c r="O668" s="55">
        <f t="shared" si="7"/>
        <v>31500</v>
      </c>
      <c r="P668" s="132">
        <f>VLOOKUP('SS taxation calculator'!$C$12,'SS taxation calculator'!$BC$6:$BF$16,3,FALSE)</f>
        <v>0</v>
      </c>
      <c r="Q668" s="132">
        <f>VLOOKUP('SS taxation calculator'!$C$12,'SS taxation calculator'!$BC$6:$BF$16,4,FALSE)</f>
        <v>0</v>
      </c>
      <c r="R668" s="132">
        <f t="shared" si="8"/>
        <v>0</v>
      </c>
      <c r="S668" s="205">
        <f>VLOOKUP('SS taxation calculator'!$C$12,'SS taxation calculator'!$BC$6:$BF$16,2,FALSE)</f>
        <v>0</v>
      </c>
      <c r="T668" s="132">
        <f t="shared" si="9"/>
        <v>0</v>
      </c>
    </row>
    <row r="669" ht="15.75" customHeight="1">
      <c r="A669" s="55">
        <f t="shared" si="11"/>
        <v>0</v>
      </c>
      <c r="B669" s="52">
        <f t="shared" si="2"/>
        <v>-390000</v>
      </c>
      <c r="C669" s="51">
        <f>'SS taxation calculator'!$G$7</f>
        <v>0</v>
      </c>
      <c r="D669" s="52">
        <f>'SS taxation calculator'!$C$7+B669+'SS taxation calculator'!$C$8+'SS taxation calculator'!$C$9*0.5-'Line By Line'!$E$12</f>
        <v>-390000</v>
      </c>
      <c r="E669" s="52">
        <f>IF(D669&lt;'Line By Line'!$E$14,0,MIN(D669-'Line By Line'!$E$14,'Line By Line'!$E$16))</f>
        <v>0</v>
      </c>
      <c r="F669" s="52">
        <f t="shared" si="3"/>
        <v>0</v>
      </c>
      <c r="G669" s="51" t="str">
        <f t="shared" si="4"/>
        <v>50% of 1st TH</v>
      </c>
      <c r="H669" s="51">
        <f>IF('Line By Line'!$E$14&lt;D669,D669-'Line By Line'!$E$14-E669,0)</f>
        <v>0</v>
      </c>
      <c r="I669" s="52">
        <f>H669*'SS taxation calculator'!$E$32</f>
        <v>0</v>
      </c>
      <c r="J669" s="52">
        <f t="shared" si="5"/>
        <v>0</v>
      </c>
      <c r="K669" s="204" t="str">
        <f t="shared" si="6"/>
        <v>#DIV/0!</v>
      </c>
      <c r="L669" s="54" t="str">
        <f>CONCATENATE("Adding $",ROUND(B669/1000,1),"K actually added $",ROUND((B669+(J669-'SS taxation calculator'!$G$8))/1000,1),"K")</f>
        <v>Adding $-390K actually added $-390K</v>
      </c>
      <c r="M669" s="61">
        <f>'SS taxation calculator'!$C$7+'SS taxation calculator'!$C$8+'SS taxation calculator'!$C$9+B669</f>
        <v>-390000</v>
      </c>
      <c r="N669" s="55">
        <f>J669+B669+'SS taxation calculator'!$C$7</f>
        <v>-390000</v>
      </c>
      <c r="O669" s="55">
        <f t="shared" si="7"/>
        <v>31500</v>
      </c>
      <c r="P669" s="132">
        <f>VLOOKUP('SS taxation calculator'!$C$12,'SS taxation calculator'!$BC$6:$BF$16,3,FALSE)</f>
        <v>0</v>
      </c>
      <c r="Q669" s="132">
        <f>VLOOKUP('SS taxation calculator'!$C$12,'SS taxation calculator'!$BC$6:$BF$16,4,FALSE)</f>
        <v>0</v>
      </c>
      <c r="R669" s="132">
        <f t="shared" si="8"/>
        <v>0</v>
      </c>
      <c r="S669" s="205">
        <f>VLOOKUP('SS taxation calculator'!$C$12,'SS taxation calculator'!$BC$6:$BF$16,2,FALSE)</f>
        <v>0</v>
      </c>
      <c r="T669" s="132">
        <f t="shared" si="9"/>
        <v>0</v>
      </c>
    </row>
    <row r="670" ht="15.75" customHeight="1">
      <c r="A670" s="55">
        <f t="shared" si="11"/>
        <v>0</v>
      </c>
      <c r="B670" s="52">
        <f t="shared" si="2"/>
        <v>-389000</v>
      </c>
      <c r="C670" s="51">
        <f>'SS taxation calculator'!$G$7</f>
        <v>0</v>
      </c>
      <c r="D670" s="52">
        <f>'SS taxation calculator'!$C$7+B670+'SS taxation calculator'!$C$8+'SS taxation calculator'!$C$9*0.5-'Line By Line'!$E$12</f>
        <v>-389000</v>
      </c>
      <c r="E670" s="52">
        <f>IF(D670&lt;'Line By Line'!$E$14,0,MIN(D670-'Line By Line'!$E$14,'Line By Line'!$E$16))</f>
        <v>0</v>
      </c>
      <c r="F670" s="52">
        <f t="shared" si="3"/>
        <v>0</v>
      </c>
      <c r="G670" s="51" t="str">
        <f t="shared" si="4"/>
        <v>50% of 1st TH</v>
      </c>
      <c r="H670" s="51">
        <f>IF('Line By Line'!$E$14&lt;D670,D670-'Line By Line'!$E$14-E670,0)</f>
        <v>0</v>
      </c>
      <c r="I670" s="52">
        <f>H670*'SS taxation calculator'!$E$32</f>
        <v>0</v>
      </c>
      <c r="J670" s="52">
        <f t="shared" si="5"/>
        <v>0</v>
      </c>
      <c r="K670" s="204" t="str">
        <f t="shared" si="6"/>
        <v>#DIV/0!</v>
      </c>
      <c r="L670" s="54" t="str">
        <f>CONCATENATE("Adding $",ROUND(B670/1000,1),"K actually added $",ROUND((B670+(J670-'SS taxation calculator'!$G$8))/1000,1),"K")</f>
        <v>Adding $-389K actually added $-389K</v>
      </c>
      <c r="M670" s="61">
        <f>'SS taxation calculator'!$C$7+'SS taxation calculator'!$C$8+'SS taxation calculator'!$C$9+B670</f>
        <v>-389000</v>
      </c>
      <c r="N670" s="55">
        <f>J670+B670+'SS taxation calculator'!$C$7</f>
        <v>-389000</v>
      </c>
      <c r="O670" s="55">
        <f t="shared" si="7"/>
        <v>31500</v>
      </c>
      <c r="P670" s="132">
        <f>VLOOKUP('SS taxation calculator'!$C$12,'SS taxation calculator'!$BC$6:$BF$16,3,FALSE)</f>
        <v>0</v>
      </c>
      <c r="Q670" s="132">
        <f>VLOOKUP('SS taxation calculator'!$C$12,'SS taxation calculator'!$BC$6:$BF$16,4,FALSE)</f>
        <v>0</v>
      </c>
      <c r="R670" s="132">
        <f t="shared" si="8"/>
        <v>0</v>
      </c>
      <c r="S670" s="205">
        <f>VLOOKUP('SS taxation calculator'!$C$12,'SS taxation calculator'!$BC$6:$BF$16,2,FALSE)</f>
        <v>0</v>
      </c>
      <c r="T670" s="132">
        <f t="shared" si="9"/>
        <v>0</v>
      </c>
    </row>
    <row r="671" ht="15.75" customHeight="1">
      <c r="A671" s="55">
        <f t="shared" si="11"/>
        <v>0</v>
      </c>
      <c r="B671" s="52">
        <f t="shared" si="2"/>
        <v>-388000</v>
      </c>
      <c r="C671" s="51">
        <f>'SS taxation calculator'!$G$7</f>
        <v>0</v>
      </c>
      <c r="D671" s="52">
        <f>'SS taxation calculator'!$C$7+B671+'SS taxation calculator'!$C$8+'SS taxation calculator'!$C$9*0.5-'Line By Line'!$E$12</f>
        <v>-388000</v>
      </c>
      <c r="E671" s="52">
        <f>IF(D671&lt;'Line By Line'!$E$14,0,MIN(D671-'Line By Line'!$E$14,'Line By Line'!$E$16))</f>
        <v>0</v>
      </c>
      <c r="F671" s="52">
        <f t="shared" si="3"/>
        <v>0</v>
      </c>
      <c r="G671" s="51" t="str">
        <f t="shared" si="4"/>
        <v>50% of 1st TH</v>
      </c>
      <c r="H671" s="51">
        <f>IF('Line By Line'!$E$14&lt;D671,D671-'Line By Line'!$E$14-E671,0)</f>
        <v>0</v>
      </c>
      <c r="I671" s="52">
        <f>H671*'SS taxation calculator'!$E$32</f>
        <v>0</v>
      </c>
      <c r="J671" s="52">
        <f t="shared" si="5"/>
        <v>0</v>
      </c>
      <c r="K671" s="204" t="str">
        <f t="shared" si="6"/>
        <v>#DIV/0!</v>
      </c>
      <c r="L671" s="54" t="str">
        <f>CONCATENATE("Adding $",ROUND(B671/1000,1),"K actually added $",ROUND((B671+(J671-'SS taxation calculator'!$G$8))/1000,1),"K")</f>
        <v>Adding $-388K actually added $-388K</v>
      </c>
      <c r="M671" s="61">
        <f>'SS taxation calculator'!$C$7+'SS taxation calculator'!$C$8+'SS taxation calculator'!$C$9+B671</f>
        <v>-388000</v>
      </c>
      <c r="N671" s="55">
        <f>J671+B671+'SS taxation calculator'!$C$7</f>
        <v>-388000</v>
      </c>
      <c r="O671" s="55">
        <f t="shared" si="7"/>
        <v>31500</v>
      </c>
      <c r="P671" s="132">
        <f>VLOOKUP('SS taxation calculator'!$C$12,'SS taxation calculator'!$BC$6:$BF$16,3,FALSE)</f>
        <v>0</v>
      </c>
      <c r="Q671" s="132">
        <f>VLOOKUP('SS taxation calculator'!$C$12,'SS taxation calculator'!$BC$6:$BF$16,4,FALSE)</f>
        <v>0</v>
      </c>
      <c r="R671" s="132">
        <f t="shared" si="8"/>
        <v>0</v>
      </c>
      <c r="S671" s="205">
        <f>VLOOKUP('SS taxation calculator'!$C$12,'SS taxation calculator'!$BC$6:$BF$16,2,FALSE)</f>
        <v>0</v>
      </c>
      <c r="T671" s="132">
        <f t="shared" si="9"/>
        <v>0</v>
      </c>
    </row>
    <row r="672" ht="15.75" customHeight="1">
      <c r="A672" s="55">
        <f t="shared" si="11"/>
        <v>0</v>
      </c>
      <c r="B672" s="52">
        <f t="shared" si="2"/>
        <v>-387000</v>
      </c>
      <c r="C672" s="51">
        <f>'SS taxation calculator'!$G$7</f>
        <v>0</v>
      </c>
      <c r="D672" s="52">
        <f>'SS taxation calculator'!$C$7+B672+'SS taxation calculator'!$C$8+'SS taxation calculator'!$C$9*0.5-'Line By Line'!$E$12</f>
        <v>-387000</v>
      </c>
      <c r="E672" s="52">
        <f>IF(D672&lt;'Line By Line'!$E$14,0,MIN(D672-'Line By Line'!$E$14,'Line By Line'!$E$16))</f>
        <v>0</v>
      </c>
      <c r="F672" s="52">
        <f t="shared" si="3"/>
        <v>0</v>
      </c>
      <c r="G672" s="51" t="str">
        <f t="shared" si="4"/>
        <v>50% of 1st TH</v>
      </c>
      <c r="H672" s="51">
        <f>IF('Line By Line'!$E$14&lt;D672,D672-'Line By Line'!$E$14-E672,0)</f>
        <v>0</v>
      </c>
      <c r="I672" s="52">
        <f>H672*'SS taxation calculator'!$E$32</f>
        <v>0</v>
      </c>
      <c r="J672" s="52">
        <f t="shared" si="5"/>
        <v>0</v>
      </c>
      <c r="K672" s="204" t="str">
        <f t="shared" si="6"/>
        <v>#DIV/0!</v>
      </c>
      <c r="L672" s="54" t="str">
        <f>CONCATENATE("Adding $",ROUND(B672/1000,1),"K actually added $",ROUND((B672+(J672-'SS taxation calculator'!$G$8))/1000,1),"K")</f>
        <v>Adding $-387K actually added $-387K</v>
      </c>
      <c r="M672" s="61">
        <f>'SS taxation calculator'!$C$7+'SS taxation calculator'!$C$8+'SS taxation calculator'!$C$9+B672</f>
        <v>-387000</v>
      </c>
      <c r="N672" s="55">
        <f>J672+B672+'SS taxation calculator'!$C$7</f>
        <v>-387000</v>
      </c>
      <c r="O672" s="55">
        <f t="shared" si="7"/>
        <v>31500</v>
      </c>
      <c r="P672" s="132">
        <f>VLOOKUP('SS taxation calculator'!$C$12,'SS taxation calculator'!$BC$6:$BF$16,3,FALSE)</f>
        <v>0</v>
      </c>
      <c r="Q672" s="132">
        <f>VLOOKUP('SS taxation calculator'!$C$12,'SS taxation calculator'!$BC$6:$BF$16,4,FALSE)</f>
        <v>0</v>
      </c>
      <c r="R672" s="132">
        <f t="shared" si="8"/>
        <v>0</v>
      </c>
      <c r="S672" s="205">
        <f>VLOOKUP('SS taxation calculator'!$C$12,'SS taxation calculator'!$BC$6:$BF$16,2,FALSE)</f>
        <v>0</v>
      </c>
      <c r="T672" s="132">
        <f t="shared" si="9"/>
        <v>0</v>
      </c>
    </row>
    <row r="673" ht="15.75" customHeight="1">
      <c r="A673" s="55">
        <f t="shared" si="11"/>
        <v>0</v>
      </c>
      <c r="B673" s="52">
        <f t="shared" si="2"/>
        <v>-386000</v>
      </c>
      <c r="C673" s="51">
        <f>'SS taxation calculator'!$G$7</f>
        <v>0</v>
      </c>
      <c r="D673" s="52">
        <f>'SS taxation calculator'!$C$7+B673+'SS taxation calculator'!$C$8+'SS taxation calculator'!$C$9*0.5-'Line By Line'!$E$12</f>
        <v>-386000</v>
      </c>
      <c r="E673" s="52">
        <f>IF(D673&lt;'Line By Line'!$E$14,0,MIN(D673-'Line By Line'!$E$14,'Line By Line'!$E$16))</f>
        <v>0</v>
      </c>
      <c r="F673" s="52">
        <f t="shared" si="3"/>
        <v>0</v>
      </c>
      <c r="G673" s="51" t="str">
        <f t="shared" si="4"/>
        <v>50% of 1st TH</v>
      </c>
      <c r="H673" s="51">
        <f>IF('Line By Line'!$E$14&lt;D673,D673-'Line By Line'!$E$14-E673,0)</f>
        <v>0</v>
      </c>
      <c r="I673" s="52">
        <f>H673*'SS taxation calculator'!$E$32</f>
        <v>0</v>
      </c>
      <c r="J673" s="52">
        <f t="shared" si="5"/>
        <v>0</v>
      </c>
      <c r="K673" s="204" t="str">
        <f t="shared" si="6"/>
        <v>#DIV/0!</v>
      </c>
      <c r="L673" s="54" t="str">
        <f>CONCATENATE("Adding $",ROUND(B673/1000,1),"K actually added $",ROUND((B673+(J673-'SS taxation calculator'!$G$8))/1000,1),"K")</f>
        <v>Adding $-386K actually added $-386K</v>
      </c>
      <c r="M673" s="61">
        <f>'SS taxation calculator'!$C$7+'SS taxation calculator'!$C$8+'SS taxation calculator'!$C$9+B673</f>
        <v>-386000</v>
      </c>
      <c r="N673" s="55">
        <f>J673+B673+'SS taxation calculator'!$C$7</f>
        <v>-386000</v>
      </c>
      <c r="O673" s="55">
        <f t="shared" si="7"/>
        <v>31500</v>
      </c>
      <c r="P673" s="132">
        <f>VLOOKUP('SS taxation calculator'!$C$12,'SS taxation calculator'!$BC$6:$BF$16,3,FALSE)</f>
        <v>0</v>
      </c>
      <c r="Q673" s="132">
        <f>VLOOKUP('SS taxation calculator'!$C$12,'SS taxation calculator'!$BC$6:$BF$16,4,FALSE)</f>
        <v>0</v>
      </c>
      <c r="R673" s="132">
        <f t="shared" si="8"/>
        <v>0</v>
      </c>
      <c r="S673" s="205">
        <f>VLOOKUP('SS taxation calculator'!$C$12,'SS taxation calculator'!$BC$6:$BF$16,2,FALSE)</f>
        <v>0</v>
      </c>
      <c r="T673" s="132">
        <f t="shared" si="9"/>
        <v>0</v>
      </c>
    </row>
    <row r="674" ht="15.75" customHeight="1">
      <c r="A674" s="55">
        <f t="shared" si="11"/>
        <v>0</v>
      </c>
      <c r="B674" s="52">
        <f t="shared" si="2"/>
        <v>-385000</v>
      </c>
      <c r="C674" s="51">
        <f>'SS taxation calculator'!$G$7</f>
        <v>0</v>
      </c>
      <c r="D674" s="52">
        <f>'SS taxation calculator'!$C$7+B674+'SS taxation calculator'!$C$8+'SS taxation calculator'!$C$9*0.5-'Line By Line'!$E$12</f>
        <v>-385000</v>
      </c>
      <c r="E674" s="52">
        <f>IF(D674&lt;'Line By Line'!$E$14,0,MIN(D674-'Line By Line'!$E$14,'Line By Line'!$E$16))</f>
        <v>0</v>
      </c>
      <c r="F674" s="52">
        <f t="shared" si="3"/>
        <v>0</v>
      </c>
      <c r="G674" s="51" t="str">
        <f t="shared" si="4"/>
        <v>50% of 1st TH</v>
      </c>
      <c r="H674" s="51">
        <f>IF('Line By Line'!$E$14&lt;D674,D674-'Line By Line'!$E$14-E674,0)</f>
        <v>0</v>
      </c>
      <c r="I674" s="52">
        <f>H674*'SS taxation calculator'!$E$32</f>
        <v>0</v>
      </c>
      <c r="J674" s="52">
        <f t="shared" si="5"/>
        <v>0</v>
      </c>
      <c r="K674" s="204" t="str">
        <f t="shared" si="6"/>
        <v>#DIV/0!</v>
      </c>
      <c r="L674" s="54" t="str">
        <f>CONCATENATE("Adding $",ROUND(B674/1000,1),"K actually added $",ROUND((B674+(J674-'SS taxation calculator'!$G$8))/1000,1),"K")</f>
        <v>Adding $-385K actually added $-385K</v>
      </c>
      <c r="M674" s="61">
        <f>'SS taxation calculator'!$C$7+'SS taxation calculator'!$C$8+'SS taxation calculator'!$C$9+B674</f>
        <v>-385000</v>
      </c>
      <c r="N674" s="55">
        <f>J674+B674+'SS taxation calculator'!$C$7</f>
        <v>-385000</v>
      </c>
      <c r="O674" s="55">
        <f t="shared" si="7"/>
        <v>31500</v>
      </c>
      <c r="P674" s="132">
        <f>VLOOKUP('SS taxation calculator'!$C$12,'SS taxation calculator'!$BC$6:$BF$16,3,FALSE)</f>
        <v>0</v>
      </c>
      <c r="Q674" s="132">
        <f>VLOOKUP('SS taxation calculator'!$C$12,'SS taxation calculator'!$BC$6:$BF$16,4,FALSE)</f>
        <v>0</v>
      </c>
      <c r="R674" s="132">
        <f t="shared" si="8"/>
        <v>0</v>
      </c>
      <c r="S674" s="205">
        <f>VLOOKUP('SS taxation calculator'!$C$12,'SS taxation calculator'!$BC$6:$BF$16,2,FALSE)</f>
        <v>0</v>
      </c>
      <c r="T674" s="132">
        <f t="shared" si="9"/>
        <v>0</v>
      </c>
    </row>
    <row r="675" ht="15.75" customHeight="1">
      <c r="A675" s="55">
        <f t="shared" si="11"/>
        <v>0</v>
      </c>
      <c r="B675" s="52">
        <f t="shared" si="2"/>
        <v>-384000</v>
      </c>
      <c r="C675" s="51">
        <f>'SS taxation calculator'!$G$7</f>
        <v>0</v>
      </c>
      <c r="D675" s="52">
        <f>'SS taxation calculator'!$C$7+B675+'SS taxation calculator'!$C$8+'SS taxation calculator'!$C$9*0.5-'Line By Line'!$E$12</f>
        <v>-384000</v>
      </c>
      <c r="E675" s="52">
        <f>IF(D675&lt;'Line By Line'!$E$14,0,MIN(D675-'Line By Line'!$E$14,'Line By Line'!$E$16))</f>
        <v>0</v>
      </c>
      <c r="F675" s="52">
        <f t="shared" si="3"/>
        <v>0</v>
      </c>
      <c r="G675" s="51" t="str">
        <f t="shared" si="4"/>
        <v>50% of 1st TH</v>
      </c>
      <c r="H675" s="51">
        <f>IF('Line By Line'!$E$14&lt;D675,D675-'Line By Line'!$E$14-E675,0)</f>
        <v>0</v>
      </c>
      <c r="I675" s="52">
        <f>H675*'SS taxation calculator'!$E$32</f>
        <v>0</v>
      </c>
      <c r="J675" s="52">
        <f t="shared" si="5"/>
        <v>0</v>
      </c>
      <c r="K675" s="204" t="str">
        <f t="shared" si="6"/>
        <v>#DIV/0!</v>
      </c>
      <c r="L675" s="54" t="str">
        <f>CONCATENATE("Adding $",ROUND(B675/1000,1),"K actually added $",ROUND((B675+(J675-'SS taxation calculator'!$G$8))/1000,1),"K")</f>
        <v>Adding $-384K actually added $-384K</v>
      </c>
      <c r="M675" s="61">
        <f>'SS taxation calculator'!$C$7+'SS taxation calculator'!$C$8+'SS taxation calculator'!$C$9+B675</f>
        <v>-384000</v>
      </c>
      <c r="N675" s="55">
        <f>J675+B675+'SS taxation calculator'!$C$7</f>
        <v>-384000</v>
      </c>
      <c r="O675" s="55">
        <f t="shared" si="7"/>
        <v>31500</v>
      </c>
      <c r="P675" s="132">
        <f>VLOOKUP('SS taxation calculator'!$C$12,'SS taxation calculator'!$BC$6:$BF$16,3,FALSE)</f>
        <v>0</v>
      </c>
      <c r="Q675" s="132">
        <f>VLOOKUP('SS taxation calculator'!$C$12,'SS taxation calculator'!$BC$6:$BF$16,4,FALSE)</f>
        <v>0</v>
      </c>
      <c r="R675" s="132">
        <f t="shared" si="8"/>
        <v>0</v>
      </c>
      <c r="S675" s="205">
        <f>VLOOKUP('SS taxation calculator'!$C$12,'SS taxation calculator'!$BC$6:$BF$16,2,FALSE)</f>
        <v>0</v>
      </c>
      <c r="T675" s="132">
        <f t="shared" si="9"/>
        <v>0</v>
      </c>
    </row>
    <row r="676" ht="15.75" customHeight="1">
      <c r="A676" s="55">
        <f t="shared" si="11"/>
        <v>0</v>
      </c>
      <c r="B676" s="52">
        <f t="shared" si="2"/>
        <v>-383000</v>
      </c>
      <c r="C676" s="51">
        <f>'SS taxation calculator'!$G$7</f>
        <v>0</v>
      </c>
      <c r="D676" s="52">
        <f>'SS taxation calculator'!$C$7+B676+'SS taxation calculator'!$C$8+'SS taxation calculator'!$C$9*0.5-'Line By Line'!$E$12</f>
        <v>-383000</v>
      </c>
      <c r="E676" s="52">
        <f>IF(D676&lt;'Line By Line'!$E$14,0,MIN(D676-'Line By Line'!$E$14,'Line By Line'!$E$16))</f>
        <v>0</v>
      </c>
      <c r="F676" s="52">
        <f t="shared" si="3"/>
        <v>0</v>
      </c>
      <c r="G676" s="51" t="str">
        <f t="shared" si="4"/>
        <v>50% of 1st TH</v>
      </c>
      <c r="H676" s="51">
        <f>IF('Line By Line'!$E$14&lt;D676,D676-'Line By Line'!$E$14-E676,0)</f>
        <v>0</v>
      </c>
      <c r="I676" s="52">
        <f>H676*'SS taxation calculator'!$E$32</f>
        <v>0</v>
      </c>
      <c r="J676" s="52">
        <f t="shared" si="5"/>
        <v>0</v>
      </c>
      <c r="K676" s="204" t="str">
        <f t="shared" si="6"/>
        <v>#DIV/0!</v>
      </c>
      <c r="L676" s="54" t="str">
        <f>CONCATENATE("Adding $",ROUND(B676/1000,1),"K actually added $",ROUND((B676+(J676-'SS taxation calculator'!$G$8))/1000,1),"K")</f>
        <v>Adding $-383K actually added $-383K</v>
      </c>
      <c r="M676" s="61">
        <f>'SS taxation calculator'!$C$7+'SS taxation calculator'!$C$8+'SS taxation calculator'!$C$9+B676</f>
        <v>-383000</v>
      </c>
      <c r="N676" s="55">
        <f>J676+B676+'SS taxation calculator'!$C$7</f>
        <v>-383000</v>
      </c>
      <c r="O676" s="55">
        <f t="shared" si="7"/>
        <v>31500</v>
      </c>
      <c r="P676" s="132">
        <f>VLOOKUP('SS taxation calculator'!$C$12,'SS taxation calculator'!$BC$6:$BF$16,3,FALSE)</f>
        <v>0</v>
      </c>
      <c r="Q676" s="132">
        <f>VLOOKUP('SS taxation calculator'!$C$12,'SS taxation calculator'!$BC$6:$BF$16,4,FALSE)</f>
        <v>0</v>
      </c>
      <c r="R676" s="132">
        <f t="shared" si="8"/>
        <v>0</v>
      </c>
      <c r="S676" s="205">
        <f>VLOOKUP('SS taxation calculator'!$C$12,'SS taxation calculator'!$BC$6:$BF$16,2,FALSE)</f>
        <v>0</v>
      </c>
      <c r="T676" s="132">
        <f t="shared" si="9"/>
        <v>0</v>
      </c>
    </row>
    <row r="677" ht="15.75" customHeight="1">
      <c r="A677" s="55">
        <f t="shared" si="11"/>
        <v>0</v>
      </c>
      <c r="B677" s="52">
        <f t="shared" si="2"/>
        <v>-382000</v>
      </c>
      <c r="C677" s="51">
        <f>'SS taxation calculator'!$G$7</f>
        <v>0</v>
      </c>
      <c r="D677" s="52">
        <f>'SS taxation calculator'!$C$7+B677+'SS taxation calculator'!$C$8+'SS taxation calculator'!$C$9*0.5-'Line By Line'!$E$12</f>
        <v>-382000</v>
      </c>
      <c r="E677" s="52">
        <f>IF(D677&lt;'Line By Line'!$E$14,0,MIN(D677-'Line By Line'!$E$14,'Line By Line'!$E$16))</f>
        <v>0</v>
      </c>
      <c r="F677" s="52">
        <f t="shared" si="3"/>
        <v>0</v>
      </c>
      <c r="G677" s="51" t="str">
        <f t="shared" si="4"/>
        <v>50% of 1st TH</v>
      </c>
      <c r="H677" s="51">
        <f>IF('Line By Line'!$E$14&lt;D677,D677-'Line By Line'!$E$14-E677,0)</f>
        <v>0</v>
      </c>
      <c r="I677" s="52">
        <f>H677*'SS taxation calculator'!$E$32</f>
        <v>0</v>
      </c>
      <c r="J677" s="52">
        <f t="shared" si="5"/>
        <v>0</v>
      </c>
      <c r="K677" s="204" t="str">
        <f t="shared" si="6"/>
        <v>#DIV/0!</v>
      </c>
      <c r="L677" s="54" t="str">
        <f>CONCATENATE("Adding $",ROUND(B677/1000,1),"K actually added $",ROUND((B677+(J677-'SS taxation calculator'!$G$8))/1000,1),"K")</f>
        <v>Adding $-382K actually added $-382K</v>
      </c>
      <c r="M677" s="61">
        <f>'SS taxation calculator'!$C$7+'SS taxation calculator'!$C$8+'SS taxation calculator'!$C$9+B677</f>
        <v>-382000</v>
      </c>
      <c r="N677" s="55">
        <f>J677+B677+'SS taxation calculator'!$C$7</f>
        <v>-382000</v>
      </c>
      <c r="O677" s="55">
        <f t="shared" si="7"/>
        <v>31500</v>
      </c>
      <c r="P677" s="132">
        <f>VLOOKUP('SS taxation calculator'!$C$12,'SS taxation calculator'!$BC$6:$BF$16,3,FALSE)</f>
        <v>0</v>
      </c>
      <c r="Q677" s="132">
        <f>VLOOKUP('SS taxation calculator'!$C$12,'SS taxation calculator'!$BC$6:$BF$16,4,FALSE)</f>
        <v>0</v>
      </c>
      <c r="R677" s="132">
        <f t="shared" si="8"/>
        <v>0</v>
      </c>
      <c r="S677" s="205">
        <f>VLOOKUP('SS taxation calculator'!$C$12,'SS taxation calculator'!$BC$6:$BF$16,2,FALSE)</f>
        <v>0</v>
      </c>
      <c r="T677" s="132">
        <f t="shared" si="9"/>
        <v>0</v>
      </c>
    </row>
    <row r="678" ht="15.75" customHeight="1">
      <c r="A678" s="55">
        <f t="shared" si="11"/>
        <v>0</v>
      </c>
      <c r="B678" s="52">
        <f t="shared" si="2"/>
        <v>-381000</v>
      </c>
      <c r="C678" s="51">
        <f>'SS taxation calculator'!$G$7</f>
        <v>0</v>
      </c>
      <c r="D678" s="52">
        <f>'SS taxation calculator'!$C$7+B678+'SS taxation calculator'!$C$8+'SS taxation calculator'!$C$9*0.5-'Line By Line'!$E$12</f>
        <v>-381000</v>
      </c>
      <c r="E678" s="52">
        <f>IF(D678&lt;'Line By Line'!$E$14,0,MIN(D678-'Line By Line'!$E$14,'Line By Line'!$E$16))</f>
        <v>0</v>
      </c>
      <c r="F678" s="52">
        <f t="shared" si="3"/>
        <v>0</v>
      </c>
      <c r="G678" s="51" t="str">
        <f t="shared" si="4"/>
        <v>50% of 1st TH</v>
      </c>
      <c r="H678" s="51">
        <f>IF('Line By Line'!$E$14&lt;D678,D678-'Line By Line'!$E$14-E678,0)</f>
        <v>0</v>
      </c>
      <c r="I678" s="52">
        <f>H678*'SS taxation calculator'!$E$32</f>
        <v>0</v>
      </c>
      <c r="J678" s="52">
        <f t="shared" si="5"/>
        <v>0</v>
      </c>
      <c r="K678" s="204" t="str">
        <f t="shared" si="6"/>
        <v>#DIV/0!</v>
      </c>
      <c r="L678" s="54" t="str">
        <f>CONCATENATE("Adding $",ROUND(B678/1000,1),"K actually added $",ROUND((B678+(J678-'SS taxation calculator'!$G$8))/1000,1),"K")</f>
        <v>Adding $-381K actually added $-381K</v>
      </c>
      <c r="M678" s="61">
        <f>'SS taxation calculator'!$C$7+'SS taxation calculator'!$C$8+'SS taxation calculator'!$C$9+B678</f>
        <v>-381000</v>
      </c>
      <c r="N678" s="55">
        <f>J678+B678+'SS taxation calculator'!$C$7</f>
        <v>-381000</v>
      </c>
      <c r="O678" s="55">
        <f t="shared" si="7"/>
        <v>31500</v>
      </c>
      <c r="P678" s="132">
        <f>VLOOKUP('SS taxation calculator'!$C$12,'SS taxation calculator'!$BC$6:$BF$16,3,FALSE)</f>
        <v>0</v>
      </c>
      <c r="Q678" s="132">
        <f>VLOOKUP('SS taxation calculator'!$C$12,'SS taxation calculator'!$BC$6:$BF$16,4,FALSE)</f>
        <v>0</v>
      </c>
      <c r="R678" s="132">
        <f t="shared" si="8"/>
        <v>0</v>
      </c>
      <c r="S678" s="205">
        <f>VLOOKUP('SS taxation calculator'!$C$12,'SS taxation calculator'!$BC$6:$BF$16,2,FALSE)</f>
        <v>0</v>
      </c>
      <c r="T678" s="132">
        <f t="shared" si="9"/>
        <v>0</v>
      </c>
    </row>
    <row r="679" ht="15.75" customHeight="1">
      <c r="A679" s="55">
        <f t="shared" si="11"/>
        <v>0</v>
      </c>
      <c r="B679" s="52">
        <f t="shared" si="2"/>
        <v>-380000</v>
      </c>
      <c r="C679" s="51">
        <f>'SS taxation calculator'!$G$7</f>
        <v>0</v>
      </c>
      <c r="D679" s="52">
        <f>'SS taxation calculator'!$C$7+B679+'SS taxation calculator'!$C$8+'SS taxation calculator'!$C$9*0.5-'Line By Line'!$E$12</f>
        <v>-380000</v>
      </c>
      <c r="E679" s="52">
        <f>IF(D679&lt;'Line By Line'!$E$14,0,MIN(D679-'Line By Line'!$E$14,'Line By Line'!$E$16))</f>
        <v>0</v>
      </c>
      <c r="F679" s="52">
        <f t="shared" si="3"/>
        <v>0</v>
      </c>
      <c r="G679" s="51" t="str">
        <f t="shared" si="4"/>
        <v>50% of 1st TH</v>
      </c>
      <c r="H679" s="51">
        <f>IF('Line By Line'!$E$14&lt;D679,D679-'Line By Line'!$E$14-E679,0)</f>
        <v>0</v>
      </c>
      <c r="I679" s="52">
        <f>H679*'SS taxation calculator'!$E$32</f>
        <v>0</v>
      </c>
      <c r="J679" s="52">
        <f t="shared" si="5"/>
        <v>0</v>
      </c>
      <c r="K679" s="204" t="str">
        <f t="shared" si="6"/>
        <v>#DIV/0!</v>
      </c>
      <c r="L679" s="54" t="str">
        <f>CONCATENATE("Adding $",ROUND(B679/1000,1),"K actually added $",ROUND((B679+(J679-'SS taxation calculator'!$G$8))/1000,1),"K")</f>
        <v>Adding $-380K actually added $-380K</v>
      </c>
      <c r="M679" s="61">
        <f>'SS taxation calculator'!$C$7+'SS taxation calculator'!$C$8+'SS taxation calculator'!$C$9+B679</f>
        <v>-380000</v>
      </c>
      <c r="N679" s="55">
        <f>J679+B679+'SS taxation calculator'!$C$7</f>
        <v>-380000</v>
      </c>
      <c r="O679" s="55">
        <f t="shared" si="7"/>
        <v>31500</v>
      </c>
      <c r="P679" s="132">
        <f>VLOOKUP('SS taxation calculator'!$C$12,'SS taxation calculator'!$BC$6:$BF$16,3,FALSE)</f>
        <v>0</v>
      </c>
      <c r="Q679" s="132">
        <f>VLOOKUP('SS taxation calculator'!$C$12,'SS taxation calculator'!$BC$6:$BF$16,4,FALSE)</f>
        <v>0</v>
      </c>
      <c r="R679" s="132">
        <f t="shared" si="8"/>
        <v>0</v>
      </c>
      <c r="S679" s="205">
        <f>VLOOKUP('SS taxation calculator'!$C$12,'SS taxation calculator'!$BC$6:$BF$16,2,FALSE)</f>
        <v>0</v>
      </c>
      <c r="T679" s="132">
        <f t="shared" si="9"/>
        <v>0</v>
      </c>
    </row>
    <row r="680" ht="15.75" customHeight="1">
      <c r="A680" s="55">
        <f t="shared" si="11"/>
        <v>0</v>
      </c>
      <c r="B680" s="52">
        <f t="shared" si="2"/>
        <v>-379000</v>
      </c>
      <c r="C680" s="51">
        <f>'SS taxation calculator'!$G$7</f>
        <v>0</v>
      </c>
      <c r="D680" s="52">
        <f>'SS taxation calculator'!$C$7+B680+'SS taxation calculator'!$C$8+'SS taxation calculator'!$C$9*0.5-'Line By Line'!$E$12</f>
        <v>-379000</v>
      </c>
      <c r="E680" s="52">
        <f>IF(D680&lt;'Line By Line'!$E$14,0,MIN(D680-'Line By Line'!$E$14,'Line By Line'!$E$16))</f>
        <v>0</v>
      </c>
      <c r="F680" s="52">
        <f t="shared" si="3"/>
        <v>0</v>
      </c>
      <c r="G680" s="51" t="str">
        <f t="shared" si="4"/>
        <v>50% of 1st TH</v>
      </c>
      <c r="H680" s="51">
        <f>IF('Line By Line'!$E$14&lt;D680,D680-'Line By Line'!$E$14-E680,0)</f>
        <v>0</v>
      </c>
      <c r="I680" s="52">
        <f>H680*'SS taxation calculator'!$E$32</f>
        <v>0</v>
      </c>
      <c r="J680" s="52">
        <f t="shared" si="5"/>
        <v>0</v>
      </c>
      <c r="K680" s="204" t="str">
        <f t="shared" si="6"/>
        <v>#DIV/0!</v>
      </c>
      <c r="L680" s="54" t="str">
        <f>CONCATENATE("Adding $",ROUND(B680/1000,1),"K actually added $",ROUND((B680+(J680-'SS taxation calculator'!$G$8))/1000,1),"K")</f>
        <v>Adding $-379K actually added $-379K</v>
      </c>
      <c r="M680" s="61">
        <f>'SS taxation calculator'!$C$7+'SS taxation calculator'!$C$8+'SS taxation calculator'!$C$9+B680</f>
        <v>-379000</v>
      </c>
      <c r="N680" s="55">
        <f>J680+B680+'SS taxation calculator'!$C$7</f>
        <v>-379000</v>
      </c>
      <c r="O680" s="55">
        <f t="shared" si="7"/>
        <v>31500</v>
      </c>
      <c r="P680" s="132">
        <f>VLOOKUP('SS taxation calculator'!$C$12,'SS taxation calculator'!$BC$6:$BF$16,3,FALSE)</f>
        <v>0</v>
      </c>
      <c r="Q680" s="132">
        <f>VLOOKUP('SS taxation calculator'!$C$12,'SS taxation calculator'!$BC$6:$BF$16,4,FALSE)</f>
        <v>0</v>
      </c>
      <c r="R680" s="132">
        <f t="shared" si="8"/>
        <v>0</v>
      </c>
      <c r="S680" s="205">
        <f>VLOOKUP('SS taxation calculator'!$C$12,'SS taxation calculator'!$BC$6:$BF$16,2,FALSE)</f>
        <v>0</v>
      </c>
      <c r="T680" s="132">
        <f t="shared" si="9"/>
        <v>0</v>
      </c>
    </row>
    <row r="681" ht="15.75" customHeight="1">
      <c r="A681" s="55">
        <f t="shared" si="11"/>
        <v>0</v>
      </c>
      <c r="B681" s="52">
        <f t="shared" si="2"/>
        <v>-378000</v>
      </c>
      <c r="C681" s="51">
        <f>'SS taxation calculator'!$G$7</f>
        <v>0</v>
      </c>
      <c r="D681" s="52">
        <f>'SS taxation calculator'!$C$7+B681+'SS taxation calculator'!$C$8+'SS taxation calculator'!$C$9*0.5-'Line By Line'!$E$12</f>
        <v>-378000</v>
      </c>
      <c r="E681" s="52">
        <f>IF(D681&lt;'Line By Line'!$E$14,0,MIN(D681-'Line By Line'!$E$14,'Line By Line'!$E$16))</f>
        <v>0</v>
      </c>
      <c r="F681" s="52">
        <f t="shared" si="3"/>
        <v>0</v>
      </c>
      <c r="G681" s="51" t="str">
        <f t="shared" si="4"/>
        <v>50% of 1st TH</v>
      </c>
      <c r="H681" s="51">
        <f>IF('Line By Line'!$E$14&lt;D681,D681-'Line By Line'!$E$14-E681,0)</f>
        <v>0</v>
      </c>
      <c r="I681" s="52">
        <f>H681*'SS taxation calculator'!$E$32</f>
        <v>0</v>
      </c>
      <c r="J681" s="52">
        <f t="shared" si="5"/>
        <v>0</v>
      </c>
      <c r="K681" s="204" t="str">
        <f t="shared" si="6"/>
        <v>#DIV/0!</v>
      </c>
      <c r="L681" s="54" t="str">
        <f>CONCATENATE("Adding $",ROUND(B681/1000,1),"K actually added $",ROUND((B681+(J681-'SS taxation calculator'!$G$8))/1000,1),"K")</f>
        <v>Adding $-378K actually added $-378K</v>
      </c>
      <c r="M681" s="61">
        <f>'SS taxation calculator'!$C$7+'SS taxation calculator'!$C$8+'SS taxation calculator'!$C$9+B681</f>
        <v>-378000</v>
      </c>
      <c r="N681" s="55">
        <f>J681+B681+'SS taxation calculator'!$C$7</f>
        <v>-378000</v>
      </c>
      <c r="O681" s="55">
        <f t="shared" si="7"/>
        <v>31500</v>
      </c>
      <c r="P681" s="132">
        <f>VLOOKUP('SS taxation calculator'!$C$12,'SS taxation calculator'!$BC$6:$BF$16,3,FALSE)</f>
        <v>0</v>
      </c>
      <c r="Q681" s="132">
        <f>VLOOKUP('SS taxation calculator'!$C$12,'SS taxation calculator'!$BC$6:$BF$16,4,FALSE)</f>
        <v>0</v>
      </c>
      <c r="R681" s="132">
        <f t="shared" si="8"/>
        <v>0</v>
      </c>
      <c r="S681" s="205">
        <f>VLOOKUP('SS taxation calculator'!$C$12,'SS taxation calculator'!$BC$6:$BF$16,2,FALSE)</f>
        <v>0</v>
      </c>
      <c r="T681" s="132">
        <f t="shared" si="9"/>
        <v>0</v>
      </c>
    </row>
    <row r="682" ht="15.75" customHeight="1">
      <c r="A682" s="55">
        <f t="shared" si="11"/>
        <v>0</v>
      </c>
      <c r="B682" s="52">
        <f t="shared" si="2"/>
        <v>-377000</v>
      </c>
      <c r="C682" s="51">
        <f>'SS taxation calculator'!$G$7</f>
        <v>0</v>
      </c>
      <c r="D682" s="52">
        <f>'SS taxation calculator'!$C$7+B682+'SS taxation calculator'!$C$8+'SS taxation calculator'!$C$9*0.5-'Line By Line'!$E$12</f>
        <v>-377000</v>
      </c>
      <c r="E682" s="52">
        <f>IF(D682&lt;'Line By Line'!$E$14,0,MIN(D682-'Line By Line'!$E$14,'Line By Line'!$E$16))</f>
        <v>0</v>
      </c>
      <c r="F682" s="52">
        <f t="shared" si="3"/>
        <v>0</v>
      </c>
      <c r="G682" s="51" t="str">
        <f t="shared" si="4"/>
        <v>50% of 1st TH</v>
      </c>
      <c r="H682" s="51">
        <f>IF('Line By Line'!$E$14&lt;D682,D682-'Line By Line'!$E$14-E682,0)</f>
        <v>0</v>
      </c>
      <c r="I682" s="52">
        <f>H682*'SS taxation calculator'!$E$32</f>
        <v>0</v>
      </c>
      <c r="J682" s="52">
        <f t="shared" si="5"/>
        <v>0</v>
      </c>
      <c r="K682" s="204" t="str">
        <f t="shared" si="6"/>
        <v>#DIV/0!</v>
      </c>
      <c r="L682" s="54" t="str">
        <f>CONCATENATE("Adding $",ROUND(B682/1000,1),"K actually added $",ROUND((B682+(J682-'SS taxation calculator'!$G$8))/1000,1),"K")</f>
        <v>Adding $-377K actually added $-377K</v>
      </c>
      <c r="M682" s="61">
        <f>'SS taxation calculator'!$C$7+'SS taxation calculator'!$C$8+'SS taxation calculator'!$C$9+B682</f>
        <v>-377000</v>
      </c>
      <c r="N682" s="55">
        <f>J682+B682+'SS taxation calculator'!$C$7</f>
        <v>-377000</v>
      </c>
      <c r="O682" s="55">
        <f t="shared" si="7"/>
        <v>31500</v>
      </c>
      <c r="P682" s="132">
        <f>VLOOKUP('SS taxation calculator'!$C$12,'SS taxation calculator'!$BC$6:$BF$16,3,FALSE)</f>
        <v>0</v>
      </c>
      <c r="Q682" s="132">
        <f>VLOOKUP('SS taxation calculator'!$C$12,'SS taxation calculator'!$BC$6:$BF$16,4,FALSE)</f>
        <v>0</v>
      </c>
      <c r="R682" s="132">
        <f t="shared" si="8"/>
        <v>0</v>
      </c>
      <c r="S682" s="205">
        <f>VLOOKUP('SS taxation calculator'!$C$12,'SS taxation calculator'!$BC$6:$BF$16,2,FALSE)</f>
        <v>0</v>
      </c>
      <c r="T682" s="132">
        <f t="shared" si="9"/>
        <v>0</v>
      </c>
    </row>
    <row r="683" ht="15.75" customHeight="1">
      <c r="A683" s="55">
        <f t="shared" si="11"/>
        <v>0</v>
      </c>
      <c r="B683" s="52">
        <f t="shared" si="2"/>
        <v>-376000</v>
      </c>
      <c r="C683" s="51">
        <f>'SS taxation calculator'!$G$7</f>
        <v>0</v>
      </c>
      <c r="D683" s="52">
        <f>'SS taxation calculator'!$C$7+B683+'SS taxation calculator'!$C$8+'SS taxation calculator'!$C$9*0.5-'Line By Line'!$E$12</f>
        <v>-376000</v>
      </c>
      <c r="E683" s="52">
        <f>IF(D683&lt;'Line By Line'!$E$14,0,MIN(D683-'Line By Line'!$E$14,'Line By Line'!$E$16))</f>
        <v>0</v>
      </c>
      <c r="F683" s="52">
        <f t="shared" si="3"/>
        <v>0</v>
      </c>
      <c r="G683" s="51" t="str">
        <f t="shared" si="4"/>
        <v>50% of 1st TH</v>
      </c>
      <c r="H683" s="51">
        <f>IF('Line By Line'!$E$14&lt;D683,D683-'Line By Line'!$E$14-E683,0)</f>
        <v>0</v>
      </c>
      <c r="I683" s="52">
        <f>H683*'SS taxation calculator'!$E$32</f>
        <v>0</v>
      </c>
      <c r="J683" s="52">
        <f t="shared" si="5"/>
        <v>0</v>
      </c>
      <c r="K683" s="204" t="str">
        <f t="shared" si="6"/>
        <v>#DIV/0!</v>
      </c>
      <c r="L683" s="54" t="str">
        <f>CONCATENATE("Adding $",ROUND(B683/1000,1),"K actually added $",ROUND((B683+(J683-'SS taxation calculator'!$G$8))/1000,1),"K")</f>
        <v>Adding $-376K actually added $-376K</v>
      </c>
      <c r="M683" s="61">
        <f>'SS taxation calculator'!$C$7+'SS taxation calculator'!$C$8+'SS taxation calculator'!$C$9+B683</f>
        <v>-376000</v>
      </c>
      <c r="N683" s="55">
        <f>J683+B683+'SS taxation calculator'!$C$7</f>
        <v>-376000</v>
      </c>
      <c r="O683" s="55">
        <f t="shared" si="7"/>
        <v>31500</v>
      </c>
      <c r="P683" s="132">
        <f>VLOOKUP('SS taxation calculator'!$C$12,'SS taxation calculator'!$BC$6:$BF$16,3,FALSE)</f>
        <v>0</v>
      </c>
      <c r="Q683" s="132">
        <f>VLOOKUP('SS taxation calculator'!$C$12,'SS taxation calculator'!$BC$6:$BF$16,4,FALSE)</f>
        <v>0</v>
      </c>
      <c r="R683" s="132">
        <f t="shared" si="8"/>
        <v>0</v>
      </c>
      <c r="S683" s="205">
        <f>VLOOKUP('SS taxation calculator'!$C$12,'SS taxation calculator'!$BC$6:$BF$16,2,FALSE)</f>
        <v>0</v>
      </c>
      <c r="T683" s="132">
        <f t="shared" si="9"/>
        <v>0</v>
      </c>
    </row>
    <row r="684" ht="15.75" customHeight="1">
      <c r="A684" s="55">
        <f t="shared" si="11"/>
        <v>0</v>
      </c>
      <c r="B684" s="52">
        <f t="shared" si="2"/>
        <v>-375000</v>
      </c>
      <c r="C684" s="51">
        <f>'SS taxation calculator'!$G$7</f>
        <v>0</v>
      </c>
      <c r="D684" s="52">
        <f>'SS taxation calculator'!$C$7+B684+'SS taxation calculator'!$C$8+'SS taxation calculator'!$C$9*0.5-'Line By Line'!$E$12</f>
        <v>-375000</v>
      </c>
      <c r="E684" s="52">
        <f>IF(D684&lt;'Line By Line'!$E$14,0,MIN(D684-'Line By Line'!$E$14,'Line By Line'!$E$16))</f>
        <v>0</v>
      </c>
      <c r="F684" s="52">
        <f t="shared" si="3"/>
        <v>0</v>
      </c>
      <c r="G684" s="51" t="str">
        <f t="shared" si="4"/>
        <v>50% of 1st TH</v>
      </c>
      <c r="H684" s="51">
        <f>IF('Line By Line'!$E$14&lt;D684,D684-'Line By Line'!$E$14-E684,0)</f>
        <v>0</v>
      </c>
      <c r="I684" s="52">
        <f>H684*'SS taxation calculator'!$E$32</f>
        <v>0</v>
      </c>
      <c r="J684" s="52">
        <f t="shared" si="5"/>
        <v>0</v>
      </c>
      <c r="K684" s="204" t="str">
        <f t="shared" si="6"/>
        <v>#DIV/0!</v>
      </c>
      <c r="L684" s="54" t="str">
        <f>CONCATENATE("Adding $",ROUND(B684/1000,1),"K actually added $",ROUND((B684+(J684-'SS taxation calculator'!$G$8))/1000,1),"K")</f>
        <v>Adding $-375K actually added $-375K</v>
      </c>
      <c r="M684" s="61">
        <f>'SS taxation calculator'!$C$7+'SS taxation calculator'!$C$8+'SS taxation calculator'!$C$9+B684</f>
        <v>-375000</v>
      </c>
      <c r="N684" s="55">
        <f>J684+B684+'SS taxation calculator'!$C$7</f>
        <v>-375000</v>
      </c>
      <c r="O684" s="55">
        <f t="shared" si="7"/>
        <v>31500</v>
      </c>
      <c r="P684" s="132">
        <f>VLOOKUP('SS taxation calculator'!$C$12,'SS taxation calculator'!$BC$6:$BF$16,3,FALSE)</f>
        <v>0</v>
      </c>
      <c r="Q684" s="132">
        <f>VLOOKUP('SS taxation calculator'!$C$12,'SS taxation calculator'!$BC$6:$BF$16,4,FALSE)</f>
        <v>0</v>
      </c>
      <c r="R684" s="132">
        <f t="shared" si="8"/>
        <v>0</v>
      </c>
      <c r="S684" s="205">
        <f>VLOOKUP('SS taxation calculator'!$C$12,'SS taxation calculator'!$BC$6:$BF$16,2,FALSE)</f>
        <v>0</v>
      </c>
      <c r="T684" s="132">
        <f t="shared" si="9"/>
        <v>0</v>
      </c>
    </row>
    <row r="685" ht="15.75" customHeight="1">
      <c r="A685" s="55">
        <f t="shared" si="11"/>
        <v>0</v>
      </c>
      <c r="B685" s="52">
        <f t="shared" si="2"/>
        <v>-374000</v>
      </c>
      <c r="C685" s="51">
        <f>'SS taxation calculator'!$G$7</f>
        <v>0</v>
      </c>
      <c r="D685" s="52">
        <f>'SS taxation calculator'!$C$7+B685+'SS taxation calculator'!$C$8+'SS taxation calculator'!$C$9*0.5-'Line By Line'!$E$12</f>
        <v>-374000</v>
      </c>
      <c r="E685" s="52">
        <f>IF(D685&lt;'Line By Line'!$E$14,0,MIN(D685-'Line By Line'!$E$14,'Line By Line'!$E$16))</f>
        <v>0</v>
      </c>
      <c r="F685" s="52">
        <f t="shared" si="3"/>
        <v>0</v>
      </c>
      <c r="G685" s="51" t="str">
        <f t="shared" si="4"/>
        <v>50% of 1st TH</v>
      </c>
      <c r="H685" s="51">
        <f>IF('Line By Line'!$E$14&lt;D685,D685-'Line By Line'!$E$14-E685,0)</f>
        <v>0</v>
      </c>
      <c r="I685" s="52">
        <f>H685*'SS taxation calculator'!$E$32</f>
        <v>0</v>
      </c>
      <c r="J685" s="52">
        <f t="shared" si="5"/>
        <v>0</v>
      </c>
      <c r="K685" s="204" t="str">
        <f t="shared" si="6"/>
        <v>#DIV/0!</v>
      </c>
      <c r="L685" s="54" t="str">
        <f>CONCATENATE("Adding $",ROUND(B685/1000,1),"K actually added $",ROUND((B685+(J685-'SS taxation calculator'!$G$8))/1000,1),"K")</f>
        <v>Adding $-374K actually added $-374K</v>
      </c>
      <c r="M685" s="61">
        <f>'SS taxation calculator'!$C$7+'SS taxation calculator'!$C$8+'SS taxation calculator'!$C$9+B685</f>
        <v>-374000</v>
      </c>
      <c r="N685" s="55">
        <f>J685+B685+'SS taxation calculator'!$C$7</f>
        <v>-374000</v>
      </c>
      <c r="O685" s="55">
        <f t="shared" si="7"/>
        <v>31500</v>
      </c>
      <c r="P685" s="132">
        <f>VLOOKUP('SS taxation calculator'!$C$12,'SS taxation calculator'!$BC$6:$BF$16,3,FALSE)</f>
        <v>0</v>
      </c>
      <c r="Q685" s="132">
        <f>VLOOKUP('SS taxation calculator'!$C$12,'SS taxation calculator'!$BC$6:$BF$16,4,FALSE)</f>
        <v>0</v>
      </c>
      <c r="R685" s="132">
        <f t="shared" si="8"/>
        <v>0</v>
      </c>
      <c r="S685" s="205">
        <f>VLOOKUP('SS taxation calculator'!$C$12,'SS taxation calculator'!$BC$6:$BF$16,2,FALSE)</f>
        <v>0</v>
      </c>
      <c r="T685" s="132">
        <f t="shared" si="9"/>
        <v>0</v>
      </c>
    </row>
    <row r="686" ht="15.75" customHeight="1">
      <c r="A686" s="55">
        <f t="shared" si="11"/>
        <v>0</v>
      </c>
      <c r="B686" s="52">
        <f t="shared" si="2"/>
        <v>-373000</v>
      </c>
      <c r="C686" s="51">
        <f>'SS taxation calculator'!$G$7</f>
        <v>0</v>
      </c>
      <c r="D686" s="52">
        <f>'SS taxation calculator'!$C$7+B686+'SS taxation calculator'!$C$8+'SS taxation calculator'!$C$9*0.5-'Line By Line'!$E$12</f>
        <v>-373000</v>
      </c>
      <c r="E686" s="52">
        <f>IF(D686&lt;'Line By Line'!$E$14,0,MIN(D686-'Line By Line'!$E$14,'Line By Line'!$E$16))</f>
        <v>0</v>
      </c>
      <c r="F686" s="52">
        <f t="shared" si="3"/>
        <v>0</v>
      </c>
      <c r="G686" s="51" t="str">
        <f t="shared" si="4"/>
        <v>50% of 1st TH</v>
      </c>
      <c r="H686" s="51">
        <f>IF('Line By Line'!$E$14&lt;D686,D686-'Line By Line'!$E$14-E686,0)</f>
        <v>0</v>
      </c>
      <c r="I686" s="52">
        <f>H686*'SS taxation calculator'!$E$32</f>
        <v>0</v>
      </c>
      <c r="J686" s="52">
        <f t="shared" si="5"/>
        <v>0</v>
      </c>
      <c r="K686" s="204" t="str">
        <f t="shared" si="6"/>
        <v>#DIV/0!</v>
      </c>
      <c r="L686" s="54" t="str">
        <f>CONCATENATE("Adding $",ROUND(B686/1000,1),"K actually added $",ROUND((B686+(J686-'SS taxation calculator'!$G$8))/1000,1),"K")</f>
        <v>Adding $-373K actually added $-373K</v>
      </c>
      <c r="M686" s="61">
        <f>'SS taxation calculator'!$C$7+'SS taxation calculator'!$C$8+'SS taxation calculator'!$C$9+B686</f>
        <v>-373000</v>
      </c>
      <c r="N686" s="55">
        <f>J686+B686+'SS taxation calculator'!$C$7</f>
        <v>-373000</v>
      </c>
      <c r="O686" s="55">
        <f t="shared" si="7"/>
        <v>31500</v>
      </c>
      <c r="P686" s="132">
        <f>VLOOKUP('SS taxation calculator'!$C$12,'SS taxation calculator'!$BC$6:$BF$16,3,FALSE)</f>
        <v>0</v>
      </c>
      <c r="Q686" s="132">
        <f>VLOOKUP('SS taxation calculator'!$C$12,'SS taxation calculator'!$BC$6:$BF$16,4,FALSE)</f>
        <v>0</v>
      </c>
      <c r="R686" s="132">
        <f t="shared" si="8"/>
        <v>0</v>
      </c>
      <c r="S686" s="205">
        <f>VLOOKUP('SS taxation calculator'!$C$12,'SS taxation calculator'!$BC$6:$BF$16,2,FALSE)</f>
        <v>0</v>
      </c>
      <c r="T686" s="132">
        <f t="shared" si="9"/>
        <v>0</v>
      </c>
    </row>
    <row r="687" ht="15.75" customHeight="1">
      <c r="A687" s="55">
        <f t="shared" si="11"/>
        <v>0</v>
      </c>
      <c r="B687" s="52">
        <f t="shared" si="2"/>
        <v>-372000</v>
      </c>
      <c r="C687" s="51">
        <f>'SS taxation calculator'!$G$7</f>
        <v>0</v>
      </c>
      <c r="D687" s="52">
        <f>'SS taxation calculator'!$C$7+B687+'SS taxation calculator'!$C$8+'SS taxation calculator'!$C$9*0.5-'Line By Line'!$E$12</f>
        <v>-372000</v>
      </c>
      <c r="E687" s="52">
        <f>IF(D687&lt;'Line By Line'!$E$14,0,MIN(D687-'Line By Line'!$E$14,'Line By Line'!$E$16))</f>
        <v>0</v>
      </c>
      <c r="F687" s="52">
        <f t="shared" si="3"/>
        <v>0</v>
      </c>
      <c r="G687" s="51" t="str">
        <f t="shared" si="4"/>
        <v>50% of 1st TH</v>
      </c>
      <c r="H687" s="51">
        <f>IF('Line By Line'!$E$14&lt;D687,D687-'Line By Line'!$E$14-E687,0)</f>
        <v>0</v>
      </c>
      <c r="I687" s="52">
        <f>H687*'SS taxation calculator'!$E$32</f>
        <v>0</v>
      </c>
      <c r="J687" s="52">
        <f t="shared" si="5"/>
        <v>0</v>
      </c>
      <c r="K687" s="204" t="str">
        <f t="shared" si="6"/>
        <v>#DIV/0!</v>
      </c>
      <c r="L687" s="54" t="str">
        <f>CONCATENATE("Adding $",ROUND(B687/1000,1),"K actually added $",ROUND((B687+(J687-'SS taxation calculator'!$G$8))/1000,1),"K")</f>
        <v>Adding $-372K actually added $-372K</v>
      </c>
      <c r="M687" s="61">
        <f>'SS taxation calculator'!$C$7+'SS taxation calculator'!$C$8+'SS taxation calculator'!$C$9+B687</f>
        <v>-372000</v>
      </c>
      <c r="N687" s="55">
        <f>J687+B687+'SS taxation calculator'!$C$7</f>
        <v>-372000</v>
      </c>
      <c r="O687" s="55">
        <f t="shared" si="7"/>
        <v>31500</v>
      </c>
      <c r="P687" s="132">
        <f>VLOOKUP('SS taxation calculator'!$C$12,'SS taxation calculator'!$BC$6:$BF$16,3,FALSE)</f>
        <v>0</v>
      </c>
      <c r="Q687" s="132">
        <f>VLOOKUP('SS taxation calculator'!$C$12,'SS taxation calculator'!$BC$6:$BF$16,4,FALSE)</f>
        <v>0</v>
      </c>
      <c r="R687" s="132">
        <f t="shared" si="8"/>
        <v>0</v>
      </c>
      <c r="S687" s="205">
        <f>VLOOKUP('SS taxation calculator'!$C$12,'SS taxation calculator'!$BC$6:$BF$16,2,FALSE)</f>
        <v>0</v>
      </c>
      <c r="T687" s="132">
        <f t="shared" si="9"/>
        <v>0</v>
      </c>
    </row>
    <row r="688" ht="15.75" customHeight="1">
      <c r="A688" s="55">
        <f t="shared" si="11"/>
        <v>0</v>
      </c>
      <c r="B688" s="52">
        <f t="shared" si="2"/>
        <v>-371000</v>
      </c>
      <c r="C688" s="51">
        <f>'SS taxation calculator'!$G$7</f>
        <v>0</v>
      </c>
      <c r="D688" s="52">
        <f>'SS taxation calculator'!$C$7+B688+'SS taxation calculator'!$C$8+'SS taxation calculator'!$C$9*0.5-'Line By Line'!$E$12</f>
        <v>-371000</v>
      </c>
      <c r="E688" s="52">
        <f>IF(D688&lt;'Line By Line'!$E$14,0,MIN(D688-'Line By Line'!$E$14,'Line By Line'!$E$16))</f>
        <v>0</v>
      </c>
      <c r="F688" s="52">
        <f t="shared" si="3"/>
        <v>0</v>
      </c>
      <c r="G688" s="51" t="str">
        <f t="shared" si="4"/>
        <v>50% of 1st TH</v>
      </c>
      <c r="H688" s="51">
        <f>IF('Line By Line'!$E$14&lt;D688,D688-'Line By Line'!$E$14-E688,0)</f>
        <v>0</v>
      </c>
      <c r="I688" s="52">
        <f>H688*'SS taxation calculator'!$E$32</f>
        <v>0</v>
      </c>
      <c r="J688" s="52">
        <f t="shared" si="5"/>
        <v>0</v>
      </c>
      <c r="K688" s="204" t="str">
        <f t="shared" si="6"/>
        <v>#DIV/0!</v>
      </c>
      <c r="L688" s="54" t="str">
        <f>CONCATENATE("Adding $",ROUND(B688/1000,1),"K actually added $",ROUND((B688+(J688-'SS taxation calculator'!$G$8))/1000,1),"K")</f>
        <v>Adding $-371K actually added $-371K</v>
      </c>
      <c r="M688" s="61">
        <f>'SS taxation calculator'!$C$7+'SS taxation calculator'!$C$8+'SS taxation calculator'!$C$9+B688</f>
        <v>-371000</v>
      </c>
      <c r="N688" s="55">
        <f>J688+B688+'SS taxation calculator'!$C$7</f>
        <v>-371000</v>
      </c>
      <c r="O688" s="55">
        <f t="shared" si="7"/>
        <v>31500</v>
      </c>
      <c r="P688" s="132">
        <f>VLOOKUP('SS taxation calculator'!$C$12,'SS taxation calculator'!$BC$6:$BF$16,3,FALSE)</f>
        <v>0</v>
      </c>
      <c r="Q688" s="132">
        <f>VLOOKUP('SS taxation calculator'!$C$12,'SS taxation calculator'!$BC$6:$BF$16,4,FALSE)</f>
        <v>0</v>
      </c>
      <c r="R688" s="132">
        <f t="shared" si="8"/>
        <v>0</v>
      </c>
      <c r="S688" s="205">
        <f>VLOOKUP('SS taxation calculator'!$C$12,'SS taxation calculator'!$BC$6:$BF$16,2,FALSE)</f>
        <v>0</v>
      </c>
      <c r="T688" s="132">
        <f t="shared" si="9"/>
        <v>0</v>
      </c>
    </row>
    <row r="689" ht="15.75" customHeight="1">
      <c r="A689" s="55">
        <f t="shared" si="11"/>
        <v>0</v>
      </c>
      <c r="B689" s="52">
        <f t="shared" si="2"/>
        <v>-370000</v>
      </c>
      <c r="C689" s="51">
        <f>'SS taxation calculator'!$G$7</f>
        <v>0</v>
      </c>
      <c r="D689" s="52">
        <f>'SS taxation calculator'!$C$7+B689+'SS taxation calculator'!$C$8+'SS taxation calculator'!$C$9*0.5-'Line By Line'!$E$12</f>
        <v>-370000</v>
      </c>
      <c r="E689" s="52">
        <f>IF(D689&lt;'Line By Line'!$E$14,0,MIN(D689-'Line By Line'!$E$14,'Line By Line'!$E$16))</f>
        <v>0</v>
      </c>
      <c r="F689" s="52">
        <f t="shared" si="3"/>
        <v>0</v>
      </c>
      <c r="G689" s="51" t="str">
        <f t="shared" si="4"/>
        <v>50% of 1st TH</v>
      </c>
      <c r="H689" s="51">
        <f>IF('Line By Line'!$E$14&lt;D689,D689-'Line By Line'!$E$14-E689,0)</f>
        <v>0</v>
      </c>
      <c r="I689" s="52">
        <f>H689*'SS taxation calculator'!$E$32</f>
        <v>0</v>
      </c>
      <c r="J689" s="52">
        <f t="shared" si="5"/>
        <v>0</v>
      </c>
      <c r="K689" s="204" t="str">
        <f t="shared" si="6"/>
        <v>#DIV/0!</v>
      </c>
      <c r="L689" s="54" t="str">
        <f>CONCATENATE("Adding $",ROUND(B689/1000,1),"K actually added $",ROUND((B689+(J689-'SS taxation calculator'!$G$8))/1000,1),"K")</f>
        <v>Adding $-370K actually added $-370K</v>
      </c>
      <c r="M689" s="61">
        <f>'SS taxation calculator'!$C$7+'SS taxation calculator'!$C$8+'SS taxation calculator'!$C$9+B689</f>
        <v>-370000</v>
      </c>
      <c r="N689" s="55">
        <f>J689+B689+'SS taxation calculator'!$C$7</f>
        <v>-370000</v>
      </c>
      <c r="O689" s="55">
        <f t="shared" si="7"/>
        <v>31500</v>
      </c>
      <c r="P689" s="132">
        <f>VLOOKUP('SS taxation calculator'!$C$12,'SS taxation calculator'!$BC$6:$BF$16,3,FALSE)</f>
        <v>0</v>
      </c>
      <c r="Q689" s="132">
        <f>VLOOKUP('SS taxation calculator'!$C$12,'SS taxation calculator'!$BC$6:$BF$16,4,FALSE)</f>
        <v>0</v>
      </c>
      <c r="R689" s="132">
        <f t="shared" si="8"/>
        <v>0</v>
      </c>
      <c r="S689" s="205">
        <f>VLOOKUP('SS taxation calculator'!$C$12,'SS taxation calculator'!$BC$6:$BF$16,2,FALSE)</f>
        <v>0</v>
      </c>
      <c r="T689" s="132">
        <f t="shared" si="9"/>
        <v>0</v>
      </c>
    </row>
    <row r="690" ht="15.75" customHeight="1">
      <c r="A690" s="55">
        <f t="shared" si="11"/>
        <v>0</v>
      </c>
      <c r="B690" s="52">
        <f t="shared" si="2"/>
        <v>-369000</v>
      </c>
      <c r="C690" s="51">
        <f>'SS taxation calculator'!$G$7</f>
        <v>0</v>
      </c>
      <c r="D690" s="52">
        <f>'SS taxation calculator'!$C$7+B690+'SS taxation calculator'!$C$8+'SS taxation calculator'!$C$9*0.5-'Line By Line'!$E$12</f>
        <v>-369000</v>
      </c>
      <c r="E690" s="52">
        <f>IF(D690&lt;'Line By Line'!$E$14,0,MIN(D690-'Line By Line'!$E$14,'Line By Line'!$E$16))</f>
        <v>0</v>
      </c>
      <c r="F690" s="52">
        <f t="shared" si="3"/>
        <v>0</v>
      </c>
      <c r="G690" s="51" t="str">
        <f t="shared" si="4"/>
        <v>50% of 1st TH</v>
      </c>
      <c r="H690" s="51">
        <f>IF('Line By Line'!$E$14&lt;D690,D690-'Line By Line'!$E$14-E690,0)</f>
        <v>0</v>
      </c>
      <c r="I690" s="52">
        <f>H690*'SS taxation calculator'!$E$32</f>
        <v>0</v>
      </c>
      <c r="J690" s="52">
        <f t="shared" si="5"/>
        <v>0</v>
      </c>
      <c r="K690" s="204" t="str">
        <f t="shared" si="6"/>
        <v>#DIV/0!</v>
      </c>
      <c r="L690" s="54" t="str">
        <f>CONCATENATE("Adding $",ROUND(B690/1000,1),"K actually added $",ROUND((B690+(J690-'SS taxation calculator'!$G$8))/1000,1),"K")</f>
        <v>Adding $-369K actually added $-369K</v>
      </c>
      <c r="M690" s="61">
        <f>'SS taxation calculator'!$C$7+'SS taxation calculator'!$C$8+'SS taxation calculator'!$C$9+B690</f>
        <v>-369000</v>
      </c>
      <c r="N690" s="55">
        <f>J690+B690+'SS taxation calculator'!$C$7</f>
        <v>-369000</v>
      </c>
      <c r="O690" s="55">
        <f t="shared" si="7"/>
        <v>31500</v>
      </c>
      <c r="P690" s="132">
        <f>VLOOKUP('SS taxation calculator'!$C$12,'SS taxation calculator'!$BC$6:$BF$16,3,FALSE)</f>
        <v>0</v>
      </c>
      <c r="Q690" s="132">
        <f>VLOOKUP('SS taxation calculator'!$C$12,'SS taxation calculator'!$BC$6:$BF$16,4,FALSE)</f>
        <v>0</v>
      </c>
      <c r="R690" s="132">
        <f t="shared" si="8"/>
        <v>0</v>
      </c>
      <c r="S690" s="205">
        <f>VLOOKUP('SS taxation calculator'!$C$12,'SS taxation calculator'!$BC$6:$BF$16,2,FALSE)</f>
        <v>0</v>
      </c>
      <c r="T690" s="132">
        <f t="shared" si="9"/>
        <v>0</v>
      </c>
    </row>
    <row r="691" ht="15.75" customHeight="1">
      <c r="A691" s="55">
        <f t="shared" si="11"/>
        <v>0</v>
      </c>
      <c r="B691" s="52">
        <f t="shared" si="2"/>
        <v>-368000</v>
      </c>
      <c r="C691" s="51">
        <f>'SS taxation calculator'!$G$7</f>
        <v>0</v>
      </c>
      <c r="D691" s="52">
        <f>'SS taxation calculator'!$C$7+B691+'SS taxation calculator'!$C$8+'SS taxation calculator'!$C$9*0.5-'Line By Line'!$E$12</f>
        <v>-368000</v>
      </c>
      <c r="E691" s="52">
        <f>IF(D691&lt;'Line By Line'!$E$14,0,MIN(D691-'Line By Line'!$E$14,'Line By Line'!$E$16))</f>
        <v>0</v>
      </c>
      <c r="F691" s="52">
        <f t="shared" si="3"/>
        <v>0</v>
      </c>
      <c r="G691" s="51" t="str">
        <f t="shared" si="4"/>
        <v>50% of 1st TH</v>
      </c>
      <c r="H691" s="51">
        <f>IF('Line By Line'!$E$14&lt;D691,D691-'Line By Line'!$E$14-E691,0)</f>
        <v>0</v>
      </c>
      <c r="I691" s="52">
        <f>H691*'SS taxation calculator'!$E$32</f>
        <v>0</v>
      </c>
      <c r="J691" s="52">
        <f t="shared" si="5"/>
        <v>0</v>
      </c>
      <c r="K691" s="204" t="str">
        <f t="shared" si="6"/>
        <v>#DIV/0!</v>
      </c>
      <c r="L691" s="54" t="str">
        <f>CONCATENATE("Adding $",ROUND(B691/1000,1),"K actually added $",ROUND((B691+(J691-'SS taxation calculator'!$G$8))/1000,1),"K")</f>
        <v>Adding $-368K actually added $-368K</v>
      </c>
      <c r="M691" s="61">
        <f>'SS taxation calculator'!$C$7+'SS taxation calculator'!$C$8+'SS taxation calculator'!$C$9+B691</f>
        <v>-368000</v>
      </c>
      <c r="N691" s="55">
        <f>J691+B691+'SS taxation calculator'!$C$7</f>
        <v>-368000</v>
      </c>
      <c r="O691" s="55">
        <f t="shared" si="7"/>
        <v>31500</v>
      </c>
      <c r="P691" s="132">
        <f>VLOOKUP('SS taxation calculator'!$C$12,'SS taxation calculator'!$BC$6:$BF$16,3,FALSE)</f>
        <v>0</v>
      </c>
      <c r="Q691" s="132">
        <f>VLOOKUP('SS taxation calculator'!$C$12,'SS taxation calculator'!$BC$6:$BF$16,4,FALSE)</f>
        <v>0</v>
      </c>
      <c r="R691" s="132">
        <f t="shared" si="8"/>
        <v>0</v>
      </c>
      <c r="S691" s="205">
        <f>VLOOKUP('SS taxation calculator'!$C$12,'SS taxation calculator'!$BC$6:$BF$16,2,FALSE)</f>
        <v>0</v>
      </c>
      <c r="T691" s="132">
        <f t="shared" si="9"/>
        <v>0</v>
      </c>
    </row>
    <row r="692" ht="15.75" customHeight="1">
      <c r="A692" s="55">
        <f t="shared" si="11"/>
        <v>0</v>
      </c>
      <c r="B692" s="52">
        <f t="shared" si="2"/>
        <v>-367000</v>
      </c>
      <c r="C692" s="51">
        <f>'SS taxation calculator'!$G$7</f>
        <v>0</v>
      </c>
      <c r="D692" s="52">
        <f>'SS taxation calculator'!$C$7+B692+'SS taxation calculator'!$C$8+'SS taxation calculator'!$C$9*0.5-'Line By Line'!$E$12</f>
        <v>-367000</v>
      </c>
      <c r="E692" s="52">
        <f>IF(D692&lt;'Line By Line'!$E$14,0,MIN(D692-'Line By Line'!$E$14,'Line By Line'!$E$16))</f>
        <v>0</v>
      </c>
      <c r="F692" s="52">
        <f t="shared" si="3"/>
        <v>0</v>
      </c>
      <c r="G692" s="51" t="str">
        <f t="shared" si="4"/>
        <v>50% of 1st TH</v>
      </c>
      <c r="H692" s="51">
        <f>IF('Line By Line'!$E$14&lt;D692,D692-'Line By Line'!$E$14-E692,0)</f>
        <v>0</v>
      </c>
      <c r="I692" s="52">
        <f>H692*'SS taxation calculator'!$E$32</f>
        <v>0</v>
      </c>
      <c r="J692" s="52">
        <f t="shared" si="5"/>
        <v>0</v>
      </c>
      <c r="K692" s="204" t="str">
        <f t="shared" si="6"/>
        <v>#DIV/0!</v>
      </c>
      <c r="L692" s="54" t="str">
        <f>CONCATENATE("Adding $",ROUND(B692/1000,1),"K actually added $",ROUND((B692+(J692-'SS taxation calculator'!$G$8))/1000,1),"K")</f>
        <v>Adding $-367K actually added $-367K</v>
      </c>
      <c r="M692" s="61">
        <f>'SS taxation calculator'!$C$7+'SS taxation calculator'!$C$8+'SS taxation calculator'!$C$9+B692</f>
        <v>-367000</v>
      </c>
      <c r="N692" s="55">
        <f>J692+B692+'SS taxation calculator'!$C$7</f>
        <v>-367000</v>
      </c>
      <c r="O692" s="55">
        <f t="shared" si="7"/>
        <v>31500</v>
      </c>
      <c r="P692" s="132">
        <f>VLOOKUP('SS taxation calculator'!$C$12,'SS taxation calculator'!$BC$6:$BF$16,3,FALSE)</f>
        <v>0</v>
      </c>
      <c r="Q692" s="132">
        <f>VLOOKUP('SS taxation calculator'!$C$12,'SS taxation calculator'!$BC$6:$BF$16,4,FALSE)</f>
        <v>0</v>
      </c>
      <c r="R692" s="132">
        <f t="shared" si="8"/>
        <v>0</v>
      </c>
      <c r="S692" s="205">
        <f>VLOOKUP('SS taxation calculator'!$C$12,'SS taxation calculator'!$BC$6:$BF$16,2,FALSE)</f>
        <v>0</v>
      </c>
      <c r="T692" s="132">
        <f t="shared" si="9"/>
        <v>0</v>
      </c>
    </row>
    <row r="693" ht="15.75" customHeight="1">
      <c r="A693" s="55">
        <f t="shared" si="11"/>
        <v>0</v>
      </c>
      <c r="B693" s="52">
        <f t="shared" si="2"/>
        <v>-366000</v>
      </c>
      <c r="C693" s="51">
        <f>'SS taxation calculator'!$G$7</f>
        <v>0</v>
      </c>
      <c r="D693" s="52">
        <f>'SS taxation calculator'!$C$7+B693+'SS taxation calculator'!$C$8+'SS taxation calculator'!$C$9*0.5-'Line By Line'!$E$12</f>
        <v>-366000</v>
      </c>
      <c r="E693" s="52">
        <f>IF(D693&lt;'Line By Line'!$E$14,0,MIN(D693-'Line By Line'!$E$14,'Line By Line'!$E$16))</f>
        <v>0</v>
      </c>
      <c r="F693" s="52">
        <f t="shared" si="3"/>
        <v>0</v>
      </c>
      <c r="G693" s="51" t="str">
        <f t="shared" si="4"/>
        <v>50% of 1st TH</v>
      </c>
      <c r="H693" s="51">
        <f>IF('Line By Line'!$E$14&lt;D693,D693-'Line By Line'!$E$14-E693,0)</f>
        <v>0</v>
      </c>
      <c r="I693" s="52">
        <f>H693*'SS taxation calculator'!$E$32</f>
        <v>0</v>
      </c>
      <c r="J693" s="52">
        <f t="shared" si="5"/>
        <v>0</v>
      </c>
      <c r="K693" s="204" t="str">
        <f t="shared" si="6"/>
        <v>#DIV/0!</v>
      </c>
      <c r="L693" s="54" t="str">
        <f>CONCATENATE("Adding $",ROUND(B693/1000,1),"K actually added $",ROUND((B693+(J693-'SS taxation calculator'!$G$8))/1000,1),"K")</f>
        <v>Adding $-366K actually added $-366K</v>
      </c>
      <c r="M693" s="61">
        <f>'SS taxation calculator'!$C$7+'SS taxation calculator'!$C$8+'SS taxation calculator'!$C$9+B693</f>
        <v>-366000</v>
      </c>
      <c r="N693" s="55">
        <f>J693+B693+'SS taxation calculator'!$C$7</f>
        <v>-366000</v>
      </c>
      <c r="O693" s="55">
        <f t="shared" si="7"/>
        <v>31500</v>
      </c>
      <c r="P693" s="132">
        <f>VLOOKUP('SS taxation calculator'!$C$12,'SS taxation calculator'!$BC$6:$BF$16,3,FALSE)</f>
        <v>0</v>
      </c>
      <c r="Q693" s="132">
        <f>VLOOKUP('SS taxation calculator'!$C$12,'SS taxation calculator'!$BC$6:$BF$16,4,FALSE)</f>
        <v>0</v>
      </c>
      <c r="R693" s="132">
        <f t="shared" si="8"/>
        <v>0</v>
      </c>
      <c r="S693" s="205">
        <f>VLOOKUP('SS taxation calculator'!$C$12,'SS taxation calculator'!$BC$6:$BF$16,2,FALSE)</f>
        <v>0</v>
      </c>
      <c r="T693" s="132">
        <f t="shared" si="9"/>
        <v>0</v>
      </c>
    </row>
    <row r="694" ht="15.75" customHeight="1">
      <c r="A694" s="55">
        <f t="shared" si="11"/>
        <v>0</v>
      </c>
      <c r="B694" s="52">
        <f t="shared" si="2"/>
        <v>-365000</v>
      </c>
      <c r="C694" s="51">
        <f>'SS taxation calculator'!$G$7</f>
        <v>0</v>
      </c>
      <c r="D694" s="52">
        <f>'SS taxation calculator'!$C$7+B694+'SS taxation calculator'!$C$8+'SS taxation calculator'!$C$9*0.5-'Line By Line'!$E$12</f>
        <v>-365000</v>
      </c>
      <c r="E694" s="52">
        <f>IF(D694&lt;'Line By Line'!$E$14,0,MIN(D694-'Line By Line'!$E$14,'Line By Line'!$E$16))</f>
        <v>0</v>
      </c>
      <c r="F694" s="52">
        <f t="shared" si="3"/>
        <v>0</v>
      </c>
      <c r="G694" s="51" t="str">
        <f t="shared" si="4"/>
        <v>50% of 1st TH</v>
      </c>
      <c r="H694" s="51">
        <f>IF('Line By Line'!$E$14&lt;D694,D694-'Line By Line'!$E$14-E694,0)</f>
        <v>0</v>
      </c>
      <c r="I694" s="52">
        <f>H694*'SS taxation calculator'!$E$32</f>
        <v>0</v>
      </c>
      <c r="J694" s="52">
        <f t="shared" si="5"/>
        <v>0</v>
      </c>
      <c r="K694" s="204" t="str">
        <f t="shared" si="6"/>
        <v>#DIV/0!</v>
      </c>
      <c r="L694" s="54" t="str">
        <f>CONCATENATE("Adding $",ROUND(B694/1000,1),"K actually added $",ROUND((B694+(J694-'SS taxation calculator'!$G$8))/1000,1),"K")</f>
        <v>Adding $-365K actually added $-365K</v>
      </c>
      <c r="M694" s="61">
        <f>'SS taxation calculator'!$C$7+'SS taxation calculator'!$C$8+'SS taxation calculator'!$C$9+B694</f>
        <v>-365000</v>
      </c>
      <c r="N694" s="55">
        <f>J694+B694+'SS taxation calculator'!$C$7</f>
        <v>-365000</v>
      </c>
      <c r="O694" s="55">
        <f t="shared" si="7"/>
        <v>31500</v>
      </c>
      <c r="P694" s="132">
        <f>VLOOKUP('SS taxation calculator'!$C$12,'SS taxation calculator'!$BC$6:$BF$16,3,FALSE)</f>
        <v>0</v>
      </c>
      <c r="Q694" s="132">
        <f>VLOOKUP('SS taxation calculator'!$C$12,'SS taxation calculator'!$BC$6:$BF$16,4,FALSE)</f>
        <v>0</v>
      </c>
      <c r="R694" s="132">
        <f t="shared" si="8"/>
        <v>0</v>
      </c>
      <c r="S694" s="205">
        <f>VLOOKUP('SS taxation calculator'!$C$12,'SS taxation calculator'!$BC$6:$BF$16,2,FALSE)</f>
        <v>0</v>
      </c>
      <c r="T694" s="132">
        <f t="shared" si="9"/>
        <v>0</v>
      </c>
    </row>
    <row r="695" ht="15.75" customHeight="1">
      <c r="A695" s="55">
        <f t="shared" si="11"/>
        <v>0</v>
      </c>
      <c r="B695" s="52">
        <f t="shared" si="2"/>
        <v>-364000</v>
      </c>
      <c r="C695" s="51">
        <f>'SS taxation calculator'!$G$7</f>
        <v>0</v>
      </c>
      <c r="D695" s="52">
        <f>'SS taxation calculator'!$C$7+B695+'SS taxation calculator'!$C$8+'SS taxation calculator'!$C$9*0.5-'Line By Line'!$E$12</f>
        <v>-364000</v>
      </c>
      <c r="E695" s="52">
        <f>IF(D695&lt;'Line By Line'!$E$14,0,MIN(D695-'Line By Line'!$E$14,'Line By Line'!$E$16))</f>
        <v>0</v>
      </c>
      <c r="F695" s="52">
        <f t="shared" si="3"/>
        <v>0</v>
      </c>
      <c r="G695" s="51" t="str">
        <f t="shared" si="4"/>
        <v>50% of 1st TH</v>
      </c>
      <c r="H695" s="51">
        <f>IF('Line By Line'!$E$14&lt;D695,D695-'Line By Line'!$E$14-E695,0)</f>
        <v>0</v>
      </c>
      <c r="I695" s="52">
        <f>H695*'SS taxation calculator'!$E$32</f>
        <v>0</v>
      </c>
      <c r="J695" s="52">
        <f t="shared" si="5"/>
        <v>0</v>
      </c>
      <c r="K695" s="204" t="str">
        <f t="shared" si="6"/>
        <v>#DIV/0!</v>
      </c>
      <c r="L695" s="54" t="str">
        <f>CONCATENATE("Adding $",ROUND(B695/1000,1),"K actually added $",ROUND((B695+(J695-'SS taxation calculator'!$G$8))/1000,1),"K")</f>
        <v>Adding $-364K actually added $-364K</v>
      </c>
      <c r="M695" s="61">
        <f>'SS taxation calculator'!$C$7+'SS taxation calculator'!$C$8+'SS taxation calculator'!$C$9+B695</f>
        <v>-364000</v>
      </c>
      <c r="N695" s="55">
        <f>J695+B695+'SS taxation calculator'!$C$7</f>
        <v>-364000</v>
      </c>
      <c r="O695" s="55">
        <f t="shared" si="7"/>
        <v>31500</v>
      </c>
      <c r="P695" s="132">
        <f>VLOOKUP('SS taxation calculator'!$C$12,'SS taxation calculator'!$BC$6:$BF$16,3,FALSE)</f>
        <v>0</v>
      </c>
      <c r="Q695" s="132">
        <f>VLOOKUP('SS taxation calculator'!$C$12,'SS taxation calculator'!$BC$6:$BF$16,4,FALSE)</f>
        <v>0</v>
      </c>
      <c r="R695" s="132">
        <f t="shared" si="8"/>
        <v>0</v>
      </c>
      <c r="S695" s="205">
        <f>VLOOKUP('SS taxation calculator'!$C$12,'SS taxation calculator'!$BC$6:$BF$16,2,FALSE)</f>
        <v>0</v>
      </c>
      <c r="T695" s="132">
        <f t="shared" si="9"/>
        <v>0</v>
      </c>
    </row>
    <row r="696" ht="15.75" customHeight="1">
      <c r="A696" s="55">
        <f t="shared" si="11"/>
        <v>0</v>
      </c>
      <c r="B696" s="52">
        <f t="shared" si="2"/>
        <v>-363000</v>
      </c>
      <c r="C696" s="51">
        <f>'SS taxation calculator'!$G$7</f>
        <v>0</v>
      </c>
      <c r="D696" s="52">
        <f>'SS taxation calculator'!$C$7+B696+'SS taxation calculator'!$C$8+'SS taxation calculator'!$C$9*0.5-'Line By Line'!$E$12</f>
        <v>-363000</v>
      </c>
      <c r="E696" s="52">
        <f>IF(D696&lt;'Line By Line'!$E$14,0,MIN(D696-'Line By Line'!$E$14,'Line By Line'!$E$16))</f>
        <v>0</v>
      </c>
      <c r="F696" s="52">
        <f t="shared" si="3"/>
        <v>0</v>
      </c>
      <c r="G696" s="51" t="str">
        <f t="shared" si="4"/>
        <v>50% of 1st TH</v>
      </c>
      <c r="H696" s="51">
        <f>IF('Line By Line'!$E$14&lt;D696,D696-'Line By Line'!$E$14-E696,0)</f>
        <v>0</v>
      </c>
      <c r="I696" s="52">
        <f>H696*'SS taxation calculator'!$E$32</f>
        <v>0</v>
      </c>
      <c r="J696" s="52">
        <f t="shared" si="5"/>
        <v>0</v>
      </c>
      <c r="K696" s="204" t="str">
        <f t="shared" si="6"/>
        <v>#DIV/0!</v>
      </c>
      <c r="L696" s="54" t="str">
        <f>CONCATENATE("Adding $",ROUND(B696/1000,1),"K actually added $",ROUND((B696+(J696-'SS taxation calculator'!$G$8))/1000,1),"K")</f>
        <v>Adding $-363K actually added $-363K</v>
      </c>
      <c r="M696" s="61">
        <f>'SS taxation calculator'!$C$7+'SS taxation calculator'!$C$8+'SS taxation calculator'!$C$9+B696</f>
        <v>-363000</v>
      </c>
      <c r="N696" s="55">
        <f>J696+B696+'SS taxation calculator'!$C$7</f>
        <v>-363000</v>
      </c>
      <c r="O696" s="55">
        <f t="shared" si="7"/>
        <v>31500</v>
      </c>
      <c r="P696" s="132">
        <f>VLOOKUP('SS taxation calculator'!$C$12,'SS taxation calculator'!$BC$6:$BF$16,3,FALSE)</f>
        <v>0</v>
      </c>
      <c r="Q696" s="132">
        <f>VLOOKUP('SS taxation calculator'!$C$12,'SS taxation calculator'!$BC$6:$BF$16,4,FALSE)</f>
        <v>0</v>
      </c>
      <c r="R696" s="132">
        <f t="shared" si="8"/>
        <v>0</v>
      </c>
      <c r="S696" s="205">
        <f>VLOOKUP('SS taxation calculator'!$C$12,'SS taxation calculator'!$BC$6:$BF$16,2,FALSE)</f>
        <v>0</v>
      </c>
      <c r="T696" s="132">
        <f t="shared" si="9"/>
        <v>0</v>
      </c>
    </row>
    <row r="697" ht="15.75" customHeight="1">
      <c r="A697" s="55">
        <f t="shared" si="11"/>
        <v>0</v>
      </c>
      <c r="B697" s="52">
        <f t="shared" si="2"/>
        <v>-362000</v>
      </c>
      <c r="C697" s="51">
        <f>'SS taxation calculator'!$G$7</f>
        <v>0</v>
      </c>
      <c r="D697" s="52">
        <f>'SS taxation calculator'!$C$7+B697+'SS taxation calculator'!$C$8+'SS taxation calculator'!$C$9*0.5-'Line By Line'!$E$12</f>
        <v>-362000</v>
      </c>
      <c r="E697" s="52">
        <f>IF(D697&lt;'Line By Line'!$E$14,0,MIN(D697-'Line By Line'!$E$14,'Line By Line'!$E$16))</f>
        <v>0</v>
      </c>
      <c r="F697" s="52">
        <f t="shared" si="3"/>
        <v>0</v>
      </c>
      <c r="G697" s="51" t="str">
        <f t="shared" si="4"/>
        <v>50% of 1st TH</v>
      </c>
      <c r="H697" s="51">
        <f>IF('Line By Line'!$E$14&lt;D697,D697-'Line By Line'!$E$14-E697,0)</f>
        <v>0</v>
      </c>
      <c r="I697" s="52">
        <f>H697*'SS taxation calculator'!$E$32</f>
        <v>0</v>
      </c>
      <c r="J697" s="52">
        <f t="shared" si="5"/>
        <v>0</v>
      </c>
      <c r="K697" s="204" t="str">
        <f t="shared" si="6"/>
        <v>#DIV/0!</v>
      </c>
      <c r="L697" s="54" t="str">
        <f>CONCATENATE("Adding $",ROUND(B697/1000,1),"K actually added $",ROUND((B697+(J697-'SS taxation calculator'!$G$8))/1000,1),"K")</f>
        <v>Adding $-362K actually added $-362K</v>
      </c>
      <c r="M697" s="61">
        <f>'SS taxation calculator'!$C$7+'SS taxation calculator'!$C$8+'SS taxation calculator'!$C$9+B697</f>
        <v>-362000</v>
      </c>
      <c r="N697" s="55">
        <f>J697+B697+'SS taxation calculator'!$C$7</f>
        <v>-362000</v>
      </c>
      <c r="O697" s="55">
        <f t="shared" si="7"/>
        <v>31500</v>
      </c>
      <c r="P697" s="132">
        <f>VLOOKUP('SS taxation calculator'!$C$12,'SS taxation calculator'!$BC$6:$BF$16,3,FALSE)</f>
        <v>0</v>
      </c>
      <c r="Q697" s="132">
        <f>VLOOKUP('SS taxation calculator'!$C$12,'SS taxation calculator'!$BC$6:$BF$16,4,FALSE)</f>
        <v>0</v>
      </c>
      <c r="R697" s="132">
        <f t="shared" si="8"/>
        <v>0</v>
      </c>
      <c r="S697" s="205">
        <f>VLOOKUP('SS taxation calculator'!$C$12,'SS taxation calculator'!$BC$6:$BF$16,2,FALSE)</f>
        <v>0</v>
      </c>
      <c r="T697" s="132">
        <f t="shared" si="9"/>
        <v>0</v>
      </c>
    </row>
    <row r="698" ht="15.75" customHeight="1">
      <c r="A698" s="55">
        <f t="shared" si="11"/>
        <v>0</v>
      </c>
      <c r="B698" s="52">
        <f t="shared" si="2"/>
        <v>-361000</v>
      </c>
      <c r="C698" s="51">
        <f>'SS taxation calculator'!$G$7</f>
        <v>0</v>
      </c>
      <c r="D698" s="52">
        <f>'SS taxation calculator'!$C$7+B698+'SS taxation calculator'!$C$8+'SS taxation calculator'!$C$9*0.5-'Line By Line'!$E$12</f>
        <v>-361000</v>
      </c>
      <c r="E698" s="52">
        <f>IF(D698&lt;'Line By Line'!$E$14,0,MIN(D698-'Line By Line'!$E$14,'Line By Line'!$E$16))</f>
        <v>0</v>
      </c>
      <c r="F698" s="52">
        <f t="shared" si="3"/>
        <v>0</v>
      </c>
      <c r="G698" s="51" t="str">
        <f t="shared" si="4"/>
        <v>50% of 1st TH</v>
      </c>
      <c r="H698" s="51">
        <f>IF('Line By Line'!$E$14&lt;D698,D698-'Line By Line'!$E$14-E698,0)</f>
        <v>0</v>
      </c>
      <c r="I698" s="52">
        <f>H698*'SS taxation calculator'!$E$32</f>
        <v>0</v>
      </c>
      <c r="J698" s="52">
        <f t="shared" si="5"/>
        <v>0</v>
      </c>
      <c r="K698" s="204" t="str">
        <f t="shared" si="6"/>
        <v>#DIV/0!</v>
      </c>
      <c r="L698" s="54" t="str">
        <f>CONCATENATE("Adding $",ROUND(B698/1000,1),"K actually added $",ROUND((B698+(J698-'SS taxation calculator'!$G$8))/1000,1),"K")</f>
        <v>Adding $-361K actually added $-361K</v>
      </c>
      <c r="M698" s="61">
        <f>'SS taxation calculator'!$C$7+'SS taxation calculator'!$C$8+'SS taxation calculator'!$C$9+B698</f>
        <v>-361000</v>
      </c>
      <c r="N698" s="55">
        <f>J698+B698+'SS taxation calculator'!$C$7</f>
        <v>-361000</v>
      </c>
      <c r="O698" s="55">
        <f t="shared" si="7"/>
        <v>31500</v>
      </c>
      <c r="P698" s="132">
        <f>VLOOKUP('SS taxation calculator'!$C$12,'SS taxation calculator'!$BC$6:$BF$16,3,FALSE)</f>
        <v>0</v>
      </c>
      <c r="Q698" s="132">
        <f>VLOOKUP('SS taxation calculator'!$C$12,'SS taxation calculator'!$BC$6:$BF$16,4,FALSE)</f>
        <v>0</v>
      </c>
      <c r="R698" s="132">
        <f t="shared" si="8"/>
        <v>0</v>
      </c>
      <c r="S698" s="205">
        <f>VLOOKUP('SS taxation calculator'!$C$12,'SS taxation calculator'!$BC$6:$BF$16,2,FALSE)</f>
        <v>0</v>
      </c>
      <c r="T698" s="132">
        <f t="shared" si="9"/>
        <v>0</v>
      </c>
    </row>
    <row r="699" ht="15.75" customHeight="1">
      <c r="A699" s="55">
        <f t="shared" si="11"/>
        <v>0</v>
      </c>
      <c r="B699" s="52">
        <f t="shared" si="2"/>
        <v>-360000</v>
      </c>
      <c r="C699" s="51">
        <f>'SS taxation calculator'!$G$7</f>
        <v>0</v>
      </c>
      <c r="D699" s="52">
        <f>'SS taxation calculator'!$C$7+B699+'SS taxation calculator'!$C$8+'SS taxation calculator'!$C$9*0.5-'Line By Line'!$E$12</f>
        <v>-360000</v>
      </c>
      <c r="E699" s="52">
        <f>IF(D699&lt;'Line By Line'!$E$14,0,MIN(D699-'Line By Line'!$E$14,'Line By Line'!$E$16))</f>
        <v>0</v>
      </c>
      <c r="F699" s="52">
        <f t="shared" si="3"/>
        <v>0</v>
      </c>
      <c r="G699" s="51" t="str">
        <f t="shared" si="4"/>
        <v>50% of 1st TH</v>
      </c>
      <c r="H699" s="51">
        <f>IF('Line By Line'!$E$14&lt;D699,D699-'Line By Line'!$E$14-E699,0)</f>
        <v>0</v>
      </c>
      <c r="I699" s="52">
        <f>H699*'SS taxation calculator'!$E$32</f>
        <v>0</v>
      </c>
      <c r="J699" s="52">
        <f t="shared" si="5"/>
        <v>0</v>
      </c>
      <c r="K699" s="204" t="str">
        <f t="shared" si="6"/>
        <v>#DIV/0!</v>
      </c>
      <c r="L699" s="54" t="str">
        <f>CONCATENATE("Adding $",ROUND(B699/1000,1),"K actually added $",ROUND((B699+(J699-'SS taxation calculator'!$G$8))/1000,1),"K")</f>
        <v>Adding $-360K actually added $-360K</v>
      </c>
      <c r="M699" s="61">
        <f>'SS taxation calculator'!$C$7+'SS taxation calculator'!$C$8+'SS taxation calculator'!$C$9+B699</f>
        <v>-360000</v>
      </c>
      <c r="N699" s="55">
        <f>J699+B699+'SS taxation calculator'!$C$7</f>
        <v>-360000</v>
      </c>
      <c r="O699" s="55">
        <f t="shared" si="7"/>
        <v>31500</v>
      </c>
      <c r="P699" s="132">
        <f>VLOOKUP('SS taxation calculator'!$C$12,'SS taxation calculator'!$BC$6:$BF$16,3,FALSE)</f>
        <v>0</v>
      </c>
      <c r="Q699" s="132">
        <f>VLOOKUP('SS taxation calculator'!$C$12,'SS taxation calculator'!$BC$6:$BF$16,4,FALSE)</f>
        <v>0</v>
      </c>
      <c r="R699" s="132">
        <f t="shared" si="8"/>
        <v>0</v>
      </c>
      <c r="S699" s="205">
        <f>VLOOKUP('SS taxation calculator'!$C$12,'SS taxation calculator'!$BC$6:$BF$16,2,FALSE)</f>
        <v>0</v>
      </c>
      <c r="T699" s="132">
        <f t="shared" si="9"/>
        <v>0</v>
      </c>
    </row>
    <row r="700" ht="15.75" customHeight="1">
      <c r="A700" s="55">
        <f t="shared" si="11"/>
        <v>0</v>
      </c>
      <c r="B700" s="52">
        <f t="shared" si="2"/>
        <v>-359000</v>
      </c>
      <c r="C700" s="51">
        <f>'SS taxation calculator'!$G$7</f>
        <v>0</v>
      </c>
      <c r="D700" s="52">
        <f>'SS taxation calculator'!$C$7+B700+'SS taxation calculator'!$C$8+'SS taxation calculator'!$C$9*0.5-'Line By Line'!$E$12</f>
        <v>-359000</v>
      </c>
      <c r="E700" s="52">
        <f>IF(D700&lt;'Line By Line'!$E$14,0,MIN(D700-'Line By Line'!$E$14,'Line By Line'!$E$16))</f>
        <v>0</v>
      </c>
      <c r="F700" s="52">
        <f t="shared" si="3"/>
        <v>0</v>
      </c>
      <c r="G700" s="51" t="str">
        <f t="shared" si="4"/>
        <v>50% of 1st TH</v>
      </c>
      <c r="H700" s="51">
        <f>IF('Line By Line'!$E$14&lt;D700,D700-'Line By Line'!$E$14-E700,0)</f>
        <v>0</v>
      </c>
      <c r="I700" s="52">
        <f>H700*'SS taxation calculator'!$E$32</f>
        <v>0</v>
      </c>
      <c r="J700" s="52">
        <f t="shared" si="5"/>
        <v>0</v>
      </c>
      <c r="K700" s="204" t="str">
        <f t="shared" si="6"/>
        <v>#DIV/0!</v>
      </c>
      <c r="L700" s="54" t="str">
        <f>CONCATENATE("Adding $",ROUND(B700/1000,1),"K actually added $",ROUND((B700+(J700-'SS taxation calculator'!$G$8))/1000,1),"K")</f>
        <v>Adding $-359K actually added $-359K</v>
      </c>
      <c r="M700" s="61">
        <f>'SS taxation calculator'!$C$7+'SS taxation calculator'!$C$8+'SS taxation calculator'!$C$9+B700</f>
        <v>-359000</v>
      </c>
      <c r="N700" s="55">
        <f>J700+B700+'SS taxation calculator'!$C$7</f>
        <v>-359000</v>
      </c>
      <c r="O700" s="55">
        <f t="shared" si="7"/>
        <v>31500</v>
      </c>
      <c r="P700" s="132">
        <f>VLOOKUP('SS taxation calculator'!$C$12,'SS taxation calculator'!$BC$6:$BF$16,3,FALSE)</f>
        <v>0</v>
      </c>
      <c r="Q700" s="132">
        <f>VLOOKUP('SS taxation calculator'!$C$12,'SS taxation calculator'!$BC$6:$BF$16,4,FALSE)</f>
        <v>0</v>
      </c>
      <c r="R700" s="132">
        <f t="shared" si="8"/>
        <v>0</v>
      </c>
      <c r="S700" s="205">
        <f>VLOOKUP('SS taxation calculator'!$C$12,'SS taxation calculator'!$BC$6:$BF$16,2,FALSE)</f>
        <v>0</v>
      </c>
      <c r="T700" s="132">
        <f t="shared" si="9"/>
        <v>0</v>
      </c>
    </row>
    <row r="701" ht="15.75" customHeight="1">
      <c r="A701" s="55">
        <f t="shared" si="11"/>
        <v>0</v>
      </c>
      <c r="B701" s="52">
        <f t="shared" si="2"/>
        <v>-358000</v>
      </c>
      <c r="C701" s="51">
        <f>'SS taxation calculator'!$G$7</f>
        <v>0</v>
      </c>
      <c r="D701" s="52">
        <f>'SS taxation calculator'!$C$7+B701+'SS taxation calculator'!$C$8+'SS taxation calculator'!$C$9*0.5-'Line By Line'!$E$12</f>
        <v>-358000</v>
      </c>
      <c r="E701" s="52">
        <f>IF(D701&lt;'Line By Line'!$E$14,0,MIN(D701-'Line By Line'!$E$14,'Line By Line'!$E$16))</f>
        <v>0</v>
      </c>
      <c r="F701" s="52">
        <f t="shared" si="3"/>
        <v>0</v>
      </c>
      <c r="G701" s="51" t="str">
        <f t="shared" si="4"/>
        <v>50% of 1st TH</v>
      </c>
      <c r="H701" s="51">
        <f>IF('Line By Line'!$E$14&lt;D701,D701-'Line By Line'!$E$14-E701,0)</f>
        <v>0</v>
      </c>
      <c r="I701" s="52">
        <f>H701*'SS taxation calculator'!$E$32</f>
        <v>0</v>
      </c>
      <c r="J701" s="52">
        <f t="shared" si="5"/>
        <v>0</v>
      </c>
      <c r="K701" s="204" t="str">
        <f t="shared" si="6"/>
        <v>#DIV/0!</v>
      </c>
      <c r="L701" s="54" t="str">
        <f>CONCATENATE("Adding $",ROUND(B701/1000,1),"K actually added $",ROUND((B701+(J701-'SS taxation calculator'!$G$8))/1000,1),"K")</f>
        <v>Adding $-358K actually added $-358K</v>
      </c>
      <c r="M701" s="61">
        <f>'SS taxation calculator'!$C$7+'SS taxation calculator'!$C$8+'SS taxation calculator'!$C$9+B701</f>
        <v>-358000</v>
      </c>
      <c r="N701" s="55">
        <f>J701+B701+'SS taxation calculator'!$C$7</f>
        <v>-358000</v>
      </c>
      <c r="O701" s="55">
        <f t="shared" si="7"/>
        <v>31500</v>
      </c>
      <c r="P701" s="132">
        <f>VLOOKUP('SS taxation calculator'!$C$12,'SS taxation calculator'!$BC$6:$BF$16,3,FALSE)</f>
        <v>0</v>
      </c>
      <c r="Q701" s="132">
        <f>VLOOKUP('SS taxation calculator'!$C$12,'SS taxation calculator'!$BC$6:$BF$16,4,FALSE)</f>
        <v>0</v>
      </c>
      <c r="R701" s="132">
        <f t="shared" si="8"/>
        <v>0</v>
      </c>
      <c r="S701" s="205">
        <f>VLOOKUP('SS taxation calculator'!$C$12,'SS taxation calculator'!$BC$6:$BF$16,2,FALSE)</f>
        <v>0</v>
      </c>
      <c r="T701" s="132">
        <f t="shared" si="9"/>
        <v>0</v>
      </c>
    </row>
    <row r="702" ht="15.75" customHeight="1">
      <c r="A702" s="55">
        <f t="shared" si="11"/>
        <v>0</v>
      </c>
      <c r="B702" s="52">
        <f t="shared" si="2"/>
        <v>-357000</v>
      </c>
      <c r="C702" s="51">
        <f>'SS taxation calculator'!$G$7</f>
        <v>0</v>
      </c>
      <c r="D702" s="52">
        <f>'SS taxation calculator'!$C$7+B702+'SS taxation calculator'!$C$8+'SS taxation calculator'!$C$9*0.5-'Line By Line'!$E$12</f>
        <v>-357000</v>
      </c>
      <c r="E702" s="52">
        <f>IF(D702&lt;'Line By Line'!$E$14,0,MIN(D702-'Line By Line'!$E$14,'Line By Line'!$E$16))</f>
        <v>0</v>
      </c>
      <c r="F702" s="52">
        <f t="shared" si="3"/>
        <v>0</v>
      </c>
      <c r="G702" s="51" t="str">
        <f t="shared" si="4"/>
        <v>50% of 1st TH</v>
      </c>
      <c r="H702" s="51">
        <f>IF('Line By Line'!$E$14&lt;D702,D702-'Line By Line'!$E$14-E702,0)</f>
        <v>0</v>
      </c>
      <c r="I702" s="52">
        <f>H702*'SS taxation calculator'!$E$32</f>
        <v>0</v>
      </c>
      <c r="J702" s="52">
        <f t="shared" si="5"/>
        <v>0</v>
      </c>
      <c r="K702" s="204" t="str">
        <f t="shared" si="6"/>
        <v>#DIV/0!</v>
      </c>
      <c r="L702" s="54" t="str">
        <f>CONCATENATE("Adding $",ROUND(B702/1000,1),"K actually added $",ROUND((B702+(J702-'SS taxation calculator'!$G$8))/1000,1),"K")</f>
        <v>Adding $-357K actually added $-357K</v>
      </c>
      <c r="M702" s="61">
        <f>'SS taxation calculator'!$C$7+'SS taxation calculator'!$C$8+'SS taxation calculator'!$C$9+B702</f>
        <v>-357000</v>
      </c>
      <c r="N702" s="55">
        <f>J702+B702+'SS taxation calculator'!$C$7</f>
        <v>-357000</v>
      </c>
      <c r="O702" s="55">
        <f t="shared" si="7"/>
        <v>31500</v>
      </c>
      <c r="P702" s="132">
        <f>VLOOKUP('SS taxation calculator'!$C$12,'SS taxation calculator'!$BC$6:$BF$16,3,FALSE)</f>
        <v>0</v>
      </c>
      <c r="Q702" s="132">
        <f>VLOOKUP('SS taxation calculator'!$C$12,'SS taxation calculator'!$BC$6:$BF$16,4,FALSE)</f>
        <v>0</v>
      </c>
      <c r="R702" s="132">
        <f t="shared" si="8"/>
        <v>0</v>
      </c>
      <c r="S702" s="205">
        <f>VLOOKUP('SS taxation calculator'!$C$12,'SS taxation calculator'!$BC$6:$BF$16,2,FALSE)</f>
        <v>0</v>
      </c>
      <c r="T702" s="132">
        <f t="shared" si="9"/>
        <v>0</v>
      </c>
    </row>
    <row r="703" ht="15.75" customHeight="1">
      <c r="A703" s="55">
        <f t="shared" si="11"/>
        <v>0</v>
      </c>
      <c r="B703" s="52">
        <f t="shared" si="2"/>
        <v>-356000</v>
      </c>
      <c r="C703" s="51">
        <f>'SS taxation calculator'!$G$7</f>
        <v>0</v>
      </c>
      <c r="D703" s="52">
        <f>'SS taxation calculator'!$C$7+B703+'SS taxation calculator'!$C$8+'SS taxation calculator'!$C$9*0.5-'Line By Line'!$E$12</f>
        <v>-356000</v>
      </c>
      <c r="E703" s="52">
        <f>IF(D703&lt;'Line By Line'!$E$14,0,MIN(D703-'Line By Line'!$E$14,'Line By Line'!$E$16))</f>
        <v>0</v>
      </c>
      <c r="F703" s="52">
        <f t="shared" si="3"/>
        <v>0</v>
      </c>
      <c r="G703" s="51" t="str">
        <f t="shared" si="4"/>
        <v>50% of 1st TH</v>
      </c>
      <c r="H703" s="51">
        <f>IF('Line By Line'!$E$14&lt;D703,D703-'Line By Line'!$E$14-E703,0)</f>
        <v>0</v>
      </c>
      <c r="I703" s="52">
        <f>H703*'SS taxation calculator'!$E$32</f>
        <v>0</v>
      </c>
      <c r="J703" s="52">
        <f t="shared" si="5"/>
        <v>0</v>
      </c>
      <c r="K703" s="204" t="str">
        <f t="shared" si="6"/>
        <v>#DIV/0!</v>
      </c>
      <c r="L703" s="54" t="str">
        <f>CONCATENATE("Adding $",ROUND(B703/1000,1),"K actually added $",ROUND((B703+(J703-'SS taxation calculator'!$G$8))/1000,1),"K")</f>
        <v>Adding $-356K actually added $-356K</v>
      </c>
      <c r="M703" s="61">
        <f>'SS taxation calculator'!$C$7+'SS taxation calculator'!$C$8+'SS taxation calculator'!$C$9+B703</f>
        <v>-356000</v>
      </c>
      <c r="N703" s="55">
        <f>J703+B703+'SS taxation calculator'!$C$7</f>
        <v>-356000</v>
      </c>
      <c r="O703" s="55">
        <f t="shared" si="7"/>
        <v>31500</v>
      </c>
      <c r="P703" s="132">
        <f>VLOOKUP('SS taxation calculator'!$C$12,'SS taxation calculator'!$BC$6:$BF$16,3,FALSE)</f>
        <v>0</v>
      </c>
      <c r="Q703" s="132">
        <f>VLOOKUP('SS taxation calculator'!$C$12,'SS taxation calculator'!$BC$6:$BF$16,4,FALSE)</f>
        <v>0</v>
      </c>
      <c r="R703" s="132">
        <f t="shared" si="8"/>
        <v>0</v>
      </c>
      <c r="S703" s="205">
        <f>VLOOKUP('SS taxation calculator'!$C$12,'SS taxation calculator'!$BC$6:$BF$16,2,FALSE)</f>
        <v>0</v>
      </c>
      <c r="T703" s="132">
        <f t="shared" si="9"/>
        <v>0</v>
      </c>
    </row>
    <row r="704" ht="15.75" customHeight="1">
      <c r="A704" s="55">
        <f t="shared" si="11"/>
        <v>0</v>
      </c>
      <c r="B704" s="52">
        <f t="shared" si="2"/>
        <v>-355000</v>
      </c>
      <c r="C704" s="51">
        <f>'SS taxation calculator'!$G$7</f>
        <v>0</v>
      </c>
      <c r="D704" s="52">
        <f>'SS taxation calculator'!$C$7+B704+'SS taxation calculator'!$C$8+'SS taxation calculator'!$C$9*0.5-'Line By Line'!$E$12</f>
        <v>-355000</v>
      </c>
      <c r="E704" s="52">
        <f>IF(D704&lt;'Line By Line'!$E$14,0,MIN(D704-'Line By Line'!$E$14,'Line By Line'!$E$16))</f>
        <v>0</v>
      </c>
      <c r="F704" s="52">
        <f t="shared" si="3"/>
        <v>0</v>
      </c>
      <c r="G704" s="51" t="str">
        <f t="shared" si="4"/>
        <v>50% of 1st TH</v>
      </c>
      <c r="H704" s="51">
        <f>IF('Line By Line'!$E$14&lt;D704,D704-'Line By Line'!$E$14-E704,0)</f>
        <v>0</v>
      </c>
      <c r="I704" s="52">
        <f>H704*'SS taxation calculator'!$E$32</f>
        <v>0</v>
      </c>
      <c r="J704" s="52">
        <f t="shared" si="5"/>
        <v>0</v>
      </c>
      <c r="K704" s="204" t="str">
        <f t="shared" si="6"/>
        <v>#DIV/0!</v>
      </c>
      <c r="L704" s="54" t="str">
        <f>CONCATENATE("Adding $",ROUND(B704/1000,1),"K actually added $",ROUND((B704+(J704-'SS taxation calculator'!$G$8))/1000,1),"K")</f>
        <v>Adding $-355K actually added $-355K</v>
      </c>
      <c r="M704" s="61">
        <f>'SS taxation calculator'!$C$7+'SS taxation calculator'!$C$8+'SS taxation calculator'!$C$9+B704</f>
        <v>-355000</v>
      </c>
      <c r="N704" s="55">
        <f>J704+B704+'SS taxation calculator'!$C$7</f>
        <v>-355000</v>
      </c>
      <c r="O704" s="55">
        <f t="shared" si="7"/>
        <v>31500</v>
      </c>
      <c r="P704" s="132">
        <f>VLOOKUP('SS taxation calculator'!$C$12,'SS taxation calculator'!$BC$6:$BF$16,3,FALSE)</f>
        <v>0</v>
      </c>
      <c r="Q704" s="132">
        <f>VLOOKUP('SS taxation calculator'!$C$12,'SS taxation calculator'!$BC$6:$BF$16,4,FALSE)</f>
        <v>0</v>
      </c>
      <c r="R704" s="132">
        <f t="shared" si="8"/>
        <v>0</v>
      </c>
      <c r="S704" s="205">
        <f>VLOOKUP('SS taxation calculator'!$C$12,'SS taxation calculator'!$BC$6:$BF$16,2,FALSE)</f>
        <v>0</v>
      </c>
      <c r="T704" s="132">
        <f t="shared" si="9"/>
        <v>0</v>
      </c>
    </row>
    <row r="705" ht="15.75" customHeight="1">
      <c r="A705" s="55">
        <f t="shared" si="11"/>
        <v>0</v>
      </c>
      <c r="B705" s="52">
        <f t="shared" si="2"/>
        <v>-354000</v>
      </c>
      <c r="C705" s="51">
        <f>'SS taxation calculator'!$G$7</f>
        <v>0</v>
      </c>
      <c r="D705" s="52">
        <f>'SS taxation calculator'!$C$7+B705+'SS taxation calculator'!$C$8+'SS taxation calculator'!$C$9*0.5-'Line By Line'!$E$12</f>
        <v>-354000</v>
      </c>
      <c r="E705" s="52">
        <f>IF(D705&lt;'Line By Line'!$E$14,0,MIN(D705-'Line By Line'!$E$14,'Line By Line'!$E$16))</f>
        <v>0</v>
      </c>
      <c r="F705" s="52">
        <f t="shared" si="3"/>
        <v>0</v>
      </c>
      <c r="G705" s="51" t="str">
        <f t="shared" si="4"/>
        <v>50% of 1st TH</v>
      </c>
      <c r="H705" s="51">
        <f>IF('Line By Line'!$E$14&lt;D705,D705-'Line By Line'!$E$14-E705,0)</f>
        <v>0</v>
      </c>
      <c r="I705" s="52">
        <f>H705*'SS taxation calculator'!$E$32</f>
        <v>0</v>
      </c>
      <c r="J705" s="52">
        <f t="shared" si="5"/>
        <v>0</v>
      </c>
      <c r="K705" s="204" t="str">
        <f t="shared" si="6"/>
        <v>#DIV/0!</v>
      </c>
      <c r="L705" s="54" t="str">
        <f>CONCATENATE("Adding $",ROUND(B705/1000,1),"K actually added $",ROUND((B705+(J705-'SS taxation calculator'!$G$8))/1000,1),"K")</f>
        <v>Adding $-354K actually added $-354K</v>
      </c>
      <c r="M705" s="61">
        <f>'SS taxation calculator'!$C$7+'SS taxation calculator'!$C$8+'SS taxation calculator'!$C$9+B705</f>
        <v>-354000</v>
      </c>
      <c r="N705" s="55">
        <f>J705+B705+'SS taxation calculator'!$C$7</f>
        <v>-354000</v>
      </c>
      <c r="O705" s="55">
        <f t="shared" si="7"/>
        <v>31500</v>
      </c>
      <c r="P705" s="132">
        <f>VLOOKUP('SS taxation calculator'!$C$12,'SS taxation calculator'!$BC$6:$BF$16,3,FALSE)</f>
        <v>0</v>
      </c>
      <c r="Q705" s="132">
        <f>VLOOKUP('SS taxation calculator'!$C$12,'SS taxation calculator'!$BC$6:$BF$16,4,FALSE)</f>
        <v>0</v>
      </c>
      <c r="R705" s="132">
        <f t="shared" si="8"/>
        <v>0</v>
      </c>
      <c r="S705" s="205">
        <f>VLOOKUP('SS taxation calculator'!$C$12,'SS taxation calculator'!$BC$6:$BF$16,2,FALSE)</f>
        <v>0</v>
      </c>
      <c r="T705" s="132">
        <f t="shared" si="9"/>
        <v>0</v>
      </c>
    </row>
    <row r="706" ht="15.75" customHeight="1">
      <c r="A706" s="55">
        <f t="shared" si="11"/>
        <v>0</v>
      </c>
      <c r="B706" s="52">
        <f t="shared" si="2"/>
        <v>-353000</v>
      </c>
      <c r="C706" s="51">
        <f>'SS taxation calculator'!$G$7</f>
        <v>0</v>
      </c>
      <c r="D706" s="52">
        <f>'SS taxation calculator'!$C$7+B706+'SS taxation calculator'!$C$8+'SS taxation calculator'!$C$9*0.5-'Line By Line'!$E$12</f>
        <v>-353000</v>
      </c>
      <c r="E706" s="52">
        <f>IF(D706&lt;'Line By Line'!$E$14,0,MIN(D706-'Line By Line'!$E$14,'Line By Line'!$E$16))</f>
        <v>0</v>
      </c>
      <c r="F706" s="52">
        <f t="shared" si="3"/>
        <v>0</v>
      </c>
      <c r="G706" s="51" t="str">
        <f t="shared" si="4"/>
        <v>50% of 1st TH</v>
      </c>
      <c r="H706" s="51">
        <f>IF('Line By Line'!$E$14&lt;D706,D706-'Line By Line'!$E$14-E706,0)</f>
        <v>0</v>
      </c>
      <c r="I706" s="52">
        <f>H706*'SS taxation calculator'!$E$32</f>
        <v>0</v>
      </c>
      <c r="J706" s="52">
        <f t="shared" si="5"/>
        <v>0</v>
      </c>
      <c r="K706" s="204" t="str">
        <f t="shared" si="6"/>
        <v>#DIV/0!</v>
      </c>
      <c r="L706" s="54" t="str">
        <f>CONCATENATE("Adding $",ROUND(B706/1000,1),"K actually added $",ROUND((B706+(J706-'SS taxation calculator'!$G$8))/1000,1),"K")</f>
        <v>Adding $-353K actually added $-353K</v>
      </c>
      <c r="M706" s="61">
        <f>'SS taxation calculator'!$C$7+'SS taxation calculator'!$C$8+'SS taxation calculator'!$C$9+B706</f>
        <v>-353000</v>
      </c>
      <c r="N706" s="55">
        <f>J706+B706+'SS taxation calculator'!$C$7</f>
        <v>-353000</v>
      </c>
      <c r="O706" s="55">
        <f t="shared" si="7"/>
        <v>31500</v>
      </c>
      <c r="P706" s="132">
        <f>VLOOKUP('SS taxation calculator'!$C$12,'SS taxation calculator'!$BC$6:$BF$16,3,FALSE)</f>
        <v>0</v>
      </c>
      <c r="Q706" s="132">
        <f>VLOOKUP('SS taxation calculator'!$C$12,'SS taxation calculator'!$BC$6:$BF$16,4,FALSE)</f>
        <v>0</v>
      </c>
      <c r="R706" s="132">
        <f t="shared" si="8"/>
        <v>0</v>
      </c>
      <c r="S706" s="205">
        <f>VLOOKUP('SS taxation calculator'!$C$12,'SS taxation calculator'!$BC$6:$BF$16,2,FALSE)</f>
        <v>0</v>
      </c>
      <c r="T706" s="132">
        <f t="shared" si="9"/>
        <v>0</v>
      </c>
    </row>
    <row r="707" ht="15.75" customHeight="1">
      <c r="A707" s="55">
        <f t="shared" si="11"/>
        <v>0</v>
      </c>
      <c r="B707" s="52">
        <f t="shared" si="2"/>
        <v>-352000</v>
      </c>
      <c r="C707" s="51">
        <f>'SS taxation calculator'!$G$7</f>
        <v>0</v>
      </c>
      <c r="D707" s="52">
        <f>'SS taxation calculator'!$C$7+B707+'SS taxation calculator'!$C$8+'SS taxation calculator'!$C$9*0.5-'Line By Line'!$E$12</f>
        <v>-352000</v>
      </c>
      <c r="E707" s="52">
        <f>IF(D707&lt;'Line By Line'!$E$14,0,MIN(D707-'Line By Line'!$E$14,'Line By Line'!$E$16))</f>
        <v>0</v>
      </c>
      <c r="F707" s="52">
        <f t="shared" si="3"/>
        <v>0</v>
      </c>
      <c r="G707" s="51" t="str">
        <f t="shared" si="4"/>
        <v>50% of 1st TH</v>
      </c>
      <c r="H707" s="51">
        <f>IF('Line By Line'!$E$14&lt;D707,D707-'Line By Line'!$E$14-E707,0)</f>
        <v>0</v>
      </c>
      <c r="I707" s="52">
        <f>H707*'SS taxation calculator'!$E$32</f>
        <v>0</v>
      </c>
      <c r="J707" s="52">
        <f t="shared" si="5"/>
        <v>0</v>
      </c>
      <c r="K707" s="204" t="str">
        <f t="shared" si="6"/>
        <v>#DIV/0!</v>
      </c>
      <c r="L707" s="54" t="str">
        <f>CONCATENATE("Adding $",ROUND(B707/1000,1),"K actually added $",ROUND((B707+(J707-'SS taxation calculator'!$G$8))/1000,1),"K")</f>
        <v>Adding $-352K actually added $-352K</v>
      </c>
      <c r="M707" s="61">
        <f>'SS taxation calculator'!$C$7+'SS taxation calculator'!$C$8+'SS taxation calculator'!$C$9+B707</f>
        <v>-352000</v>
      </c>
      <c r="N707" s="55">
        <f>J707+B707+'SS taxation calculator'!$C$7</f>
        <v>-352000</v>
      </c>
      <c r="O707" s="55">
        <f t="shared" si="7"/>
        <v>31500</v>
      </c>
      <c r="P707" s="132">
        <f>VLOOKUP('SS taxation calculator'!$C$12,'SS taxation calculator'!$BC$6:$BF$16,3,FALSE)</f>
        <v>0</v>
      </c>
      <c r="Q707" s="132">
        <f>VLOOKUP('SS taxation calculator'!$C$12,'SS taxation calculator'!$BC$6:$BF$16,4,FALSE)</f>
        <v>0</v>
      </c>
      <c r="R707" s="132">
        <f t="shared" si="8"/>
        <v>0</v>
      </c>
      <c r="S707" s="205">
        <f>VLOOKUP('SS taxation calculator'!$C$12,'SS taxation calculator'!$BC$6:$BF$16,2,FALSE)</f>
        <v>0</v>
      </c>
      <c r="T707" s="132">
        <f t="shared" si="9"/>
        <v>0</v>
      </c>
    </row>
    <row r="708" ht="15.75" customHeight="1">
      <c r="A708" s="55">
        <f t="shared" si="11"/>
        <v>0</v>
      </c>
      <c r="B708" s="52">
        <f t="shared" si="2"/>
        <v>-351000</v>
      </c>
      <c r="C708" s="51">
        <f>'SS taxation calculator'!$G$7</f>
        <v>0</v>
      </c>
      <c r="D708" s="52">
        <f>'SS taxation calculator'!$C$7+B708+'SS taxation calculator'!$C$8+'SS taxation calculator'!$C$9*0.5-'Line By Line'!$E$12</f>
        <v>-351000</v>
      </c>
      <c r="E708" s="52">
        <f>IF(D708&lt;'Line By Line'!$E$14,0,MIN(D708-'Line By Line'!$E$14,'Line By Line'!$E$16))</f>
        <v>0</v>
      </c>
      <c r="F708" s="52">
        <f t="shared" si="3"/>
        <v>0</v>
      </c>
      <c r="G708" s="51" t="str">
        <f t="shared" si="4"/>
        <v>50% of 1st TH</v>
      </c>
      <c r="H708" s="51">
        <f>IF('Line By Line'!$E$14&lt;D708,D708-'Line By Line'!$E$14-E708,0)</f>
        <v>0</v>
      </c>
      <c r="I708" s="52">
        <f>H708*'SS taxation calculator'!$E$32</f>
        <v>0</v>
      </c>
      <c r="J708" s="52">
        <f t="shared" si="5"/>
        <v>0</v>
      </c>
      <c r="K708" s="204" t="str">
        <f t="shared" si="6"/>
        <v>#DIV/0!</v>
      </c>
      <c r="L708" s="54" t="str">
        <f>CONCATENATE("Adding $",ROUND(B708/1000,1),"K actually added $",ROUND((B708+(J708-'SS taxation calculator'!$G$8))/1000,1),"K")</f>
        <v>Adding $-351K actually added $-351K</v>
      </c>
      <c r="M708" s="61">
        <f>'SS taxation calculator'!$C$7+'SS taxation calculator'!$C$8+'SS taxation calculator'!$C$9+B708</f>
        <v>-351000</v>
      </c>
      <c r="N708" s="55">
        <f>J708+B708+'SS taxation calculator'!$C$7</f>
        <v>-351000</v>
      </c>
      <c r="O708" s="55">
        <f t="shared" si="7"/>
        <v>31500</v>
      </c>
      <c r="P708" s="132">
        <f>VLOOKUP('SS taxation calculator'!$C$12,'SS taxation calculator'!$BC$6:$BF$16,3,FALSE)</f>
        <v>0</v>
      </c>
      <c r="Q708" s="132">
        <f>VLOOKUP('SS taxation calculator'!$C$12,'SS taxation calculator'!$BC$6:$BF$16,4,FALSE)</f>
        <v>0</v>
      </c>
      <c r="R708" s="132">
        <f t="shared" si="8"/>
        <v>0</v>
      </c>
      <c r="S708" s="205">
        <f>VLOOKUP('SS taxation calculator'!$C$12,'SS taxation calculator'!$BC$6:$BF$16,2,FALSE)</f>
        <v>0</v>
      </c>
      <c r="T708" s="132">
        <f t="shared" si="9"/>
        <v>0</v>
      </c>
    </row>
    <row r="709" ht="15.75" customHeight="1">
      <c r="A709" s="55">
        <f t="shared" si="11"/>
        <v>0</v>
      </c>
      <c r="B709" s="52">
        <f t="shared" si="2"/>
        <v>-350000</v>
      </c>
      <c r="C709" s="51">
        <f>'SS taxation calculator'!$G$7</f>
        <v>0</v>
      </c>
      <c r="D709" s="52">
        <f>'SS taxation calculator'!$C$7+B709+'SS taxation calculator'!$C$8+'SS taxation calculator'!$C$9*0.5-'Line By Line'!$E$12</f>
        <v>-350000</v>
      </c>
      <c r="E709" s="52">
        <f>IF(D709&lt;'Line By Line'!$E$14,0,MIN(D709-'Line By Line'!$E$14,'Line By Line'!$E$16))</f>
        <v>0</v>
      </c>
      <c r="F709" s="52">
        <f t="shared" si="3"/>
        <v>0</v>
      </c>
      <c r="G709" s="51" t="str">
        <f t="shared" si="4"/>
        <v>50% of 1st TH</v>
      </c>
      <c r="H709" s="51">
        <f>IF('Line By Line'!$E$14&lt;D709,D709-'Line By Line'!$E$14-E709,0)</f>
        <v>0</v>
      </c>
      <c r="I709" s="52">
        <f>H709*'SS taxation calculator'!$E$32</f>
        <v>0</v>
      </c>
      <c r="J709" s="52">
        <f t="shared" si="5"/>
        <v>0</v>
      </c>
      <c r="K709" s="204" t="str">
        <f t="shared" si="6"/>
        <v>#DIV/0!</v>
      </c>
      <c r="L709" s="54" t="str">
        <f>CONCATENATE("Adding $",ROUND(B709/1000,1),"K actually added $",ROUND((B709+(J709-'SS taxation calculator'!$G$8))/1000,1),"K")</f>
        <v>Adding $-350K actually added $-350K</v>
      </c>
      <c r="M709" s="61">
        <f>'SS taxation calculator'!$C$7+'SS taxation calculator'!$C$8+'SS taxation calculator'!$C$9+B709</f>
        <v>-350000</v>
      </c>
      <c r="N709" s="55">
        <f>J709+B709+'SS taxation calculator'!$C$7</f>
        <v>-350000</v>
      </c>
      <c r="O709" s="55">
        <f t="shared" si="7"/>
        <v>31500</v>
      </c>
      <c r="P709" s="132">
        <f>VLOOKUP('SS taxation calculator'!$C$12,'SS taxation calculator'!$BC$6:$BF$16,3,FALSE)</f>
        <v>0</v>
      </c>
      <c r="Q709" s="132">
        <f>VLOOKUP('SS taxation calculator'!$C$12,'SS taxation calculator'!$BC$6:$BF$16,4,FALSE)</f>
        <v>0</v>
      </c>
      <c r="R709" s="132">
        <f t="shared" si="8"/>
        <v>0</v>
      </c>
      <c r="S709" s="205">
        <f>VLOOKUP('SS taxation calculator'!$C$12,'SS taxation calculator'!$BC$6:$BF$16,2,FALSE)</f>
        <v>0</v>
      </c>
      <c r="T709" s="132">
        <f t="shared" si="9"/>
        <v>0</v>
      </c>
    </row>
    <row r="710" ht="15.75" customHeight="1">
      <c r="A710" s="55">
        <f t="shared" si="11"/>
        <v>0</v>
      </c>
      <c r="B710" s="52">
        <f t="shared" si="2"/>
        <v>-349000</v>
      </c>
      <c r="C710" s="51">
        <f>'SS taxation calculator'!$G$7</f>
        <v>0</v>
      </c>
      <c r="D710" s="52">
        <f>'SS taxation calculator'!$C$7+B710+'SS taxation calculator'!$C$8+'SS taxation calculator'!$C$9*0.5-'Line By Line'!$E$12</f>
        <v>-349000</v>
      </c>
      <c r="E710" s="52">
        <f>IF(D710&lt;'Line By Line'!$E$14,0,MIN(D710-'Line By Line'!$E$14,'Line By Line'!$E$16))</f>
        <v>0</v>
      </c>
      <c r="F710" s="52">
        <f t="shared" si="3"/>
        <v>0</v>
      </c>
      <c r="G710" s="51" t="str">
        <f t="shared" si="4"/>
        <v>50% of 1st TH</v>
      </c>
      <c r="H710" s="51">
        <f>IF('Line By Line'!$E$14&lt;D710,D710-'Line By Line'!$E$14-E710,0)</f>
        <v>0</v>
      </c>
      <c r="I710" s="52">
        <f>H710*'SS taxation calculator'!$E$32</f>
        <v>0</v>
      </c>
      <c r="J710" s="52">
        <f t="shared" si="5"/>
        <v>0</v>
      </c>
      <c r="K710" s="204" t="str">
        <f t="shared" si="6"/>
        <v>#DIV/0!</v>
      </c>
      <c r="L710" s="54" t="str">
        <f>CONCATENATE("Adding $",ROUND(B710/1000,1),"K actually added $",ROUND((B710+(J710-'SS taxation calculator'!$G$8))/1000,1),"K")</f>
        <v>Adding $-349K actually added $-349K</v>
      </c>
      <c r="M710" s="61">
        <f>'SS taxation calculator'!$C$7+'SS taxation calculator'!$C$8+'SS taxation calculator'!$C$9+B710</f>
        <v>-349000</v>
      </c>
      <c r="N710" s="55">
        <f>J710+B710+'SS taxation calculator'!$C$7</f>
        <v>-349000</v>
      </c>
      <c r="O710" s="55">
        <f t="shared" si="7"/>
        <v>31500</v>
      </c>
      <c r="P710" s="132">
        <f>VLOOKUP('SS taxation calculator'!$C$12,'SS taxation calculator'!$BC$6:$BF$16,3,FALSE)</f>
        <v>0</v>
      </c>
      <c r="Q710" s="132">
        <f>VLOOKUP('SS taxation calculator'!$C$12,'SS taxation calculator'!$BC$6:$BF$16,4,FALSE)</f>
        <v>0</v>
      </c>
      <c r="R710" s="132">
        <f t="shared" si="8"/>
        <v>0</v>
      </c>
      <c r="S710" s="205">
        <f>VLOOKUP('SS taxation calculator'!$C$12,'SS taxation calculator'!$BC$6:$BF$16,2,FALSE)</f>
        <v>0</v>
      </c>
      <c r="T710" s="132">
        <f t="shared" si="9"/>
        <v>0</v>
      </c>
    </row>
    <row r="711" ht="15.75" customHeight="1">
      <c r="A711" s="55">
        <f t="shared" si="11"/>
        <v>0</v>
      </c>
      <c r="B711" s="52">
        <f t="shared" si="2"/>
        <v>-348000</v>
      </c>
      <c r="C711" s="51">
        <f>'SS taxation calculator'!$G$7</f>
        <v>0</v>
      </c>
      <c r="D711" s="52">
        <f>'SS taxation calculator'!$C$7+B711+'SS taxation calculator'!$C$8+'SS taxation calculator'!$C$9*0.5-'Line By Line'!$E$12</f>
        <v>-348000</v>
      </c>
      <c r="E711" s="52">
        <f>IF(D711&lt;'Line By Line'!$E$14,0,MIN(D711-'Line By Line'!$E$14,'Line By Line'!$E$16))</f>
        <v>0</v>
      </c>
      <c r="F711" s="52">
        <f t="shared" si="3"/>
        <v>0</v>
      </c>
      <c r="G711" s="51" t="str">
        <f t="shared" si="4"/>
        <v>50% of 1st TH</v>
      </c>
      <c r="H711" s="51">
        <f>IF('Line By Line'!$E$14&lt;D711,D711-'Line By Line'!$E$14-E711,0)</f>
        <v>0</v>
      </c>
      <c r="I711" s="52">
        <f>H711*'SS taxation calculator'!$E$32</f>
        <v>0</v>
      </c>
      <c r="J711" s="52">
        <f t="shared" si="5"/>
        <v>0</v>
      </c>
      <c r="K711" s="204" t="str">
        <f t="shared" si="6"/>
        <v>#DIV/0!</v>
      </c>
      <c r="L711" s="54" t="str">
        <f>CONCATENATE("Adding $",ROUND(B711/1000,1),"K actually added $",ROUND((B711+(J711-'SS taxation calculator'!$G$8))/1000,1),"K")</f>
        <v>Adding $-348K actually added $-348K</v>
      </c>
      <c r="M711" s="61">
        <f>'SS taxation calculator'!$C$7+'SS taxation calculator'!$C$8+'SS taxation calculator'!$C$9+B711</f>
        <v>-348000</v>
      </c>
      <c r="N711" s="55">
        <f>J711+B711+'SS taxation calculator'!$C$7</f>
        <v>-348000</v>
      </c>
      <c r="O711" s="55">
        <f t="shared" si="7"/>
        <v>31500</v>
      </c>
      <c r="P711" s="132">
        <f>VLOOKUP('SS taxation calculator'!$C$12,'SS taxation calculator'!$BC$6:$BF$16,3,FALSE)</f>
        <v>0</v>
      </c>
      <c r="Q711" s="132">
        <f>VLOOKUP('SS taxation calculator'!$C$12,'SS taxation calculator'!$BC$6:$BF$16,4,FALSE)</f>
        <v>0</v>
      </c>
      <c r="R711" s="132">
        <f t="shared" si="8"/>
        <v>0</v>
      </c>
      <c r="S711" s="205">
        <f>VLOOKUP('SS taxation calculator'!$C$12,'SS taxation calculator'!$BC$6:$BF$16,2,FALSE)</f>
        <v>0</v>
      </c>
      <c r="T711" s="132">
        <f t="shared" si="9"/>
        <v>0</v>
      </c>
    </row>
    <row r="712" ht="15.75" customHeight="1">
      <c r="A712" s="55">
        <f t="shared" si="11"/>
        <v>0</v>
      </c>
      <c r="B712" s="52">
        <f t="shared" si="2"/>
        <v>-347000</v>
      </c>
      <c r="C712" s="51">
        <f>'SS taxation calculator'!$G$7</f>
        <v>0</v>
      </c>
      <c r="D712" s="52">
        <f>'SS taxation calculator'!$C$7+B712+'SS taxation calculator'!$C$8+'SS taxation calculator'!$C$9*0.5-'Line By Line'!$E$12</f>
        <v>-347000</v>
      </c>
      <c r="E712" s="52">
        <f>IF(D712&lt;'Line By Line'!$E$14,0,MIN(D712-'Line By Line'!$E$14,'Line By Line'!$E$16))</f>
        <v>0</v>
      </c>
      <c r="F712" s="52">
        <f t="shared" si="3"/>
        <v>0</v>
      </c>
      <c r="G712" s="51" t="str">
        <f t="shared" si="4"/>
        <v>50% of 1st TH</v>
      </c>
      <c r="H712" s="51">
        <f>IF('Line By Line'!$E$14&lt;D712,D712-'Line By Line'!$E$14-E712,0)</f>
        <v>0</v>
      </c>
      <c r="I712" s="52">
        <f>H712*'SS taxation calculator'!$E$32</f>
        <v>0</v>
      </c>
      <c r="J712" s="52">
        <f t="shared" si="5"/>
        <v>0</v>
      </c>
      <c r="K712" s="204" t="str">
        <f t="shared" si="6"/>
        <v>#DIV/0!</v>
      </c>
      <c r="L712" s="54" t="str">
        <f>CONCATENATE("Adding $",ROUND(B712/1000,1),"K actually added $",ROUND((B712+(J712-'SS taxation calculator'!$G$8))/1000,1),"K")</f>
        <v>Adding $-347K actually added $-347K</v>
      </c>
      <c r="M712" s="61">
        <f>'SS taxation calculator'!$C$7+'SS taxation calculator'!$C$8+'SS taxation calculator'!$C$9+B712</f>
        <v>-347000</v>
      </c>
      <c r="N712" s="55">
        <f>J712+B712+'SS taxation calculator'!$C$7</f>
        <v>-347000</v>
      </c>
      <c r="O712" s="55">
        <f t="shared" si="7"/>
        <v>31500</v>
      </c>
      <c r="P712" s="132">
        <f>VLOOKUP('SS taxation calculator'!$C$12,'SS taxation calculator'!$BC$6:$BF$16,3,FALSE)</f>
        <v>0</v>
      </c>
      <c r="Q712" s="132">
        <f>VLOOKUP('SS taxation calculator'!$C$12,'SS taxation calculator'!$BC$6:$BF$16,4,FALSE)</f>
        <v>0</v>
      </c>
      <c r="R712" s="132">
        <f t="shared" si="8"/>
        <v>0</v>
      </c>
      <c r="S712" s="205">
        <f>VLOOKUP('SS taxation calculator'!$C$12,'SS taxation calculator'!$BC$6:$BF$16,2,FALSE)</f>
        <v>0</v>
      </c>
      <c r="T712" s="132">
        <f t="shared" si="9"/>
        <v>0</v>
      </c>
    </row>
    <row r="713" ht="15.75" customHeight="1">
      <c r="A713" s="55">
        <f t="shared" si="11"/>
        <v>0</v>
      </c>
      <c r="B713" s="52">
        <f t="shared" si="2"/>
        <v>-346000</v>
      </c>
      <c r="C713" s="51">
        <f>'SS taxation calculator'!$G$7</f>
        <v>0</v>
      </c>
      <c r="D713" s="52">
        <f>'SS taxation calculator'!$C$7+B713+'SS taxation calculator'!$C$8+'SS taxation calculator'!$C$9*0.5-'Line By Line'!$E$12</f>
        <v>-346000</v>
      </c>
      <c r="E713" s="52">
        <f>IF(D713&lt;'Line By Line'!$E$14,0,MIN(D713-'Line By Line'!$E$14,'Line By Line'!$E$16))</f>
        <v>0</v>
      </c>
      <c r="F713" s="52">
        <f t="shared" si="3"/>
        <v>0</v>
      </c>
      <c r="G713" s="51" t="str">
        <f t="shared" si="4"/>
        <v>50% of 1st TH</v>
      </c>
      <c r="H713" s="51">
        <f>IF('Line By Line'!$E$14&lt;D713,D713-'Line By Line'!$E$14-E713,0)</f>
        <v>0</v>
      </c>
      <c r="I713" s="52">
        <f>H713*'SS taxation calculator'!$E$32</f>
        <v>0</v>
      </c>
      <c r="J713" s="52">
        <f t="shared" si="5"/>
        <v>0</v>
      </c>
      <c r="K713" s="204" t="str">
        <f t="shared" si="6"/>
        <v>#DIV/0!</v>
      </c>
      <c r="L713" s="54" t="str">
        <f>CONCATENATE("Adding $",ROUND(B713/1000,1),"K actually added $",ROUND((B713+(J713-'SS taxation calculator'!$G$8))/1000,1),"K")</f>
        <v>Adding $-346K actually added $-346K</v>
      </c>
      <c r="M713" s="61">
        <f>'SS taxation calculator'!$C$7+'SS taxation calculator'!$C$8+'SS taxation calculator'!$C$9+B713</f>
        <v>-346000</v>
      </c>
      <c r="N713" s="55">
        <f>J713+B713+'SS taxation calculator'!$C$7</f>
        <v>-346000</v>
      </c>
      <c r="O713" s="55">
        <f t="shared" si="7"/>
        <v>31500</v>
      </c>
      <c r="P713" s="132">
        <f>VLOOKUP('SS taxation calculator'!$C$12,'SS taxation calculator'!$BC$6:$BF$16,3,FALSE)</f>
        <v>0</v>
      </c>
      <c r="Q713" s="132">
        <f>VLOOKUP('SS taxation calculator'!$C$12,'SS taxation calculator'!$BC$6:$BF$16,4,FALSE)</f>
        <v>0</v>
      </c>
      <c r="R713" s="132">
        <f t="shared" si="8"/>
        <v>0</v>
      </c>
      <c r="S713" s="205">
        <f>VLOOKUP('SS taxation calculator'!$C$12,'SS taxation calculator'!$BC$6:$BF$16,2,FALSE)</f>
        <v>0</v>
      </c>
      <c r="T713" s="132">
        <f t="shared" si="9"/>
        <v>0</v>
      </c>
    </row>
    <row r="714" ht="15.75" customHeight="1">
      <c r="A714" s="55">
        <f t="shared" si="11"/>
        <v>0</v>
      </c>
      <c r="B714" s="52">
        <f t="shared" si="2"/>
        <v>-345000</v>
      </c>
      <c r="C714" s="51">
        <f>'SS taxation calculator'!$G$7</f>
        <v>0</v>
      </c>
      <c r="D714" s="52">
        <f>'SS taxation calculator'!$C$7+B714+'SS taxation calculator'!$C$8+'SS taxation calculator'!$C$9*0.5-'Line By Line'!$E$12</f>
        <v>-345000</v>
      </c>
      <c r="E714" s="52">
        <f>IF(D714&lt;'Line By Line'!$E$14,0,MIN(D714-'Line By Line'!$E$14,'Line By Line'!$E$16))</f>
        <v>0</v>
      </c>
      <c r="F714" s="52">
        <f t="shared" si="3"/>
        <v>0</v>
      </c>
      <c r="G714" s="51" t="str">
        <f t="shared" si="4"/>
        <v>50% of 1st TH</v>
      </c>
      <c r="H714" s="51">
        <f>IF('Line By Line'!$E$14&lt;D714,D714-'Line By Line'!$E$14-E714,0)</f>
        <v>0</v>
      </c>
      <c r="I714" s="52">
        <f>H714*'SS taxation calculator'!$E$32</f>
        <v>0</v>
      </c>
      <c r="J714" s="52">
        <f t="shared" si="5"/>
        <v>0</v>
      </c>
      <c r="K714" s="204" t="str">
        <f t="shared" si="6"/>
        <v>#DIV/0!</v>
      </c>
      <c r="L714" s="54" t="str">
        <f>CONCATENATE("Adding $",ROUND(B714/1000,1),"K actually added $",ROUND((B714+(J714-'SS taxation calculator'!$G$8))/1000,1),"K")</f>
        <v>Adding $-345K actually added $-345K</v>
      </c>
      <c r="M714" s="61">
        <f>'SS taxation calculator'!$C$7+'SS taxation calculator'!$C$8+'SS taxation calculator'!$C$9+B714</f>
        <v>-345000</v>
      </c>
      <c r="N714" s="55">
        <f>J714+B714+'SS taxation calculator'!$C$7</f>
        <v>-345000</v>
      </c>
      <c r="O714" s="55">
        <f t="shared" si="7"/>
        <v>31500</v>
      </c>
      <c r="P714" s="132">
        <f>VLOOKUP('SS taxation calculator'!$C$12,'SS taxation calculator'!$BC$6:$BF$16,3,FALSE)</f>
        <v>0</v>
      </c>
      <c r="Q714" s="132">
        <f>VLOOKUP('SS taxation calculator'!$C$12,'SS taxation calculator'!$BC$6:$BF$16,4,FALSE)</f>
        <v>0</v>
      </c>
      <c r="R714" s="132">
        <f t="shared" si="8"/>
        <v>0</v>
      </c>
      <c r="S714" s="205">
        <f>VLOOKUP('SS taxation calculator'!$C$12,'SS taxation calculator'!$BC$6:$BF$16,2,FALSE)</f>
        <v>0</v>
      </c>
      <c r="T714" s="132">
        <f t="shared" si="9"/>
        <v>0</v>
      </c>
    </row>
    <row r="715" ht="15.75" customHeight="1">
      <c r="A715" s="55">
        <f t="shared" si="11"/>
        <v>0</v>
      </c>
      <c r="B715" s="52">
        <f t="shared" si="2"/>
        <v>-344000</v>
      </c>
      <c r="C715" s="51">
        <f>'SS taxation calculator'!$G$7</f>
        <v>0</v>
      </c>
      <c r="D715" s="52">
        <f>'SS taxation calculator'!$C$7+B715+'SS taxation calculator'!$C$8+'SS taxation calculator'!$C$9*0.5-'Line By Line'!$E$12</f>
        <v>-344000</v>
      </c>
      <c r="E715" s="52">
        <f>IF(D715&lt;'Line By Line'!$E$14,0,MIN(D715-'Line By Line'!$E$14,'Line By Line'!$E$16))</f>
        <v>0</v>
      </c>
      <c r="F715" s="52">
        <f t="shared" si="3"/>
        <v>0</v>
      </c>
      <c r="G715" s="51" t="str">
        <f t="shared" si="4"/>
        <v>50% of 1st TH</v>
      </c>
      <c r="H715" s="51">
        <f>IF('Line By Line'!$E$14&lt;D715,D715-'Line By Line'!$E$14-E715,0)</f>
        <v>0</v>
      </c>
      <c r="I715" s="52">
        <f>H715*'SS taxation calculator'!$E$32</f>
        <v>0</v>
      </c>
      <c r="J715" s="52">
        <f t="shared" si="5"/>
        <v>0</v>
      </c>
      <c r="K715" s="204" t="str">
        <f t="shared" si="6"/>
        <v>#DIV/0!</v>
      </c>
      <c r="L715" s="54" t="str">
        <f>CONCATENATE("Adding $",ROUND(B715/1000,1),"K actually added $",ROUND((B715+(J715-'SS taxation calculator'!$G$8))/1000,1),"K")</f>
        <v>Adding $-344K actually added $-344K</v>
      </c>
      <c r="M715" s="61">
        <f>'SS taxation calculator'!$C$7+'SS taxation calculator'!$C$8+'SS taxation calculator'!$C$9+B715</f>
        <v>-344000</v>
      </c>
      <c r="N715" s="55">
        <f>J715+B715+'SS taxation calculator'!$C$7</f>
        <v>-344000</v>
      </c>
      <c r="O715" s="55">
        <f t="shared" si="7"/>
        <v>31500</v>
      </c>
      <c r="P715" s="132">
        <f>VLOOKUP('SS taxation calculator'!$C$12,'SS taxation calculator'!$BC$6:$BF$16,3,FALSE)</f>
        <v>0</v>
      </c>
      <c r="Q715" s="132">
        <f>VLOOKUP('SS taxation calculator'!$C$12,'SS taxation calculator'!$BC$6:$BF$16,4,FALSE)</f>
        <v>0</v>
      </c>
      <c r="R715" s="132">
        <f t="shared" si="8"/>
        <v>0</v>
      </c>
      <c r="S715" s="205">
        <f>VLOOKUP('SS taxation calculator'!$C$12,'SS taxation calculator'!$BC$6:$BF$16,2,FALSE)</f>
        <v>0</v>
      </c>
      <c r="T715" s="132">
        <f t="shared" si="9"/>
        <v>0</v>
      </c>
    </row>
    <row r="716" ht="15.75" customHeight="1">
      <c r="A716" s="55">
        <f t="shared" si="11"/>
        <v>0</v>
      </c>
      <c r="B716" s="52">
        <f t="shared" si="2"/>
        <v>-343000</v>
      </c>
      <c r="C716" s="51">
        <f>'SS taxation calculator'!$G$7</f>
        <v>0</v>
      </c>
      <c r="D716" s="52">
        <f>'SS taxation calculator'!$C$7+B716+'SS taxation calculator'!$C$8+'SS taxation calculator'!$C$9*0.5-'Line By Line'!$E$12</f>
        <v>-343000</v>
      </c>
      <c r="E716" s="52">
        <f>IF(D716&lt;'Line By Line'!$E$14,0,MIN(D716-'Line By Line'!$E$14,'Line By Line'!$E$16))</f>
        <v>0</v>
      </c>
      <c r="F716" s="52">
        <f t="shared" si="3"/>
        <v>0</v>
      </c>
      <c r="G716" s="51" t="str">
        <f t="shared" si="4"/>
        <v>50% of 1st TH</v>
      </c>
      <c r="H716" s="51">
        <f>IF('Line By Line'!$E$14&lt;D716,D716-'Line By Line'!$E$14-E716,0)</f>
        <v>0</v>
      </c>
      <c r="I716" s="52">
        <f>H716*'SS taxation calculator'!$E$32</f>
        <v>0</v>
      </c>
      <c r="J716" s="52">
        <f t="shared" si="5"/>
        <v>0</v>
      </c>
      <c r="K716" s="204" t="str">
        <f t="shared" si="6"/>
        <v>#DIV/0!</v>
      </c>
      <c r="L716" s="54" t="str">
        <f>CONCATENATE("Adding $",ROUND(B716/1000,1),"K actually added $",ROUND((B716+(J716-'SS taxation calculator'!$G$8))/1000,1),"K")</f>
        <v>Adding $-343K actually added $-343K</v>
      </c>
      <c r="M716" s="61">
        <f>'SS taxation calculator'!$C$7+'SS taxation calculator'!$C$8+'SS taxation calculator'!$C$9+B716</f>
        <v>-343000</v>
      </c>
      <c r="N716" s="55">
        <f>J716+B716+'SS taxation calculator'!$C$7</f>
        <v>-343000</v>
      </c>
      <c r="O716" s="55">
        <f t="shared" si="7"/>
        <v>31500</v>
      </c>
      <c r="P716" s="132">
        <f>VLOOKUP('SS taxation calculator'!$C$12,'SS taxation calculator'!$BC$6:$BF$16,3,FALSE)</f>
        <v>0</v>
      </c>
      <c r="Q716" s="132">
        <f>VLOOKUP('SS taxation calculator'!$C$12,'SS taxation calculator'!$BC$6:$BF$16,4,FALSE)</f>
        <v>0</v>
      </c>
      <c r="R716" s="132">
        <f t="shared" si="8"/>
        <v>0</v>
      </c>
      <c r="S716" s="205">
        <f>VLOOKUP('SS taxation calculator'!$C$12,'SS taxation calculator'!$BC$6:$BF$16,2,FALSE)</f>
        <v>0</v>
      </c>
      <c r="T716" s="132">
        <f t="shared" si="9"/>
        <v>0</v>
      </c>
    </row>
    <row r="717" ht="15.75" customHeight="1">
      <c r="A717" s="55">
        <f t="shared" si="11"/>
        <v>0</v>
      </c>
      <c r="B717" s="52">
        <f t="shared" si="2"/>
        <v>-342000</v>
      </c>
      <c r="C717" s="51">
        <f>'SS taxation calculator'!$G$7</f>
        <v>0</v>
      </c>
      <c r="D717" s="52">
        <f>'SS taxation calculator'!$C$7+B717+'SS taxation calculator'!$C$8+'SS taxation calculator'!$C$9*0.5-'Line By Line'!$E$12</f>
        <v>-342000</v>
      </c>
      <c r="E717" s="52">
        <f>IF(D717&lt;'Line By Line'!$E$14,0,MIN(D717-'Line By Line'!$E$14,'Line By Line'!$E$16))</f>
        <v>0</v>
      </c>
      <c r="F717" s="52">
        <f t="shared" si="3"/>
        <v>0</v>
      </c>
      <c r="G717" s="51" t="str">
        <f t="shared" si="4"/>
        <v>50% of 1st TH</v>
      </c>
      <c r="H717" s="51">
        <f>IF('Line By Line'!$E$14&lt;D717,D717-'Line By Line'!$E$14-E717,0)</f>
        <v>0</v>
      </c>
      <c r="I717" s="52">
        <f>H717*'SS taxation calculator'!$E$32</f>
        <v>0</v>
      </c>
      <c r="J717" s="52">
        <f t="shared" si="5"/>
        <v>0</v>
      </c>
      <c r="K717" s="204" t="str">
        <f t="shared" si="6"/>
        <v>#DIV/0!</v>
      </c>
      <c r="L717" s="54" t="str">
        <f>CONCATENATE("Adding $",ROUND(B717/1000,1),"K actually added $",ROUND((B717+(J717-'SS taxation calculator'!$G$8))/1000,1),"K")</f>
        <v>Adding $-342K actually added $-342K</v>
      </c>
      <c r="M717" s="61">
        <f>'SS taxation calculator'!$C$7+'SS taxation calculator'!$C$8+'SS taxation calculator'!$C$9+B717</f>
        <v>-342000</v>
      </c>
      <c r="N717" s="55">
        <f>J717+B717+'SS taxation calculator'!$C$7</f>
        <v>-342000</v>
      </c>
      <c r="O717" s="55">
        <f t="shared" si="7"/>
        <v>31500</v>
      </c>
      <c r="P717" s="132">
        <f>VLOOKUP('SS taxation calculator'!$C$12,'SS taxation calculator'!$BC$6:$BF$16,3,FALSE)</f>
        <v>0</v>
      </c>
      <c r="Q717" s="132">
        <f>VLOOKUP('SS taxation calculator'!$C$12,'SS taxation calculator'!$BC$6:$BF$16,4,FALSE)</f>
        <v>0</v>
      </c>
      <c r="R717" s="132">
        <f t="shared" si="8"/>
        <v>0</v>
      </c>
      <c r="S717" s="205">
        <f>VLOOKUP('SS taxation calculator'!$C$12,'SS taxation calculator'!$BC$6:$BF$16,2,FALSE)</f>
        <v>0</v>
      </c>
      <c r="T717" s="132">
        <f t="shared" si="9"/>
        <v>0</v>
      </c>
    </row>
    <row r="718" ht="15.75" customHeight="1">
      <c r="A718" s="55">
        <f t="shared" si="11"/>
        <v>0</v>
      </c>
      <c r="B718" s="52">
        <f t="shared" si="2"/>
        <v>-341000</v>
      </c>
      <c r="C718" s="51">
        <f>'SS taxation calculator'!$G$7</f>
        <v>0</v>
      </c>
      <c r="D718" s="52">
        <f>'SS taxation calculator'!$C$7+B718+'SS taxation calculator'!$C$8+'SS taxation calculator'!$C$9*0.5-'Line By Line'!$E$12</f>
        <v>-341000</v>
      </c>
      <c r="E718" s="52">
        <f>IF(D718&lt;'Line By Line'!$E$14,0,MIN(D718-'Line By Line'!$E$14,'Line By Line'!$E$16))</f>
        <v>0</v>
      </c>
      <c r="F718" s="52">
        <f t="shared" si="3"/>
        <v>0</v>
      </c>
      <c r="G718" s="51" t="str">
        <f t="shared" si="4"/>
        <v>50% of 1st TH</v>
      </c>
      <c r="H718" s="51">
        <f>IF('Line By Line'!$E$14&lt;D718,D718-'Line By Line'!$E$14-E718,0)</f>
        <v>0</v>
      </c>
      <c r="I718" s="52">
        <f>H718*'SS taxation calculator'!$E$32</f>
        <v>0</v>
      </c>
      <c r="J718" s="52">
        <f t="shared" si="5"/>
        <v>0</v>
      </c>
      <c r="K718" s="204" t="str">
        <f t="shared" si="6"/>
        <v>#DIV/0!</v>
      </c>
      <c r="L718" s="54" t="str">
        <f>CONCATENATE("Adding $",ROUND(B718/1000,1),"K actually added $",ROUND((B718+(J718-'SS taxation calculator'!$G$8))/1000,1),"K")</f>
        <v>Adding $-341K actually added $-341K</v>
      </c>
      <c r="M718" s="61">
        <f>'SS taxation calculator'!$C$7+'SS taxation calculator'!$C$8+'SS taxation calculator'!$C$9+B718</f>
        <v>-341000</v>
      </c>
      <c r="N718" s="55">
        <f>J718+B718+'SS taxation calculator'!$C$7</f>
        <v>-341000</v>
      </c>
      <c r="O718" s="55">
        <f t="shared" si="7"/>
        <v>31500</v>
      </c>
      <c r="P718" s="132">
        <f>VLOOKUP('SS taxation calculator'!$C$12,'SS taxation calculator'!$BC$6:$BF$16,3,FALSE)</f>
        <v>0</v>
      </c>
      <c r="Q718" s="132">
        <f>VLOOKUP('SS taxation calculator'!$C$12,'SS taxation calculator'!$BC$6:$BF$16,4,FALSE)</f>
        <v>0</v>
      </c>
      <c r="R718" s="132">
        <f t="shared" si="8"/>
        <v>0</v>
      </c>
      <c r="S718" s="205">
        <f>VLOOKUP('SS taxation calculator'!$C$12,'SS taxation calculator'!$BC$6:$BF$16,2,FALSE)</f>
        <v>0</v>
      </c>
      <c r="T718" s="132">
        <f t="shared" si="9"/>
        <v>0</v>
      </c>
    </row>
    <row r="719" ht="15.75" customHeight="1">
      <c r="A719" s="55">
        <f t="shared" si="11"/>
        <v>0</v>
      </c>
      <c r="B719" s="52">
        <f t="shared" si="2"/>
        <v>-340000</v>
      </c>
      <c r="C719" s="51">
        <f>'SS taxation calculator'!$G$7</f>
        <v>0</v>
      </c>
      <c r="D719" s="52">
        <f>'SS taxation calculator'!$C$7+B719+'SS taxation calculator'!$C$8+'SS taxation calculator'!$C$9*0.5-'Line By Line'!$E$12</f>
        <v>-340000</v>
      </c>
      <c r="E719" s="52">
        <f>IF(D719&lt;'Line By Line'!$E$14,0,MIN(D719-'Line By Line'!$E$14,'Line By Line'!$E$16))</f>
        <v>0</v>
      </c>
      <c r="F719" s="52">
        <f t="shared" si="3"/>
        <v>0</v>
      </c>
      <c r="G719" s="51" t="str">
        <f t="shared" si="4"/>
        <v>50% of 1st TH</v>
      </c>
      <c r="H719" s="51">
        <f>IF('Line By Line'!$E$14&lt;D719,D719-'Line By Line'!$E$14-E719,0)</f>
        <v>0</v>
      </c>
      <c r="I719" s="52">
        <f>H719*'SS taxation calculator'!$E$32</f>
        <v>0</v>
      </c>
      <c r="J719" s="52">
        <f t="shared" si="5"/>
        <v>0</v>
      </c>
      <c r="K719" s="204" t="str">
        <f t="shared" si="6"/>
        <v>#DIV/0!</v>
      </c>
      <c r="L719" s="54" t="str">
        <f>CONCATENATE("Adding $",ROUND(B719/1000,1),"K actually added $",ROUND((B719+(J719-'SS taxation calculator'!$G$8))/1000,1),"K")</f>
        <v>Adding $-340K actually added $-340K</v>
      </c>
      <c r="M719" s="61">
        <f>'SS taxation calculator'!$C$7+'SS taxation calculator'!$C$8+'SS taxation calculator'!$C$9+B719</f>
        <v>-340000</v>
      </c>
      <c r="N719" s="55">
        <f>J719+B719+'SS taxation calculator'!$C$7</f>
        <v>-340000</v>
      </c>
      <c r="O719" s="55">
        <f t="shared" si="7"/>
        <v>31500</v>
      </c>
      <c r="P719" s="132">
        <f>VLOOKUP('SS taxation calculator'!$C$12,'SS taxation calculator'!$BC$6:$BF$16,3,FALSE)</f>
        <v>0</v>
      </c>
      <c r="Q719" s="132">
        <f>VLOOKUP('SS taxation calculator'!$C$12,'SS taxation calculator'!$BC$6:$BF$16,4,FALSE)</f>
        <v>0</v>
      </c>
      <c r="R719" s="132">
        <f t="shared" si="8"/>
        <v>0</v>
      </c>
      <c r="S719" s="205">
        <f>VLOOKUP('SS taxation calculator'!$C$12,'SS taxation calculator'!$BC$6:$BF$16,2,FALSE)</f>
        <v>0</v>
      </c>
      <c r="T719" s="132">
        <f t="shared" si="9"/>
        <v>0</v>
      </c>
    </row>
    <row r="720" ht="15.75" customHeight="1">
      <c r="A720" s="55">
        <f t="shared" si="11"/>
        <v>0</v>
      </c>
      <c r="B720" s="52">
        <f t="shared" si="2"/>
        <v>-339000</v>
      </c>
      <c r="C720" s="51">
        <f>'SS taxation calculator'!$G$7</f>
        <v>0</v>
      </c>
      <c r="D720" s="52">
        <f>'SS taxation calculator'!$C$7+B720+'SS taxation calculator'!$C$8+'SS taxation calculator'!$C$9*0.5-'Line By Line'!$E$12</f>
        <v>-339000</v>
      </c>
      <c r="E720" s="52">
        <f>IF(D720&lt;'Line By Line'!$E$14,0,MIN(D720-'Line By Line'!$E$14,'Line By Line'!$E$16))</f>
        <v>0</v>
      </c>
      <c r="F720" s="52">
        <f t="shared" si="3"/>
        <v>0</v>
      </c>
      <c r="G720" s="51" t="str">
        <f t="shared" si="4"/>
        <v>50% of 1st TH</v>
      </c>
      <c r="H720" s="51">
        <f>IF('Line By Line'!$E$14&lt;D720,D720-'Line By Line'!$E$14-E720,0)</f>
        <v>0</v>
      </c>
      <c r="I720" s="52">
        <f>H720*'SS taxation calculator'!$E$32</f>
        <v>0</v>
      </c>
      <c r="J720" s="52">
        <f t="shared" si="5"/>
        <v>0</v>
      </c>
      <c r="K720" s="204" t="str">
        <f t="shared" si="6"/>
        <v>#DIV/0!</v>
      </c>
      <c r="L720" s="54" t="str">
        <f>CONCATENATE("Adding $",ROUND(B720/1000,1),"K actually added $",ROUND((B720+(J720-'SS taxation calculator'!$G$8))/1000,1),"K")</f>
        <v>Adding $-339K actually added $-339K</v>
      </c>
      <c r="M720" s="61">
        <f>'SS taxation calculator'!$C$7+'SS taxation calculator'!$C$8+'SS taxation calculator'!$C$9+B720</f>
        <v>-339000</v>
      </c>
      <c r="N720" s="55">
        <f>J720+B720+'SS taxation calculator'!$C$7</f>
        <v>-339000</v>
      </c>
      <c r="O720" s="55">
        <f t="shared" si="7"/>
        <v>31500</v>
      </c>
      <c r="P720" s="132">
        <f>VLOOKUP('SS taxation calculator'!$C$12,'SS taxation calculator'!$BC$6:$BF$16,3,FALSE)</f>
        <v>0</v>
      </c>
      <c r="Q720" s="132">
        <f>VLOOKUP('SS taxation calculator'!$C$12,'SS taxation calculator'!$BC$6:$BF$16,4,FALSE)</f>
        <v>0</v>
      </c>
      <c r="R720" s="132">
        <f t="shared" si="8"/>
        <v>0</v>
      </c>
      <c r="S720" s="205">
        <f>VLOOKUP('SS taxation calculator'!$C$12,'SS taxation calculator'!$BC$6:$BF$16,2,FALSE)</f>
        <v>0</v>
      </c>
      <c r="T720" s="132">
        <f t="shared" si="9"/>
        <v>0</v>
      </c>
    </row>
    <row r="721" ht="15.75" customHeight="1">
      <c r="A721" s="55">
        <f t="shared" si="11"/>
        <v>0</v>
      </c>
      <c r="B721" s="52">
        <f t="shared" si="2"/>
        <v>-338000</v>
      </c>
      <c r="C721" s="51">
        <f>'SS taxation calculator'!$G$7</f>
        <v>0</v>
      </c>
      <c r="D721" s="52">
        <f>'SS taxation calculator'!$C$7+B721+'SS taxation calculator'!$C$8+'SS taxation calculator'!$C$9*0.5-'Line By Line'!$E$12</f>
        <v>-338000</v>
      </c>
      <c r="E721" s="52">
        <f>IF(D721&lt;'Line By Line'!$E$14,0,MIN(D721-'Line By Line'!$E$14,'Line By Line'!$E$16))</f>
        <v>0</v>
      </c>
      <c r="F721" s="52">
        <f t="shared" si="3"/>
        <v>0</v>
      </c>
      <c r="G721" s="51" t="str">
        <f t="shared" si="4"/>
        <v>50% of 1st TH</v>
      </c>
      <c r="H721" s="51">
        <f>IF('Line By Line'!$E$14&lt;D721,D721-'Line By Line'!$E$14-E721,0)</f>
        <v>0</v>
      </c>
      <c r="I721" s="52">
        <f>H721*'SS taxation calculator'!$E$32</f>
        <v>0</v>
      </c>
      <c r="J721" s="52">
        <f t="shared" si="5"/>
        <v>0</v>
      </c>
      <c r="K721" s="204" t="str">
        <f t="shared" si="6"/>
        <v>#DIV/0!</v>
      </c>
      <c r="L721" s="54" t="str">
        <f>CONCATENATE("Adding $",ROUND(B721/1000,1),"K actually added $",ROUND((B721+(J721-'SS taxation calculator'!$G$8))/1000,1),"K")</f>
        <v>Adding $-338K actually added $-338K</v>
      </c>
      <c r="M721" s="61">
        <f>'SS taxation calculator'!$C$7+'SS taxation calculator'!$C$8+'SS taxation calculator'!$C$9+B721</f>
        <v>-338000</v>
      </c>
      <c r="N721" s="55">
        <f>J721+B721+'SS taxation calculator'!$C$7</f>
        <v>-338000</v>
      </c>
      <c r="O721" s="55">
        <f t="shared" si="7"/>
        <v>31500</v>
      </c>
      <c r="P721" s="132">
        <f>VLOOKUP('SS taxation calculator'!$C$12,'SS taxation calculator'!$BC$6:$BF$16,3,FALSE)</f>
        <v>0</v>
      </c>
      <c r="Q721" s="132">
        <f>VLOOKUP('SS taxation calculator'!$C$12,'SS taxation calculator'!$BC$6:$BF$16,4,FALSE)</f>
        <v>0</v>
      </c>
      <c r="R721" s="132">
        <f t="shared" si="8"/>
        <v>0</v>
      </c>
      <c r="S721" s="205">
        <f>VLOOKUP('SS taxation calculator'!$C$12,'SS taxation calculator'!$BC$6:$BF$16,2,FALSE)</f>
        <v>0</v>
      </c>
      <c r="T721" s="132">
        <f t="shared" si="9"/>
        <v>0</v>
      </c>
    </row>
    <row r="722" ht="15.75" customHeight="1">
      <c r="A722" s="55">
        <f t="shared" si="11"/>
        <v>0</v>
      </c>
      <c r="B722" s="52">
        <f t="shared" si="2"/>
        <v>-337000</v>
      </c>
      <c r="C722" s="51">
        <f>'SS taxation calculator'!$G$7</f>
        <v>0</v>
      </c>
      <c r="D722" s="52">
        <f>'SS taxation calculator'!$C$7+B722+'SS taxation calculator'!$C$8+'SS taxation calculator'!$C$9*0.5-'Line By Line'!$E$12</f>
        <v>-337000</v>
      </c>
      <c r="E722" s="52">
        <f>IF(D722&lt;'Line By Line'!$E$14,0,MIN(D722-'Line By Line'!$E$14,'Line By Line'!$E$16))</f>
        <v>0</v>
      </c>
      <c r="F722" s="52">
        <f t="shared" si="3"/>
        <v>0</v>
      </c>
      <c r="G722" s="51" t="str">
        <f t="shared" si="4"/>
        <v>50% of 1st TH</v>
      </c>
      <c r="H722" s="51">
        <f>IF('Line By Line'!$E$14&lt;D722,D722-'Line By Line'!$E$14-E722,0)</f>
        <v>0</v>
      </c>
      <c r="I722" s="52">
        <f>H722*'SS taxation calculator'!$E$32</f>
        <v>0</v>
      </c>
      <c r="J722" s="52">
        <f t="shared" si="5"/>
        <v>0</v>
      </c>
      <c r="K722" s="204" t="str">
        <f t="shared" si="6"/>
        <v>#DIV/0!</v>
      </c>
      <c r="L722" s="54" t="str">
        <f>CONCATENATE("Adding $",ROUND(B722/1000,1),"K actually added $",ROUND((B722+(J722-'SS taxation calculator'!$G$8))/1000,1),"K")</f>
        <v>Adding $-337K actually added $-337K</v>
      </c>
      <c r="M722" s="61">
        <f>'SS taxation calculator'!$C$7+'SS taxation calculator'!$C$8+'SS taxation calculator'!$C$9+B722</f>
        <v>-337000</v>
      </c>
      <c r="N722" s="55">
        <f>J722+B722+'SS taxation calculator'!$C$7</f>
        <v>-337000</v>
      </c>
      <c r="O722" s="55">
        <f t="shared" si="7"/>
        <v>31500</v>
      </c>
      <c r="P722" s="132">
        <f>VLOOKUP('SS taxation calculator'!$C$12,'SS taxation calculator'!$BC$6:$BF$16,3,FALSE)</f>
        <v>0</v>
      </c>
      <c r="Q722" s="132">
        <f>VLOOKUP('SS taxation calculator'!$C$12,'SS taxation calculator'!$BC$6:$BF$16,4,FALSE)</f>
        <v>0</v>
      </c>
      <c r="R722" s="132">
        <f t="shared" si="8"/>
        <v>0</v>
      </c>
      <c r="S722" s="205">
        <f>VLOOKUP('SS taxation calculator'!$C$12,'SS taxation calculator'!$BC$6:$BF$16,2,FALSE)</f>
        <v>0</v>
      </c>
      <c r="T722" s="132">
        <f t="shared" si="9"/>
        <v>0</v>
      </c>
    </row>
    <row r="723" ht="15.75" customHeight="1">
      <c r="A723" s="55">
        <f t="shared" si="11"/>
        <v>0</v>
      </c>
      <c r="B723" s="52">
        <f t="shared" si="2"/>
        <v>-336000</v>
      </c>
      <c r="C723" s="51">
        <f>'SS taxation calculator'!$G$7</f>
        <v>0</v>
      </c>
      <c r="D723" s="52">
        <f>'SS taxation calculator'!$C$7+B723+'SS taxation calculator'!$C$8+'SS taxation calculator'!$C$9*0.5-'Line By Line'!$E$12</f>
        <v>-336000</v>
      </c>
      <c r="E723" s="52">
        <f>IF(D723&lt;'Line By Line'!$E$14,0,MIN(D723-'Line By Line'!$E$14,'Line By Line'!$E$16))</f>
        <v>0</v>
      </c>
      <c r="F723" s="52">
        <f t="shared" si="3"/>
        <v>0</v>
      </c>
      <c r="G723" s="51" t="str">
        <f t="shared" si="4"/>
        <v>50% of 1st TH</v>
      </c>
      <c r="H723" s="51">
        <f>IF('Line By Line'!$E$14&lt;D723,D723-'Line By Line'!$E$14-E723,0)</f>
        <v>0</v>
      </c>
      <c r="I723" s="52">
        <f>H723*'SS taxation calculator'!$E$32</f>
        <v>0</v>
      </c>
      <c r="J723" s="52">
        <f t="shared" si="5"/>
        <v>0</v>
      </c>
      <c r="K723" s="204" t="str">
        <f t="shared" si="6"/>
        <v>#DIV/0!</v>
      </c>
      <c r="L723" s="54" t="str">
        <f>CONCATENATE("Adding $",ROUND(B723/1000,1),"K actually added $",ROUND((B723+(J723-'SS taxation calculator'!$G$8))/1000,1),"K")</f>
        <v>Adding $-336K actually added $-336K</v>
      </c>
      <c r="M723" s="61">
        <f>'SS taxation calculator'!$C$7+'SS taxation calculator'!$C$8+'SS taxation calculator'!$C$9+B723</f>
        <v>-336000</v>
      </c>
      <c r="N723" s="55">
        <f>J723+B723+'SS taxation calculator'!$C$7</f>
        <v>-336000</v>
      </c>
      <c r="O723" s="55">
        <f t="shared" si="7"/>
        <v>31500</v>
      </c>
      <c r="P723" s="132">
        <f>VLOOKUP('SS taxation calculator'!$C$12,'SS taxation calculator'!$BC$6:$BF$16,3,FALSE)</f>
        <v>0</v>
      </c>
      <c r="Q723" s="132">
        <f>VLOOKUP('SS taxation calculator'!$C$12,'SS taxation calculator'!$BC$6:$BF$16,4,FALSE)</f>
        <v>0</v>
      </c>
      <c r="R723" s="132">
        <f t="shared" si="8"/>
        <v>0</v>
      </c>
      <c r="S723" s="205">
        <f>VLOOKUP('SS taxation calculator'!$C$12,'SS taxation calculator'!$BC$6:$BF$16,2,FALSE)</f>
        <v>0</v>
      </c>
      <c r="T723" s="132">
        <f t="shared" si="9"/>
        <v>0</v>
      </c>
    </row>
    <row r="724" ht="15.75" customHeight="1">
      <c r="A724" s="55">
        <f t="shared" si="11"/>
        <v>0</v>
      </c>
      <c r="B724" s="52">
        <f t="shared" si="2"/>
        <v>-335000</v>
      </c>
      <c r="C724" s="51">
        <f>'SS taxation calculator'!$G$7</f>
        <v>0</v>
      </c>
      <c r="D724" s="52">
        <f>'SS taxation calculator'!$C$7+B724+'SS taxation calculator'!$C$8+'SS taxation calculator'!$C$9*0.5-'Line By Line'!$E$12</f>
        <v>-335000</v>
      </c>
      <c r="E724" s="52">
        <f>IF(D724&lt;'Line By Line'!$E$14,0,MIN(D724-'Line By Line'!$E$14,'Line By Line'!$E$16))</f>
        <v>0</v>
      </c>
      <c r="F724" s="52">
        <f t="shared" si="3"/>
        <v>0</v>
      </c>
      <c r="G724" s="51" t="str">
        <f t="shared" si="4"/>
        <v>50% of 1st TH</v>
      </c>
      <c r="H724" s="51">
        <f>IF('Line By Line'!$E$14&lt;D724,D724-'Line By Line'!$E$14-E724,0)</f>
        <v>0</v>
      </c>
      <c r="I724" s="52">
        <f>H724*'SS taxation calculator'!$E$32</f>
        <v>0</v>
      </c>
      <c r="J724" s="52">
        <f t="shared" si="5"/>
        <v>0</v>
      </c>
      <c r="K724" s="204" t="str">
        <f t="shared" si="6"/>
        <v>#DIV/0!</v>
      </c>
      <c r="L724" s="54" t="str">
        <f>CONCATENATE("Adding $",ROUND(B724/1000,1),"K actually added $",ROUND((B724+(J724-'SS taxation calculator'!$G$8))/1000,1),"K")</f>
        <v>Adding $-335K actually added $-335K</v>
      </c>
      <c r="M724" s="61">
        <f>'SS taxation calculator'!$C$7+'SS taxation calculator'!$C$8+'SS taxation calculator'!$C$9+B724</f>
        <v>-335000</v>
      </c>
      <c r="N724" s="55">
        <f>J724+B724+'SS taxation calculator'!$C$7</f>
        <v>-335000</v>
      </c>
      <c r="O724" s="55">
        <f t="shared" si="7"/>
        <v>31500</v>
      </c>
      <c r="P724" s="132">
        <f>VLOOKUP('SS taxation calculator'!$C$12,'SS taxation calculator'!$BC$6:$BF$16,3,FALSE)</f>
        <v>0</v>
      </c>
      <c r="Q724" s="132">
        <f>VLOOKUP('SS taxation calculator'!$C$12,'SS taxation calculator'!$BC$6:$BF$16,4,FALSE)</f>
        <v>0</v>
      </c>
      <c r="R724" s="132">
        <f t="shared" si="8"/>
        <v>0</v>
      </c>
      <c r="S724" s="205">
        <f>VLOOKUP('SS taxation calculator'!$C$12,'SS taxation calculator'!$BC$6:$BF$16,2,FALSE)</f>
        <v>0</v>
      </c>
      <c r="T724" s="132">
        <f t="shared" si="9"/>
        <v>0</v>
      </c>
    </row>
    <row r="725" ht="15.75" customHeight="1">
      <c r="A725" s="55">
        <f t="shared" si="11"/>
        <v>0</v>
      </c>
      <c r="B725" s="52">
        <f t="shared" si="2"/>
        <v>-334000</v>
      </c>
      <c r="C725" s="51">
        <f>'SS taxation calculator'!$G$7</f>
        <v>0</v>
      </c>
      <c r="D725" s="52">
        <f>'SS taxation calculator'!$C$7+B725+'SS taxation calculator'!$C$8+'SS taxation calculator'!$C$9*0.5-'Line By Line'!$E$12</f>
        <v>-334000</v>
      </c>
      <c r="E725" s="52">
        <f>IF(D725&lt;'Line By Line'!$E$14,0,MIN(D725-'Line By Line'!$E$14,'Line By Line'!$E$16))</f>
        <v>0</v>
      </c>
      <c r="F725" s="52">
        <f t="shared" si="3"/>
        <v>0</v>
      </c>
      <c r="G725" s="51" t="str">
        <f t="shared" si="4"/>
        <v>50% of 1st TH</v>
      </c>
      <c r="H725" s="51">
        <f>IF('Line By Line'!$E$14&lt;D725,D725-'Line By Line'!$E$14-E725,0)</f>
        <v>0</v>
      </c>
      <c r="I725" s="52">
        <f>H725*'SS taxation calculator'!$E$32</f>
        <v>0</v>
      </c>
      <c r="J725" s="52">
        <f t="shared" si="5"/>
        <v>0</v>
      </c>
      <c r="K725" s="204" t="str">
        <f t="shared" si="6"/>
        <v>#DIV/0!</v>
      </c>
      <c r="L725" s="54" t="str">
        <f>CONCATENATE("Adding $",ROUND(B725/1000,1),"K actually added $",ROUND((B725+(J725-'SS taxation calculator'!$G$8))/1000,1),"K")</f>
        <v>Adding $-334K actually added $-334K</v>
      </c>
      <c r="M725" s="61">
        <f>'SS taxation calculator'!$C$7+'SS taxation calculator'!$C$8+'SS taxation calculator'!$C$9+B725</f>
        <v>-334000</v>
      </c>
      <c r="N725" s="55">
        <f>J725+B725+'SS taxation calculator'!$C$7</f>
        <v>-334000</v>
      </c>
      <c r="O725" s="55">
        <f t="shared" si="7"/>
        <v>31500</v>
      </c>
      <c r="P725" s="132">
        <f>VLOOKUP('SS taxation calculator'!$C$12,'SS taxation calculator'!$BC$6:$BF$16,3,FALSE)</f>
        <v>0</v>
      </c>
      <c r="Q725" s="132">
        <f>VLOOKUP('SS taxation calculator'!$C$12,'SS taxation calculator'!$BC$6:$BF$16,4,FALSE)</f>
        <v>0</v>
      </c>
      <c r="R725" s="132">
        <f t="shared" si="8"/>
        <v>0</v>
      </c>
      <c r="S725" s="205">
        <f>VLOOKUP('SS taxation calculator'!$C$12,'SS taxation calculator'!$BC$6:$BF$16,2,FALSE)</f>
        <v>0</v>
      </c>
      <c r="T725" s="132">
        <f t="shared" si="9"/>
        <v>0</v>
      </c>
    </row>
    <row r="726" ht="15.75" customHeight="1">
      <c r="A726" s="55">
        <f t="shared" si="11"/>
        <v>0</v>
      </c>
      <c r="B726" s="52">
        <f t="shared" si="2"/>
        <v>-333000</v>
      </c>
      <c r="C726" s="51">
        <f>'SS taxation calculator'!$G$7</f>
        <v>0</v>
      </c>
      <c r="D726" s="52">
        <f>'SS taxation calculator'!$C$7+B726+'SS taxation calculator'!$C$8+'SS taxation calculator'!$C$9*0.5-'Line By Line'!$E$12</f>
        <v>-333000</v>
      </c>
      <c r="E726" s="52">
        <f>IF(D726&lt;'Line By Line'!$E$14,0,MIN(D726-'Line By Line'!$E$14,'Line By Line'!$E$16))</f>
        <v>0</v>
      </c>
      <c r="F726" s="52">
        <f t="shared" si="3"/>
        <v>0</v>
      </c>
      <c r="G726" s="51" t="str">
        <f t="shared" si="4"/>
        <v>50% of 1st TH</v>
      </c>
      <c r="H726" s="51">
        <f>IF('Line By Line'!$E$14&lt;D726,D726-'Line By Line'!$E$14-E726,0)</f>
        <v>0</v>
      </c>
      <c r="I726" s="52">
        <f>H726*'SS taxation calculator'!$E$32</f>
        <v>0</v>
      </c>
      <c r="J726" s="52">
        <f t="shared" si="5"/>
        <v>0</v>
      </c>
      <c r="K726" s="204" t="str">
        <f t="shared" si="6"/>
        <v>#DIV/0!</v>
      </c>
      <c r="L726" s="54" t="str">
        <f>CONCATENATE("Adding $",ROUND(B726/1000,1),"K actually added $",ROUND((B726+(J726-'SS taxation calculator'!$G$8))/1000,1),"K")</f>
        <v>Adding $-333K actually added $-333K</v>
      </c>
      <c r="M726" s="61">
        <f>'SS taxation calculator'!$C$7+'SS taxation calculator'!$C$8+'SS taxation calculator'!$C$9+B726</f>
        <v>-333000</v>
      </c>
      <c r="N726" s="55">
        <f>J726+B726+'SS taxation calculator'!$C$7</f>
        <v>-333000</v>
      </c>
      <c r="O726" s="55">
        <f t="shared" si="7"/>
        <v>31500</v>
      </c>
      <c r="P726" s="132">
        <f>VLOOKUP('SS taxation calculator'!$C$12,'SS taxation calculator'!$BC$6:$BF$16,3,FALSE)</f>
        <v>0</v>
      </c>
      <c r="Q726" s="132">
        <f>VLOOKUP('SS taxation calculator'!$C$12,'SS taxation calculator'!$BC$6:$BF$16,4,FALSE)</f>
        <v>0</v>
      </c>
      <c r="R726" s="132">
        <f t="shared" si="8"/>
        <v>0</v>
      </c>
      <c r="S726" s="205">
        <f>VLOOKUP('SS taxation calculator'!$C$12,'SS taxation calculator'!$BC$6:$BF$16,2,FALSE)</f>
        <v>0</v>
      </c>
      <c r="T726" s="132">
        <f t="shared" si="9"/>
        <v>0</v>
      </c>
    </row>
    <row r="727" ht="15.75" customHeight="1">
      <c r="A727" s="55">
        <f t="shared" si="11"/>
        <v>0</v>
      </c>
      <c r="B727" s="52">
        <f t="shared" si="2"/>
        <v>-332000</v>
      </c>
      <c r="C727" s="51">
        <f>'SS taxation calculator'!$G$7</f>
        <v>0</v>
      </c>
      <c r="D727" s="52">
        <f>'SS taxation calculator'!$C$7+B727+'SS taxation calculator'!$C$8+'SS taxation calculator'!$C$9*0.5-'Line By Line'!$E$12</f>
        <v>-332000</v>
      </c>
      <c r="E727" s="52">
        <f>IF(D727&lt;'Line By Line'!$E$14,0,MIN(D727-'Line By Line'!$E$14,'Line By Line'!$E$16))</f>
        <v>0</v>
      </c>
      <c r="F727" s="52">
        <f t="shared" si="3"/>
        <v>0</v>
      </c>
      <c r="G727" s="51" t="str">
        <f t="shared" si="4"/>
        <v>50% of 1st TH</v>
      </c>
      <c r="H727" s="51">
        <f>IF('Line By Line'!$E$14&lt;D727,D727-'Line By Line'!$E$14-E727,0)</f>
        <v>0</v>
      </c>
      <c r="I727" s="52">
        <f>H727*'SS taxation calculator'!$E$32</f>
        <v>0</v>
      </c>
      <c r="J727" s="52">
        <f t="shared" si="5"/>
        <v>0</v>
      </c>
      <c r="K727" s="204" t="str">
        <f t="shared" si="6"/>
        <v>#DIV/0!</v>
      </c>
      <c r="L727" s="54" t="str">
        <f>CONCATENATE("Adding $",ROUND(B727/1000,1),"K actually added $",ROUND((B727+(J727-'SS taxation calculator'!$G$8))/1000,1),"K")</f>
        <v>Adding $-332K actually added $-332K</v>
      </c>
      <c r="M727" s="61">
        <f>'SS taxation calculator'!$C$7+'SS taxation calculator'!$C$8+'SS taxation calculator'!$C$9+B727</f>
        <v>-332000</v>
      </c>
      <c r="N727" s="55">
        <f>J727+B727+'SS taxation calculator'!$C$7</f>
        <v>-332000</v>
      </c>
      <c r="O727" s="55">
        <f t="shared" si="7"/>
        <v>31500</v>
      </c>
      <c r="P727" s="132">
        <f>VLOOKUP('SS taxation calculator'!$C$12,'SS taxation calculator'!$BC$6:$BF$16,3,FALSE)</f>
        <v>0</v>
      </c>
      <c r="Q727" s="132">
        <f>VLOOKUP('SS taxation calculator'!$C$12,'SS taxation calculator'!$BC$6:$BF$16,4,FALSE)</f>
        <v>0</v>
      </c>
      <c r="R727" s="132">
        <f t="shared" si="8"/>
        <v>0</v>
      </c>
      <c r="S727" s="205">
        <f>VLOOKUP('SS taxation calculator'!$C$12,'SS taxation calculator'!$BC$6:$BF$16,2,FALSE)</f>
        <v>0</v>
      </c>
      <c r="T727" s="132">
        <f t="shared" si="9"/>
        <v>0</v>
      </c>
    </row>
    <row r="728" ht="15.75" customHeight="1">
      <c r="A728" s="55">
        <f t="shared" si="11"/>
        <v>0</v>
      </c>
      <c r="B728" s="52">
        <f t="shared" si="2"/>
        <v>-331000</v>
      </c>
      <c r="C728" s="51">
        <f>'SS taxation calculator'!$G$7</f>
        <v>0</v>
      </c>
      <c r="D728" s="52">
        <f>'SS taxation calculator'!$C$7+B728+'SS taxation calculator'!$C$8+'SS taxation calculator'!$C$9*0.5-'Line By Line'!$E$12</f>
        <v>-331000</v>
      </c>
      <c r="E728" s="52">
        <f>IF(D728&lt;'Line By Line'!$E$14,0,MIN(D728-'Line By Line'!$E$14,'Line By Line'!$E$16))</f>
        <v>0</v>
      </c>
      <c r="F728" s="52">
        <f t="shared" si="3"/>
        <v>0</v>
      </c>
      <c r="G728" s="51" t="str">
        <f t="shared" si="4"/>
        <v>50% of 1st TH</v>
      </c>
      <c r="H728" s="51">
        <f>IF('Line By Line'!$E$14&lt;D728,D728-'Line By Line'!$E$14-E728,0)</f>
        <v>0</v>
      </c>
      <c r="I728" s="52">
        <f>H728*'SS taxation calculator'!$E$32</f>
        <v>0</v>
      </c>
      <c r="J728" s="52">
        <f t="shared" si="5"/>
        <v>0</v>
      </c>
      <c r="K728" s="204" t="str">
        <f t="shared" si="6"/>
        <v>#DIV/0!</v>
      </c>
      <c r="L728" s="54" t="str">
        <f>CONCATENATE("Adding $",ROUND(B728/1000,1),"K actually added $",ROUND((B728+(J728-'SS taxation calculator'!$G$8))/1000,1),"K")</f>
        <v>Adding $-331K actually added $-331K</v>
      </c>
      <c r="M728" s="61">
        <f>'SS taxation calculator'!$C$7+'SS taxation calculator'!$C$8+'SS taxation calculator'!$C$9+B728</f>
        <v>-331000</v>
      </c>
      <c r="N728" s="55">
        <f>J728+B728+'SS taxation calculator'!$C$7</f>
        <v>-331000</v>
      </c>
      <c r="O728" s="55">
        <f t="shared" si="7"/>
        <v>31500</v>
      </c>
      <c r="P728" s="132">
        <f>VLOOKUP('SS taxation calculator'!$C$12,'SS taxation calculator'!$BC$6:$BF$16,3,FALSE)</f>
        <v>0</v>
      </c>
      <c r="Q728" s="132">
        <f>VLOOKUP('SS taxation calculator'!$C$12,'SS taxation calculator'!$BC$6:$BF$16,4,FALSE)</f>
        <v>0</v>
      </c>
      <c r="R728" s="132">
        <f t="shared" si="8"/>
        <v>0</v>
      </c>
      <c r="S728" s="205">
        <f>VLOOKUP('SS taxation calculator'!$C$12,'SS taxation calculator'!$BC$6:$BF$16,2,FALSE)</f>
        <v>0</v>
      </c>
      <c r="T728" s="132">
        <f t="shared" si="9"/>
        <v>0</v>
      </c>
    </row>
    <row r="729" ht="15.75" customHeight="1">
      <c r="A729" s="55">
        <f t="shared" si="11"/>
        <v>0</v>
      </c>
      <c r="B729" s="52">
        <f t="shared" si="2"/>
        <v>-330000</v>
      </c>
      <c r="C729" s="51">
        <f>'SS taxation calculator'!$G$7</f>
        <v>0</v>
      </c>
      <c r="D729" s="52">
        <f>'SS taxation calculator'!$C$7+B729+'SS taxation calculator'!$C$8+'SS taxation calculator'!$C$9*0.5-'Line By Line'!$E$12</f>
        <v>-330000</v>
      </c>
      <c r="E729" s="52">
        <f>IF(D729&lt;'Line By Line'!$E$14,0,MIN(D729-'Line By Line'!$E$14,'Line By Line'!$E$16))</f>
        <v>0</v>
      </c>
      <c r="F729" s="52">
        <f t="shared" si="3"/>
        <v>0</v>
      </c>
      <c r="G729" s="51" t="str">
        <f t="shared" si="4"/>
        <v>50% of 1st TH</v>
      </c>
      <c r="H729" s="51">
        <f>IF('Line By Line'!$E$14&lt;D729,D729-'Line By Line'!$E$14-E729,0)</f>
        <v>0</v>
      </c>
      <c r="I729" s="52">
        <f>H729*'SS taxation calculator'!$E$32</f>
        <v>0</v>
      </c>
      <c r="J729" s="52">
        <f t="shared" si="5"/>
        <v>0</v>
      </c>
      <c r="K729" s="204" t="str">
        <f t="shared" si="6"/>
        <v>#DIV/0!</v>
      </c>
      <c r="L729" s="54" t="str">
        <f>CONCATENATE("Adding $",ROUND(B729/1000,1),"K actually added $",ROUND((B729+(J729-'SS taxation calculator'!$G$8))/1000,1),"K")</f>
        <v>Adding $-330K actually added $-330K</v>
      </c>
      <c r="M729" s="61">
        <f>'SS taxation calculator'!$C$7+'SS taxation calculator'!$C$8+'SS taxation calculator'!$C$9+B729</f>
        <v>-330000</v>
      </c>
      <c r="N729" s="55">
        <f>J729+B729+'SS taxation calculator'!$C$7</f>
        <v>-330000</v>
      </c>
      <c r="O729" s="55">
        <f t="shared" si="7"/>
        <v>31500</v>
      </c>
      <c r="P729" s="132">
        <f>VLOOKUP('SS taxation calculator'!$C$12,'SS taxation calculator'!$BC$6:$BF$16,3,FALSE)</f>
        <v>0</v>
      </c>
      <c r="Q729" s="132">
        <f>VLOOKUP('SS taxation calculator'!$C$12,'SS taxation calculator'!$BC$6:$BF$16,4,FALSE)</f>
        <v>0</v>
      </c>
      <c r="R729" s="132">
        <f t="shared" si="8"/>
        <v>0</v>
      </c>
      <c r="S729" s="205">
        <f>VLOOKUP('SS taxation calculator'!$C$12,'SS taxation calculator'!$BC$6:$BF$16,2,FALSE)</f>
        <v>0</v>
      </c>
      <c r="T729" s="132">
        <f t="shared" si="9"/>
        <v>0</v>
      </c>
    </row>
    <row r="730" ht="15.75" customHeight="1">
      <c r="A730" s="55">
        <f t="shared" si="11"/>
        <v>0</v>
      </c>
      <c r="B730" s="52">
        <f t="shared" si="2"/>
        <v>-329000</v>
      </c>
      <c r="C730" s="51">
        <f>'SS taxation calculator'!$G$7</f>
        <v>0</v>
      </c>
      <c r="D730" s="52">
        <f>'SS taxation calculator'!$C$7+B730+'SS taxation calculator'!$C$8+'SS taxation calculator'!$C$9*0.5-'Line By Line'!$E$12</f>
        <v>-329000</v>
      </c>
      <c r="E730" s="52">
        <f>IF(D730&lt;'Line By Line'!$E$14,0,MIN(D730-'Line By Line'!$E$14,'Line By Line'!$E$16))</f>
        <v>0</v>
      </c>
      <c r="F730" s="52">
        <f t="shared" si="3"/>
        <v>0</v>
      </c>
      <c r="G730" s="51" t="str">
        <f t="shared" si="4"/>
        <v>50% of 1st TH</v>
      </c>
      <c r="H730" s="51">
        <f>IF('Line By Line'!$E$14&lt;D730,D730-'Line By Line'!$E$14-E730,0)</f>
        <v>0</v>
      </c>
      <c r="I730" s="52">
        <f>H730*'SS taxation calculator'!$E$32</f>
        <v>0</v>
      </c>
      <c r="J730" s="52">
        <f t="shared" si="5"/>
        <v>0</v>
      </c>
      <c r="K730" s="204" t="str">
        <f t="shared" si="6"/>
        <v>#DIV/0!</v>
      </c>
      <c r="L730" s="54" t="str">
        <f>CONCATENATE("Adding $",ROUND(B730/1000,1),"K actually added $",ROUND((B730+(J730-'SS taxation calculator'!$G$8))/1000,1),"K")</f>
        <v>Adding $-329K actually added $-329K</v>
      </c>
      <c r="M730" s="61">
        <f>'SS taxation calculator'!$C$7+'SS taxation calculator'!$C$8+'SS taxation calculator'!$C$9+B730</f>
        <v>-329000</v>
      </c>
      <c r="N730" s="55">
        <f>J730+B730+'SS taxation calculator'!$C$7</f>
        <v>-329000</v>
      </c>
      <c r="O730" s="55">
        <f t="shared" si="7"/>
        <v>31500</v>
      </c>
      <c r="P730" s="132">
        <f>VLOOKUP('SS taxation calculator'!$C$12,'SS taxation calculator'!$BC$6:$BF$16,3,FALSE)</f>
        <v>0</v>
      </c>
      <c r="Q730" s="132">
        <f>VLOOKUP('SS taxation calculator'!$C$12,'SS taxation calculator'!$BC$6:$BF$16,4,FALSE)</f>
        <v>0</v>
      </c>
      <c r="R730" s="132">
        <f t="shared" si="8"/>
        <v>0</v>
      </c>
      <c r="S730" s="205">
        <f>VLOOKUP('SS taxation calculator'!$C$12,'SS taxation calculator'!$BC$6:$BF$16,2,FALSE)</f>
        <v>0</v>
      </c>
      <c r="T730" s="132">
        <f t="shared" si="9"/>
        <v>0</v>
      </c>
    </row>
    <row r="731" ht="15.75" customHeight="1">
      <c r="A731" s="55">
        <f t="shared" si="11"/>
        <v>0</v>
      </c>
      <c r="B731" s="52">
        <f t="shared" si="2"/>
        <v>-328000</v>
      </c>
      <c r="C731" s="51">
        <f>'SS taxation calculator'!$G$7</f>
        <v>0</v>
      </c>
      <c r="D731" s="52">
        <f>'SS taxation calculator'!$C$7+B731+'SS taxation calculator'!$C$8+'SS taxation calculator'!$C$9*0.5-'Line By Line'!$E$12</f>
        <v>-328000</v>
      </c>
      <c r="E731" s="52">
        <f>IF(D731&lt;'Line By Line'!$E$14,0,MIN(D731-'Line By Line'!$E$14,'Line By Line'!$E$16))</f>
        <v>0</v>
      </c>
      <c r="F731" s="52">
        <f t="shared" si="3"/>
        <v>0</v>
      </c>
      <c r="G731" s="51" t="str">
        <f t="shared" si="4"/>
        <v>50% of 1st TH</v>
      </c>
      <c r="H731" s="51">
        <f>IF('Line By Line'!$E$14&lt;D731,D731-'Line By Line'!$E$14-E731,0)</f>
        <v>0</v>
      </c>
      <c r="I731" s="52">
        <f>H731*'SS taxation calculator'!$E$32</f>
        <v>0</v>
      </c>
      <c r="J731" s="52">
        <f t="shared" si="5"/>
        <v>0</v>
      </c>
      <c r="K731" s="204" t="str">
        <f t="shared" si="6"/>
        <v>#DIV/0!</v>
      </c>
      <c r="L731" s="54" t="str">
        <f>CONCATENATE("Adding $",ROUND(B731/1000,1),"K actually added $",ROUND((B731+(J731-'SS taxation calculator'!$G$8))/1000,1),"K")</f>
        <v>Adding $-328K actually added $-328K</v>
      </c>
      <c r="M731" s="61">
        <f>'SS taxation calculator'!$C$7+'SS taxation calculator'!$C$8+'SS taxation calculator'!$C$9+B731</f>
        <v>-328000</v>
      </c>
      <c r="N731" s="55">
        <f>J731+B731+'SS taxation calculator'!$C$7</f>
        <v>-328000</v>
      </c>
      <c r="O731" s="55">
        <f t="shared" si="7"/>
        <v>31500</v>
      </c>
      <c r="P731" s="132">
        <f>VLOOKUP('SS taxation calculator'!$C$12,'SS taxation calculator'!$BC$6:$BF$16,3,FALSE)</f>
        <v>0</v>
      </c>
      <c r="Q731" s="132">
        <f>VLOOKUP('SS taxation calculator'!$C$12,'SS taxation calculator'!$BC$6:$BF$16,4,FALSE)</f>
        <v>0</v>
      </c>
      <c r="R731" s="132">
        <f t="shared" si="8"/>
        <v>0</v>
      </c>
      <c r="S731" s="205">
        <f>VLOOKUP('SS taxation calculator'!$C$12,'SS taxation calculator'!$BC$6:$BF$16,2,FALSE)</f>
        <v>0</v>
      </c>
      <c r="T731" s="132">
        <f t="shared" si="9"/>
        <v>0</v>
      </c>
    </row>
    <row r="732" ht="15.75" customHeight="1">
      <c r="A732" s="55">
        <f t="shared" si="11"/>
        <v>0</v>
      </c>
      <c r="B732" s="52">
        <f t="shared" si="2"/>
        <v>-327000</v>
      </c>
      <c r="C732" s="51">
        <f>'SS taxation calculator'!$G$7</f>
        <v>0</v>
      </c>
      <c r="D732" s="52">
        <f>'SS taxation calculator'!$C$7+B732+'SS taxation calculator'!$C$8+'SS taxation calculator'!$C$9*0.5-'Line By Line'!$E$12</f>
        <v>-327000</v>
      </c>
      <c r="E732" s="52">
        <f>IF(D732&lt;'Line By Line'!$E$14,0,MIN(D732-'Line By Line'!$E$14,'Line By Line'!$E$16))</f>
        <v>0</v>
      </c>
      <c r="F732" s="52">
        <f t="shared" si="3"/>
        <v>0</v>
      </c>
      <c r="G732" s="51" t="str">
        <f t="shared" si="4"/>
        <v>50% of 1st TH</v>
      </c>
      <c r="H732" s="51">
        <f>IF('Line By Line'!$E$14&lt;D732,D732-'Line By Line'!$E$14-E732,0)</f>
        <v>0</v>
      </c>
      <c r="I732" s="52">
        <f>H732*'SS taxation calculator'!$E$32</f>
        <v>0</v>
      </c>
      <c r="J732" s="52">
        <f t="shared" si="5"/>
        <v>0</v>
      </c>
      <c r="K732" s="204" t="str">
        <f t="shared" si="6"/>
        <v>#DIV/0!</v>
      </c>
      <c r="L732" s="54" t="str">
        <f>CONCATENATE("Adding $",ROUND(B732/1000,1),"K actually added $",ROUND((B732+(J732-'SS taxation calculator'!$G$8))/1000,1),"K")</f>
        <v>Adding $-327K actually added $-327K</v>
      </c>
      <c r="M732" s="61">
        <f>'SS taxation calculator'!$C$7+'SS taxation calculator'!$C$8+'SS taxation calculator'!$C$9+B732</f>
        <v>-327000</v>
      </c>
      <c r="N732" s="55">
        <f>J732+B732+'SS taxation calculator'!$C$7</f>
        <v>-327000</v>
      </c>
      <c r="O732" s="55">
        <f t="shared" si="7"/>
        <v>31500</v>
      </c>
      <c r="P732" s="132">
        <f>VLOOKUP('SS taxation calculator'!$C$12,'SS taxation calculator'!$BC$6:$BF$16,3,FALSE)</f>
        <v>0</v>
      </c>
      <c r="Q732" s="132">
        <f>VLOOKUP('SS taxation calculator'!$C$12,'SS taxation calculator'!$BC$6:$BF$16,4,FALSE)</f>
        <v>0</v>
      </c>
      <c r="R732" s="132">
        <f t="shared" si="8"/>
        <v>0</v>
      </c>
      <c r="S732" s="205">
        <f>VLOOKUP('SS taxation calculator'!$C$12,'SS taxation calculator'!$BC$6:$BF$16,2,FALSE)</f>
        <v>0</v>
      </c>
      <c r="T732" s="132">
        <f t="shared" si="9"/>
        <v>0</v>
      </c>
    </row>
    <row r="733" ht="15.75" customHeight="1">
      <c r="A733" s="55">
        <f t="shared" si="11"/>
        <v>0</v>
      </c>
      <c r="B733" s="52">
        <f t="shared" si="2"/>
        <v>-326000</v>
      </c>
      <c r="C733" s="51">
        <f>'SS taxation calculator'!$G$7</f>
        <v>0</v>
      </c>
      <c r="D733" s="52">
        <f>'SS taxation calculator'!$C$7+B733+'SS taxation calculator'!$C$8+'SS taxation calculator'!$C$9*0.5-'Line By Line'!$E$12</f>
        <v>-326000</v>
      </c>
      <c r="E733" s="52">
        <f>IF(D733&lt;'Line By Line'!$E$14,0,MIN(D733-'Line By Line'!$E$14,'Line By Line'!$E$16))</f>
        <v>0</v>
      </c>
      <c r="F733" s="52">
        <f t="shared" si="3"/>
        <v>0</v>
      </c>
      <c r="G733" s="51" t="str">
        <f t="shared" si="4"/>
        <v>50% of 1st TH</v>
      </c>
      <c r="H733" s="51">
        <f>IF('Line By Line'!$E$14&lt;D733,D733-'Line By Line'!$E$14-E733,0)</f>
        <v>0</v>
      </c>
      <c r="I733" s="52">
        <f>H733*'SS taxation calculator'!$E$32</f>
        <v>0</v>
      </c>
      <c r="J733" s="52">
        <f t="shared" si="5"/>
        <v>0</v>
      </c>
      <c r="K733" s="204" t="str">
        <f t="shared" si="6"/>
        <v>#DIV/0!</v>
      </c>
      <c r="L733" s="54" t="str">
        <f>CONCATENATE("Adding $",ROUND(B733/1000,1),"K actually added $",ROUND((B733+(J733-'SS taxation calculator'!$G$8))/1000,1),"K")</f>
        <v>Adding $-326K actually added $-326K</v>
      </c>
      <c r="M733" s="61">
        <f>'SS taxation calculator'!$C$7+'SS taxation calculator'!$C$8+'SS taxation calculator'!$C$9+B733</f>
        <v>-326000</v>
      </c>
      <c r="N733" s="55">
        <f>J733+B733+'SS taxation calculator'!$C$7</f>
        <v>-326000</v>
      </c>
      <c r="O733" s="55">
        <f t="shared" si="7"/>
        <v>31500</v>
      </c>
      <c r="P733" s="132">
        <f>VLOOKUP('SS taxation calculator'!$C$12,'SS taxation calculator'!$BC$6:$BF$16,3,FALSE)</f>
        <v>0</v>
      </c>
      <c r="Q733" s="132">
        <f>VLOOKUP('SS taxation calculator'!$C$12,'SS taxation calculator'!$BC$6:$BF$16,4,FALSE)</f>
        <v>0</v>
      </c>
      <c r="R733" s="132">
        <f t="shared" si="8"/>
        <v>0</v>
      </c>
      <c r="S733" s="205">
        <f>VLOOKUP('SS taxation calculator'!$C$12,'SS taxation calculator'!$BC$6:$BF$16,2,FALSE)</f>
        <v>0</v>
      </c>
      <c r="T733" s="132">
        <f t="shared" si="9"/>
        <v>0</v>
      </c>
    </row>
    <row r="734" ht="15.75" customHeight="1">
      <c r="A734" s="55">
        <f t="shared" si="11"/>
        <v>0</v>
      </c>
      <c r="B734" s="52">
        <f t="shared" si="2"/>
        <v>-325000</v>
      </c>
      <c r="C734" s="51">
        <f>'SS taxation calculator'!$G$7</f>
        <v>0</v>
      </c>
      <c r="D734" s="52">
        <f>'SS taxation calculator'!$C$7+B734+'SS taxation calculator'!$C$8+'SS taxation calculator'!$C$9*0.5-'Line By Line'!$E$12</f>
        <v>-325000</v>
      </c>
      <c r="E734" s="52">
        <f>IF(D734&lt;'Line By Line'!$E$14,0,MIN(D734-'Line By Line'!$E$14,'Line By Line'!$E$16))</f>
        <v>0</v>
      </c>
      <c r="F734" s="52">
        <f t="shared" si="3"/>
        <v>0</v>
      </c>
      <c r="G734" s="51" t="str">
        <f t="shared" si="4"/>
        <v>50% of 1st TH</v>
      </c>
      <c r="H734" s="51">
        <f>IF('Line By Line'!$E$14&lt;D734,D734-'Line By Line'!$E$14-E734,0)</f>
        <v>0</v>
      </c>
      <c r="I734" s="52">
        <f>H734*'SS taxation calculator'!$E$32</f>
        <v>0</v>
      </c>
      <c r="J734" s="52">
        <f t="shared" si="5"/>
        <v>0</v>
      </c>
      <c r="K734" s="204" t="str">
        <f t="shared" si="6"/>
        <v>#DIV/0!</v>
      </c>
      <c r="L734" s="54" t="str">
        <f>CONCATENATE("Adding $",ROUND(B734/1000,1),"K actually added $",ROUND((B734+(J734-'SS taxation calculator'!$G$8))/1000,1),"K")</f>
        <v>Adding $-325K actually added $-325K</v>
      </c>
      <c r="M734" s="61">
        <f>'SS taxation calculator'!$C$7+'SS taxation calculator'!$C$8+'SS taxation calculator'!$C$9+B734</f>
        <v>-325000</v>
      </c>
      <c r="N734" s="55">
        <f>J734+B734+'SS taxation calculator'!$C$7</f>
        <v>-325000</v>
      </c>
      <c r="O734" s="55">
        <f t="shared" si="7"/>
        <v>31500</v>
      </c>
      <c r="P734" s="132">
        <f>VLOOKUP('SS taxation calculator'!$C$12,'SS taxation calculator'!$BC$6:$BF$16,3,FALSE)</f>
        <v>0</v>
      </c>
      <c r="Q734" s="132">
        <f>VLOOKUP('SS taxation calculator'!$C$12,'SS taxation calculator'!$BC$6:$BF$16,4,FALSE)</f>
        <v>0</v>
      </c>
      <c r="R734" s="132">
        <f t="shared" si="8"/>
        <v>0</v>
      </c>
      <c r="S734" s="205">
        <f>VLOOKUP('SS taxation calculator'!$C$12,'SS taxation calculator'!$BC$6:$BF$16,2,FALSE)</f>
        <v>0</v>
      </c>
      <c r="T734" s="132">
        <f t="shared" si="9"/>
        <v>0</v>
      </c>
    </row>
    <row r="735" ht="15.75" customHeight="1">
      <c r="A735" s="55">
        <f t="shared" si="11"/>
        <v>0</v>
      </c>
      <c r="B735" s="52">
        <f t="shared" si="2"/>
        <v>-324000</v>
      </c>
      <c r="C735" s="51">
        <f>'SS taxation calculator'!$G$7</f>
        <v>0</v>
      </c>
      <c r="D735" s="52">
        <f>'SS taxation calculator'!$C$7+B735+'SS taxation calculator'!$C$8+'SS taxation calculator'!$C$9*0.5-'Line By Line'!$E$12</f>
        <v>-324000</v>
      </c>
      <c r="E735" s="52">
        <f>IF(D735&lt;'Line By Line'!$E$14,0,MIN(D735-'Line By Line'!$E$14,'Line By Line'!$E$16))</f>
        <v>0</v>
      </c>
      <c r="F735" s="52">
        <f t="shared" si="3"/>
        <v>0</v>
      </c>
      <c r="G735" s="51" t="str">
        <f t="shared" si="4"/>
        <v>50% of 1st TH</v>
      </c>
      <c r="H735" s="51">
        <f>IF('Line By Line'!$E$14&lt;D735,D735-'Line By Line'!$E$14-E735,0)</f>
        <v>0</v>
      </c>
      <c r="I735" s="52">
        <f>H735*'SS taxation calculator'!$E$32</f>
        <v>0</v>
      </c>
      <c r="J735" s="52">
        <f t="shared" si="5"/>
        <v>0</v>
      </c>
      <c r="K735" s="204" t="str">
        <f t="shared" si="6"/>
        <v>#DIV/0!</v>
      </c>
      <c r="L735" s="54" t="str">
        <f>CONCATENATE("Adding $",ROUND(B735/1000,1),"K actually added $",ROUND((B735+(J735-'SS taxation calculator'!$G$8))/1000,1),"K")</f>
        <v>Adding $-324K actually added $-324K</v>
      </c>
      <c r="M735" s="61">
        <f>'SS taxation calculator'!$C$7+'SS taxation calculator'!$C$8+'SS taxation calculator'!$C$9+B735</f>
        <v>-324000</v>
      </c>
      <c r="N735" s="55">
        <f>J735+B735+'SS taxation calculator'!$C$7</f>
        <v>-324000</v>
      </c>
      <c r="O735" s="55">
        <f t="shared" si="7"/>
        <v>31500</v>
      </c>
      <c r="P735" s="132">
        <f>VLOOKUP('SS taxation calculator'!$C$12,'SS taxation calculator'!$BC$6:$BF$16,3,FALSE)</f>
        <v>0</v>
      </c>
      <c r="Q735" s="132">
        <f>VLOOKUP('SS taxation calculator'!$C$12,'SS taxation calculator'!$BC$6:$BF$16,4,FALSE)</f>
        <v>0</v>
      </c>
      <c r="R735" s="132">
        <f t="shared" si="8"/>
        <v>0</v>
      </c>
      <c r="S735" s="205">
        <f>VLOOKUP('SS taxation calculator'!$C$12,'SS taxation calculator'!$BC$6:$BF$16,2,FALSE)</f>
        <v>0</v>
      </c>
      <c r="T735" s="132">
        <f t="shared" si="9"/>
        <v>0</v>
      </c>
    </row>
    <row r="736" ht="15.75" customHeight="1">
      <c r="A736" s="55">
        <f t="shared" si="11"/>
        <v>0</v>
      </c>
      <c r="B736" s="52">
        <f t="shared" si="2"/>
        <v>-323000</v>
      </c>
      <c r="C736" s="51">
        <f>'SS taxation calculator'!$G$7</f>
        <v>0</v>
      </c>
      <c r="D736" s="52">
        <f>'SS taxation calculator'!$C$7+B736+'SS taxation calculator'!$C$8+'SS taxation calculator'!$C$9*0.5-'Line By Line'!$E$12</f>
        <v>-323000</v>
      </c>
      <c r="E736" s="52">
        <f>IF(D736&lt;'Line By Line'!$E$14,0,MIN(D736-'Line By Line'!$E$14,'Line By Line'!$E$16))</f>
        <v>0</v>
      </c>
      <c r="F736" s="52">
        <f t="shared" si="3"/>
        <v>0</v>
      </c>
      <c r="G736" s="51" t="str">
        <f t="shared" si="4"/>
        <v>50% of 1st TH</v>
      </c>
      <c r="H736" s="51">
        <f>IF('Line By Line'!$E$14&lt;D736,D736-'Line By Line'!$E$14-E736,0)</f>
        <v>0</v>
      </c>
      <c r="I736" s="52">
        <f>H736*'SS taxation calculator'!$E$32</f>
        <v>0</v>
      </c>
      <c r="J736" s="52">
        <f t="shared" si="5"/>
        <v>0</v>
      </c>
      <c r="K736" s="204" t="str">
        <f t="shared" si="6"/>
        <v>#DIV/0!</v>
      </c>
      <c r="L736" s="54" t="str">
        <f>CONCATENATE("Adding $",ROUND(B736/1000,1),"K actually added $",ROUND((B736+(J736-'SS taxation calculator'!$G$8))/1000,1),"K")</f>
        <v>Adding $-323K actually added $-323K</v>
      </c>
      <c r="M736" s="61">
        <f>'SS taxation calculator'!$C$7+'SS taxation calculator'!$C$8+'SS taxation calculator'!$C$9+B736</f>
        <v>-323000</v>
      </c>
      <c r="N736" s="55">
        <f>J736+B736+'SS taxation calculator'!$C$7</f>
        <v>-323000</v>
      </c>
      <c r="O736" s="55">
        <f t="shared" si="7"/>
        <v>31500</v>
      </c>
      <c r="P736" s="132">
        <f>VLOOKUP('SS taxation calculator'!$C$12,'SS taxation calculator'!$BC$6:$BF$16,3,FALSE)</f>
        <v>0</v>
      </c>
      <c r="Q736" s="132">
        <f>VLOOKUP('SS taxation calculator'!$C$12,'SS taxation calculator'!$BC$6:$BF$16,4,FALSE)</f>
        <v>0</v>
      </c>
      <c r="R736" s="132">
        <f t="shared" si="8"/>
        <v>0</v>
      </c>
      <c r="S736" s="205">
        <f>VLOOKUP('SS taxation calculator'!$C$12,'SS taxation calculator'!$BC$6:$BF$16,2,FALSE)</f>
        <v>0</v>
      </c>
      <c r="T736" s="132">
        <f t="shared" si="9"/>
        <v>0</v>
      </c>
    </row>
    <row r="737" ht="15.75" customHeight="1">
      <c r="A737" s="55">
        <f t="shared" si="11"/>
        <v>0</v>
      </c>
      <c r="B737" s="52">
        <f t="shared" si="2"/>
        <v>-322000</v>
      </c>
      <c r="C737" s="51">
        <f>'SS taxation calculator'!$G$7</f>
        <v>0</v>
      </c>
      <c r="D737" s="52">
        <f>'SS taxation calculator'!$C$7+B737+'SS taxation calculator'!$C$8+'SS taxation calculator'!$C$9*0.5-'Line By Line'!$E$12</f>
        <v>-322000</v>
      </c>
      <c r="E737" s="52">
        <f>IF(D737&lt;'Line By Line'!$E$14,0,MIN(D737-'Line By Line'!$E$14,'Line By Line'!$E$16))</f>
        <v>0</v>
      </c>
      <c r="F737" s="52">
        <f t="shared" si="3"/>
        <v>0</v>
      </c>
      <c r="G737" s="51" t="str">
        <f t="shared" si="4"/>
        <v>50% of 1st TH</v>
      </c>
      <c r="H737" s="51">
        <f>IF('Line By Line'!$E$14&lt;D737,D737-'Line By Line'!$E$14-E737,0)</f>
        <v>0</v>
      </c>
      <c r="I737" s="52">
        <f>H737*'SS taxation calculator'!$E$32</f>
        <v>0</v>
      </c>
      <c r="J737" s="52">
        <f t="shared" si="5"/>
        <v>0</v>
      </c>
      <c r="K737" s="204" t="str">
        <f t="shared" si="6"/>
        <v>#DIV/0!</v>
      </c>
      <c r="L737" s="54" t="str">
        <f>CONCATENATE("Adding $",ROUND(B737/1000,1),"K actually added $",ROUND((B737+(J737-'SS taxation calculator'!$G$8))/1000,1),"K")</f>
        <v>Adding $-322K actually added $-322K</v>
      </c>
      <c r="M737" s="61">
        <f>'SS taxation calculator'!$C$7+'SS taxation calculator'!$C$8+'SS taxation calculator'!$C$9+B737</f>
        <v>-322000</v>
      </c>
      <c r="N737" s="55">
        <f>J737+B737+'SS taxation calculator'!$C$7</f>
        <v>-322000</v>
      </c>
      <c r="O737" s="55">
        <f t="shared" si="7"/>
        <v>31500</v>
      </c>
      <c r="P737" s="132">
        <f>VLOOKUP('SS taxation calculator'!$C$12,'SS taxation calculator'!$BC$6:$BF$16,3,FALSE)</f>
        <v>0</v>
      </c>
      <c r="Q737" s="132">
        <f>VLOOKUP('SS taxation calculator'!$C$12,'SS taxation calculator'!$BC$6:$BF$16,4,FALSE)</f>
        <v>0</v>
      </c>
      <c r="R737" s="132">
        <f t="shared" si="8"/>
        <v>0</v>
      </c>
      <c r="S737" s="205">
        <f>VLOOKUP('SS taxation calculator'!$C$12,'SS taxation calculator'!$BC$6:$BF$16,2,FALSE)</f>
        <v>0</v>
      </c>
      <c r="T737" s="132">
        <f t="shared" si="9"/>
        <v>0</v>
      </c>
    </row>
    <row r="738" ht="15.75" customHeight="1">
      <c r="A738" s="55">
        <f t="shared" si="11"/>
        <v>0</v>
      </c>
      <c r="B738" s="52">
        <f t="shared" si="2"/>
        <v>-321000</v>
      </c>
      <c r="C738" s="51">
        <f>'SS taxation calculator'!$G$7</f>
        <v>0</v>
      </c>
      <c r="D738" s="52">
        <f>'SS taxation calculator'!$C$7+B738+'SS taxation calculator'!$C$8+'SS taxation calculator'!$C$9*0.5-'Line By Line'!$E$12</f>
        <v>-321000</v>
      </c>
      <c r="E738" s="52">
        <f>IF(D738&lt;'Line By Line'!$E$14,0,MIN(D738-'Line By Line'!$E$14,'Line By Line'!$E$16))</f>
        <v>0</v>
      </c>
      <c r="F738" s="52">
        <f t="shared" si="3"/>
        <v>0</v>
      </c>
      <c r="G738" s="51" t="str">
        <f t="shared" si="4"/>
        <v>50% of 1st TH</v>
      </c>
      <c r="H738" s="51">
        <f>IF('Line By Line'!$E$14&lt;D738,D738-'Line By Line'!$E$14-E738,0)</f>
        <v>0</v>
      </c>
      <c r="I738" s="52">
        <f>H738*'SS taxation calculator'!$E$32</f>
        <v>0</v>
      </c>
      <c r="J738" s="52">
        <f t="shared" si="5"/>
        <v>0</v>
      </c>
      <c r="K738" s="204" t="str">
        <f t="shared" si="6"/>
        <v>#DIV/0!</v>
      </c>
      <c r="L738" s="54" t="str">
        <f>CONCATENATE("Adding $",ROUND(B738/1000,1),"K actually added $",ROUND((B738+(J738-'SS taxation calculator'!$G$8))/1000,1),"K")</f>
        <v>Adding $-321K actually added $-321K</v>
      </c>
      <c r="M738" s="61">
        <f>'SS taxation calculator'!$C$7+'SS taxation calculator'!$C$8+'SS taxation calculator'!$C$9+B738</f>
        <v>-321000</v>
      </c>
      <c r="N738" s="55">
        <f>J738+B738+'SS taxation calculator'!$C$7</f>
        <v>-321000</v>
      </c>
      <c r="O738" s="55">
        <f t="shared" si="7"/>
        <v>31500</v>
      </c>
      <c r="P738" s="132">
        <f>VLOOKUP('SS taxation calculator'!$C$12,'SS taxation calculator'!$BC$6:$BF$16,3,FALSE)</f>
        <v>0</v>
      </c>
      <c r="Q738" s="132">
        <f>VLOOKUP('SS taxation calculator'!$C$12,'SS taxation calculator'!$BC$6:$BF$16,4,FALSE)</f>
        <v>0</v>
      </c>
      <c r="R738" s="132">
        <f t="shared" si="8"/>
        <v>0</v>
      </c>
      <c r="S738" s="205">
        <f>VLOOKUP('SS taxation calculator'!$C$12,'SS taxation calculator'!$BC$6:$BF$16,2,FALSE)</f>
        <v>0</v>
      </c>
      <c r="T738" s="132">
        <f t="shared" si="9"/>
        <v>0</v>
      </c>
    </row>
    <row r="739" ht="15.75" customHeight="1">
      <c r="A739" s="55">
        <f t="shared" si="11"/>
        <v>0</v>
      </c>
      <c r="B739" s="52">
        <f t="shared" si="2"/>
        <v>-320000</v>
      </c>
      <c r="C739" s="51">
        <f>'SS taxation calculator'!$G$7</f>
        <v>0</v>
      </c>
      <c r="D739" s="52">
        <f>'SS taxation calculator'!$C$7+B739+'SS taxation calculator'!$C$8+'SS taxation calculator'!$C$9*0.5-'Line By Line'!$E$12</f>
        <v>-320000</v>
      </c>
      <c r="E739" s="52">
        <f>IF(D739&lt;'Line By Line'!$E$14,0,MIN(D739-'Line By Line'!$E$14,'Line By Line'!$E$16))</f>
        <v>0</v>
      </c>
      <c r="F739" s="52">
        <f t="shared" si="3"/>
        <v>0</v>
      </c>
      <c r="G739" s="51" t="str">
        <f t="shared" si="4"/>
        <v>50% of 1st TH</v>
      </c>
      <c r="H739" s="51">
        <f>IF('Line By Line'!$E$14&lt;D739,D739-'Line By Line'!$E$14-E739,0)</f>
        <v>0</v>
      </c>
      <c r="I739" s="52">
        <f>H739*'SS taxation calculator'!$E$32</f>
        <v>0</v>
      </c>
      <c r="J739" s="52">
        <f t="shared" si="5"/>
        <v>0</v>
      </c>
      <c r="K739" s="204" t="str">
        <f t="shared" si="6"/>
        <v>#DIV/0!</v>
      </c>
      <c r="L739" s="54" t="str">
        <f>CONCATENATE("Adding $",ROUND(B739/1000,1),"K actually added $",ROUND((B739+(J739-'SS taxation calculator'!$G$8))/1000,1),"K")</f>
        <v>Adding $-320K actually added $-320K</v>
      </c>
      <c r="M739" s="61">
        <f>'SS taxation calculator'!$C$7+'SS taxation calculator'!$C$8+'SS taxation calculator'!$C$9+B739</f>
        <v>-320000</v>
      </c>
      <c r="N739" s="55">
        <f>J739+B739+'SS taxation calculator'!$C$7</f>
        <v>-320000</v>
      </c>
      <c r="O739" s="55">
        <f t="shared" si="7"/>
        <v>31500</v>
      </c>
      <c r="P739" s="132">
        <f>VLOOKUP('SS taxation calculator'!$C$12,'SS taxation calculator'!$BC$6:$BF$16,3,FALSE)</f>
        <v>0</v>
      </c>
      <c r="Q739" s="132">
        <f>VLOOKUP('SS taxation calculator'!$C$12,'SS taxation calculator'!$BC$6:$BF$16,4,FALSE)</f>
        <v>0</v>
      </c>
      <c r="R739" s="132">
        <f t="shared" si="8"/>
        <v>0</v>
      </c>
      <c r="S739" s="205">
        <f>VLOOKUP('SS taxation calculator'!$C$12,'SS taxation calculator'!$BC$6:$BF$16,2,FALSE)</f>
        <v>0</v>
      </c>
      <c r="T739" s="132">
        <f t="shared" si="9"/>
        <v>0</v>
      </c>
    </row>
    <row r="740" ht="15.75" customHeight="1">
      <c r="A740" s="55">
        <f t="shared" si="11"/>
        <v>0</v>
      </c>
      <c r="B740" s="52">
        <f t="shared" si="2"/>
        <v>-319000</v>
      </c>
      <c r="C740" s="51">
        <f>'SS taxation calculator'!$G$7</f>
        <v>0</v>
      </c>
      <c r="D740" s="52">
        <f>'SS taxation calculator'!$C$7+B740+'SS taxation calculator'!$C$8+'SS taxation calculator'!$C$9*0.5-'Line By Line'!$E$12</f>
        <v>-319000</v>
      </c>
      <c r="E740" s="52">
        <f>IF(D740&lt;'Line By Line'!$E$14,0,MIN(D740-'Line By Line'!$E$14,'Line By Line'!$E$16))</f>
        <v>0</v>
      </c>
      <c r="F740" s="52">
        <f t="shared" si="3"/>
        <v>0</v>
      </c>
      <c r="G740" s="51" t="str">
        <f t="shared" si="4"/>
        <v>50% of 1st TH</v>
      </c>
      <c r="H740" s="51">
        <f>IF('Line By Line'!$E$14&lt;D740,D740-'Line By Line'!$E$14-E740,0)</f>
        <v>0</v>
      </c>
      <c r="I740" s="52">
        <f>H740*'SS taxation calculator'!$E$32</f>
        <v>0</v>
      </c>
      <c r="J740" s="52">
        <f t="shared" si="5"/>
        <v>0</v>
      </c>
      <c r="K740" s="204" t="str">
        <f t="shared" si="6"/>
        <v>#DIV/0!</v>
      </c>
      <c r="L740" s="54" t="str">
        <f>CONCATENATE("Adding $",ROUND(B740/1000,1),"K actually added $",ROUND((B740+(J740-'SS taxation calculator'!$G$8))/1000,1),"K")</f>
        <v>Adding $-319K actually added $-319K</v>
      </c>
      <c r="M740" s="61">
        <f>'SS taxation calculator'!$C$7+'SS taxation calculator'!$C$8+'SS taxation calculator'!$C$9+B740</f>
        <v>-319000</v>
      </c>
      <c r="N740" s="55">
        <f>J740+B740+'SS taxation calculator'!$C$7</f>
        <v>-319000</v>
      </c>
      <c r="O740" s="55">
        <f t="shared" si="7"/>
        <v>31500</v>
      </c>
      <c r="P740" s="132">
        <f>VLOOKUP('SS taxation calculator'!$C$12,'SS taxation calculator'!$BC$6:$BF$16,3,FALSE)</f>
        <v>0</v>
      </c>
      <c r="Q740" s="132">
        <f>VLOOKUP('SS taxation calculator'!$C$12,'SS taxation calculator'!$BC$6:$BF$16,4,FALSE)</f>
        <v>0</v>
      </c>
      <c r="R740" s="132">
        <f t="shared" si="8"/>
        <v>0</v>
      </c>
      <c r="S740" s="205">
        <f>VLOOKUP('SS taxation calculator'!$C$12,'SS taxation calculator'!$BC$6:$BF$16,2,FALSE)</f>
        <v>0</v>
      </c>
      <c r="T740" s="132">
        <f t="shared" si="9"/>
        <v>0</v>
      </c>
    </row>
    <row r="741" ht="15.75" customHeight="1">
      <c r="A741" s="55">
        <f t="shared" si="11"/>
        <v>0</v>
      </c>
      <c r="B741" s="52">
        <f t="shared" si="2"/>
        <v>-318000</v>
      </c>
      <c r="C741" s="51">
        <f>'SS taxation calculator'!$G$7</f>
        <v>0</v>
      </c>
      <c r="D741" s="52">
        <f>'SS taxation calculator'!$C$7+B741+'SS taxation calculator'!$C$8+'SS taxation calculator'!$C$9*0.5-'Line By Line'!$E$12</f>
        <v>-318000</v>
      </c>
      <c r="E741" s="52">
        <f>IF(D741&lt;'Line By Line'!$E$14,0,MIN(D741-'Line By Line'!$E$14,'Line By Line'!$E$16))</f>
        <v>0</v>
      </c>
      <c r="F741" s="52">
        <f t="shared" si="3"/>
        <v>0</v>
      </c>
      <c r="G741" s="51" t="str">
        <f t="shared" si="4"/>
        <v>50% of 1st TH</v>
      </c>
      <c r="H741" s="51">
        <f>IF('Line By Line'!$E$14&lt;D741,D741-'Line By Line'!$E$14-E741,0)</f>
        <v>0</v>
      </c>
      <c r="I741" s="52">
        <f>H741*'SS taxation calculator'!$E$32</f>
        <v>0</v>
      </c>
      <c r="J741" s="52">
        <f t="shared" si="5"/>
        <v>0</v>
      </c>
      <c r="K741" s="204" t="str">
        <f t="shared" si="6"/>
        <v>#DIV/0!</v>
      </c>
      <c r="L741" s="54" t="str">
        <f>CONCATENATE("Adding $",ROUND(B741/1000,1),"K actually added $",ROUND((B741+(J741-'SS taxation calculator'!$G$8))/1000,1),"K")</f>
        <v>Adding $-318K actually added $-318K</v>
      </c>
      <c r="M741" s="61">
        <f>'SS taxation calculator'!$C$7+'SS taxation calculator'!$C$8+'SS taxation calculator'!$C$9+B741</f>
        <v>-318000</v>
      </c>
      <c r="N741" s="55">
        <f>J741+B741+'SS taxation calculator'!$C$7</f>
        <v>-318000</v>
      </c>
      <c r="O741" s="55">
        <f t="shared" si="7"/>
        <v>31500</v>
      </c>
      <c r="P741" s="132">
        <f>VLOOKUP('SS taxation calculator'!$C$12,'SS taxation calculator'!$BC$6:$BF$16,3,FALSE)</f>
        <v>0</v>
      </c>
      <c r="Q741" s="132">
        <f>VLOOKUP('SS taxation calculator'!$C$12,'SS taxation calculator'!$BC$6:$BF$16,4,FALSE)</f>
        <v>0</v>
      </c>
      <c r="R741" s="132">
        <f t="shared" si="8"/>
        <v>0</v>
      </c>
      <c r="S741" s="205">
        <f>VLOOKUP('SS taxation calculator'!$C$12,'SS taxation calculator'!$BC$6:$BF$16,2,FALSE)</f>
        <v>0</v>
      </c>
      <c r="T741" s="132">
        <f t="shared" si="9"/>
        <v>0</v>
      </c>
    </row>
    <row r="742" ht="15.75" customHeight="1">
      <c r="A742" s="55">
        <f t="shared" si="11"/>
        <v>0</v>
      </c>
      <c r="B742" s="52">
        <f t="shared" si="2"/>
        <v>-317000</v>
      </c>
      <c r="C742" s="51">
        <f>'SS taxation calculator'!$G$7</f>
        <v>0</v>
      </c>
      <c r="D742" s="52">
        <f>'SS taxation calculator'!$C$7+B742+'SS taxation calculator'!$C$8+'SS taxation calculator'!$C$9*0.5-'Line By Line'!$E$12</f>
        <v>-317000</v>
      </c>
      <c r="E742" s="52">
        <f>IF(D742&lt;'Line By Line'!$E$14,0,MIN(D742-'Line By Line'!$E$14,'Line By Line'!$E$16))</f>
        <v>0</v>
      </c>
      <c r="F742" s="52">
        <f t="shared" si="3"/>
        <v>0</v>
      </c>
      <c r="G742" s="51" t="str">
        <f t="shared" si="4"/>
        <v>50% of 1st TH</v>
      </c>
      <c r="H742" s="51">
        <f>IF('Line By Line'!$E$14&lt;D742,D742-'Line By Line'!$E$14-E742,0)</f>
        <v>0</v>
      </c>
      <c r="I742" s="52">
        <f>H742*'SS taxation calculator'!$E$32</f>
        <v>0</v>
      </c>
      <c r="J742" s="52">
        <f t="shared" si="5"/>
        <v>0</v>
      </c>
      <c r="K742" s="204" t="str">
        <f t="shared" si="6"/>
        <v>#DIV/0!</v>
      </c>
      <c r="L742" s="54" t="str">
        <f>CONCATENATE("Adding $",ROUND(B742/1000,1),"K actually added $",ROUND((B742+(J742-'SS taxation calculator'!$G$8))/1000,1),"K")</f>
        <v>Adding $-317K actually added $-317K</v>
      </c>
      <c r="M742" s="61">
        <f>'SS taxation calculator'!$C$7+'SS taxation calculator'!$C$8+'SS taxation calculator'!$C$9+B742</f>
        <v>-317000</v>
      </c>
      <c r="N742" s="55">
        <f>J742+B742+'SS taxation calculator'!$C$7</f>
        <v>-317000</v>
      </c>
      <c r="O742" s="55">
        <f t="shared" si="7"/>
        <v>31500</v>
      </c>
      <c r="P742" s="132">
        <f>VLOOKUP('SS taxation calculator'!$C$12,'SS taxation calculator'!$BC$6:$BF$16,3,FALSE)</f>
        <v>0</v>
      </c>
      <c r="Q742" s="132">
        <f>VLOOKUP('SS taxation calculator'!$C$12,'SS taxation calculator'!$BC$6:$BF$16,4,FALSE)</f>
        <v>0</v>
      </c>
      <c r="R742" s="132">
        <f t="shared" si="8"/>
        <v>0</v>
      </c>
      <c r="S742" s="205">
        <f>VLOOKUP('SS taxation calculator'!$C$12,'SS taxation calculator'!$BC$6:$BF$16,2,FALSE)</f>
        <v>0</v>
      </c>
      <c r="T742" s="132">
        <f t="shared" si="9"/>
        <v>0</v>
      </c>
    </row>
    <row r="743" ht="15.75" customHeight="1">
      <c r="A743" s="55">
        <f t="shared" si="11"/>
        <v>0</v>
      </c>
      <c r="B743" s="52">
        <f t="shared" si="2"/>
        <v>-316000</v>
      </c>
      <c r="C743" s="51">
        <f>'SS taxation calculator'!$G$7</f>
        <v>0</v>
      </c>
      <c r="D743" s="52">
        <f>'SS taxation calculator'!$C$7+B743+'SS taxation calculator'!$C$8+'SS taxation calculator'!$C$9*0.5-'Line By Line'!$E$12</f>
        <v>-316000</v>
      </c>
      <c r="E743" s="52">
        <f>IF(D743&lt;'Line By Line'!$E$14,0,MIN(D743-'Line By Line'!$E$14,'Line By Line'!$E$16))</f>
        <v>0</v>
      </c>
      <c r="F743" s="52">
        <f t="shared" si="3"/>
        <v>0</v>
      </c>
      <c r="G743" s="51" t="str">
        <f t="shared" si="4"/>
        <v>50% of 1st TH</v>
      </c>
      <c r="H743" s="51">
        <f>IF('Line By Line'!$E$14&lt;D743,D743-'Line By Line'!$E$14-E743,0)</f>
        <v>0</v>
      </c>
      <c r="I743" s="52">
        <f>H743*'SS taxation calculator'!$E$32</f>
        <v>0</v>
      </c>
      <c r="J743" s="52">
        <f t="shared" si="5"/>
        <v>0</v>
      </c>
      <c r="K743" s="204" t="str">
        <f t="shared" si="6"/>
        <v>#DIV/0!</v>
      </c>
      <c r="L743" s="54" t="str">
        <f>CONCATENATE("Adding $",ROUND(B743/1000,1),"K actually added $",ROUND((B743+(J743-'SS taxation calculator'!$G$8))/1000,1),"K")</f>
        <v>Adding $-316K actually added $-316K</v>
      </c>
      <c r="M743" s="61">
        <f>'SS taxation calculator'!$C$7+'SS taxation calculator'!$C$8+'SS taxation calculator'!$C$9+B743</f>
        <v>-316000</v>
      </c>
      <c r="N743" s="55">
        <f>J743+B743+'SS taxation calculator'!$C$7</f>
        <v>-316000</v>
      </c>
      <c r="O743" s="55">
        <f t="shared" si="7"/>
        <v>31500</v>
      </c>
      <c r="P743" s="132">
        <f>VLOOKUP('SS taxation calculator'!$C$12,'SS taxation calculator'!$BC$6:$BF$16,3,FALSE)</f>
        <v>0</v>
      </c>
      <c r="Q743" s="132">
        <f>VLOOKUP('SS taxation calculator'!$C$12,'SS taxation calculator'!$BC$6:$BF$16,4,FALSE)</f>
        <v>0</v>
      </c>
      <c r="R743" s="132">
        <f t="shared" si="8"/>
        <v>0</v>
      </c>
      <c r="S743" s="205">
        <f>VLOOKUP('SS taxation calculator'!$C$12,'SS taxation calculator'!$BC$6:$BF$16,2,FALSE)</f>
        <v>0</v>
      </c>
      <c r="T743" s="132">
        <f t="shared" si="9"/>
        <v>0</v>
      </c>
    </row>
    <row r="744" ht="15.75" customHeight="1">
      <c r="A744" s="55">
        <f t="shared" si="11"/>
        <v>0</v>
      </c>
      <c r="B744" s="52">
        <f t="shared" si="2"/>
        <v>-315000</v>
      </c>
      <c r="C744" s="51">
        <f>'SS taxation calculator'!$G$7</f>
        <v>0</v>
      </c>
      <c r="D744" s="52">
        <f>'SS taxation calculator'!$C$7+B744+'SS taxation calculator'!$C$8+'SS taxation calculator'!$C$9*0.5-'Line By Line'!$E$12</f>
        <v>-315000</v>
      </c>
      <c r="E744" s="52">
        <f>IF(D744&lt;'Line By Line'!$E$14,0,MIN(D744-'Line By Line'!$E$14,'Line By Line'!$E$16))</f>
        <v>0</v>
      </c>
      <c r="F744" s="52">
        <f t="shared" si="3"/>
        <v>0</v>
      </c>
      <c r="G744" s="51" t="str">
        <f t="shared" si="4"/>
        <v>50% of 1st TH</v>
      </c>
      <c r="H744" s="51">
        <f>IF('Line By Line'!$E$14&lt;D744,D744-'Line By Line'!$E$14-E744,0)</f>
        <v>0</v>
      </c>
      <c r="I744" s="52">
        <f>H744*'SS taxation calculator'!$E$32</f>
        <v>0</v>
      </c>
      <c r="J744" s="52">
        <f t="shared" si="5"/>
        <v>0</v>
      </c>
      <c r="K744" s="204" t="str">
        <f t="shared" si="6"/>
        <v>#DIV/0!</v>
      </c>
      <c r="L744" s="54" t="str">
        <f>CONCATENATE("Adding $",ROUND(B744/1000,1),"K actually added $",ROUND((B744+(J744-'SS taxation calculator'!$G$8))/1000,1),"K")</f>
        <v>Adding $-315K actually added $-315K</v>
      </c>
      <c r="M744" s="61">
        <f>'SS taxation calculator'!$C$7+'SS taxation calculator'!$C$8+'SS taxation calculator'!$C$9+B744</f>
        <v>-315000</v>
      </c>
      <c r="N744" s="55">
        <f>J744+B744+'SS taxation calculator'!$C$7</f>
        <v>-315000</v>
      </c>
      <c r="O744" s="55">
        <f t="shared" si="7"/>
        <v>31500</v>
      </c>
      <c r="P744" s="132">
        <f>VLOOKUP('SS taxation calculator'!$C$12,'SS taxation calculator'!$BC$6:$BF$16,3,FALSE)</f>
        <v>0</v>
      </c>
      <c r="Q744" s="132">
        <f>VLOOKUP('SS taxation calculator'!$C$12,'SS taxation calculator'!$BC$6:$BF$16,4,FALSE)</f>
        <v>0</v>
      </c>
      <c r="R744" s="132">
        <f t="shared" si="8"/>
        <v>0</v>
      </c>
      <c r="S744" s="205">
        <f>VLOOKUP('SS taxation calculator'!$C$12,'SS taxation calculator'!$BC$6:$BF$16,2,FALSE)</f>
        <v>0</v>
      </c>
      <c r="T744" s="132">
        <f t="shared" si="9"/>
        <v>0</v>
      </c>
    </row>
    <row r="745" ht="15.75" customHeight="1">
      <c r="A745" s="55">
        <f t="shared" si="11"/>
        <v>0</v>
      </c>
      <c r="B745" s="52">
        <f t="shared" si="2"/>
        <v>-314000</v>
      </c>
      <c r="C745" s="51">
        <f>'SS taxation calculator'!$G$7</f>
        <v>0</v>
      </c>
      <c r="D745" s="52">
        <f>'SS taxation calculator'!$C$7+B745+'SS taxation calculator'!$C$8+'SS taxation calculator'!$C$9*0.5-'Line By Line'!$E$12</f>
        <v>-314000</v>
      </c>
      <c r="E745" s="52">
        <f>IF(D745&lt;'Line By Line'!$E$14,0,MIN(D745-'Line By Line'!$E$14,'Line By Line'!$E$16))</f>
        <v>0</v>
      </c>
      <c r="F745" s="52">
        <f t="shared" si="3"/>
        <v>0</v>
      </c>
      <c r="G745" s="51" t="str">
        <f t="shared" si="4"/>
        <v>50% of 1st TH</v>
      </c>
      <c r="H745" s="51">
        <f>IF('Line By Line'!$E$14&lt;D745,D745-'Line By Line'!$E$14-E745,0)</f>
        <v>0</v>
      </c>
      <c r="I745" s="52">
        <f>H745*'SS taxation calculator'!$E$32</f>
        <v>0</v>
      </c>
      <c r="J745" s="52">
        <f t="shared" si="5"/>
        <v>0</v>
      </c>
      <c r="K745" s="204" t="str">
        <f t="shared" si="6"/>
        <v>#DIV/0!</v>
      </c>
      <c r="L745" s="54" t="str">
        <f>CONCATENATE("Adding $",ROUND(B745/1000,1),"K actually added $",ROUND((B745+(J745-'SS taxation calculator'!$G$8))/1000,1),"K")</f>
        <v>Adding $-314K actually added $-314K</v>
      </c>
      <c r="M745" s="61">
        <f>'SS taxation calculator'!$C$7+'SS taxation calculator'!$C$8+'SS taxation calculator'!$C$9+B745</f>
        <v>-314000</v>
      </c>
      <c r="N745" s="55">
        <f>J745+B745+'SS taxation calculator'!$C$7</f>
        <v>-314000</v>
      </c>
      <c r="O745" s="55">
        <f t="shared" si="7"/>
        <v>31500</v>
      </c>
      <c r="P745" s="132">
        <f>VLOOKUP('SS taxation calculator'!$C$12,'SS taxation calculator'!$BC$6:$BF$16,3,FALSE)</f>
        <v>0</v>
      </c>
      <c r="Q745" s="132">
        <f>VLOOKUP('SS taxation calculator'!$C$12,'SS taxation calculator'!$BC$6:$BF$16,4,FALSE)</f>
        <v>0</v>
      </c>
      <c r="R745" s="132">
        <f t="shared" si="8"/>
        <v>0</v>
      </c>
      <c r="S745" s="205">
        <f>VLOOKUP('SS taxation calculator'!$C$12,'SS taxation calculator'!$BC$6:$BF$16,2,FALSE)</f>
        <v>0</v>
      </c>
      <c r="T745" s="132">
        <f t="shared" si="9"/>
        <v>0</v>
      </c>
    </row>
    <row r="746" ht="15.75" customHeight="1">
      <c r="A746" s="55">
        <f t="shared" si="11"/>
        <v>0</v>
      </c>
      <c r="B746" s="52">
        <f t="shared" si="2"/>
        <v>-313000</v>
      </c>
      <c r="C746" s="51">
        <f>'SS taxation calculator'!$G$7</f>
        <v>0</v>
      </c>
      <c r="D746" s="52">
        <f>'SS taxation calculator'!$C$7+B746+'SS taxation calculator'!$C$8+'SS taxation calculator'!$C$9*0.5-'Line By Line'!$E$12</f>
        <v>-313000</v>
      </c>
      <c r="E746" s="52">
        <f>IF(D746&lt;'Line By Line'!$E$14,0,MIN(D746-'Line By Line'!$E$14,'Line By Line'!$E$16))</f>
        <v>0</v>
      </c>
      <c r="F746" s="52">
        <f t="shared" si="3"/>
        <v>0</v>
      </c>
      <c r="G746" s="51" t="str">
        <f t="shared" si="4"/>
        <v>50% of 1st TH</v>
      </c>
      <c r="H746" s="51">
        <f>IF('Line By Line'!$E$14&lt;D746,D746-'Line By Line'!$E$14-E746,0)</f>
        <v>0</v>
      </c>
      <c r="I746" s="52">
        <f>H746*'SS taxation calculator'!$E$32</f>
        <v>0</v>
      </c>
      <c r="J746" s="52">
        <f t="shared" si="5"/>
        <v>0</v>
      </c>
      <c r="K746" s="204" t="str">
        <f t="shared" si="6"/>
        <v>#DIV/0!</v>
      </c>
      <c r="L746" s="54" t="str">
        <f>CONCATENATE("Adding $",ROUND(B746/1000,1),"K actually added $",ROUND((B746+(J746-'SS taxation calculator'!$G$8))/1000,1),"K")</f>
        <v>Adding $-313K actually added $-313K</v>
      </c>
      <c r="M746" s="61">
        <f>'SS taxation calculator'!$C$7+'SS taxation calculator'!$C$8+'SS taxation calculator'!$C$9+B746</f>
        <v>-313000</v>
      </c>
      <c r="N746" s="55">
        <f>J746+B746+'SS taxation calculator'!$C$7</f>
        <v>-313000</v>
      </c>
      <c r="O746" s="55">
        <f t="shared" si="7"/>
        <v>31500</v>
      </c>
      <c r="P746" s="132">
        <f>VLOOKUP('SS taxation calculator'!$C$12,'SS taxation calculator'!$BC$6:$BF$16,3,FALSE)</f>
        <v>0</v>
      </c>
      <c r="Q746" s="132">
        <f>VLOOKUP('SS taxation calculator'!$C$12,'SS taxation calculator'!$BC$6:$BF$16,4,FALSE)</f>
        <v>0</v>
      </c>
      <c r="R746" s="132">
        <f t="shared" si="8"/>
        <v>0</v>
      </c>
      <c r="S746" s="205">
        <f>VLOOKUP('SS taxation calculator'!$C$12,'SS taxation calculator'!$BC$6:$BF$16,2,FALSE)</f>
        <v>0</v>
      </c>
      <c r="T746" s="132">
        <f t="shared" si="9"/>
        <v>0</v>
      </c>
    </row>
    <row r="747" ht="15.75" customHeight="1">
      <c r="A747" s="55">
        <f t="shared" si="11"/>
        <v>0</v>
      </c>
      <c r="B747" s="52">
        <f t="shared" si="2"/>
        <v>-312000</v>
      </c>
      <c r="C747" s="51">
        <f>'SS taxation calculator'!$G$7</f>
        <v>0</v>
      </c>
      <c r="D747" s="52">
        <f>'SS taxation calculator'!$C$7+B747+'SS taxation calculator'!$C$8+'SS taxation calculator'!$C$9*0.5-'Line By Line'!$E$12</f>
        <v>-312000</v>
      </c>
      <c r="E747" s="52">
        <f>IF(D747&lt;'Line By Line'!$E$14,0,MIN(D747-'Line By Line'!$E$14,'Line By Line'!$E$16))</f>
        <v>0</v>
      </c>
      <c r="F747" s="52">
        <f t="shared" si="3"/>
        <v>0</v>
      </c>
      <c r="G747" s="51" t="str">
        <f t="shared" si="4"/>
        <v>50% of 1st TH</v>
      </c>
      <c r="H747" s="51">
        <f>IF('Line By Line'!$E$14&lt;D747,D747-'Line By Line'!$E$14-E747,0)</f>
        <v>0</v>
      </c>
      <c r="I747" s="52">
        <f>H747*'SS taxation calculator'!$E$32</f>
        <v>0</v>
      </c>
      <c r="J747" s="52">
        <f t="shared" si="5"/>
        <v>0</v>
      </c>
      <c r="K747" s="204" t="str">
        <f t="shared" si="6"/>
        <v>#DIV/0!</v>
      </c>
      <c r="L747" s="54" t="str">
        <f>CONCATENATE("Adding $",ROUND(B747/1000,1),"K actually added $",ROUND((B747+(J747-'SS taxation calculator'!$G$8))/1000,1),"K")</f>
        <v>Adding $-312K actually added $-312K</v>
      </c>
      <c r="M747" s="61">
        <f>'SS taxation calculator'!$C$7+'SS taxation calculator'!$C$8+'SS taxation calculator'!$C$9+B747</f>
        <v>-312000</v>
      </c>
      <c r="N747" s="55">
        <f>J747+B747+'SS taxation calculator'!$C$7</f>
        <v>-312000</v>
      </c>
      <c r="O747" s="55">
        <f t="shared" si="7"/>
        <v>31500</v>
      </c>
      <c r="P747" s="132">
        <f>VLOOKUP('SS taxation calculator'!$C$12,'SS taxation calculator'!$BC$6:$BF$16,3,FALSE)</f>
        <v>0</v>
      </c>
      <c r="Q747" s="132">
        <f>VLOOKUP('SS taxation calculator'!$C$12,'SS taxation calculator'!$BC$6:$BF$16,4,FALSE)</f>
        <v>0</v>
      </c>
      <c r="R747" s="132">
        <f t="shared" si="8"/>
        <v>0</v>
      </c>
      <c r="S747" s="205">
        <f>VLOOKUP('SS taxation calculator'!$C$12,'SS taxation calculator'!$BC$6:$BF$16,2,FALSE)</f>
        <v>0</v>
      </c>
      <c r="T747" s="132">
        <f t="shared" si="9"/>
        <v>0</v>
      </c>
    </row>
    <row r="748" ht="15.75" customHeight="1">
      <c r="A748" s="55">
        <f t="shared" si="11"/>
        <v>0</v>
      </c>
      <c r="B748" s="52">
        <f t="shared" si="2"/>
        <v>-311000</v>
      </c>
      <c r="C748" s="51">
        <f>'SS taxation calculator'!$G$7</f>
        <v>0</v>
      </c>
      <c r="D748" s="52">
        <f>'SS taxation calculator'!$C$7+B748+'SS taxation calculator'!$C$8+'SS taxation calculator'!$C$9*0.5-'Line By Line'!$E$12</f>
        <v>-311000</v>
      </c>
      <c r="E748" s="52">
        <f>IF(D748&lt;'Line By Line'!$E$14,0,MIN(D748-'Line By Line'!$E$14,'Line By Line'!$E$16))</f>
        <v>0</v>
      </c>
      <c r="F748" s="52">
        <f t="shared" si="3"/>
        <v>0</v>
      </c>
      <c r="G748" s="51" t="str">
        <f t="shared" si="4"/>
        <v>50% of 1st TH</v>
      </c>
      <c r="H748" s="51">
        <f>IF('Line By Line'!$E$14&lt;D748,D748-'Line By Line'!$E$14-E748,0)</f>
        <v>0</v>
      </c>
      <c r="I748" s="52">
        <f>H748*'SS taxation calculator'!$E$32</f>
        <v>0</v>
      </c>
      <c r="J748" s="52">
        <f t="shared" si="5"/>
        <v>0</v>
      </c>
      <c r="K748" s="204" t="str">
        <f t="shared" si="6"/>
        <v>#DIV/0!</v>
      </c>
      <c r="L748" s="54" t="str">
        <f>CONCATENATE("Adding $",ROUND(B748/1000,1),"K actually added $",ROUND((B748+(J748-'SS taxation calculator'!$G$8))/1000,1),"K")</f>
        <v>Adding $-311K actually added $-311K</v>
      </c>
      <c r="M748" s="61">
        <f>'SS taxation calculator'!$C$7+'SS taxation calculator'!$C$8+'SS taxation calculator'!$C$9+B748</f>
        <v>-311000</v>
      </c>
      <c r="N748" s="55">
        <f>J748+B748+'SS taxation calculator'!$C$7</f>
        <v>-311000</v>
      </c>
      <c r="O748" s="55">
        <f t="shared" si="7"/>
        <v>31500</v>
      </c>
      <c r="P748" s="132">
        <f>VLOOKUP('SS taxation calculator'!$C$12,'SS taxation calculator'!$BC$6:$BF$16,3,FALSE)</f>
        <v>0</v>
      </c>
      <c r="Q748" s="132">
        <f>VLOOKUP('SS taxation calculator'!$C$12,'SS taxation calculator'!$BC$6:$BF$16,4,FALSE)</f>
        <v>0</v>
      </c>
      <c r="R748" s="132">
        <f t="shared" si="8"/>
        <v>0</v>
      </c>
      <c r="S748" s="205">
        <f>VLOOKUP('SS taxation calculator'!$C$12,'SS taxation calculator'!$BC$6:$BF$16,2,FALSE)</f>
        <v>0</v>
      </c>
      <c r="T748" s="132">
        <f t="shared" si="9"/>
        <v>0</v>
      </c>
    </row>
    <row r="749" ht="15.75" customHeight="1">
      <c r="A749" s="55">
        <f t="shared" si="11"/>
        <v>0</v>
      </c>
      <c r="B749" s="52">
        <f t="shared" si="2"/>
        <v>-310000</v>
      </c>
      <c r="C749" s="51">
        <f>'SS taxation calculator'!$G$7</f>
        <v>0</v>
      </c>
      <c r="D749" s="52">
        <f>'SS taxation calculator'!$C$7+B749+'SS taxation calculator'!$C$8+'SS taxation calculator'!$C$9*0.5-'Line By Line'!$E$12</f>
        <v>-310000</v>
      </c>
      <c r="E749" s="52">
        <f>IF(D749&lt;'Line By Line'!$E$14,0,MIN(D749-'Line By Line'!$E$14,'Line By Line'!$E$16))</f>
        <v>0</v>
      </c>
      <c r="F749" s="52">
        <f t="shared" si="3"/>
        <v>0</v>
      </c>
      <c r="G749" s="51" t="str">
        <f t="shared" si="4"/>
        <v>50% of 1st TH</v>
      </c>
      <c r="H749" s="51">
        <f>IF('Line By Line'!$E$14&lt;D749,D749-'Line By Line'!$E$14-E749,0)</f>
        <v>0</v>
      </c>
      <c r="I749" s="52">
        <f>H749*'SS taxation calculator'!$E$32</f>
        <v>0</v>
      </c>
      <c r="J749" s="52">
        <f t="shared" si="5"/>
        <v>0</v>
      </c>
      <c r="K749" s="204" t="str">
        <f t="shared" si="6"/>
        <v>#DIV/0!</v>
      </c>
      <c r="L749" s="54" t="str">
        <f>CONCATENATE("Adding $",ROUND(B749/1000,1),"K actually added $",ROUND((B749+(J749-'SS taxation calculator'!$G$8))/1000,1),"K")</f>
        <v>Adding $-310K actually added $-310K</v>
      </c>
      <c r="M749" s="61">
        <f>'SS taxation calculator'!$C$7+'SS taxation calculator'!$C$8+'SS taxation calculator'!$C$9+B749</f>
        <v>-310000</v>
      </c>
      <c r="N749" s="55">
        <f>J749+B749+'SS taxation calculator'!$C$7</f>
        <v>-310000</v>
      </c>
      <c r="O749" s="55">
        <f t="shared" si="7"/>
        <v>31500</v>
      </c>
      <c r="P749" s="132">
        <f>VLOOKUP('SS taxation calculator'!$C$12,'SS taxation calculator'!$BC$6:$BF$16,3,FALSE)</f>
        <v>0</v>
      </c>
      <c r="Q749" s="132">
        <f>VLOOKUP('SS taxation calculator'!$C$12,'SS taxation calculator'!$BC$6:$BF$16,4,FALSE)</f>
        <v>0</v>
      </c>
      <c r="R749" s="132">
        <f t="shared" si="8"/>
        <v>0</v>
      </c>
      <c r="S749" s="205">
        <f>VLOOKUP('SS taxation calculator'!$C$12,'SS taxation calculator'!$BC$6:$BF$16,2,FALSE)</f>
        <v>0</v>
      </c>
      <c r="T749" s="132">
        <f t="shared" si="9"/>
        <v>0</v>
      </c>
    </row>
    <row r="750" ht="15.75" customHeight="1">
      <c r="A750" s="55">
        <f t="shared" si="11"/>
        <v>0</v>
      </c>
      <c r="B750" s="52">
        <f t="shared" si="2"/>
        <v>-309000</v>
      </c>
      <c r="C750" s="51">
        <f>'SS taxation calculator'!$G$7</f>
        <v>0</v>
      </c>
      <c r="D750" s="52">
        <f>'SS taxation calculator'!$C$7+B750+'SS taxation calculator'!$C$8+'SS taxation calculator'!$C$9*0.5-'Line By Line'!$E$12</f>
        <v>-309000</v>
      </c>
      <c r="E750" s="52">
        <f>IF(D750&lt;'Line By Line'!$E$14,0,MIN(D750-'Line By Line'!$E$14,'Line By Line'!$E$16))</f>
        <v>0</v>
      </c>
      <c r="F750" s="52">
        <f t="shared" si="3"/>
        <v>0</v>
      </c>
      <c r="G750" s="51" t="str">
        <f t="shared" si="4"/>
        <v>50% of 1st TH</v>
      </c>
      <c r="H750" s="51">
        <f>IF('Line By Line'!$E$14&lt;D750,D750-'Line By Line'!$E$14-E750,0)</f>
        <v>0</v>
      </c>
      <c r="I750" s="52">
        <f>H750*'SS taxation calculator'!$E$32</f>
        <v>0</v>
      </c>
      <c r="J750" s="52">
        <f t="shared" si="5"/>
        <v>0</v>
      </c>
      <c r="K750" s="204" t="str">
        <f t="shared" si="6"/>
        <v>#DIV/0!</v>
      </c>
      <c r="L750" s="54" t="str">
        <f>CONCATENATE("Adding $",ROUND(B750/1000,1),"K actually added $",ROUND((B750+(J750-'SS taxation calculator'!$G$8))/1000,1),"K")</f>
        <v>Adding $-309K actually added $-309K</v>
      </c>
      <c r="M750" s="61">
        <f>'SS taxation calculator'!$C$7+'SS taxation calculator'!$C$8+'SS taxation calculator'!$C$9+B750</f>
        <v>-309000</v>
      </c>
      <c r="N750" s="55">
        <f>J750+B750+'SS taxation calculator'!$C$7</f>
        <v>-309000</v>
      </c>
      <c r="O750" s="55">
        <f t="shared" si="7"/>
        <v>31500</v>
      </c>
      <c r="P750" s="132">
        <f>VLOOKUP('SS taxation calculator'!$C$12,'SS taxation calculator'!$BC$6:$BF$16,3,FALSE)</f>
        <v>0</v>
      </c>
      <c r="Q750" s="132">
        <f>VLOOKUP('SS taxation calculator'!$C$12,'SS taxation calculator'!$BC$6:$BF$16,4,FALSE)</f>
        <v>0</v>
      </c>
      <c r="R750" s="132">
        <f t="shared" si="8"/>
        <v>0</v>
      </c>
      <c r="S750" s="205">
        <f>VLOOKUP('SS taxation calculator'!$C$12,'SS taxation calculator'!$BC$6:$BF$16,2,FALSE)</f>
        <v>0</v>
      </c>
      <c r="T750" s="132">
        <f t="shared" si="9"/>
        <v>0</v>
      </c>
    </row>
    <row r="751" ht="15.75" customHeight="1">
      <c r="A751" s="55">
        <f t="shared" si="11"/>
        <v>0</v>
      </c>
      <c r="B751" s="52">
        <f t="shared" si="2"/>
        <v>-308000</v>
      </c>
      <c r="C751" s="51">
        <f>'SS taxation calculator'!$G$7</f>
        <v>0</v>
      </c>
      <c r="D751" s="52">
        <f>'SS taxation calculator'!$C$7+B751+'SS taxation calculator'!$C$8+'SS taxation calculator'!$C$9*0.5-'Line By Line'!$E$12</f>
        <v>-308000</v>
      </c>
      <c r="E751" s="52">
        <f>IF(D751&lt;'Line By Line'!$E$14,0,MIN(D751-'Line By Line'!$E$14,'Line By Line'!$E$16))</f>
        <v>0</v>
      </c>
      <c r="F751" s="52">
        <f t="shared" si="3"/>
        <v>0</v>
      </c>
      <c r="G751" s="51" t="str">
        <f t="shared" si="4"/>
        <v>50% of 1st TH</v>
      </c>
      <c r="H751" s="51">
        <f>IF('Line By Line'!$E$14&lt;D751,D751-'Line By Line'!$E$14-E751,0)</f>
        <v>0</v>
      </c>
      <c r="I751" s="52">
        <f>H751*'SS taxation calculator'!$E$32</f>
        <v>0</v>
      </c>
      <c r="J751" s="52">
        <f t="shared" si="5"/>
        <v>0</v>
      </c>
      <c r="K751" s="204" t="str">
        <f t="shared" si="6"/>
        <v>#DIV/0!</v>
      </c>
      <c r="L751" s="54" t="str">
        <f>CONCATENATE("Adding $",ROUND(B751/1000,1),"K actually added $",ROUND((B751+(J751-'SS taxation calculator'!$G$8))/1000,1),"K")</f>
        <v>Adding $-308K actually added $-308K</v>
      </c>
      <c r="M751" s="61">
        <f>'SS taxation calculator'!$C$7+'SS taxation calculator'!$C$8+'SS taxation calculator'!$C$9+B751</f>
        <v>-308000</v>
      </c>
      <c r="N751" s="55">
        <f>J751+B751+'SS taxation calculator'!$C$7</f>
        <v>-308000</v>
      </c>
      <c r="O751" s="55">
        <f t="shared" si="7"/>
        <v>31500</v>
      </c>
      <c r="P751" s="132">
        <f>VLOOKUP('SS taxation calculator'!$C$12,'SS taxation calculator'!$BC$6:$BF$16,3,FALSE)</f>
        <v>0</v>
      </c>
      <c r="Q751" s="132">
        <f>VLOOKUP('SS taxation calculator'!$C$12,'SS taxation calculator'!$BC$6:$BF$16,4,FALSE)</f>
        <v>0</v>
      </c>
      <c r="R751" s="132">
        <f t="shared" si="8"/>
        <v>0</v>
      </c>
      <c r="S751" s="205">
        <f>VLOOKUP('SS taxation calculator'!$C$12,'SS taxation calculator'!$BC$6:$BF$16,2,FALSE)</f>
        <v>0</v>
      </c>
      <c r="T751" s="132">
        <f t="shared" si="9"/>
        <v>0</v>
      </c>
    </row>
    <row r="752" ht="15.75" customHeight="1">
      <c r="A752" s="55">
        <f t="shared" si="11"/>
        <v>0</v>
      </c>
      <c r="B752" s="52">
        <f t="shared" si="2"/>
        <v>-307000</v>
      </c>
      <c r="C752" s="51">
        <f>'SS taxation calculator'!$G$7</f>
        <v>0</v>
      </c>
      <c r="D752" s="52">
        <f>'SS taxation calculator'!$C$7+B752+'SS taxation calculator'!$C$8+'SS taxation calculator'!$C$9*0.5-'Line By Line'!$E$12</f>
        <v>-307000</v>
      </c>
      <c r="E752" s="52">
        <f>IF(D752&lt;'Line By Line'!$E$14,0,MIN(D752-'Line By Line'!$E$14,'Line By Line'!$E$16))</f>
        <v>0</v>
      </c>
      <c r="F752" s="52">
        <f t="shared" si="3"/>
        <v>0</v>
      </c>
      <c r="G752" s="51" t="str">
        <f t="shared" si="4"/>
        <v>50% of 1st TH</v>
      </c>
      <c r="H752" s="51">
        <f>IF('Line By Line'!$E$14&lt;D752,D752-'Line By Line'!$E$14-E752,0)</f>
        <v>0</v>
      </c>
      <c r="I752" s="52">
        <f>H752*'SS taxation calculator'!$E$32</f>
        <v>0</v>
      </c>
      <c r="J752" s="52">
        <f t="shared" si="5"/>
        <v>0</v>
      </c>
      <c r="K752" s="204" t="str">
        <f t="shared" si="6"/>
        <v>#DIV/0!</v>
      </c>
      <c r="L752" s="54" t="str">
        <f>CONCATENATE("Adding $",ROUND(B752/1000,1),"K actually added $",ROUND((B752+(J752-'SS taxation calculator'!$G$8))/1000,1),"K")</f>
        <v>Adding $-307K actually added $-307K</v>
      </c>
      <c r="M752" s="61">
        <f>'SS taxation calculator'!$C$7+'SS taxation calculator'!$C$8+'SS taxation calculator'!$C$9+B752</f>
        <v>-307000</v>
      </c>
      <c r="N752" s="55">
        <f>J752+B752+'SS taxation calculator'!$C$7</f>
        <v>-307000</v>
      </c>
      <c r="O752" s="55">
        <f t="shared" si="7"/>
        <v>31500</v>
      </c>
      <c r="P752" s="132">
        <f>VLOOKUP('SS taxation calculator'!$C$12,'SS taxation calculator'!$BC$6:$BF$16,3,FALSE)</f>
        <v>0</v>
      </c>
      <c r="Q752" s="132">
        <f>VLOOKUP('SS taxation calculator'!$C$12,'SS taxation calculator'!$BC$6:$BF$16,4,FALSE)</f>
        <v>0</v>
      </c>
      <c r="R752" s="132">
        <f t="shared" si="8"/>
        <v>0</v>
      </c>
      <c r="S752" s="205">
        <f>VLOOKUP('SS taxation calculator'!$C$12,'SS taxation calculator'!$BC$6:$BF$16,2,FALSE)</f>
        <v>0</v>
      </c>
      <c r="T752" s="132">
        <f t="shared" si="9"/>
        <v>0</v>
      </c>
    </row>
    <row r="753" ht="15.75" customHeight="1">
      <c r="A753" s="55">
        <f t="shared" si="11"/>
        <v>0</v>
      </c>
      <c r="B753" s="52">
        <f t="shared" si="2"/>
        <v>-306000</v>
      </c>
      <c r="C753" s="51">
        <f>'SS taxation calculator'!$G$7</f>
        <v>0</v>
      </c>
      <c r="D753" s="52">
        <f>'SS taxation calculator'!$C$7+B753+'SS taxation calculator'!$C$8+'SS taxation calculator'!$C$9*0.5-'Line By Line'!$E$12</f>
        <v>-306000</v>
      </c>
      <c r="E753" s="52">
        <f>IF(D753&lt;'Line By Line'!$E$14,0,MIN(D753-'Line By Line'!$E$14,'Line By Line'!$E$16))</f>
        <v>0</v>
      </c>
      <c r="F753" s="52">
        <f t="shared" si="3"/>
        <v>0</v>
      </c>
      <c r="G753" s="51" t="str">
        <f t="shared" si="4"/>
        <v>50% of 1st TH</v>
      </c>
      <c r="H753" s="51">
        <f>IF('Line By Line'!$E$14&lt;D753,D753-'Line By Line'!$E$14-E753,0)</f>
        <v>0</v>
      </c>
      <c r="I753" s="52">
        <f>H753*'SS taxation calculator'!$E$32</f>
        <v>0</v>
      </c>
      <c r="J753" s="52">
        <f t="shared" si="5"/>
        <v>0</v>
      </c>
      <c r="K753" s="204" t="str">
        <f t="shared" si="6"/>
        <v>#DIV/0!</v>
      </c>
      <c r="L753" s="54" t="str">
        <f>CONCATENATE("Adding $",ROUND(B753/1000,1),"K actually added $",ROUND((B753+(J753-'SS taxation calculator'!$G$8))/1000,1),"K")</f>
        <v>Adding $-306K actually added $-306K</v>
      </c>
      <c r="M753" s="61">
        <f>'SS taxation calculator'!$C$7+'SS taxation calculator'!$C$8+'SS taxation calculator'!$C$9+B753</f>
        <v>-306000</v>
      </c>
      <c r="N753" s="55">
        <f>J753+B753+'SS taxation calculator'!$C$7</f>
        <v>-306000</v>
      </c>
      <c r="O753" s="55">
        <f t="shared" si="7"/>
        <v>31500</v>
      </c>
      <c r="P753" s="132">
        <f>VLOOKUP('SS taxation calculator'!$C$12,'SS taxation calculator'!$BC$6:$BF$16,3,FALSE)</f>
        <v>0</v>
      </c>
      <c r="Q753" s="132">
        <f>VLOOKUP('SS taxation calculator'!$C$12,'SS taxation calculator'!$BC$6:$BF$16,4,FALSE)</f>
        <v>0</v>
      </c>
      <c r="R753" s="132">
        <f t="shared" si="8"/>
        <v>0</v>
      </c>
      <c r="S753" s="205">
        <f>VLOOKUP('SS taxation calculator'!$C$12,'SS taxation calculator'!$BC$6:$BF$16,2,FALSE)</f>
        <v>0</v>
      </c>
      <c r="T753" s="132">
        <f t="shared" si="9"/>
        <v>0</v>
      </c>
    </row>
    <row r="754" ht="15.75" customHeight="1">
      <c r="A754" s="55">
        <f t="shared" si="11"/>
        <v>0</v>
      </c>
      <c r="B754" s="52">
        <f t="shared" si="2"/>
        <v>-305000</v>
      </c>
      <c r="C754" s="51">
        <f>'SS taxation calculator'!$G$7</f>
        <v>0</v>
      </c>
      <c r="D754" s="52">
        <f>'SS taxation calculator'!$C$7+B754+'SS taxation calculator'!$C$8+'SS taxation calculator'!$C$9*0.5-'Line By Line'!$E$12</f>
        <v>-305000</v>
      </c>
      <c r="E754" s="52">
        <f>IF(D754&lt;'Line By Line'!$E$14,0,MIN(D754-'Line By Line'!$E$14,'Line By Line'!$E$16))</f>
        <v>0</v>
      </c>
      <c r="F754" s="52">
        <f t="shared" si="3"/>
        <v>0</v>
      </c>
      <c r="G754" s="51" t="str">
        <f t="shared" si="4"/>
        <v>50% of 1st TH</v>
      </c>
      <c r="H754" s="51">
        <f>IF('Line By Line'!$E$14&lt;D754,D754-'Line By Line'!$E$14-E754,0)</f>
        <v>0</v>
      </c>
      <c r="I754" s="52">
        <f>H754*'SS taxation calculator'!$E$32</f>
        <v>0</v>
      </c>
      <c r="J754" s="52">
        <f t="shared" si="5"/>
        <v>0</v>
      </c>
      <c r="K754" s="204" t="str">
        <f t="shared" si="6"/>
        <v>#DIV/0!</v>
      </c>
      <c r="L754" s="54" t="str">
        <f>CONCATENATE("Adding $",ROUND(B754/1000,1),"K actually added $",ROUND((B754+(J754-'SS taxation calculator'!$G$8))/1000,1),"K")</f>
        <v>Adding $-305K actually added $-305K</v>
      </c>
      <c r="M754" s="61">
        <f>'SS taxation calculator'!$C$7+'SS taxation calculator'!$C$8+'SS taxation calculator'!$C$9+B754</f>
        <v>-305000</v>
      </c>
      <c r="N754" s="55">
        <f>J754+B754+'SS taxation calculator'!$C$7</f>
        <v>-305000</v>
      </c>
      <c r="O754" s="55">
        <f t="shared" si="7"/>
        <v>31500</v>
      </c>
      <c r="P754" s="132">
        <f>VLOOKUP('SS taxation calculator'!$C$12,'SS taxation calculator'!$BC$6:$BF$16,3,FALSE)</f>
        <v>0</v>
      </c>
      <c r="Q754" s="132">
        <f>VLOOKUP('SS taxation calculator'!$C$12,'SS taxation calculator'!$BC$6:$BF$16,4,FALSE)</f>
        <v>0</v>
      </c>
      <c r="R754" s="132">
        <f t="shared" si="8"/>
        <v>0</v>
      </c>
      <c r="S754" s="205">
        <f>VLOOKUP('SS taxation calculator'!$C$12,'SS taxation calculator'!$BC$6:$BF$16,2,FALSE)</f>
        <v>0</v>
      </c>
      <c r="T754" s="132">
        <f t="shared" si="9"/>
        <v>0</v>
      </c>
    </row>
    <row r="755" ht="15.75" customHeight="1">
      <c r="A755" s="55">
        <f t="shared" si="11"/>
        <v>0</v>
      </c>
      <c r="B755" s="52">
        <f t="shared" si="2"/>
        <v>-304000</v>
      </c>
      <c r="C755" s="51">
        <f>'SS taxation calculator'!$G$7</f>
        <v>0</v>
      </c>
      <c r="D755" s="52">
        <f>'SS taxation calculator'!$C$7+B755+'SS taxation calculator'!$C$8+'SS taxation calculator'!$C$9*0.5-'Line By Line'!$E$12</f>
        <v>-304000</v>
      </c>
      <c r="E755" s="52">
        <f>IF(D755&lt;'Line By Line'!$E$14,0,MIN(D755-'Line By Line'!$E$14,'Line By Line'!$E$16))</f>
        <v>0</v>
      </c>
      <c r="F755" s="52">
        <f t="shared" si="3"/>
        <v>0</v>
      </c>
      <c r="G755" s="51" t="str">
        <f t="shared" si="4"/>
        <v>50% of 1st TH</v>
      </c>
      <c r="H755" s="51">
        <f>IF('Line By Line'!$E$14&lt;D755,D755-'Line By Line'!$E$14-E755,0)</f>
        <v>0</v>
      </c>
      <c r="I755" s="52">
        <f>H755*'SS taxation calculator'!$E$32</f>
        <v>0</v>
      </c>
      <c r="J755" s="52">
        <f t="shared" si="5"/>
        <v>0</v>
      </c>
      <c r="K755" s="204" t="str">
        <f t="shared" si="6"/>
        <v>#DIV/0!</v>
      </c>
      <c r="L755" s="54" t="str">
        <f>CONCATENATE("Adding $",ROUND(B755/1000,1),"K actually added $",ROUND((B755+(J755-'SS taxation calculator'!$G$8))/1000,1),"K")</f>
        <v>Adding $-304K actually added $-304K</v>
      </c>
      <c r="M755" s="61">
        <f>'SS taxation calculator'!$C$7+'SS taxation calculator'!$C$8+'SS taxation calculator'!$C$9+B755</f>
        <v>-304000</v>
      </c>
      <c r="N755" s="55">
        <f>J755+B755+'SS taxation calculator'!$C$7</f>
        <v>-304000</v>
      </c>
      <c r="O755" s="55">
        <f t="shared" si="7"/>
        <v>31500</v>
      </c>
      <c r="P755" s="132">
        <f>VLOOKUP('SS taxation calculator'!$C$12,'SS taxation calculator'!$BC$6:$BF$16,3,FALSE)</f>
        <v>0</v>
      </c>
      <c r="Q755" s="132">
        <f>VLOOKUP('SS taxation calculator'!$C$12,'SS taxation calculator'!$BC$6:$BF$16,4,FALSE)</f>
        <v>0</v>
      </c>
      <c r="R755" s="132">
        <f t="shared" si="8"/>
        <v>0</v>
      </c>
      <c r="S755" s="205">
        <f>VLOOKUP('SS taxation calculator'!$C$12,'SS taxation calculator'!$BC$6:$BF$16,2,FALSE)</f>
        <v>0</v>
      </c>
      <c r="T755" s="132">
        <f t="shared" si="9"/>
        <v>0</v>
      </c>
    </row>
    <row r="756" ht="15.75" customHeight="1">
      <c r="A756" s="55">
        <f t="shared" si="11"/>
        <v>0</v>
      </c>
      <c r="B756" s="52">
        <f t="shared" si="2"/>
        <v>-303000</v>
      </c>
      <c r="C756" s="51">
        <f>'SS taxation calculator'!$G$7</f>
        <v>0</v>
      </c>
      <c r="D756" s="52">
        <f>'SS taxation calculator'!$C$7+B756+'SS taxation calculator'!$C$8+'SS taxation calculator'!$C$9*0.5-'Line By Line'!$E$12</f>
        <v>-303000</v>
      </c>
      <c r="E756" s="52">
        <f>IF(D756&lt;'Line By Line'!$E$14,0,MIN(D756-'Line By Line'!$E$14,'Line By Line'!$E$16))</f>
        <v>0</v>
      </c>
      <c r="F756" s="52">
        <f t="shared" si="3"/>
        <v>0</v>
      </c>
      <c r="G756" s="51" t="str">
        <f t="shared" si="4"/>
        <v>50% of 1st TH</v>
      </c>
      <c r="H756" s="51">
        <f>IF('Line By Line'!$E$14&lt;D756,D756-'Line By Line'!$E$14-E756,0)</f>
        <v>0</v>
      </c>
      <c r="I756" s="52">
        <f>H756*'SS taxation calculator'!$E$32</f>
        <v>0</v>
      </c>
      <c r="J756" s="52">
        <f t="shared" si="5"/>
        <v>0</v>
      </c>
      <c r="K756" s="204" t="str">
        <f t="shared" si="6"/>
        <v>#DIV/0!</v>
      </c>
      <c r="L756" s="54" t="str">
        <f>CONCATENATE("Adding $",ROUND(B756/1000,1),"K actually added $",ROUND((B756+(J756-'SS taxation calculator'!$G$8))/1000,1),"K")</f>
        <v>Adding $-303K actually added $-303K</v>
      </c>
      <c r="M756" s="61">
        <f>'SS taxation calculator'!$C$7+'SS taxation calculator'!$C$8+'SS taxation calculator'!$C$9+B756</f>
        <v>-303000</v>
      </c>
      <c r="N756" s="55">
        <f>J756+B756+'SS taxation calculator'!$C$7</f>
        <v>-303000</v>
      </c>
      <c r="O756" s="55">
        <f t="shared" si="7"/>
        <v>31500</v>
      </c>
      <c r="P756" s="132">
        <f>VLOOKUP('SS taxation calculator'!$C$12,'SS taxation calculator'!$BC$6:$BF$16,3,FALSE)</f>
        <v>0</v>
      </c>
      <c r="Q756" s="132">
        <f>VLOOKUP('SS taxation calculator'!$C$12,'SS taxation calculator'!$BC$6:$BF$16,4,FALSE)</f>
        <v>0</v>
      </c>
      <c r="R756" s="132">
        <f t="shared" si="8"/>
        <v>0</v>
      </c>
      <c r="S756" s="205">
        <f>VLOOKUP('SS taxation calculator'!$C$12,'SS taxation calculator'!$BC$6:$BF$16,2,FALSE)</f>
        <v>0</v>
      </c>
      <c r="T756" s="132">
        <f t="shared" si="9"/>
        <v>0</v>
      </c>
    </row>
    <row r="757" ht="15.75" customHeight="1">
      <c r="A757" s="55">
        <f t="shared" si="11"/>
        <v>0</v>
      </c>
      <c r="B757" s="52">
        <f t="shared" si="2"/>
        <v>-302000</v>
      </c>
      <c r="C757" s="51">
        <f>'SS taxation calculator'!$G$7</f>
        <v>0</v>
      </c>
      <c r="D757" s="52">
        <f>'SS taxation calculator'!$C$7+B757+'SS taxation calculator'!$C$8+'SS taxation calculator'!$C$9*0.5-'Line By Line'!$E$12</f>
        <v>-302000</v>
      </c>
      <c r="E757" s="52">
        <f>IF(D757&lt;'Line By Line'!$E$14,0,MIN(D757-'Line By Line'!$E$14,'Line By Line'!$E$16))</f>
        <v>0</v>
      </c>
      <c r="F757" s="52">
        <f t="shared" si="3"/>
        <v>0</v>
      </c>
      <c r="G757" s="51" t="str">
        <f t="shared" si="4"/>
        <v>50% of 1st TH</v>
      </c>
      <c r="H757" s="51">
        <f>IF('Line By Line'!$E$14&lt;D757,D757-'Line By Line'!$E$14-E757,0)</f>
        <v>0</v>
      </c>
      <c r="I757" s="52">
        <f>H757*'SS taxation calculator'!$E$32</f>
        <v>0</v>
      </c>
      <c r="J757" s="52">
        <f t="shared" si="5"/>
        <v>0</v>
      </c>
      <c r="K757" s="204" t="str">
        <f t="shared" si="6"/>
        <v>#DIV/0!</v>
      </c>
      <c r="L757" s="54" t="str">
        <f>CONCATENATE("Adding $",ROUND(B757/1000,1),"K actually added $",ROUND((B757+(J757-'SS taxation calculator'!$G$8))/1000,1),"K")</f>
        <v>Adding $-302K actually added $-302K</v>
      </c>
      <c r="M757" s="61">
        <f>'SS taxation calculator'!$C$7+'SS taxation calculator'!$C$8+'SS taxation calculator'!$C$9+B757</f>
        <v>-302000</v>
      </c>
      <c r="N757" s="55">
        <f>J757+B757+'SS taxation calculator'!$C$7</f>
        <v>-302000</v>
      </c>
      <c r="O757" s="55">
        <f t="shared" si="7"/>
        <v>31500</v>
      </c>
      <c r="P757" s="132">
        <f>VLOOKUP('SS taxation calculator'!$C$12,'SS taxation calculator'!$BC$6:$BF$16,3,FALSE)</f>
        <v>0</v>
      </c>
      <c r="Q757" s="132">
        <f>VLOOKUP('SS taxation calculator'!$C$12,'SS taxation calculator'!$BC$6:$BF$16,4,FALSE)</f>
        <v>0</v>
      </c>
      <c r="R757" s="132">
        <f t="shared" si="8"/>
        <v>0</v>
      </c>
      <c r="S757" s="205">
        <f>VLOOKUP('SS taxation calculator'!$C$12,'SS taxation calculator'!$BC$6:$BF$16,2,FALSE)</f>
        <v>0</v>
      </c>
      <c r="T757" s="132">
        <f t="shared" si="9"/>
        <v>0</v>
      </c>
    </row>
    <row r="758" ht="15.75" customHeight="1">
      <c r="A758" s="55">
        <f t="shared" si="11"/>
        <v>0</v>
      </c>
      <c r="B758" s="52">
        <f t="shared" si="2"/>
        <v>-301000</v>
      </c>
      <c r="C758" s="51">
        <f>'SS taxation calculator'!$G$7</f>
        <v>0</v>
      </c>
      <c r="D758" s="52">
        <f>'SS taxation calculator'!$C$7+B758+'SS taxation calculator'!$C$8+'SS taxation calculator'!$C$9*0.5-'Line By Line'!$E$12</f>
        <v>-301000</v>
      </c>
      <c r="E758" s="52">
        <f>IF(D758&lt;'Line By Line'!$E$14,0,MIN(D758-'Line By Line'!$E$14,'Line By Line'!$E$16))</f>
        <v>0</v>
      </c>
      <c r="F758" s="52">
        <f t="shared" si="3"/>
        <v>0</v>
      </c>
      <c r="G758" s="51" t="str">
        <f t="shared" si="4"/>
        <v>50% of 1st TH</v>
      </c>
      <c r="H758" s="51">
        <f>IF('Line By Line'!$E$14&lt;D758,D758-'Line By Line'!$E$14-E758,0)</f>
        <v>0</v>
      </c>
      <c r="I758" s="52">
        <f>H758*'SS taxation calculator'!$E$32</f>
        <v>0</v>
      </c>
      <c r="J758" s="52">
        <f t="shared" si="5"/>
        <v>0</v>
      </c>
      <c r="K758" s="204" t="str">
        <f t="shared" si="6"/>
        <v>#DIV/0!</v>
      </c>
      <c r="L758" s="54" t="str">
        <f>CONCATENATE("Adding $",ROUND(B758/1000,1),"K actually added $",ROUND((B758+(J758-'SS taxation calculator'!$G$8))/1000,1),"K")</f>
        <v>Adding $-301K actually added $-301K</v>
      </c>
      <c r="M758" s="61">
        <f>'SS taxation calculator'!$C$7+'SS taxation calculator'!$C$8+'SS taxation calculator'!$C$9+B758</f>
        <v>-301000</v>
      </c>
      <c r="N758" s="55">
        <f>J758+B758+'SS taxation calculator'!$C$7</f>
        <v>-301000</v>
      </c>
      <c r="O758" s="55">
        <f t="shared" si="7"/>
        <v>31500</v>
      </c>
      <c r="P758" s="132">
        <f>VLOOKUP('SS taxation calculator'!$C$12,'SS taxation calculator'!$BC$6:$BF$16,3,FALSE)</f>
        <v>0</v>
      </c>
      <c r="Q758" s="132">
        <f>VLOOKUP('SS taxation calculator'!$C$12,'SS taxation calculator'!$BC$6:$BF$16,4,FALSE)</f>
        <v>0</v>
      </c>
      <c r="R758" s="132">
        <f t="shared" si="8"/>
        <v>0</v>
      </c>
      <c r="S758" s="205">
        <f>VLOOKUP('SS taxation calculator'!$C$12,'SS taxation calculator'!$BC$6:$BF$16,2,FALSE)</f>
        <v>0</v>
      </c>
      <c r="T758" s="132">
        <f t="shared" si="9"/>
        <v>0</v>
      </c>
    </row>
    <row r="759" ht="15.75" customHeight="1">
      <c r="A759" s="55">
        <f t="shared" si="11"/>
        <v>0</v>
      </c>
      <c r="B759" s="52">
        <f t="shared" si="2"/>
        <v>-300000</v>
      </c>
      <c r="C759" s="51">
        <f>'SS taxation calculator'!$G$7</f>
        <v>0</v>
      </c>
      <c r="D759" s="52">
        <f>'SS taxation calculator'!$C$7+B759+'SS taxation calculator'!$C$8+'SS taxation calculator'!$C$9*0.5-'Line By Line'!$E$12</f>
        <v>-300000</v>
      </c>
      <c r="E759" s="52">
        <f>IF(D759&lt;'Line By Line'!$E$14,0,MIN(D759-'Line By Line'!$E$14,'Line By Line'!$E$16))</f>
        <v>0</v>
      </c>
      <c r="F759" s="52">
        <f t="shared" si="3"/>
        <v>0</v>
      </c>
      <c r="G759" s="51" t="str">
        <f t="shared" si="4"/>
        <v>50% of 1st TH</v>
      </c>
      <c r="H759" s="51">
        <f>IF('Line By Line'!$E$14&lt;D759,D759-'Line By Line'!$E$14-E759,0)</f>
        <v>0</v>
      </c>
      <c r="I759" s="52">
        <f>H759*'SS taxation calculator'!$E$32</f>
        <v>0</v>
      </c>
      <c r="J759" s="52">
        <f t="shared" si="5"/>
        <v>0</v>
      </c>
      <c r="K759" s="204" t="str">
        <f t="shared" si="6"/>
        <v>#DIV/0!</v>
      </c>
      <c r="L759" s="54" t="str">
        <f>CONCATENATE("Adding $",ROUND(B759/1000,1),"K actually added $",ROUND((B759+(J759-'SS taxation calculator'!$G$8))/1000,1),"K")</f>
        <v>Adding $-300K actually added $-300K</v>
      </c>
      <c r="M759" s="61">
        <f>'SS taxation calculator'!$C$7+'SS taxation calculator'!$C$8+'SS taxation calculator'!$C$9+B759</f>
        <v>-300000</v>
      </c>
      <c r="N759" s="55">
        <f>J759+B759+'SS taxation calculator'!$C$7</f>
        <v>-300000</v>
      </c>
      <c r="O759" s="55">
        <f t="shared" si="7"/>
        <v>31500</v>
      </c>
      <c r="P759" s="132">
        <f>VLOOKUP('SS taxation calculator'!$C$12,'SS taxation calculator'!$BC$6:$BF$16,3,FALSE)</f>
        <v>0</v>
      </c>
      <c r="Q759" s="132">
        <f>VLOOKUP('SS taxation calculator'!$C$12,'SS taxation calculator'!$BC$6:$BF$16,4,FALSE)</f>
        <v>0</v>
      </c>
      <c r="R759" s="132">
        <f t="shared" si="8"/>
        <v>0</v>
      </c>
      <c r="S759" s="205">
        <f>VLOOKUP('SS taxation calculator'!$C$12,'SS taxation calculator'!$BC$6:$BF$16,2,FALSE)</f>
        <v>0</v>
      </c>
      <c r="T759" s="132">
        <f t="shared" si="9"/>
        <v>0</v>
      </c>
    </row>
    <row r="760" ht="15.75" customHeight="1">
      <c r="A760" s="55">
        <f t="shared" si="11"/>
        <v>0</v>
      </c>
      <c r="B760" s="52">
        <f t="shared" si="2"/>
        <v>-299000</v>
      </c>
      <c r="C760" s="51">
        <f>'SS taxation calculator'!$G$7</f>
        <v>0</v>
      </c>
      <c r="D760" s="52">
        <f>'SS taxation calculator'!$C$7+B760+'SS taxation calculator'!$C$8+'SS taxation calculator'!$C$9*0.5-'Line By Line'!$E$12</f>
        <v>-299000</v>
      </c>
      <c r="E760" s="52">
        <f>IF(D760&lt;'Line By Line'!$E$14,0,MIN(D760-'Line By Line'!$E$14,'Line By Line'!$E$16))</f>
        <v>0</v>
      </c>
      <c r="F760" s="52">
        <f t="shared" si="3"/>
        <v>0</v>
      </c>
      <c r="G760" s="51" t="str">
        <f t="shared" si="4"/>
        <v>50% of 1st TH</v>
      </c>
      <c r="H760" s="51">
        <f>IF('Line By Line'!$E$14&lt;D760,D760-'Line By Line'!$E$14-E760,0)</f>
        <v>0</v>
      </c>
      <c r="I760" s="52">
        <f>H760*'SS taxation calculator'!$E$32</f>
        <v>0</v>
      </c>
      <c r="J760" s="52">
        <f t="shared" si="5"/>
        <v>0</v>
      </c>
      <c r="K760" s="204" t="str">
        <f t="shared" si="6"/>
        <v>#DIV/0!</v>
      </c>
      <c r="L760" s="54" t="str">
        <f>CONCATENATE("Adding $",ROUND(B760/1000,1),"K actually added $",ROUND((B760+(J760-'SS taxation calculator'!$G$8))/1000,1),"K")</f>
        <v>Adding $-299K actually added $-299K</v>
      </c>
      <c r="M760" s="61">
        <f>'SS taxation calculator'!$C$7+'SS taxation calculator'!$C$8+'SS taxation calculator'!$C$9+B760</f>
        <v>-299000</v>
      </c>
      <c r="N760" s="55">
        <f>J760+B760+'SS taxation calculator'!$C$7</f>
        <v>-299000</v>
      </c>
      <c r="O760" s="55">
        <f t="shared" si="7"/>
        <v>31500</v>
      </c>
      <c r="P760" s="132">
        <f>VLOOKUP('SS taxation calculator'!$C$12,'SS taxation calculator'!$BC$6:$BF$16,3,FALSE)</f>
        <v>0</v>
      </c>
      <c r="Q760" s="132">
        <f>VLOOKUP('SS taxation calculator'!$C$12,'SS taxation calculator'!$BC$6:$BF$16,4,FALSE)</f>
        <v>0</v>
      </c>
      <c r="R760" s="132">
        <f t="shared" si="8"/>
        <v>0</v>
      </c>
      <c r="S760" s="205">
        <f>VLOOKUP('SS taxation calculator'!$C$12,'SS taxation calculator'!$BC$6:$BF$16,2,FALSE)</f>
        <v>0</v>
      </c>
      <c r="T760" s="132">
        <f t="shared" si="9"/>
        <v>0</v>
      </c>
    </row>
    <row r="761" ht="15.75" customHeight="1">
      <c r="A761" s="55">
        <f t="shared" si="11"/>
        <v>0</v>
      </c>
      <c r="B761" s="52">
        <f t="shared" si="2"/>
        <v>-298000</v>
      </c>
      <c r="C761" s="51">
        <f>'SS taxation calculator'!$G$7</f>
        <v>0</v>
      </c>
      <c r="D761" s="52">
        <f>'SS taxation calculator'!$C$7+B761+'SS taxation calculator'!$C$8+'SS taxation calculator'!$C$9*0.5-'Line By Line'!$E$12</f>
        <v>-298000</v>
      </c>
      <c r="E761" s="52">
        <f>IF(D761&lt;'Line By Line'!$E$14,0,MIN(D761-'Line By Line'!$E$14,'Line By Line'!$E$16))</f>
        <v>0</v>
      </c>
      <c r="F761" s="52">
        <f t="shared" si="3"/>
        <v>0</v>
      </c>
      <c r="G761" s="51" t="str">
        <f t="shared" si="4"/>
        <v>50% of 1st TH</v>
      </c>
      <c r="H761" s="51">
        <f>IF('Line By Line'!$E$14&lt;D761,D761-'Line By Line'!$E$14-E761,0)</f>
        <v>0</v>
      </c>
      <c r="I761" s="52">
        <f>H761*'SS taxation calculator'!$E$32</f>
        <v>0</v>
      </c>
      <c r="J761" s="52">
        <f t="shared" si="5"/>
        <v>0</v>
      </c>
      <c r="K761" s="204" t="str">
        <f t="shared" si="6"/>
        <v>#DIV/0!</v>
      </c>
      <c r="L761" s="54" t="str">
        <f>CONCATENATE("Adding $",ROUND(B761/1000,1),"K actually added $",ROUND((B761+(J761-'SS taxation calculator'!$G$8))/1000,1),"K")</f>
        <v>Adding $-298K actually added $-298K</v>
      </c>
      <c r="M761" s="61">
        <f>'SS taxation calculator'!$C$7+'SS taxation calculator'!$C$8+'SS taxation calculator'!$C$9+B761</f>
        <v>-298000</v>
      </c>
      <c r="N761" s="55">
        <f>J761+B761+'SS taxation calculator'!$C$7</f>
        <v>-298000</v>
      </c>
      <c r="O761" s="55">
        <f t="shared" si="7"/>
        <v>31500</v>
      </c>
      <c r="P761" s="132">
        <f>VLOOKUP('SS taxation calculator'!$C$12,'SS taxation calculator'!$BC$6:$BF$16,3,FALSE)</f>
        <v>0</v>
      </c>
      <c r="Q761" s="132">
        <f>VLOOKUP('SS taxation calculator'!$C$12,'SS taxation calculator'!$BC$6:$BF$16,4,FALSE)</f>
        <v>0</v>
      </c>
      <c r="R761" s="132">
        <f t="shared" si="8"/>
        <v>0</v>
      </c>
      <c r="S761" s="205">
        <f>VLOOKUP('SS taxation calculator'!$C$12,'SS taxation calculator'!$BC$6:$BF$16,2,FALSE)</f>
        <v>0</v>
      </c>
      <c r="T761" s="132">
        <f t="shared" si="9"/>
        <v>0</v>
      </c>
    </row>
    <row r="762" ht="15.75" customHeight="1">
      <c r="A762" s="55">
        <f t="shared" si="11"/>
        <v>0</v>
      </c>
      <c r="B762" s="52">
        <f t="shared" si="2"/>
        <v>-297000</v>
      </c>
      <c r="C762" s="51">
        <f>'SS taxation calculator'!$G$7</f>
        <v>0</v>
      </c>
      <c r="D762" s="52">
        <f>'SS taxation calculator'!$C$7+B762+'SS taxation calculator'!$C$8+'SS taxation calculator'!$C$9*0.5-'Line By Line'!$E$12</f>
        <v>-297000</v>
      </c>
      <c r="E762" s="52">
        <f>IF(D762&lt;'Line By Line'!$E$14,0,MIN(D762-'Line By Line'!$E$14,'Line By Line'!$E$16))</f>
        <v>0</v>
      </c>
      <c r="F762" s="52">
        <f t="shared" si="3"/>
        <v>0</v>
      </c>
      <c r="G762" s="51" t="str">
        <f t="shared" si="4"/>
        <v>50% of 1st TH</v>
      </c>
      <c r="H762" s="51">
        <f>IF('Line By Line'!$E$14&lt;D762,D762-'Line By Line'!$E$14-E762,0)</f>
        <v>0</v>
      </c>
      <c r="I762" s="52">
        <f>H762*'SS taxation calculator'!$E$32</f>
        <v>0</v>
      </c>
      <c r="J762" s="52">
        <f t="shared" si="5"/>
        <v>0</v>
      </c>
      <c r="K762" s="204" t="str">
        <f t="shared" si="6"/>
        <v>#DIV/0!</v>
      </c>
      <c r="L762" s="54" t="str">
        <f>CONCATENATE("Adding $",ROUND(B762/1000,1),"K actually added $",ROUND((B762+(J762-'SS taxation calculator'!$G$8))/1000,1),"K")</f>
        <v>Adding $-297K actually added $-297K</v>
      </c>
      <c r="M762" s="61">
        <f>'SS taxation calculator'!$C$7+'SS taxation calculator'!$C$8+'SS taxation calculator'!$C$9+B762</f>
        <v>-297000</v>
      </c>
      <c r="N762" s="55">
        <f>J762+B762+'SS taxation calculator'!$C$7</f>
        <v>-297000</v>
      </c>
      <c r="O762" s="55">
        <f t="shared" si="7"/>
        <v>31500</v>
      </c>
      <c r="P762" s="132">
        <f>VLOOKUP('SS taxation calculator'!$C$12,'SS taxation calculator'!$BC$6:$BF$16,3,FALSE)</f>
        <v>0</v>
      </c>
      <c r="Q762" s="132">
        <f>VLOOKUP('SS taxation calculator'!$C$12,'SS taxation calculator'!$BC$6:$BF$16,4,FALSE)</f>
        <v>0</v>
      </c>
      <c r="R762" s="132">
        <f t="shared" si="8"/>
        <v>0</v>
      </c>
      <c r="S762" s="205">
        <f>VLOOKUP('SS taxation calculator'!$C$12,'SS taxation calculator'!$BC$6:$BF$16,2,FALSE)</f>
        <v>0</v>
      </c>
      <c r="T762" s="132">
        <f t="shared" si="9"/>
        <v>0</v>
      </c>
    </row>
    <row r="763" ht="15.75" customHeight="1">
      <c r="A763" s="55">
        <f t="shared" si="11"/>
        <v>0</v>
      </c>
      <c r="B763" s="52">
        <f t="shared" si="2"/>
        <v>-296000</v>
      </c>
      <c r="C763" s="51">
        <f>'SS taxation calculator'!$G$7</f>
        <v>0</v>
      </c>
      <c r="D763" s="52">
        <f>'SS taxation calculator'!$C$7+B763+'SS taxation calculator'!$C$8+'SS taxation calculator'!$C$9*0.5-'Line By Line'!$E$12</f>
        <v>-296000</v>
      </c>
      <c r="E763" s="52">
        <f>IF(D763&lt;'Line By Line'!$E$14,0,MIN(D763-'Line By Line'!$E$14,'Line By Line'!$E$16))</f>
        <v>0</v>
      </c>
      <c r="F763" s="52">
        <f t="shared" si="3"/>
        <v>0</v>
      </c>
      <c r="G763" s="51" t="str">
        <f t="shared" si="4"/>
        <v>50% of 1st TH</v>
      </c>
      <c r="H763" s="51">
        <f>IF('Line By Line'!$E$14&lt;D763,D763-'Line By Line'!$E$14-E763,0)</f>
        <v>0</v>
      </c>
      <c r="I763" s="52">
        <f>H763*'SS taxation calculator'!$E$32</f>
        <v>0</v>
      </c>
      <c r="J763" s="52">
        <f t="shared" si="5"/>
        <v>0</v>
      </c>
      <c r="K763" s="204" t="str">
        <f t="shared" si="6"/>
        <v>#DIV/0!</v>
      </c>
      <c r="L763" s="54" t="str">
        <f>CONCATENATE("Adding $",ROUND(B763/1000,1),"K actually added $",ROUND((B763+(J763-'SS taxation calculator'!$G$8))/1000,1),"K")</f>
        <v>Adding $-296K actually added $-296K</v>
      </c>
      <c r="M763" s="61">
        <f>'SS taxation calculator'!$C$7+'SS taxation calculator'!$C$8+'SS taxation calculator'!$C$9+B763</f>
        <v>-296000</v>
      </c>
      <c r="N763" s="55">
        <f>J763+B763+'SS taxation calculator'!$C$7</f>
        <v>-296000</v>
      </c>
      <c r="O763" s="55">
        <f t="shared" si="7"/>
        <v>31500</v>
      </c>
      <c r="P763" s="132">
        <f>VLOOKUP('SS taxation calculator'!$C$12,'SS taxation calculator'!$BC$6:$BF$16,3,FALSE)</f>
        <v>0</v>
      </c>
      <c r="Q763" s="132">
        <f>VLOOKUP('SS taxation calculator'!$C$12,'SS taxation calculator'!$BC$6:$BF$16,4,FALSE)</f>
        <v>0</v>
      </c>
      <c r="R763" s="132">
        <f t="shared" si="8"/>
        <v>0</v>
      </c>
      <c r="S763" s="205">
        <f>VLOOKUP('SS taxation calculator'!$C$12,'SS taxation calculator'!$BC$6:$BF$16,2,FALSE)</f>
        <v>0</v>
      </c>
      <c r="T763" s="132">
        <f t="shared" si="9"/>
        <v>0</v>
      </c>
    </row>
    <row r="764" ht="15.75" customHeight="1">
      <c r="A764" s="55">
        <f t="shared" si="11"/>
        <v>0</v>
      </c>
      <c r="B764" s="52">
        <f t="shared" si="2"/>
        <v>-295000</v>
      </c>
      <c r="C764" s="51">
        <f>'SS taxation calculator'!$G$7</f>
        <v>0</v>
      </c>
      <c r="D764" s="52">
        <f>'SS taxation calculator'!$C$7+B764+'SS taxation calculator'!$C$8+'SS taxation calculator'!$C$9*0.5-'Line By Line'!$E$12</f>
        <v>-295000</v>
      </c>
      <c r="E764" s="52">
        <f>IF(D764&lt;'Line By Line'!$E$14,0,MIN(D764-'Line By Line'!$E$14,'Line By Line'!$E$16))</f>
        <v>0</v>
      </c>
      <c r="F764" s="52">
        <f t="shared" si="3"/>
        <v>0</v>
      </c>
      <c r="G764" s="51" t="str">
        <f t="shared" si="4"/>
        <v>50% of 1st TH</v>
      </c>
      <c r="H764" s="51">
        <f>IF('Line By Line'!$E$14&lt;D764,D764-'Line By Line'!$E$14-E764,0)</f>
        <v>0</v>
      </c>
      <c r="I764" s="52">
        <f>H764*'SS taxation calculator'!$E$32</f>
        <v>0</v>
      </c>
      <c r="J764" s="52">
        <f t="shared" si="5"/>
        <v>0</v>
      </c>
      <c r="K764" s="204" t="str">
        <f t="shared" si="6"/>
        <v>#DIV/0!</v>
      </c>
      <c r="L764" s="54" t="str">
        <f>CONCATENATE("Adding $",ROUND(B764/1000,1),"K actually added $",ROUND((B764+(J764-'SS taxation calculator'!$G$8))/1000,1),"K")</f>
        <v>Adding $-295K actually added $-295K</v>
      </c>
      <c r="M764" s="61">
        <f>'SS taxation calculator'!$C$7+'SS taxation calculator'!$C$8+'SS taxation calculator'!$C$9+B764</f>
        <v>-295000</v>
      </c>
      <c r="N764" s="55">
        <f>J764+B764+'SS taxation calculator'!$C$7</f>
        <v>-295000</v>
      </c>
      <c r="O764" s="55">
        <f t="shared" si="7"/>
        <v>31500</v>
      </c>
      <c r="P764" s="132">
        <f>VLOOKUP('SS taxation calculator'!$C$12,'SS taxation calculator'!$BC$6:$BF$16,3,FALSE)</f>
        <v>0</v>
      </c>
      <c r="Q764" s="132">
        <f>VLOOKUP('SS taxation calculator'!$C$12,'SS taxation calculator'!$BC$6:$BF$16,4,FALSE)</f>
        <v>0</v>
      </c>
      <c r="R764" s="132">
        <f t="shared" si="8"/>
        <v>0</v>
      </c>
      <c r="S764" s="205">
        <f>VLOOKUP('SS taxation calculator'!$C$12,'SS taxation calculator'!$BC$6:$BF$16,2,FALSE)</f>
        <v>0</v>
      </c>
      <c r="T764" s="132">
        <f t="shared" si="9"/>
        <v>0</v>
      </c>
    </row>
    <row r="765" ht="15.75" customHeight="1">
      <c r="A765" s="55">
        <f t="shared" si="11"/>
        <v>0</v>
      </c>
      <c r="B765" s="52">
        <f t="shared" si="2"/>
        <v>-294000</v>
      </c>
      <c r="C765" s="51">
        <f>'SS taxation calculator'!$G$7</f>
        <v>0</v>
      </c>
      <c r="D765" s="52">
        <f>'SS taxation calculator'!$C$7+B765+'SS taxation calculator'!$C$8+'SS taxation calculator'!$C$9*0.5-'Line By Line'!$E$12</f>
        <v>-294000</v>
      </c>
      <c r="E765" s="52">
        <f>IF(D765&lt;'Line By Line'!$E$14,0,MIN(D765-'Line By Line'!$E$14,'Line By Line'!$E$16))</f>
        <v>0</v>
      </c>
      <c r="F765" s="52">
        <f t="shared" si="3"/>
        <v>0</v>
      </c>
      <c r="G765" s="51" t="str">
        <f t="shared" si="4"/>
        <v>50% of 1st TH</v>
      </c>
      <c r="H765" s="51">
        <f>IF('Line By Line'!$E$14&lt;D765,D765-'Line By Line'!$E$14-E765,0)</f>
        <v>0</v>
      </c>
      <c r="I765" s="52">
        <f>H765*'SS taxation calculator'!$E$32</f>
        <v>0</v>
      </c>
      <c r="J765" s="52">
        <f t="shared" si="5"/>
        <v>0</v>
      </c>
      <c r="K765" s="204" t="str">
        <f t="shared" si="6"/>
        <v>#DIV/0!</v>
      </c>
      <c r="L765" s="54" t="str">
        <f>CONCATENATE("Adding $",ROUND(B765/1000,1),"K actually added $",ROUND((B765+(J765-'SS taxation calculator'!$G$8))/1000,1),"K")</f>
        <v>Adding $-294K actually added $-294K</v>
      </c>
      <c r="M765" s="61">
        <f>'SS taxation calculator'!$C$7+'SS taxation calculator'!$C$8+'SS taxation calculator'!$C$9+B765</f>
        <v>-294000</v>
      </c>
      <c r="N765" s="55">
        <f>J765+B765+'SS taxation calculator'!$C$7</f>
        <v>-294000</v>
      </c>
      <c r="O765" s="55">
        <f t="shared" si="7"/>
        <v>31500</v>
      </c>
      <c r="P765" s="132">
        <f>VLOOKUP('SS taxation calculator'!$C$12,'SS taxation calculator'!$BC$6:$BF$16,3,FALSE)</f>
        <v>0</v>
      </c>
      <c r="Q765" s="132">
        <f>VLOOKUP('SS taxation calculator'!$C$12,'SS taxation calculator'!$BC$6:$BF$16,4,FALSE)</f>
        <v>0</v>
      </c>
      <c r="R765" s="132">
        <f t="shared" si="8"/>
        <v>0</v>
      </c>
      <c r="S765" s="205">
        <f>VLOOKUP('SS taxation calculator'!$C$12,'SS taxation calculator'!$BC$6:$BF$16,2,FALSE)</f>
        <v>0</v>
      </c>
      <c r="T765" s="132">
        <f t="shared" si="9"/>
        <v>0</v>
      </c>
    </row>
    <row r="766" ht="15.75" customHeight="1">
      <c r="A766" s="55">
        <f t="shared" si="11"/>
        <v>0</v>
      </c>
      <c r="B766" s="52">
        <f t="shared" si="2"/>
        <v>-293000</v>
      </c>
      <c r="C766" s="51">
        <f>'SS taxation calculator'!$G$7</f>
        <v>0</v>
      </c>
      <c r="D766" s="52">
        <f>'SS taxation calculator'!$C$7+B766+'SS taxation calculator'!$C$8+'SS taxation calculator'!$C$9*0.5-'Line By Line'!$E$12</f>
        <v>-293000</v>
      </c>
      <c r="E766" s="52">
        <f>IF(D766&lt;'Line By Line'!$E$14,0,MIN(D766-'Line By Line'!$E$14,'Line By Line'!$E$16))</f>
        <v>0</v>
      </c>
      <c r="F766" s="52">
        <f t="shared" si="3"/>
        <v>0</v>
      </c>
      <c r="G766" s="51" t="str">
        <f t="shared" si="4"/>
        <v>50% of 1st TH</v>
      </c>
      <c r="H766" s="51">
        <f>IF('Line By Line'!$E$14&lt;D766,D766-'Line By Line'!$E$14-E766,0)</f>
        <v>0</v>
      </c>
      <c r="I766" s="52">
        <f>H766*'SS taxation calculator'!$E$32</f>
        <v>0</v>
      </c>
      <c r="J766" s="52">
        <f t="shared" si="5"/>
        <v>0</v>
      </c>
      <c r="K766" s="204" t="str">
        <f t="shared" si="6"/>
        <v>#DIV/0!</v>
      </c>
      <c r="L766" s="54" t="str">
        <f>CONCATENATE("Adding $",ROUND(B766/1000,1),"K actually added $",ROUND((B766+(J766-'SS taxation calculator'!$G$8))/1000,1),"K")</f>
        <v>Adding $-293K actually added $-293K</v>
      </c>
      <c r="M766" s="61">
        <f>'SS taxation calculator'!$C$7+'SS taxation calculator'!$C$8+'SS taxation calculator'!$C$9+B766</f>
        <v>-293000</v>
      </c>
      <c r="N766" s="55">
        <f>J766+B766+'SS taxation calculator'!$C$7</f>
        <v>-293000</v>
      </c>
      <c r="O766" s="55">
        <f t="shared" si="7"/>
        <v>31500</v>
      </c>
      <c r="P766" s="132">
        <f>VLOOKUP('SS taxation calculator'!$C$12,'SS taxation calculator'!$BC$6:$BF$16,3,FALSE)</f>
        <v>0</v>
      </c>
      <c r="Q766" s="132">
        <f>VLOOKUP('SS taxation calculator'!$C$12,'SS taxation calculator'!$BC$6:$BF$16,4,FALSE)</f>
        <v>0</v>
      </c>
      <c r="R766" s="132">
        <f t="shared" si="8"/>
        <v>0</v>
      </c>
      <c r="S766" s="205">
        <f>VLOOKUP('SS taxation calculator'!$C$12,'SS taxation calculator'!$BC$6:$BF$16,2,FALSE)</f>
        <v>0</v>
      </c>
      <c r="T766" s="132">
        <f t="shared" si="9"/>
        <v>0</v>
      </c>
    </row>
    <row r="767" ht="15.75" customHeight="1">
      <c r="A767" s="55">
        <f t="shared" si="11"/>
        <v>0</v>
      </c>
      <c r="B767" s="52">
        <f t="shared" si="2"/>
        <v>-292000</v>
      </c>
      <c r="C767" s="51">
        <f>'SS taxation calculator'!$G$7</f>
        <v>0</v>
      </c>
      <c r="D767" s="52">
        <f>'SS taxation calculator'!$C$7+B767+'SS taxation calculator'!$C$8+'SS taxation calculator'!$C$9*0.5-'Line By Line'!$E$12</f>
        <v>-292000</v>
      </c>
      <c r="E767" s="52">
        <f>IF(D767&lt;'Line By Line'!$E$14,0,MIN(D767-'Line By Line'!$E$14,'Line By Line'!$E$16))</f>
        <v>0</v>
      </c>
      <c r="F767" s="52">
        <f t="shared" si="3"/>
        <v>0</v>
      </c>
      <c r="G767" s="51" t="str">
        <f t="shared" si="4"/>
        <v>50% of 1st TH</v>
      </c>
      <c r="H767" s="51">
        <f>IF('Line By Line'!$E$14&lt;D767,D767-'Line By Line'!$E$14-E767,0)</f>
        <v>0</v>
      </c>
      <c r="I767" s="52">
        <f>H767*'SS taxation calculator'!$E$32</f>
        <v>0</v>
      </c>
      <c r="J767" s="52">
        <f t="shared" si="5"/>
        <v>0</v>
      </c>
      <c r="K767" s="204" t="str">
        <f t="shared" si="6"/>
        <v>#DIV/0!</v>
      </c>
      <c r="L767" s="54" t="str">
        <f>CONCATENATE("Adding $",ROUND(B767/1000,1),"K actually added $",ROUND((B767+(J767-'SS taxation calculator'!$G$8))/1000,1),"K")</f>
        <v>Adding $-292K actually added $-292K</v>
      </c>
      <c r="M767" s="61">
        <f>'SS taxation calculator'!$C$7+'SS taxation calculator'!$C$8+'SS taxation calculator'!$C$9+B767</f>
        <v>-292000</v>
      </c>
      <c r="N767" s="55">
        <f>J767+B767+'SS taxation calculator'!$C$7</f>
        <v>-292000</v>
      </c>
      <c r="O767" s="55">
        <f t="shared" si="7"/>
        <v>31500</v>
      </c>
      <c r="P767" s="132">
        <f>VLOOKUP('SS taxation calculator'!$C$12,'SS taxation calculator'!$BC$6:$BF$16,3,FALSE)</f>
        <v>0</v>
      </c>
      <c r="Q767" s="132">
        <f>VLOOKUP('SS taxation calculator'!$C$12,'SS taxation calculator'!$BC$6:$BF$16,4,FALSE)</f>
        <v>0</v>
      </c>
      <c r="R767" s="132">
        <f t="shared" si="8"/>
        <v>0</v>
      </c>
      <c r="S767" s="205">
        <f>VLOOKUP('SS taxation calculator'!$C$12,'SS taxation calculator'!$BC$6:$BF$16,2,FALSE)</f>
        <v>0</v>
      </c>
      <c r="T767" s="132">
        <f t="shared" si="9"/>
        <v>0</v>
      </c>
    </row>
    <row r="768" ht="15.75" customHeight="1">
      <c r="A768" s="55">
        <f t="shared" si="11"/>
        <v>0</v>
      </c>
      <c r="B768" s="52">
        <f t="shared" si="2"/>
        <v>-291000</v>
      </c>
      <c r="C768" s="51">
        <f>'SS taxation calculator'!$G$7</f>
        <v>0</v>
      </c>
      <c r="D768" s="52">
        <f>'SS taxation calculator'!$C$7+B768+'SS taxation calculator'!$C$8+'SS taxation calculator'!$C$9*0.5-'Line By Line'!$E$12</f>
        <v>-291000</v>
      </c>
      <c r="E768" s="52">
        <f>IF(D768&lt;'Line By Line'!$E$14,0,MIN(D768-'Line By Line'!$E$14,'Line By Line'!$E$16))</f>
        <v>0</v>
      </c>
      <c r="F768" s="52">
        <f t="shared" si="3"/>
        <v>0</v>
      </c>
      <c r="G768" s="51" t="str">
        <f t="shared" si="4"/>
        <v>50% of 1st TH</v>
      </c>
      <c r="H768" s="51">
        <f>IF('Line By Line'!$E$14&lt;D768,D768-'Line By Line'!$E$14-E768,0)</f>
        <v>0</v>
      </c>
      <c r="I768" s="52">
        <f>H768*'SS taxation calculator'!$E$32</f>
        <v>0</v>
      </c>
      <c r="J768" s="52">
        <f t="shared" si="5"/>
        <v>0</v>
      </c>
      <c r="K768" s="204" t="str">
        <f t="shared" si="6"/>
        <v>#DIV/0!</v>
      </c>
      <c r="L768" s="54" t="str">
        <f>CONCATENATE("Adding $",ROUND(B768/1000,1),"K actually added $",ROUND((B768+(J768-'SS taxation calculator'!$G$8))/1000,1),"K")</f>
        <v>Adding $-291K actually added $-291K</v>
      </c>
      <c r="M768" s="61">
        <f>'SS taxation calculator'!$C$7+'SS taxation calculator'!$C$8+'SS taxation calculator'!$C$9+B768</f>
        <v>-291000</v>
      </c>
      <c r="N768" s="55">
        <f>J768+B768+'SS taxation calculator'!$C$7</f>
        <v>-291000</v>
      </c>
      <c r="O768" s="55">
        <f t="shared" si="7"/>
        <v>31500</v>
      </c>
      <c r="P768" s="132">
        <f>VLOOKUP('SS taxation calculator'!$C$12,'SS taxation calculator'!$BC$6:$BF$16,3,FALSE)</f>
        <v>0</v>
      </c>
      <c r="Q768" s="132">
        <f>VLOOKUP('SS taxation calculator'!$C$12,'SS taxation calculator'!$BC$6:$BF$16,4,FALSE)</f>
        <v>0</v>
      </c>
      <c r="R768" s="132">
        <f t="shared" si="8"/>
        <v>0</v>
      </c>
      <c r="S768" s="205">
        <f>VLOOKUP('SS taxation calculator'!$C$12,'SS taxation calculator'!$BC$6:$BF$16,2,FALSE)</f>
        <v>0</v>
      </c>
      <c r="T768" s="132">
        <f t="shared" si="9"/>
        <v>0</v>
      </c>
    </row>
    <row r="769" ht="15.75" customHeight="1">
      <c r="A769" s="55">
        <f t="shared" si="11"/>
        <v>0</v>
      </c>
      <c r="B769" s="52">
        <f t="shared" si="2"/>
        <v>-290000</v>
      </c>
      <c r="C769" s="51">
        <f>'SS taxation calculator'!$G$7</f>
        <v>0</v>
      </c>
      <c r="D769" s="52">
        <f>'SS taxation calculator'!$C$7+B769+'SS taxation calculator'!$C$8+'SS taxation calculator'!$C$9*0.5-'Line By Line'!$E$12</f>
        <v>-290000</v>
      </c>
      <c r="E769" s="52">
        <f>IF(D769&lt;'Line By Line'!$E$14,0,MIN(D769-'Line By Line'!$E$14,'Line By Line'!$E$16))</f>
        <v>0</v>
      </c>
      <c r="F769" s="52">
        <f t="shared" si="3"/>
        <v>0</v>
      </c>
      <c r="G769" s="51" t="str">
        <f t="shared" si="4"/>
        <v>50% of 1st TH</v>
      </c>
      <c r="H769" s="51">
        <f>IF('Line By Line'!$E$14&lt;D769,D769-'Line By Line'!$E$14-E769,0)</f>
        <v>0</v>
      </c>
      <c r="I769" s="52">
        <f>H769*'SS taxation calculator'!$E$32</f>
        <v>0</v>
      </c>
      <c r="J769" s="52">
        <f t="shared" si="5"/>
        <v>0</v>
      </c>
      <c r="K769" s="204" t="str">
        <f t="shared" si="6"/>
        <v>#DIV/0!</v>
      </c>
      <c r="L769" s="54" t="str">
        <f>CONCATENATE("Adding $",ROUND(B769/1000,1),"K actually added $",ROUND((B769+(J769-'SS taxation calculator'!$G$8))/1000,1),"K")</f>
        <v>Adding $-290K actually added $-290K</v>
      </c>
      <c r="M769" s="61">
        <f>'SS taxation calculator'!$C$7+'SS taxation calculator'!$C$8+'SS taxation calculator'!$C$9+B769</f>
        <v>-290000</v>
      </c>
      <c r="N769" s="55">
        <f>J769+B769+'SS taxation calculator'!$C$7</f>
        <v>-290000</v>
      </c>
      <c r="O769" s="55">
        <f t="shared" si="7"/>
        <v>31500</v>
      </c>
      <c r="P769" s="132">
        <f>VLOOKUP('SS taxation calculator'!$C$12,'SS taxation calculator'!$BC$6:$BF$16,3,FALSE)</f>
        <v>0</v>
      </c>
      <c r="Q769" s="132">
        <f>VLOOKUP('SS taxation calculator'!$C$12,'SS taxation calculator'!$BC$6:$BF$16,4,FALSE)</f>
        <v>0</v>
      </c>
      <c r="R769" s="132">
        <f t="shared" si="8"/>
        <v>0</v>
      </c>
      <c r="S769" s="205">
        <f>VLOOKUP('SS taxation calculator'!$C$12,'SS taxation calculator'!$BC$6:$BF$16,2,FALSE)</f>
        <v>0</v>
      </c>
      <c r="T769" s="132">
        <f t="shared" si="9"/>
        <v>0</v>
      </c>
    </row>
    <row r="770" ht="15.75" customHeight="1">
      <c r="A770" s="55">
        <f t="shared" si="11"/>
        <v>0</v>
      </c>
      <c r="B770" s="52">
        <f t="shared" si="2"/>
        <v>-289000</v>
      </c>
      <c r="C770" s="51">
        <f>'SS taxation calculator'!$G$7</f>
        <v>0</v>
      </c>
      <c r="D770" s="52">
        <f>'SS taxation calculator'!$C$7+B770+'SS taxation calculator'!$C$8+'SS taxation calculator'!$C$9*0.5-'Line By Line'!$E$12</f>
        <v>-289000</v>
      </c>
      <c r="E770" s="52">
        <f>IF(D770&lt;'Line By Line'!$E$14,0,MIN(D770-'Line By Line'!$E$14,'Line By Line'!$E$16))</f>
        <v>0</v>
      </c>
      <c r="F770" s="52">
        <f t="shared" si="3"/>
        <v>0</v>
      </c>
      <c r="G770" s="51" t="str">
        <f t="shared" si="4"/>
        <v>50% of 1st TH</v>
      </c>
      <c r="H770" s="51">
        <f>IF('Line By Line'!$E$14&lt;D770,D770-'Line By Line'!$E$14-E770,0)</f>
        <v>0</v>
      </c>
      <c r="I770" s="52">
        <f>H770*'SS taxation calculator'!$E$32</f>
        <v>0</v>
      </c>
      <c r="J770" s="52">
        <f t="shared" si="5"/>
        <v>0</v>
      </c>
      <c r="K770" s="204" t="str">
        <f t="shared" si="6"/>
        <v>#DIV/0!</v>
      </c>
      <c r="L770" s="54" t="str">
        <f>CONCATENATE("Adding $",ROUND(B770/1000,1),"K actually added $",ROUND((B770+(J770-'SS taxation calculator'!$G$8))/1000,1),"K")</f>
        <v>Adding $-289K actually added $-289K</v>
      </c>
      <c r="M770" s="61">
        <f>'SS taxation calculator'!$C$7+'SS taxation calculator'!$C$8+'SS taxation calculator'!$C$9+B770</f>
        <v>-289000</v>
      </c>
      <c r="N770" s="55">
        <f>J770+B770+'SS taxation calculator'!$C$7</f>
        <v>-289000</v>
      </c>
      <c r="O770" s="55">
        <f t="shared" si="7"/>
        <v>31500</v>
      </c>
      <c r="P770" s="132">
        <f>VLOOKUP('SS taxation calculator'!$C$12,'SS taxation calculator'!$BC$6:$BF$16,3,FALSE)</f>
        <v>0</v>
      </c>
      <c r="Q770" s="132">
        <f>VLOOKUP('SS taxation calculator'!$C$12,'SS taxation calculator'!$BC$6:$BF$16,4,FALSE)</f>
        <v>0</v>
      </c>
      <c r="R770" s="132">
        <f t="shared" si="8"/>
        <v>0</v>
      </c>
      <c r="S770" s="205">
        <f>VLOOKUP('SS taxation calculator'!$C$12,'SS taxation calculator'!$BC$6:$BF$16,2,FALSE)</f>
        <v>0</v>
      </c>
      <c r="T770" s="132">
        <f t="shared" si="9"/>
        <v>0</v>
      </c>
    </row>
    <row r="771" ht="15.75" customHeight="1">
      <c r="A771" s="55">
        <f t="shared" si="11"/>
        <v>0</v>
      </c>
      <c r="B771" s="52">
        <f t="shared" si="2"/>
        <v>-288000</v>
      </c>
      <c r="C771" s="51">
        <f>'SS taxation calculator'!$G$7</f>
        <v>0</v>
      </c>
      <c r="D771" s="52">
        <f>'SS taxation calculator'!$C$7+B771+'SS taxation calculator'!$C$8+'SS taxation calculator'!$C$9*0.5-'Line By Line'!$E$12</f>
        <v>-288000</v>
      </c>
      <c r="E771" s="52">
        <f>IF(D771&lt;'Line By Line'!$E$14,0,MIN(D771-'Line By Line'!$E$14,'Line By Line'!$E$16))</f>
        <v>0</v>
      </c>
      <c r="F771" s="52">
        <f t="shared" si="3"/>
        <v>0</v>
      </c>
      <c r="G771" s="51" t="str">
        <f t="shared" si="4"/>
        <v>50% of 1st TH</v>
      </c>
      <c r="H771" s="51">
        <f>IF('Line By Line'!$E$14&lt;D771,D771-'Line By Line'!$E$14-E771,0)</f>
        <v>0</v>
      </c>
      <c r="I771" s="52">
        <f>H771*'SS taxation calculator'!$E$32</f>
        <v>0</v>
      </c>
      <c r="J771" s="52">
        <f t="shared" si="5"/>
        <v>0</v>
      </c>
      <c r="K771" s="204" t="str">
        <f t="shared" si="6"/>
        <v>#DIV/0!</v>
      </c>
      <c r="L771" s="54" t="str">
        <f>CONCATENATE("Adding $",ROUND(B771/1000,1),"K actually added $",ROUND((B771+(J771-'SS taxation calculator'!$G$8))/1000,1),"K")</f>
        <v>Adding $-288K actually added $-288K</v>
      </c>
      <c r="M771" s="61">
        <f>'SS taxation calculator'!$C$7+'SS taxation calculator'!$C$8+'SS taxation calculator'!$C$9+B771</f>
        <v>-288000</v>
      </c>
      <c r="N771" s="55">
        <f>J771+B771+'SS taxation calculator'!$C$7</f>
        <v>-288000</v>
      </c>
      <c r="O771" s="55">
        <f t="shared" si="7"/>
        <v>31500</v>
      </c>
      <c r="P771" s="132">
        <f>VLOOKUP('SS taxation calculator'!$C$12,'SS taxation calculator'!$BC$6:$BF$16,3,FALSE)</f>
        <v>0</v>
      </c>
      <c r="Q771" s="132">
        <f>VLOOKUP('SS taxation calculator'!$C$12,'SS taxation calculator'!$BC$6:$BF$16,4,FALSE)</f>
        <v>0</v>
      </c>
      <c r="R771" s="132">
        <f t="shared" si="8"/>
        <v>0</v>
      </c>
      <c r="S771" s="205">
        <f>VLOOKUP('SS taxation calculator'!$C$12,'SS taxation calculator'!$BC$6:$BF$16,2,FALSE)</f>
        <v>0</v>
      </c>
      <c r="T771" s="132">
        <f t="shared" si="9"/>
        <v>0</v>
      </c>
    </row>
    <row r="772" ht="15.75" customHeight="1">
      <c r="A772" s="55">
        <f t="shared" si="11"/>
        <v>0</v>
      </c>
      <c r="B772" s="52">
        <f t="shared" si="2"/>
        <v>-287000</v>
      </c>
      <c r="C772" s="51">
        <f>'SS taxation calculator'!$G$7</f>
        <v>0</v>
      </c>
      <c r="D772" s="52">
        <f>'SS taxation calculator'!$C$7+B772+'SS taxation calculator'!$C$8+'SS taxation calculator'!$C$9*0.5-'Line By Line'!$E$12</f>
        <v>-287000</v>
      </c>
      <c r="E772" s="52">
        <f>IF(D772&lt;'Line By Line'!$E$14,0,MIN(D772-'Line By Line'!$E$14,'Line By Line'!$E$16))</f>
        <v>0</v>
      </c>
      <c r="F772" s="52">
        <f t="shared" si="3"/>
        <v>0</v>
      </c>
      <c r="G772" s="51" t="str">
        <f t="shared" si="4"/>
        <v>50% of 1st TH</v>
      </c>
      <c r="H772" s="51">
        <f>IF('Line By Line'!$E$14&lt;D772,D772-'Line By Line'!$E$14-E772,0)</f>
        <v>0</v>
      </c>
      <c r="I772" s="52">
        <f>H772*'SS taxation calculator'!$E$32</f>
        <v>0</v>
      </c>
      <c r="J772" s="52">
        <f t="shared" si="5"/>
        <v>0</v>
      </c>
      <c r="K772" s="204" t="str">
        <f t="shared" si="6"/>
        <v>#DIV/0!</v>
      </c>
      <c r="L772" s="54" t="str">
        <f>CONCATENATE("Adding $",ROUND(B772/1000,1),"K actually added $",ROUND((B772+(J772-'SS taxation calculator'!$G$8))/1000,1),"K")</f>
        <v>Adding $-287K actually added $-287K</v>
      </c>
      <c r="M772" s="61">
        <f>'SS taxation calculator'!$C$7+'SS taxation calculator'!$C$8+'SS taxation calculator'!$C$9+B772</f>
        <v>-287000</v>
      </c>
      <c r="N772" s="55">
        <f>J772+B772+'SS taxation calculator'!$C$7</f>
        <v>-287000</v>
      </c>
      <c r="O772" s="55">
        <f t="shared" si="7"/>
        <v>31500</v>
      </c>
      <c r="P772" s="132">
        <f>VLOOKUP('SS taxation calculator'!$C$12,'SS taxation calculator'!$BC$6:$BF$16,3,FALSE)</f>
        <v>0</v>
      </c>
      <c r="Q772" s="132">
        <f>VLOOKUP('SS taxation calculator'!$C$12,'SS taxation calculator'!$BC$6:$BF$16,4,FALSE)</f>
        <v>0</v>
      </c>
      <c r="R772" s="132">
        <f t="shared" si="8"/>
        <v>0</v>
      </c>
      <c r="S772" s="205">
        <f>VLOOKUP('SS taxation calculator'!$C$12,'SS taxation calculator'!$BC$6:$BF$16,2,FALSE)</f>
        <v>0</v>
      </c>
      <c r="T772" s="132">
        <f t="shared" si="9"/>
        <v>0</v>
      </c>
    </row>
    <row r="773" ht="15.75" customHeight="1">
      <c r="A773" s="55">
        <f t="shared" si="11"/>
        <v>0</v>
      </c>
      <c r="B773" s="52">
        <f t="shared" si="2"/>
        <v>-286000</v>
      </c>
      <c r="C773" s="51">
        <f>'SS taxation calculator'!$G$7</f>
        <v>0</v>
      </c>
      <c r="D773" s="52">
        <f>'SS taxation calculator'!$C$7+B773+'SS taxation calculator'!$C$8+'SS taxation calculator'!$C$9*0.5-'Line By Line'!$E$12</f>
        <v>-286000</v>
      </c>
      <c r="E773" s="52">
        <f>IF(D773&lt;'Line By Line'!$E$14,0,MIN(D773-'Line By Line'!$E$14,'Line By Line'!$E$16))</f>
        <v>0</v>
      </c>
      <c r="F773" s="52">
        <f t="shared" si="3"/>
        <v>0</v>
      </c>
      <c r="G773" s="51" t="str">
        <f t="shared" si="4"/>
        <v>50% of 1st TH</v>
      </c>
      <c r="H773" s="51">
        <f>IF('Line By Line'!$E$14&lt;D773,D773-'Line By Line'!$E$14-E773,0)</f>
        <v>0</v>
      </c>
      <c r="I773" s="52">
        <f>H773*'SS taxation calculator'!$E$32</f>
        <v>0</v>
      </c>
      <c r="J773" s="52">
        <f t="shared" si="5"/>
        <v>0</v>
      </c>
      <c r="K773" s="204" t="str">
        <f t="shared" si="6"/>
        <v>#DIV/0!</v>
      </c>
      <c r="L773" s="54" t="str">
        <f>CONCATENATE("Adding $",ROUND(B773/1000,1),"K actually added $",ROUND((B773+(J773-'SS taxation calculator'!$G$8))/1000,1),"K")</f>
        <v>Adding $-286K actually added $-286K</v>
      </c>
      <c r="M773" s="61">
        <f>'SS taxation calculator'!$C$7+'SS taxation calculator'!$C$8+'SS taxation calculator'!$C$9+B773</f>
        <v>-286000</v>
      </c>
      <c r="N773" s="55">
        <f>J773+B773+'SS taxation calculator'!$C$7</f>
        <v>-286000</v>
      </c>
      <c r="O773" s="55">
        <f t="shared" si="7"/>
        <v>31500</v>
      </c>
      <c r="P773" s="132">
        <f>VLOOKUP('SS taxation calculator'!$C$12,'SS taxation calculator'!$BC$6:$BF$16,3,FALSE)</f>
        <v>0</v>
      </c>
      <c r="Q773" s="132">
        <f>VLOOKUP('SS taxation calculator'!$C$12,'SS taxation calculator'!$BC$6:$BF$16,4,FALSE)</f>
        <v>0</v>
      </c>
      <c r="R773" s="132">
        <f t="shared" si="8"/>
        <v>0</v>
      </c>
      <c r="S773" s="205">
        <f>VLOOKUP('SS taxation calculator'!$C$12,'SS taxation calculator'!$BC$6:$BF$16,2,FALSE)</f>
        <v>0</v>
      </c>
      <c r="T773" s="132">
        <f t="shared" si="9"/>
        <v>0</v>
      </c>
    </row>
    <row r="774" ht="15.75" customHeight="1">
      <c r="A774" s="55">
        <f t="shared" si="11"/>
        <v>0</v>
      </c>
      <c r="B774" s="52">
        <f t="shared" si="2"/>
        <v>-285000</v>
      </c>
      <c r="C774" s="51">
        <f>'SS taxation calculator'!$G$7</f>
        <v>0</v>
      </c>
      <c r="D774" s="52">
        <f>'SS taxation calculator'!$C$7+B774+'SS taxation calculator'!$C$8+'SS taxation calculator'!$C$9*0.5-'Line By Line'!$E$12</f>
        <v>-285000</v>
      </c>
      <c r="E774" s="52">
        <f>IF(D774&lt;'Line By Line'!$E$14,0,MIN(D774-'Line By Line'!$E$14,'Line By Line'!$E$16))</f>
        <v>0</v>
      </c>
      <c r="F774" s="52">
        <f t="shared" si="3"/>
        <v>0</v>
      </c>
      <c r="G774" s="51" t="str">
        <f t="shared" si="4"/>
        <v>50% of 1st TH</v>
      </c>
      <c r="H774" s="51">
        <f>IF('Line By Line'!$E$14&lt;D774,D774-'Line By Line'!$E$14-E774,0)</f>
        <v>0</v>
      </c>
      <c r="I774" s="52">
        <f>H774*'SS taxation calculator'!$E$32</f>
        <v>0</v>
      </c>
      <c r="J774" s="52">
        <f t="shared" si="5"/>
        <v>0</v>
      </c>
      <c r="K774" s="204" t="str">
        <f t="shared" si="6"/>
        <v>#DIV/0!</v>
      </c>
      <c r="L774" s="54" t="str">
        <f>CONCATENATE("Adding $",ROUND(B774/1000,1),"K actually added $",ROUND((B774+(J774-'SS taxation calculator'!$G$8))/1000,1),"K")</f>
        <v>Adding $-285K actually added $-285K</v>
      </c>
      <c r="M774" s="61">
        <f>'SS taxation calculator'!$C$7+'SS taxation calculator'!$C$8+'SS taxation calculator'!$C$9+B774</f>
        <v>-285000</v>
      </c>
      <c r="N774" s="55">
        <f>J774+B774+'SS taxation calculator'!$C$7</f>
        <v>-285000</v>
      </c>
      <c r="O774" s="55">
        <f t="shared" si="7"/>
        <v>31500</v>
      </c>
      <c r="P774" s="132">
        <f>VLOOKUP('SS taxation calculator'!$C$12,'SS taxation calculator'!$BC$6:$BF$16,3,FALSE)</f>
        <v>0</v>
      </c>
      <c r="Q774" s="132">
        <f>VLOOKUP('SS taxation calculator'!$C$12,'SS taxation calculator'!$BC$6:$BF$16,4,FALSE)</f>
        <v>0</v>
      </c>
      <c r="R774" s="132">
        <f t="shared" si="8"/>
        <v>0</v>
      </c>
      <c r="S774" s="205">
        <f>VLOOKUP('SS taxation calculator'!$C$12,'SS taxation calculator'!$BC$6:$BF$16,2,FALSE)</f>
        <v>0</v>
      </c>
      <c r="T774" s="132">
        <f t="shared" si="9"/>
        <v>0</v>
      </c>
    </row>
    <row r="775" ht="15.75" customHeight="1">
      <c r="A775" s="55">
        <f t="shared" si="11"/>
        <v>0</v>
      </c>
      <c r="B775" s="52">
        <f t="shared" si="2"/>
        <v>-284000</v>
      </c>
      <c r="C775" s="51">
        <f>'SS taxation calculator'!$G$7</f>
        <v>0</v>
      </c>
      <c r="D775" s="52">
        <f>'SS taxation calculator'!$C$7+B775+'SS taxation calculator'!$C$8+'SS taxation calculator'!$C$9*0.5-'Line By Line'!$E$12</f>
        <v>-284000</v>
      </c>
      <c r="E775" s="52">
        <f>IF(D775&lt;'Line By Line'!$E$14,0,MIN(D775-'Line By Line'!$E$14,'Line By Line'!$E$16))</f>
        <v>0</v>
      </c>
      <c r="F775" s="52">
        <f t="shared" si="3"/>
        <v>0</v>
      </c>
      <c r="G775" s="51" t="str">
        <f t="shared" si="4"/>
        <v>50% of 1st TH</v>
      </c>
      <c r="H775" s="51">
        <f>IF('Line By Line'!$E$14&lt;D775,D775-'Line By Line'!$E$14-E775,0)</f>
        <v>0</v>
      </c>
      <c r="I775" s="52">
        <f>H775*'SS taxation calculator'!$E$32</f>
        <v>0</v>
      </c>
      <c r="J775" s="52">
        <f t="shared" si="5"/>
        <v>0</v>
      </c>
      <c r="K775" s="204" t="str">
        <f t="shared" si="6"/>
        <v>#DIV/0!</v>
      </c>
      <c r="L775" s="54" t="str">
        <f>CONCATENATE("Adding $",ROUND(B775/1000,1),"K actually added $",ROUND((B775+(J775-'SS taxation calculator'!$G$8))/1000,1),"K")</f>
        <v>Adding $-284K actually added $-284K</v>
      </c>
      <c r="M775" s="61">
        <f>'SS taxation calculator'!$C$7+'SS taxation calculator'!$C$8+'SS taxation calculator'!$C$9+B775</f>
        <v>-284000</v>
      </c>
      <c r="N775" s="55">
        <f>J775+B775+'SS taxation calculator'!$C$7</f>
        <v>-284000</v>
      </c>
      <c r="O775" s="55">
        <f t="shared" si="7"/>
        <v>31500</v>
      </c>
      <c r="P775" s="132">
        <f>VLOOKUP('SS taxation calculator'!$C$12,'SS taxation calculator'!$BC$6:$BF$16,3,FALSE)</f>
        <v>0</v>
      </c>
      <c r="Q775" s="132">
        <f>VLOOKUP('SS taxation calculator'!$C$12,'SS taxation calculator'!$BC$6:$BF$16,4,FALSE)</f>
        <v>0</v>
      </c>
      <c r="R775" s="132">
        <f t="shared" si="8"/>
        <v>0</v>
      </c>
      <c r="S775" s="205">
        <f>VLOOKUP('SS taxation calculator'!$C$12,'SS taxation calculator'!$BC$6:$BF$16,2,FALSE)</f>
        <v>0</v>
      </c>
      <c r="T775" s="132">
        <f t="shared" si="9"/>
        <v>0</v>
      </c>
    </row>
    <row r="776" ht="15.75" customHeight="1">
      <c r="A776" s="55">
        <f t="shared" si="11"/>
        <v>0</v>
      </c>
      <c r="B776" s="52">
        <f t="shared" si="2"/>
        <v>-283000</v>
      </c>
      <c r="C776" s="51">
        <f>'SS taxation calculator'!$G$7</f>
        <v>0</v>
      </c>
      <c r="D776" s="52">
        <f>'SS taxation calculator'!$C$7+B776+'SS taxation calculator'!$C$8+'SS taxation calculator'!$C$9*0.5-'Line By Line'!$E$12</f>
        <v>-283000</v>
      </c>
      <c r="E776" s="52">
        <f>IF(D776&lt;'Line By Line'!$E$14,0,MIN(D776-'Line By Line'!$E$14,'Line By Line'!$E$16))</f>
        <v>0</v>
      </c>
      <c r="F776" s="52">
        <f t="shared" si="3"/>
        <v>0</v>
      </c>
      <c r="G776" s="51" t="str">
        <f t="shared" si="4"/>
        <v>50% of 1st TH</v>
      </c>
      <c r="H776" s="51">
        <f>IF('Line By Line'!$E$14&lt;D776,D776-'Line By Line'!$E$14-E776,0)</f>
        <v>0</v>
      </c>
      <c r="I776" s="52">
        <f>H776*'SS taxation calculator'!$E$32</f>
        <v>0</v>
      </c>
      <c r="J776" s="52">
        <f t="shared" si="5"/>
        <v>0</v>
      </c>
      <c r="K776" s="204" t="str">
        <f t="shared" si="6"/>
        <v>#DIV/0!</v>
      </c>
      <c r="L776" s="54" t="str">
        <f>CONCATENATE("Adding $",ROUND(B776/1000,1),"K actually added $",ROUND((B776+(J776-'SS taxation calculator'!$G$8))/1000,1),"K")</f>
        <v>Adding $-283K actually added $-283K</v>
      </c>
      <c r="M776" s="61">
        <f>'SS taxation calculator'!$C$7+'SS taxation calculator'!$C$8+'SS taxation calculator'!$C$9+B776</f>
        <v>-283000</v>
      </c>
      <c r="N776" s="55">
        <f>J776+B776+'SS taxation calculator'!$C$7</f>
        <v>-283000</v>
      </c>
      <c r="O776" s="55">
        <f t="shared" si="7"/>
        <v>31500</v>
      </c>
      <c r="P776" s="132">
        <f>VLOOKUP('SS taxation calculator'!$C$12,'SS taxation calculator'!$BC$6:$BF$16,3,FALSE)</f>
        <v>0</v>
      </c>
      <c r="Q776" s="132">
        <f>VLOOKUP('SS taxation calculator'!$C$12,'SS taxation calculator'!$BC$6:$BF$16,4,FALSE)</f>
        <v>0</v>
      </c>
      <c r="R776" s="132">
        <f t="shared" si="8"/>
        <v>0</v>
      </c>
      <c r="S776" s="205">
        <f>VLOOKUP('SS taxation calculator'!$C$12,'SS taxation calculator'!$BC$6:$BF$16,2,FALSE)</f>
        <v>0</v>
      </c>
      <c r="T776" s="132">
        <f t="shared" si="9"/>
        <v>0</v>
      </c>
    </row>
    <row r="777" ht="15.75" customHeight="1">
      <c r="A777" s="55">
        <f t="shared" si="11"/>
        <v>0</v>
      </c>
      <c r="B777" s="52">
        <f t="shared" si="2"/>
        <v>-282000</v>
      </c>
      <c r="C777" s="51">
        <f>'SS taxation calculator'!$G$7</f>
        <v>0</v>
      </c>
      <c r="D777" s="52">
        <f>'SS taxation calculator'!$C$7+B777+'SS taxation calculator'!$C$8+'SS taxation calculator'!$C$9*0.5-'Line By Line'!$E$12</f>
        <v>-282000</v>
      </c>
      <c r="E777" s="52">
        <f>IF(D777&lt;'Line By Line'!$E$14,0,MIN(D777-'Line By Line'!$E$14,'Line By Line'!$E$16))</f>
        <v>0</v>
      </c>
      <c r="F777" s="52">
        <f t="shared" si="3"/>
        <v>0</v>
      </c>
      <c r="G777" s="51" t="str">
        <f t="shared" si="4"/>
        <v>50% of 1st TH</v>
      </c>
      <c r="H777" s="51">
        <f>IF('Line By Line'!$E$14&lt;D777,D777-'Line By Line'!$E$14-E777,0)</f>
        <v>0</v>
      </c>
      <c r="I777" s="52">
        <f>H777*'SS taxation calculator'!$E$32</f>
        <v>0</v>
      </c>
      <c r="J777" s="52">
        <f t="shared" si="5"/>
        <v>0</v>
      </c>
      <c r="K777" s="204" t="str">
        <f t="shared" si="6"/>
        <v>#DIV/0!</v>
      </c>
      <c r="L777" s="54" t="str">
        <f>CONCATENATE("Adding $",ROUND(B777/1000,1),"K actually added $",ROUND((B777+(J777-'SS taxation calculator'!$G$8))/1000,1),"K")</f>
        <v>Adding $-282K actually added $-282K</v>
      </c>
      <c r="M777" s="61">
        <f>'SS taxation calculator'!$C$7+'SS taxation calculator'!$C$8+'SS taxation calculator'!$C$9+B777</f>
        <v>-282000</v>
      </c>
      <c r="N777" s="55">
        <f>J777+B777+'SS taxation calculator'!$C$7</f>
        <v>-282000</v>
      </c>
      <c r="O777" s="55">
        <f t="shared" si="7"/>
        <v>31500</v>
      </c>
      <c r="P777" s="132">
        <f>VLOOKUP('SS taxation calculator'!$C$12,'SS taxation calculator'!$BC$6:$BF$16,3,FALSE)</f>
        <v>0</v>
      </c>
      <c r="Q777" s="132">
        <f>VLOOKUP('SS taxation calculator'!$C$12,'SS taxation calculator'!$BC$6:$BF$16,4,FALSE)</f>
        <v>0</v>
      </c>
      <c r="R777" s="132">
        <f t="shared" si="8"/>
        <v>0</v>
      </c>
      <c r="S777" s="205">
        <f>VLOOKUP('SS taxation calculator'!$C$12,'SS taxation calculator'!$BC$6:$BF$16,2,FALSE)</f>
        <v>0</v>
      </c>
      <c r="T777" s="132">
        <f t="shared" si="9"/>
        <v>0</v>
      </c>
    </row>
    <row r="778" ht="15.75" customHeight="1">
      <c r="A778" s="55">
        <f t="shared" si="11"/>
        <v>0</v>
      </c>
      <c r="B778" s="52">
        <f t="shared" si="2"/>
        <v>-281000</v>
      </c>
      <c r="C778" s="51">
        <f>'SS taxation calculator'!$G$7</f>
        <v>0</v>
      </c>
      <c r="D778" s="52">
        <f>'SS taxation calculator'!$C$7+B778+'SS taxation calculator'!$C$8+'SS taxation calculator'!$C$9*0.5-'Line By Line'!$E$12</f>
        <v>-281000</v>
      </c>
      <c r="E778" s="52">
        <f>IF(D778&lt;'Line By Line'!$E$14,0,MIN(D778-'Line By Line'!$E$14,'Line By Line'!$E$16))</f>
        <v>0</v>
      </c>
      <c r="F778" s="52">
        <f t="shared" si="3"/>
        <v>0</v>
      </c>
      <c r="G778" s="51" t="str">
        <f t="shared" si="4"/>
        <v>50% of 1st TH</v>
      </c>
      <c r="H778" s="51">
        <f>IF('Line By Line'!$E$14&lt;D778,D778-'Line By Line'!$E$14-E778,0)</f>
        <v>0</v>
      </c>
      <c r="I778" s="52">
        <f>H778*'SS taxation calculator'!$E$32</f>
        <v>0</v>
      </c>
      <c r="J778" s="52">
        <f t="shared" si="5"/>
        <v>0</v>
      </c>
      <c r="K778" s="204" t="str">
        <f t="shared" si="6"/>
        <v>#DIV/0!</v>
      </c>
      <c r="L778" s="54" t="str">
        <f>CONCATENATE("Adding $",ROUND(B778/1000,1),"K actually added $",ROUND((B778+(J778-'SS taxation calculator'!$G$8))/1000,1),"K")</f>
        <v>Adding $-281K actually added $-281K</v>
      </c>
      <c r="M778" s="61">
        <f>'SS taxation calculator'!$C$7+'SS taxation calculator'!$C$8+'SS taxation calculator'!$C$9+B778</f>
        <v>-281000</v>
      </c>
      <c r="N778" s="55">
        <f>J778+B778+'SS taxation calculator'!$C$7</f>
        <v>-281000</v>
      </c>
      <c r="O778" s="55">
        <f t="shared" si="7"/>
        <v>31500</v>
      </c>
      <c r="P778" s="132">
        <f>VLOOKUP('SS taxation calculator'!$C$12,'SS taxation calculator'!$BC$6:$BF$16,3,FALSE)</f>
        <v>0</v>
      </c>
      <c r="Q778" s="132">
        <f>VLOOKUP('SS taxation calculator'!$C$12,'SS taxation calculator'!$BC$6:$BF$16,4,FALSE)</f>
        <v>0</v>
      </c>
      <c r="R778" s="132">
        <f t="shared" si="8"/>
        <v>0</v>
      </c>
      <c r="S778" s="205">
        <f>VLOOKUP('SS taxation calculator'!$C$12,'SS taxation calculator'!$BC$6:$BF$16,2,FALSE)</f>
        <v>0</v>
      </c>
      <c r="T778" s="132">
        <f t="shared" si="9"/>
        <v>0</v>
      </c>
    </row>
    <row r="779" ht="15.75" customHeight="1">
      <c r="A779" s="55">
        <f t="shared" si="11"/>
        <v>0</v>
      </c>
      <c r="B779" s="52">
        <f t="shared" si="2"/>
        <v>-280000</v>
      </c>
      <c r="C779" s="51">
        <f>'SS taxation calculator'!$G$7</f>
        <v>0</v>
      </c>
      <c r="D779" s="52">
        <f>'SS taxation calculator'!$C$7+B779+'SS taxation calculator'!$C$8+'SS taxation calculator'!$C$9*0.5-'Line By Line'!$E$12</f>
        <v>-280000</v>
      </c>
      <c r="E779" s="52">
        <f>IF(D779&lt;'Line By Line'!$E$14,0,MIN(D779-'Line By Line'!$E$14,'Line By Line'!$E$16))</f>
        <v>0</v>
      </c>
      <c r="F779" s="52">
        <f t="shared" si="3"/>
        <v>0</v>
      </c>
      <c r="G779" s="51" t="str">
        <f t="shared" si="4"/>
        <v>50% of 1st TH</v>
      </c>
      <c r="H779" s="51">
        <f>IF('Line By Line'!$E$14&lt;D779,D779-'Line By Line'!$E$14-E779,0)</f>
        <v>0</v>
      </c>
      <c r="I779" s="52">
        <f>H779*'SS taxation calculator'!$E$32</f>
        <v>0</v>
      </c>
      <c r="J779" s="52">
        <f t="shared" si="5"/>
        <v>0</v>
      </c>
      <c r="K779" s="204" t="str">
        <f t="shared" si="6"/>
        <v>#DIV/0!</v>
      </c>
      <c r="L779" s="54" t="str">
        <f>CONCATENATE("Adding $",ROUND(B779/1000,1),"K actually added $",ROUND((B779+(J779-'SS taxation calculator'!$G$8))/1000,1),"K")</f>
        <v>Adding $-280K actually added $-280K</v>
      </c>
      <c r="M779" s="61">
        <f>'SS taxation calculator'!$C$7+'SS taxation calculator'!$C$8+'SS taxation calculator'!$C$9+B779</f>
        <v>-280000</v>
      </c>
      <c r="N779" s="55">
        <f>J779+B779+'SS taxation calculator'!$C$7</f>
        <v>-280000</v>
      </c>
      <c r="O779" s="55">
        <f t="shared" si="7"/>
        <v>31500</v>
      </c>
      <c r="P779" s="132">
        <f>VLOOKUP('SS taxation calculator'!$C$12,'SS taxation calculator'!$BC$6:$BF$16,3,FALSE)</f>
        <v>0</v>
      </c>
      <c r="Q779" s="132">
        <f>VLOOKUP('SS taxation calculator'!$C$12,'SS taxation calculator'!$BC$6:$BF$16,4,FALSE)</f>
        <v>0</v>
      </c>
      <c r="R779" s="132">
        <f t="shared" si="8"/>
        <v>0</v>
      </c>
      <c r="S779" s="205">
        <f>VLOOKUP('SS taxation calculator'!$C$12,'SS taxation calculator'!$BC$6:$BF$16,2,FALSE)</f>
        <v>0</v>
      </c>
      <c r="T779" s="132">
        <f t="shared" si="9"/>
        <v>0</v>
      </c>
    </row>
    <row r="780" ht="15.75" customHeight="1">
      <c r="A780" s="55">
        <f t="shared" si="11"/>
        <v>0</v>
      </c>
      <c r="B780" s="52">
        <f t="shared" si="2"/>
        <v>-279000</v>
      </c>
      <c r="C780" s="51">
        <f>'SS taxation calculator'!$G$7</f>
        <v>0</v>
      </c>
      <c r="D780" s="52">
        <f>'SS taxation calculator'!$C$7+B780+'SS taxation calculator'!$C$8+'SS taxation calculator'!$C$9*0.5-'Line By Line'!$E$12</f>
        <v>-279000</v>
      </c>
      <c r="E780" s="52">
        <f>IF(D780&lt;'Line By Line'!$E$14,0,MIN(D780-'Line By Line'!$E$14,'Line By Line'!$E$16))</f>
        <v>0</v>
      </c>
      <c r="F780" s="52">
        <f t="shared" si="3"/>
        <v>0</v>
      </c>
      <c r="G780" s="51" t="str">
        <f t="shared" si="4"/>
        <v>50% of 1st TH</v>
      </c>
      <c r="H780" s="51">
        <f>IF('Line By Line'!$E$14&lt;D780,D780-'Line By Line'!$E$14-E780,0)</f>
        <v>0</v>
      </c>
      <c r="I780" s="52">
        <f>H780*'SS taxation calculator'!$E$32</f>
        <v>0</v>
      </c>
      <c r="J780" s="52">
        <f t="shared" si="5"/>
        <v>0</v>
      </c>
      <c r="K780" s="204" t="str">
        <f t="shared" si="6"/>
        <v>#DIV/0!</v>
      </c>
      <c r="L780" s="54" t="str">
        <f>CONCATENATE("Adding $",ROUND(B780/1000,1),"K actually added $",ROUND((B780+(J780-'SS taxation calculator'!$G$8))/1000,1),"K")</f>
        <v>Adding $-279K actually added $-279K</v>
      </c>
      <c r="M780" s="61">
        <f>'SS taxation calculator'!$C$7+'SS taxation calculator'!$C$8+'SS taxation calculator'!$C$9+B780</f>
        <v>-279000</v>
      </c>
      <c r="N780" s="55">
        <f>J780+B780+'SS taxation calculator'!$C$7</f>
        <v>-279000</v>
      </c>
      <c r="O780" s="55">
        <f t="shared" si="7"/>
        <v>31500</v>
      </c>
      <c r="P780" s="132">
        <f>VLOOKUP('SS taxation calculator'!$C$12,'SS taxation calculator'!$BC$6:$BF$16,3,FALSE)</f>
        <v>0</v>
      </c>
      <c r="Q780" s="132">
        <f>VLOOKUP('SS taxation calculator'!$C$12,'SS taxation calculator'!$BC$6:$BF$16,4,FALSE)</f>
        <v>0</v>
      </c>
      <c r="R780" s="132">
        <f t="shared" si="8"/>
        <v>0</v>
      </c>
      <c r="S780" s="205">
        <f>VLOOKUP('SS taxation calculator'!$C$12,'SS taxation calculator'!$BC$6:$BF$16,2,FALSE)</f>
        <v>0</v>
      </c>
      <c r="T780" s="132">
        <f t="shared" si="9"/>
        <v>0</v>
      </c>
    </row>
    <row r="781" ht="15.75" customHeight="1">
      <c r="A781" s="55">
        <f t="shared" si="11"/>
        <v>0</v>
      </c>
      <c r="B781" s="52">
        <f t="shared" si="2"/>
        <v>-278000</v>
      </c>
      <c r="C781" s="51">
        <f>'SS taxation calculator'!$G$7</f>
        <v>0</v>
      </c>
      <c r="D781" s="52">
        <f>'SS taxation calculator'!$C$7+B781+'SS taxation calculator'!$C$8+'SS taxation calculator'!$C$9*0.5-'Line By Line'!$E$12</f>
        <v>-278000</v>
      </c>
      <c r="E781" s="52">
        <f>IF(D781&lt;'Line By Line'!$E$14,0,MIN(D781-'Line By Line'!$E$14,'Line By Line'!$E$16))</f>
        <v>0</v>
      </c>
      <c r="F781" s="52">
        <f t="shared" si="3"/>
        <v>0</v>
      </c>
      <c r="G781" s="51" t="str">
        <f t="shared" si="4"/>
        <v>50% of 1st TH</v>
      </c>
      <c r="H781" s="51">
        <f>IF('Line By Line'!$E$14&lt;D781,D781-'Line By Line'!$E$14-E781,0)</f>
        <v>0</v>
      </c>
      <c r="I781" s="52">
        <f>H781*'SS taxation calculator'!$E$32</f>
        <v>0</v>
      </c>
      <c r="J781" s="52">
        <f t="shared" si="5"/>
        <v>0</v>
      </c>
      <c r="K781" s="204" t="str">
        <f t="shared" si="6"/>
        <v>#DIV/0!</v>
      </c>
      <c r="L781" s="54" t="str">
        <f>CONCATENATE("Adding $",ROUND(B781/1000,1),"K actually added $",ROUND((B781+(J781-'SS taxation calculator'!$G$8))/1000,1),"K")</f>
        <v>Adding $-278K actually added $-278K</v>
      </c>
      <c r="M781" s="61">
        <f>'SS taxation calculator'!$C$7+'SS taxation calculator'!$C$8+'SS taxation calculator'!$C$9+B781</f>
        <v>-278000</v>
      </c>
      <c r="N781" s="55">
        <f>J781+B781+'SS taxation calculator'!$C$7</f>
        <v>-278000</v>
      </c>
      <c r="O781" s="55">
        <f t="shared" si="7"/>
        <v>31500</v>
      </c>
      <c r="P781" s="132">
        <f>VLOOKUP('SS taxation calculator'!$C$12,'SS taxation calculator'!$BC$6:$BF$16,3,FALSE)</f>
        <v>0</v>
      </c>
      <c r="Q781" s="132">
        <f>VLOOKUP('SS taxation calculator'!$C$12,'SS taxation calculator'!$BC$6:$BF$16,4,FALSE)</f>
        <v>0</v>
      </c>
      <c r="R781" s="132">
        <f t="shared" si="8"/>
        <v>0</v>
      </c>
      <c r="S781" s="205">
        <f>VLOOKUP('SS taxation calculator'!$C$12,'SS taxation calculator'!$BC$6:$BF$16,2,FALSE)</f>
        <v>0</v>
      </c>
      <c r="T781" s="132">
        <f t="shared" si="9"/>
        <v>0</v>
      </c>
    </row>
    <row r="782" ht="15.75" customHeight="1">
      <c r="A782" s="55">
        <f t="shared" si="11"/>
        <v>0</v>
      </c>
      <c r="B782" s="52">
        <f t="shared" si="2"/>
        <v>-277000</v>
      </c>
      <c r="C782" s="51">
        <f>'SS taxation calculator'!$G$7</f>
        <v>0</v>
      </c>
      <c r="D782" s="52">
        <f>'SS taxation calculator'!$C$7+B782+'SS taxation calculator'!$C$8+'SS taxation calculator'!$C$9*0.5-'Line By Line'!$E$12</f>
        <v>-277000</v>
      </c>
      <c r="E782" s="52">
        <f>IF(D782&lt;'Line By Line'!$E$14,0,MIN(D782-'Line By Line'!$E$14,'Line By Line'!$E$16))</f>
        <v>0</v>
      </c>
      <c r="F782" s="52">
        <f t="shared" si="3"/>
        <v>0</v>
      </c>
      <c r="G782" s="51" t="str">
        <f t="shared" si="4"/>
        <v>50% of 1st TH</v>
      </c>
      <c r="H782" s="51">
        <f>IF('Line By Line'!$E$14&lt;D782,D782-'Line By Line'!$E$14-E782,0)</f>
        <v>0</v>
      </c>
      <c r="I782" s="52">
        <f>H782*'SS taxation calculator'!$E$32</f>
        <v>0</v>
      </c>
      <c r="J782" s="52">
        <f t="shared" si="5"/>
        <v>0</v>
      </c>
      <c r="K782" s="204" t="str">
        <f t="shared" si="6"/>
        <v>#DIV/0!</v>
      </c>
      <c r="L782" s="54" t="str">
        <f>CONCATENATE("Adding $",ROUND(B782/1000,1),"K actually added $",ROUND((B782+(J782-'SS taxation calculator'!$G$8))/1000,1),"K")</f>
        <v>Adding $-277K actually added $-277K</v>
      </c>
      <c r="M782" s="61">
        <f>'SS taxation calculator'!$C$7+'SS taxation calculator'!$C$8+'SS taxation calculator'!$C$9+B782</f>
        <v>-277000</v>
      </c>
      <c r="N782" s="55">
        <f>J782+B782+'SS taxation calculator'!$C$7</f>
        <v>-277000</v>
      </c>
      <c r="O782" s="55">
        <f t="shared" si="7"/>
        <v>31500</v>
      </c>
      <c r="P782" s="132">
        <f>VLOOKUP('SS taxation calculator'!$C$12,'SS taxation calculator'!$BC$6:$BF$16,3,FALSE)</f>
        <v>0</v>
      </c>
      <c r="Q782" s="132">
        <f>VLOOKUP('SS taxation calculator'!$C$12,'SS taxation calculator'!$BC$6:$BF$16,4,FALSE)</f>
        <v>0</v>
      </c>
      <c r="R782" s="132">
        <f t="shared" si="8"/>
        <v>0</v>
      </c>
      <c r="S782" s="205">
        <f>VLOOKUP('SS taxation calculator'!$C$12,'SS taxation calculator'!$BC$6:$BF$16,2,FALSE)</f>
        <v>0</v>
      </c>
      <c r="T782" s="132">
        <f t="shared" si="9"/>
        <v>0</v>
      </c>
    </row>
    <row r="783" ht="15.75" customHeight="1">
      <c r="A783" s="55">
        <f t="shared" si="11"/>
        <v>0</v>
      </c>
      <c r="B783" s="52">
        <f t="shared" si="2"/>
        <v>-276000</v>
      </c>
      <c r="C783" s="51">
        <f>'SS taxation calculator'!$G$7</f>
        <v>0</v>
      </c>
      <c r="D783" s="52">
        <f>'SS taxation calculator'!$C$7+B783+'SS taxation calculator'!$C$8+'SS taxation calculator'!$C$9*0.5-'Line By Line'!$E$12</f>
        <v>-276000</v>
      </c>
      <c r="E783" s="52">
        <f>IF(D783&lt;'Line By Line'!$E$14,0,MIN(D783-'Line By Line'!$E$14,'Line By Line'!$E$16))</f>
        <v>0</v>
      </c>
      <c r="F783" s="52">
        <f t="shared" si="3"/>
        <v>0</v>
      </c>
      <c r="G783" s="51" t="str">
        <f t="shared" si="4"/>
        <v>50% of 1st TH</v>
      </c>
      <c r="H783" s="51">
        <f>IF('Line By Line'!$E$14&lt;D783,D783-'Line By Line'!$E$14-E783,0)</f>
        <v>0</v>
      </c>
      <c r="I783" s="52">
        <f>H783*'SS taxation calculator'!$E$32</f>
        <v>0</v>
      </c>
      <c r="J783" s="52">
        <f t="shared" si="5"/>
        <v>0</v>
      </c>
      <c r="K783" s="204" t="str">
        <f t="shared" si="6"/>
        <v>#DIV/0!</v>
      </c>
      <c r="L783" s="54" t="str">
        <f>CONCATENATE("Adding $",ROUND(B783/1000,1),"K actually added $",ROUND((B783+(J783-'SS taxation calculator'!$G$8))/1000,1),"K")</f>
        <v>Adding $-276K actually added $-276K</v>
      </c>
      <c r="M783" s="61">
        <f>'SS taxation calculator'!$C$7+'SS taxation calculator'!$C$8+'SS taxation calculator'!$C$9+B783</f>
        <v>-276000</v>
      </c>
      <c r="N783" s="55">
        <f>J783+B783+'SS taxation calculator'!$C$7</f>
        <v>-276000</v>
      </c>
      <c r="O783" s="55">
        <f t="shared" si="7"/>
        <v>31500</v>
      </c>
      <c r="P783" s="132">
        <f>VLOOKUP('SS taxation calculator'!$C$12,'SS taxation calculator'!$BC$6:$BF$16,3,FALSE)</f>
        <v>0</v>
      </c>
      <c r="Q783" s="132">
        <f>VLOOKUP('SS taxation calculator'!$C$12,'SS taxation calculator'!$BC$6:$BF$16,4,FALSE)</f>
        <v>0</v>
      </c>
      <c r="R783" s="132">
        <f t="shared" si="8"/>
        <v>0</v>
      </c>
      <c r="S783" s="205">
        <f>VLOOKUP('SS taxation calculator'!$C$12,'SS taxation calculator'!$BC$6:$BF$16,2,FALSE)</f>
        <v>0</v>
      </c>
      <c r="T783" s="132">
        <f t="shared" si="9"/>
        <v>0</v>
      </c>
    </row>
    <row r="784" ht="15.75" customHeight="1">
      <c r="A784" s="55">
        <f t="shared" si="11"/>
        <v>0</v>
      </c>
      <c r="B784" s="52">
        <f t="shared" si="2"/>
        <v>-275000</v>
      </c>
      <c r="C784" s="51">
        <f>'SS taxation calculator'!$G$7</f>
        <v>0</v>
      </c>
      <c r="D784" s="52">
        <f>'SS taxation calculator'!$C$7+B784+'SS taxation calculator'!$C$8+'SS taxation calculator'!$C$9*0.5-'Line By Line'!$E$12</f>
        <v>-275000</v>
      </c>
      <c r="E784" s="52">
        <f>IF(D784&lt;'Line By Line'!$E$14,0,MIN(D784-'Line By Line'!$E$14,'Line By Line'!$E$16))</f>
        <v>0</v>
      </c>
      <c r="F784" s="52">
        <f t="shared" si="3"/>
        <v>0</v>
      </c>
      <c r="G784" s="51" t="str">
        <f t="shared" si="4"/>
        <v>50% of 1st TH</v>
      </c>
      <c r="H784" s="51">
        <f>IF('Line By Line'!$E$14&lt;D784,D784-'Line By Line'!$E$14-E784,0)</f>
        <v>0</v>
      </c>
      <c r="I784" s="52">
        <f>H784*'SS taxation calculator'!$E$32</f>
        <v>0</v>
      </c>
      <c r="J784" s="52">
        <f t="shared" si="5"/>
        <v>0</v>
      </c>
      <c r="K784" s="204" t="str">
        <f t="shared" si="6"/>
        <v>#DIV/0!</v>
      </c>
      <c r="L784" s="54" t="str">
        <f>CONCATENATE("Adding $",ROUND(B784/1000,1),"K actually added $",ROUND((B784+(J784-'SS taxation calculator'!$G$8))/1000,1),"K")</f>
        <v>Adding $-275K actually added $-275K</v>
      </c>
      <c r="M784" s="61">
        <f>'SS taxation calculator'!$C$7+'SS taxation calculator'!$C$8+'SS taxation calculator'!$C$9+B784</f>
        <v>-275000</v>
      </c>
      <c r="N784" s="55">
        <f>J784+B784+'SS taxation calculator'!$C$7</f>
        <v>-275000</v>
      </c>
      <c r="O784" s="55">
        <f t="shared" si="7"/>
        <v>31500</v>
      </c>
      <c r="P784" s="132">
        <f>VLOOKUP('SS taxation calculator'!$C$12,'SS taxation calculator'!$BC$6:$BF$16,3,FALSE)</f>
        <v>0</v>
      </c>
      <c r="Q784" s="132">
        <f>VLOOKUP('SS taxation calculator'!$C$12,'SS taxation calculator'!$BC$6:$BF$16,4,FALSE)</f>
        <v>0</v>
      </c>
      <c r="R784" s="132">
        <f t="shared" si="8"/>
        <v>0</v>
      </c>
      <c r="S784" s="205">
        <f>VLOOKUP('SS taxation calculator'!$C$12,'SS taxation calculator'!$BC$6:$BF$16,2,FALSE)</f>
        <v>0</v>
      </c>
      <c r="T784" s="132">
        <f t="shared" si="9"/>
        <v>0</v>
      </c>
    </row>
    <row r="785" ht="15.75" customHeight="1">
      <c r="A785" s="55">
        <f t="shared" si="11"/>
        <v>0</v>
      </c>
      <c r="B785" s="52">
        <f t="shared" si="2"/>
        <v>-274000</v>
      </c>
      <c r="C785" s="51">
        <f>'SS taxation calculator'!$G$7</f>
        <v>0</v>
      </c>
      <c r="D785" s="52">
        <f>'SS taxation calculator'!$C$7+B785+'SS taxation calculator'!$C$8+'SS taxation calculator'!$C$9*0.5-'Line By Line'!$E$12</f>
        <v>-274000</v>
      </c>
      <c r="E785" s="52">
        <f>IF(D785&lt;'Line By Line'!$E$14,0,MIN(D785-'Line By Line'!$E$14,'Line By Line'!$E$16))</f>
        <v>0</v>
      </c>
      <c r="F785" s="52">
        <f t="shared" si="3"/>
        <v>0</v>
      </c>
      <c r="G785" s="51" t="str">
        <f t="shared" si="4"/>
        <v>50% of 1st TH</v>
      </c>
      <c r="H785" s="51">
        <f>IF('Line By Line'!$E$14&lt;D785,D785-'Line By Line'!$E$14-E785,0)</f>
        <v>0</v>
      </c>
      <c r="I785" s="52">
        <f>H785*'SS taxation calculator'!$E$32</f>
        <v>0</v>
      </c>
      <c r="J785" s="52">
        <f t="shared" si="5"/>
        <v>0</v>
      </c>
      <c r="K785" s="204" t="str">
        <f t="shared" si="6"/>
        <v>#DIV/0!</v>
      </c>
      <c r="L785" s="54" t="str">
        <f>CONCATENATE("Adding $",ROUND(B785/1000,1),"K actually added $",ROUND((B785+(J785-'SS taxation calculator'!$G$8))/1000,1),"K")</f>
        <v>Adding $-274K actually added $-274K</v>
      </c>
      <c r="M785" s="61">
        <f>'SS taxation calculator'!$C$7+'SS taxation calculator'!$C$8+'SS taxation calculator'!$C$9+B785</f>
        <v>-274000</v>
      </c>
      <c r="N785" s="55">
        <f>J785+B785+'SS taxation calculator'!$C$7</f>
        <v>-274000</v>
      </c>
      <c r="O785" s="55">
        <f t="shared" si="7"/>
        <v>31500</v>
      </c>
      <c r="P785" s="132">
        <f>VLOOKUP('SS taxation calculator'!$C$12,'SS taxation calculator'!$BC$6:$BF$16,3,FALSE)</f>
        <v>0</v>
      </c>
      <c r="Q785" s="132">
        <f>VLOOKUP('SS taxation calculator'!$C$12,'SS taxation calculator'!$BC$6:$BF$16,4,FALSE)</f>
        <v>0</v>
      </c>
      <c r="R785" s="132">
        <f t="shared" si="8"/>
        <v>0</v>
      </c>
      <c r="S785" s="205">
        <f>VLOOKUP('SS taxation calculator'!$C$12,'SS taxation calculator'!$BC$6:$BF$16,2,FALSE)</f>
        <v>0</v>
      </c>
      <c r="T785" s="132">
        <f t="shared" si="9"/>
        <v>0</v>
      </c>
    </row>
    <row r="786" ht="15.75" customHeight="1">
      <c r="A786" s="55">
        <f t="shared" si="11"/>
        <v>0</v>
      </c>
      <c r="B786" s="52">
        <f t="shared" si="2"/>
        <v>-273000</v>
      </c>
      <c r="C786" s="51">
        <f>'SS taxation calculator'!$G$7</f>
        <v>0</v>
      </c>
      <c r="D786" s="52">
        <f>'SS taxation calculator'!$C$7+B786+'SS taxation calculator'!$C$8+'SS taxation calculator'!$C$9*0.5-'Line By Line'!$E$12</f>
        <v>-273000</v>
      </c>
      <c r="E786" s="52">
        <f>IF(D786&lt;'Line By Line'!$E$14,0,MIN(D786-'Line By Line'!$E$14,'Line By Line'!$E$16))</f>
        <v>0</v>
      </c>
      <c r="F786" s="52">
        <f t="shared" si="3"/>
        <v>0</v>
      </c>
      <c r="G786" s="51" t="str">
        <f t="shared" si="4"/>
        <v>50% of 1st TH</v>
      </c>
      <c r="H786" s="51">
        <f>IF('Line By Line'!$E$14&lt;D786,D786-'Line By Line'!$E$14-E786,0)</f>
        <v>0</v>
      </c>
      <c r="I786" s="52">
        <f>H786*'SS taxation calculator'!$E$32</f>
        <v>0</v>
      </c>
      <c r="J786" s="52">
        <f t="shared" si="5"/>
        <v>0</v>
      </c>
      <c r="K786" s="204" t="str">
        <f t="shared" si="6"/>
        <v>#DIV/0!</v>
      </c>
      <c r="L786" s="54" t="str">
        <f>CONCATENATE("Adding $",ROUND(B786/1000,1),"K actually added $",ROUND((B786+(J786-'SS taxation calculator'!$G$8))/1000,1),"K")</f>
        <v>Adding $-273K actually added $-273K</v>
      </c>
      <c r="M786" s="61">
        <f>'SS taxation calculator'!$C$7+'SS taxation calculator'!$C$8+'SS taxation calculator'!$C$9+B786</f>
        <v>-273000</v>
      </c>
      <c r="N786" s="55">
        <f>J786+B786+'SS taxation calculator'!$C$7</f>
        <v>-273000</v>
      </c>
      <c r="O786" s="55">
        <f t="shared" si="7"/>
        <v>31500</v>
      </c>
      <c r="P786" s="132">
        <f>VLOOKUP('SS taxation calculator'!$C$12,'SS taxation calculator'!$BC$6:$BF$16,3,FALSE)</f>
        <v>0</v>
      </c>
      <c r="Q786" s="132">
        <f>VLOOKUP('SS taxation calculator'!$C$12,'SS taxation calculator'!$BC$6:$BF$16,4,FALSE)</f>
        <v>0</v>
      </c>
      <c r="R786" s="132">
        <f t="shared" si="8"/>
        <v>0</v>
      </c>
      <c r="S786" s="205">
        <f>VLOOKUP('SS taxation calculator'!$C$12,'SS taxation calculator'!$BC$6:$BF$16,2,FALSE)</f>
        <v>0</v>
      </c>
      <c r="T786" s="132">
        <f t="shared" si="9"/>
        <v>0</v>
      </c>
    </row>
    <row r="787" ht="15.75" customHeight="1">
      <c r="A787" s="55">
        <f t="shared" si="11"/>
        <v>0</v>
      </c>
      <c r="B787" s="52">
        <f t="shared" si="2"/>
        <v>-272000</v>
      </c>
      <c r="C787" s="51">
        <f>'SS taxation calculator'!$G$7</f>
        <v>0</v>
      </c>
      <c r="D787" s="52">
        <f>'SS taxation calculator'!$C$7+B787+'SS taxation calculator'!$C$8+'SS taxation calculator'!$C$9*0.5-'Line By Line'!$E$12</f>
        <v>-272000</v>
      </c>
      <c r="E787" s="52">
        <f>IF(D787&lt;'Line By Line'!$E$14,0,MIN(D787-'Line By Line'!$E$14,'Line By Line'!$E$16))</f>
        <v>0</v>
      </c>
      <c r="F787" s="52">
        <f t="shared" si="3"/>
        <v>0</v>
      </c>
      <c r="G787" s="51" t="str">
        <f t="shared" si="4"/>
        <v>50% of 1st TH</v>
      </c>
      <c r="H787" s="51">
        <f>IF('Line By Line'!$E$14&lt;D787,D787-'Line By Line'!$E$14-E787,0)</f>
        <v>0</v>
      </c>
      <c r="I787" s="52">
        <f>H787*'SS taxation calculator'!$E$32</f>
        <v>0</v>
      </c>
      <c r="J787" s="52">
        <f t="shared" si="5"/>
        <v>0</v>
      </c>
      <c r="K787" s="204" t="str">
        <f t="shared" si="6"/>
        <v>#DIV/0!</v>
      </c>
      <c r="L787" s="54" t="str">
        <f>CONCATENATE("Adding $",ROUND(B787/1000,1),"K actually added $",ROUND((B787+(J787-'SS taxation calculator'!$G$8))/1000,1),"K")</f>
        <v>Adding $-272K actually added $-272K</v>
      </c>
      <c r="M787" s="61">
        <f>'SS taxation calculator'!$C$7+'SS taxation calculator'!$C$8+'SS taxation calculator'!$C$9+B787</f>
        <v>-272000</v>
      </c>
      <c r="N787" s="55">
        <f>J787+B787+'SS taxation calculator'!$C$7</f>
        <v>-272000</v>
      </c>
      <c r="O787" s="55">
        <f t="shared" si="7"/>
        <v>31500</v>
      </c>
      <c r="P787" s="132">
        <f>VLOOKUP('SS taxation calculator'!$C$12,'SS taxation calculator'!$BC$6:$BF$16,3,FALSE)</f>
        <v>0</v>
      </c>
      <c r="Q787" s="132">
        <f>VLOOKUP('SS taxation calculator'!$C$12,'SS taxation calculator'!$BC$6:$BF$16,4,FALSE)</f>
        <v>0</v>
      </c>
      <c r="R787" s="132">
        <f t="shared" si="8"/>
        <v>0</v>
      </c>
      <c r="S787" s="205">
        <f>VLOOKUP('SS taxation calculator'!$C$12,'SS taxation calculator'!$BC$6:$BF$16,2,FALSE)</f>
        <v>0</v>
      </c>
      <c r="T787" s="132">
        <f t="shared" si="9"/>
        <v>0</v>
      </c>
    </row>
    <row r="788" ht="15.75" customHeight="1">
      <c r="A788" s="55">
        <f t="shared" si="11"/>
        <v>0</v>
      </c>
      <c r="B788" s="52">
        <f t="shared" si="2"/>
        <v>-271000</v>
      </c>
      <c r="C788" s="51">
        <f>'SS taxation calculator'!$G$7</f>
        <v>0</v>
      </c>
      <c r="D788" s="52">
        <f>'SS taxation calculator'!$C$7+B788+'SS taxation calculator'!$C$8+'SS taxation calculator'!$C$9*0.5-'Line By Line'!$E$12</f>
        <v>-271000</v>
      </c>
      <c r="E788" s="52">
        <f>IF(D788&lt;'Line By Line'!$E$14,0,MIN(D788-'Line By Line'!$E$14,'Line By Line'!$E$16))</f>
        <v>0</v>
      </c>
      <c r="F788" s="52">
        <f t="shared" si="3"/>
        <v>0</v>
      </c>
      <c r="G788" s="51" t="str">
        <f t="shared" si="4"/>
        <v>50% of 1st TH</v>
      </c>
      <c r="H788" s="51">
        <f>IF('Line By Line'!$E$14&lt;D788,D788-'Line By Line'!$E$14-E788,0)</f>
        <v>0</v>
      </c>
      <c r="I788" s="52">
        <f>H788*'SS taxation calculator'!$E$32</f>
        <v>0</v>
      </c>
      <c r="J788" s="52">
        <f t="shared" si="5"/>
        <v>0</v>
      </c>
      <c r="K788" s="204" t="str">
        <f t="shared" si="6"/>
        <v>#DIV/0!</v>
      </c>
      <c r="L788" s="54" t="str">
        <f>CONCATENATE("Adding $",ROUND(B788/1000,1),"K actually added $",ROUND((B788+(J788-'SS taxation calculator'!$G$8))/1000,1),"K")</f>
        <v>Adding $-271K actually added $-271K</v>
      </c>
      <c r="M788" s="61">
        <f>'SS taxation calculator'!$C$7+'SS taxation calculator'!$C$8+'SS taxation calculator'!$C$9+B788</f>
        <v>-271000</v>
      </c>
      <c r="N788" s="55">
        <f>J788+B788+'SS taxation calculator'!$C$7</f>
        <v>-271000</v>
      </c>
      <c r="O788" s="55">
        <f t="shared" si="7"/>
        <v>31500</v>
      </c>
      <c r="P788" s="132">
        <f>VLOOKUP('SS taxation calculator'!$C$12,'SS taxation calculator'!$BC$6:$BF$16,3,FALSE)</f>
        <v>0</v>
      </c>
      <c r="Q788" s="132">
        <f>VLOOKUP('SS taxation calculator'!$C$12,'SS taxation calculator'!$BC$6:$BF$16,4,FALSE)</f>
        <v>0</v>
      </c>
      <c r="R788" s="132">
        <f t="shared" si="8"/>
        <v>0</v>
      </c>
      <c r="S788" s="205">
        <f>VLOOKUP('SS taxation calculator'!$C$12,'SS taxation calculator'!$BC$6:$BF$16,2,FALSE)</f>
        <v>0</v>
      </c>
      <c r="T788" s="132">
        <f t="shared" si="9"/>
        <v>0</v>
      </c>
    </row>
    <row r="789" ht="15.75" customHeight="1">
      <c r="A789" s="55">
        <f t="shared" si="11"/>
        <v>0</v>
      </c>
      <c r="B789" s="52">
        <f t="shared" si="2"/>
        <v>-270000</v>
      </c>
      <c r="C789" s="51">
        <f>'SS taxation calculator'!$G$7</f>
        <v>0</v>
      </c>
      <c r="D789" s="52">
        <f>'SS taxation calculator'!$C$7+B789+'SS taxation calculator'!$C$8+'SS taxation calculator'!$C$9*0.5-'Line By Line'!$E$12</f>
        <v>-270000</v>
      </c>
      <c r="E789" s="52">
        <f>IF(D789&lt;'Line By Line'!$E$14,0,MIN(D789-'Line By Line'!$E$14,'Line By Line'!$E$16))</f>
        <v>0</v>
      </c>
      <c r="F789" s="52">
        <f t="shared" si="3"/>
        <v>0</v>
      </c>
      <c r="G789" s="51" t="str">
        <f t="shared" si="4"/>
        <v>50% of 1st TH</v>
      </c>
      <c r="H789" s="51">
        <f>IF('Line By Line'!$E$14&lt;D789,D789-'Line By Line'!$E$14-E789,0)</f>
        <v>0</v>
      </c>
      <c r="I789" s="52">
        <f>H789*'SS taxation calculator'!$E$32</f>
        <v>0</v>
      </c>
      <c r="J789" s="52">
        <f t="shared" si="5"/>
        <v>0</v>
      </c>
      <c r="K789" s="204" t="str">
        <f t="shared" si="6"/>
        <v>#DIV/0!</v>
      </c>
      <c r="L789" s="54" t="str">
        <f>CONCATENATE("Adding $",ROUND(B789/1000,1),"K actually added $",ROUND((B789+(J789-'SS taxation calculator'!$G$8))/1000,1),"K")</f>
        <v>Adding $-270K actually added $-270K</v>
      </c>
      <c r="M789" s="61">
        <f>'SS taxation calculator'!$C$7+'SS taxation calculator'!$C$8+'SS taxation calculator'!$C$9+B789</f>
        <v>-270000</v>
      </c>
      <c r="N789" s="55">
        <f>J789+B789+'SS taxation calculator'!$C$7</f>
        <v>-270000</v>
      </c>
      <c r="O789" s="55">
        <f t="shared" si="7"/>
        <v>31500</v>
      </c>
      <c r="P789" s="132">
        <f>VLOOKUP('SS taxation calculator'!$C$12,'SS taxation calculator'!$BC$6:$BF$16,3,FALSE)</f>
        <v>0</v>
      </c>
      <c r="Q789" s="132">
        <f>VLOOKUP('SS taxation calculator'!$C$12,'SS taxation calculator'!$BC$6:$BF$16,4,FALSE)</f>
        <v>0</v>
      </c>
      <c r="R789" s="132">
        <f t="shared" si="8"/>
        <v>0</v>
      </c>
      <c r="S789" s="205">
        <f>VLOOKUP('SS taxation calculator'!$C$12,'SS taxation calculator'!$BC$6:$BF$16,2,FALSE)</f>
        <v>0</v>
      </c>
      <c r="T789" s="132">
        <f t="shared" si="9"/>
        <v>0</v>
      </c>
    </row>
    <row r="790" ht="15.75" customHeight="1">
      <c r="A790" s="55">
        <f t="shared" si="11"/>
        <v>0</v>
      </c>
      <c r="B790" s="52">
        <f t="shared" si="2"/>
        <v>-269000</v>
      </c>
      <c r="C790" s="51">
        <f>'SS taxation calculator'!$G$7</f>
        <v>0</v>
      </c>
      <c r="D790" s="52">
        <f>'SS taxation calculator'!$C$7+B790+'SS taxation calculator'!$C$8+'SS taxation calculator'!$C$9*0.5-'Line By Line'!$E$12</f>
        <v>-269000</v>
      </c>
      <c r="E790" s="52">
        <f>IF(D790&lt;'Line By Line'!$E$14,0,MIN(D790-'Line By Line'!$E$14,'Line By Line'!$E$16))</f>
        <v>0</v>
      </c>
      <c r="F790" s="52">
        <f t="shared" si="3"/>
        <v>0</v>
      </c>
      <c r="G790" s="51" t="str">
        <f t="shared" si="4"/>
        <v>50% of 1st TH</v>
      </c>
      <c r="H790" s="51">
        <f>IF('Line By Line'!$E$14&lt;D790,D790-'Line By Line'!$E$14-E790,0)</f>
        <v>0</v>
      </c>
      <c r="I790" s="52">
        <f>H790*'SS taxation calculator'!$E$32</f>
        <v>0</v>
      </c>
      <c r="J790" s="52">
        <f t="shared" si="5"/>
        <v>0</v>
      </c>
      <c r="K790" s="204" t="str">
        <f t="shared" si="6"/>
        <v>#DIV/0!</v>
      </c>
      <c r="L790" s="54" t="str">
        <f>CONCATENATE("Adding $",ROUND(B790/1000,1),"K actually added $",ROUND((B790+(J790-'SS taxation calculator'!$G$8))/1000,1),"K")</f>
        <v>Adding $-269K actually added $-269K</v>
      </c>
      <c r="M790" s="61">
        <f>'SS taxation calculator'!$C$7+'SS taxation calculator'!$C$8+'SS taxation calculator'!$C$9+B790</f>
        <v>-269000</v>
      </c>
      <c r="N790" s="55">
        <f>J790+B790+'SS taxation calculator'!$C$7</f>
        <v>-269000</v>
      </c>
      <c r="O790" s="55">
        <f t="shared" si="7"/>
        <v>31500</v>
      </c>
      <c r="P790" s="132">
        <f>VLOOKUP('SS taxation calculator'!$C$12,'SS taxation calculator'!$BC$6:$BF$16,3,FALSE)</f>
        <v>0</v>
      </c>
      <c r="Q790" s="132">
        <f>VLOOKUP('SS taxation calculator'!$C$12,'SS taxation calculator'!$BC$6:$BF$16,4,FALSE)</f>
        <v>0</v>
      </c>
      <c r="R790" s="132">
        <f t="shared" si="8"/>
        <v>0</v>
      </c>
      <c r="S790" s="205">
        <f>VLOOKUP('SS taxation calculator'!$C$12,'SS taxation calculator'!$BC$6:$BF$16,2,FALSE)</f>
        <v>0</v>
      </c>
      <c r="T790" s="132">
        <f t="shared" si="9"/>
        <v>0</v>
      </c>
    </row>
    <row r="791" ht="15.75" customHeight="1">
      <c r="A791" s="55">
        <f t="shared" si="11"/>
        <v>0</v>
      </c>
      <c r="B791" s="52">
        <f t="shared" si="2"/>
        <v>-268000</v>
      </c>
      <c r="C791" s="51">
        <f>'SS taxation calculator'!$G$7</f>
        <v>0</v>
      </c>
      <c r="D791" s="52">
        <f>'SS taxation calculator'!$C$7+B791+'SS taxation calculator'!$C$8+'SS taxation calculator'!$C$9*0.5-'Line By Line'!$E$12</f>
        <v>-268000</v>
      </c>
      <c r="E791" s="52">
        <f>IF(D791&lt;'Line By Line'!$E$14,0,MIN(D791-'Line By Line'!$E$14,'Line By Line'!$E$16))</f>
        <v>0</v>
      </c>
      <c r="F791" s="52">
        <f t="shared" si="3"/>
        <v>0</v>
      </c>
      <c r="G791" s="51" t="str">
        <f t="shared" si="4"/>
        <v>50% of 1st TH</v>
      </c>
      <c r="H791" s="51">
        <f>IF('Line By Line'!$E$14&lt;D791,D791-'Line By Line'!$E$14-E791,0)</f>
        <v>0</v>
      </c>
      <c r="I791" s="52">
        <f>H791*'SS taxation calculator'!$E$32</f>
        <v>0</v>
      </c>
      <c r="J791" s="52">
        <f t="shared" si="5"/>
        <v>0</v>
      </c>
      <c r="K791" s="204" t="str">
        <f t="shared" si="6"/>
        <v>#DIV/0!</v>
      </c>
      <c r="L791" s="54" t="str">
        <f>CONCATENATE("Adding $",ROUND(B791/1000,1),"K actually added $",ROUND((B791+(J791-'SS taxation calculator'!$G$8))/1000,1),"K")</f>
        <v>Adding $-268K actually added $-268K</v>
      </c>
      <c r="M791" s="61">
        <f>'SS taxation calculator'!$C$7+'SS taxation calculator'!$C$8+'SS taxation calculator'!$C$9+B791</f>
        <v>-268000</v>
      </c>
      <c r="N791" s="55">
        <f>J791+B791+'SS taxation calculator'!$C$7</f>
        <v>-268000</v>
      </c>
      <c r="O791" s="55">
        <f t="shared" si="7"/>
        <v>31500</v>
      </c>
      <c r="P791" s="132">
        <f>VLOOKUP('SS taxation calculator'!$C$12,'SS taxation calculator'!$BC$6:$BF$16,3,FALSE)</f>
        <v>0</v>
      </c>
      <c r="Q791" s="132">
        <f>VLOOKUP('SS taxation calculator'!$C$12,'SS taxation calculator'!$BC$6:$BF$16,4,FALSE)</f>
        <v>0</v>
      </c>
      <c r="R791" s="132">
        <f t="shared" si="8"/>
        <v>0</v>
      </c>
      <c r="S791" s="205">
        <f>VLOOKUP('SS taxation calculator'!$C$12,'SS taxation calculator'!$BC$6:$BF$16,2,FALSE)</f>
        <v>0</v>
      </c>
      <c r="T791" s="132">
        <f t="shared" si="9"/>
        <v>0</v>
      </c>
    </row>
    <row r="792" ht="15.75" customHeight="1">
      <c r="A792" s="55">
        <f t="shared" si="11"/>
        <v>0</v>
      </c>
      <c r="B792" s="52">
        <f t="shared" si="2"/>
        <v>-267000</v>
      </c>
      <c r="C792" s="51">
        <f>'SS taxation calculator'!$G$7</f>
        <v>0</v>
      </c>
      <c r="D792" s="52">
        <f>'SS taxation calculator'!$C$7+B792+'SS taxation calculator'!$C$8+'SS taxation calculator'!$C$9*0.5-'Line By Line'!$E$12</f>
        <v>-267000</v>
      </c>
      <c r="E792" s="52">
        <f>IF(D792&lt;'Line By Line'!$E$14,0,MIN(D792-'Line By Line'!$E$14,'Line By Line'!$E$16))</f>
        <v>0</v>
      </c>
      <c r="F792" s="52">
        <f t="shared" si="3"/>
        <v>0</v>
      </c>
      <c r="G792" s="51" t="str">
        <f t="shared" si="4"/>
        <v>50% of 1st TH</v>
      </c>
      <c r="H792" s="51">
        <f>IF('Line By Line'!$E$14&lt;D792,D792-'Line By Line'!$E$14-E792,0)</f>
        <v>0</v>
      </c>
      <c r="I792" s="52">
        <f>H792*'SS taxation calculator'!$E$32</f>
        <v>0</v>
      </c>
      <c r="J792" s="52">
        <f t="shared" si="5"/>
        <v>0</v>
      </c>
      <c r="K792" s="204" t="str">
        <f t="shared" si="6"/>
        <v>#DIV/0!</v>
      </c>
      <c r="L792" s="54" t="str">
        <f>CONCATENATE("Adding $",ROUND(B792/1000,1),"K actually added $",ROUND((B792+(J792-'SS taxation calculator'!$G$8))/1000,1),"K")</f>
        <v>Adding $-267K actually added $-267K</v>
      </c>
      <c r="M792" s="61">
        <f>'SS taxation calculator'!$C$7+'SS taxation calculator'!$C$8+'SS taxation calculator'!$C$9+B792</f>
        <v>-267000</v>
      </c>
      <c r="N792" s="55">
        <f>J792+B792+'SS taxation calculator'!$C$7</f>
        <v>-267000</v>
      </c>
      <c r="O792" s="55">
        <f t="shared" si="7"/>
        <v>31500</v>
      </c>
      <c r="P792" s="132">
        <f>VLOOKUP('SS taxation calculator'!$C$12,'SS taxation calculator'!$BC$6:$BF$16,3,FALSE)</f>
        <v>0</v>
      </c>
      <c r="Q792" s="132">
        <f>VLOOKUP('SS taxation calculator'!$C$12,'SS taxation calculator'!$BC$6:$BF$16,4,FALSE)</f>
        <v>0</v>
      </c>
      <c r="R792" s="132">
        <f t="shared" si="8"/>
        <v>0</v>
      </c>
      <c r="S792" s="205">
        <f>VLOOKUP('SS taxation calculator'!$C$12,'SS taxation calculator'!$BC$6:$BF$16,2,FALSE)</f>
        <v>0</v>
      </c>
      <c r="T792" s="132">
        <f t="shared" si="9"/>
        <v>0</v>
      </c>
    </row>
    <row r="793" ht="15.75" customHeight="1">
      <c r="A793" s="55">
        <f t="shared" si="11"/>
        <v>0</v>
      </c>
      <c r="B793" s="52">
        <f t="shared" si="2"/>
        <v>-266000</v>
      </c>
      <c r="C793" s="51">
        <f>'SS taxation calculator'!$G$7</f>
        <v>0</v>
      </c>
      <c r="D793" s="52">
        <f>'SS taxation calculator'!$C$7+B793+'SS taxation calculator'!$C$8+'SS taxation calculator'!$C$9*0.5-'Line By Line'!$E$12</f>
        <v>-266000</v>
      </c>
      <c r="E793" s="52">
        <f>IF(D793&lt;'Line By Line'!$E$14,0,MIN(D793-'Line By Line'!$E$14,'Line By Line'!$E$16))</f>
        <v>0</v>
      </c>
      <c r="F793" s="52">
        <f t="shared" si="3"/>
        <v>0</v>
      </c>
      <c r="G793" s="51" t="str">
        <f t="shared" si="4"/>
        <v>50% of 1st TH</v>
      </c>
      <c r="H793" s="51">
        <f>IF('Line By Line'!$E$14&lt;D793,D793-'Line By Line'!$E$14-E793,0)</f>
        <v>0</v>
      </c>
      <c r="I793" s="52">
        <f>H793*'SS taxation calculator'!$E$32</f>
        <v>0</v>
      </c>
      <c r="J793" s="52">
        <f t="shared" si="5"/>
        <v>0</v>
      </c>
      <c r="K793" s="204" t="str">
        <f t="shared" si="6"/>
        <v>#DIV/0!</v>
      </c>
      <c r="L793" s="54" t="str">
        <f>CONCATENATE("Adding $",ROUND(B793/1000,1),"K actually added $",ROUND((B793+(J793-'SS taxation calculator'!$G$8))/1000,1),"K")</f>
        <v>Adding $-266K actually added $-266K</v>
      </c>
      <c r="M793" s="61">
        <f>'SS taxation calculator'!$C$7+'SS taxation calculator'!$C$8+'SS taxation calculator'!$C$9+B793</f>
        <v>-266000</v>
      </c>
      <c r="N793" s="55">
        <f>J793+B793+'SS taxation calculator'!$C$7</f>
        <v>-266000</v>
      </c>
      <c r="O793" s="55">
        <f t="shared" si="7"/>
        <v>31500</v>
      </c>
      <c r="P793" s="132">
        <f>VLOOKUP('SS taxation calculator'!$C$12,'SS taxation calculator'!$BC$6:$BF$16,3,FALSE)</f>
        <v>0</v>
      </c>
      <c r="Q793" s="132">
        <f>VLOOKUP('SS taxation calculator'!$C$12,'SS taxation calculator'!$BC$6:$BF$16,4,FALSE)</f>
        <v>0</v>
      </c>
      <c r="R793" s="132">
        <f t="shared" si="8"/>
        <v>0</v>
      </c>
      <c r="S793" s="205">
        <f>VLOOKUP('SS taxation calculator'!$C$12,'SS taxation calculator'!$BC$6:$BF$16,2,FALSE)</f>
        <v>0</v>
      </c>
      <c r="T793" s="132">
        <f t="shared" si="9"/>
        <v>0</v>
      </c>
    </row>
    <row r="794" ht="15.75" customHeight="1">
      <c r="A794" s="55">
        <f t="shared" si="11"/>
        <v>0</v>
      </c>
      <c r="B794" s="52">
        <f t="shared" si="2"/>
        <v>-265000</v>
      </c>
      <c r="C794" s="51">
        <f>'SS taxation calculator'!$G$7</f>
        <v>0</v>
      </c>
      <c r="D794" s="52">
        <f>'SS taxation calculator'!$C$7+B794+'SS taxation calculator'!$C$8+'SS taxation calculator'!$C$9*0.5-'Line By Line'!$E$12</f>
        <v>-265000</v>
      </c>
      <c r="E794" s="52">
        <f>IF(D794&lt;'Line By Line'!$E$14,0,MIN(D794-'Line By Line'!$E$14,'Line By Line'!$E$16))</f>
        <v>0</v>
      </c>
      <c r="F794" s="52">
        <f t="shared" si="3"/>
        <v>0</v>
      </c>
      <c r="G794" s="51" t="str">
        <f t="shared" si="4"/>
        <v>50% of 1st TH</v>
      </c>
      <c r="H794" s="51">
        <f>IF('Line By Line'!$E$14&lt;D794,D794-'Line By Line'!$E$14-E794,0)</f>
        <v>0</v>
      </c>
      <c r="I794" s="52">
        <f>H794*'SS taxation calculator'!$E$32</f>
        <v>0</v>
      </c>
      <c r="J794" s="52">
        <f t="shared" si="5"/>
        <v>0</v>
      </c>
      <c r="K794" s="204" t="str">
        <f t="shared" si="6"/>
        <v>#DIV/0!</v>
      </c>
      <c r="L794" s="54" t="str">
        <f>CONCATENATE("Adding $",ROUND(B794/1000,1),"K actually added $",ROUND((B794+(J794-'SS taxation calculator'!$G$8))/1000,1),"K")</f>
        <v>Adding $-265K actually added $-265K</v>
      </c>
      <c r="M794" s="61">
        <f>'SS taxation calculator'!$C$7+'SS taxation calculator'!$C$8+'SS taxation calculator'!$C$9+B794</f>
        <v>-265000</v>
      </c>
      <c r="N794" s="55">
        <f>J794+B794+'SS taxation calculator'!$C$7</f>
        <v>-265000</v>
      </c>
      <c r="O794" s="55">
        <f t="shared" si="7"/>
        <v>31500</v>
      </c>
      <c r="P794" s="132">
        <f>VLOOKUP('SS taxation calculator'!$C$12,'SS taxation calculator'!$BC$6:$BF$16,3,FALSE)</f>
        <v>0</v>
      </c>
      <c r="Q794" s="132">
        <f>VLOOKUP('SS taxation calculator'!$C$12,'SS taxation calculator'!$BC$6:$BF$16,4,FALSE)</f>
        <v>0</v>
      </c>
      <c r="R794" s="132">
        <f t="shared" si="8"/>
        <v>0</v>
      </c>
      <c r="S794" s="205">
        <f>VLOOKUP('SS taxation calculator'!$C$12,'SS taxation calculator'!$BC$6:$BF$16,2,FALSE)</f>
        <v>0</v>
      </c>
      <c r="T794" s="132">
        <f t="shared" si="9"/>
        <v>0</v>
      </c>
    </row>
    <row r="795" ht="15.75" customHeight="1">
      <c r="A795" s="55">
        <f t="shared" si="11"/>
        <v>0</v>
      </c>
      <c r="B795" s="52">
        <f t="shared" si="2"/>
        <v>-264000</v>
      </c>
      <c r="C795" s="51">
        <f>'SS taxation calculator'!$G$7</f>
        <v>0</v>
      </c>
      <c r="D795" s="52">
        <f>'SS taxation calculator'!$C$7+B795+'SS taxation calculator'!$C$8+'SS taxation calculator'!$C$9*0.5-'Line By Line'!$E$12</f>
        <v>-264000</v>
      </c>
      <c r="E795" s="52">
        <f>IF(D795&lt;'Line By Line'!$E$14,0,MIN(D795-'Line By Line'!$E$14,'Line By Line'!$E$16))</f>
        <v>0</v>
      </c>
      <c r="F795" s="52">
        <f t="shared" si="3"/>
        <v>0</v>
      </c>
      <c r="G795" s="51" t="str">
        <f t="shared" si="4"/>
        <v>50% of 1st TH</v>
      </c>
      <c r="H795" s="51">
        <f>IF('Line By Line'!$E$14&lt;D795,D795-'Line By Line'!$E$14-E795,0)</f>
        <v>0</v>
      </c>
      <c r="I795" s="52">
        <f>H795*'SS taxation calculator'!$E$32</f>
        <v>0</v>
      </c>
      <c r="J795" s="52">
        <f t="shared" si="5"/>
        <v>0</v>
      </c>
      <c r="K795" s="204" t="str">
        <f t="shared" si="6"/>
        <v>#DIV/0!</v>
      </c>
      <c r="L795" s="54" t="str">
        <f>CONCATENATE("Adding $",ROUND(B795/1000,1),"K actually added $",ROUND((B795+(J795-'SS taxation calculator'!$G$8))/1000,1),"K")</f>
        <v>Adding $-264K actually added $-264K</v>
      </c>
      <c r="M795" s="61">
        <f>'SS taxation calculator'!$C$7+'SS taxation calculator'!$C$8+'SS taxation calculator'!$C$9+B795</f>
        <v>-264000</v>
      </c>
      <c r="N795" s="55">
        <f>J795+B795+'SS taxation calculator'!$C$7</f>
        <v>-264000</v>
      </c>
      <c r="O795" s="55">
        <f t="shared" si="7"/>
        <v>31500</v>
      </c>
      <c r="P795" s="132">
        <f>VLOOKUP('SS taxation calculator'!$C$12,'SS taxation calculator'!$BC$6:$BF$16,3,FALSE)</f>
        <v>0</v>
      </c>
      <c r="Q795" s="132">
        <f>VLOOKUP('SS taxation calculator'!$C$12,'SS taxation calculator'!$BC$6:$BF$16,4,FALSE)</f>
        <v>0</v>
      </c>
      <c r="R795" s="132">
        <f t="shared" si="8"/>
        <v>0</v>
      </c>
      <c r="S795" s="205">
        <f>VLOOKUP('SS taxation calculator'!$C$12,'SS taxation calculator'!$BC$6:$BF$16,2,FALSE)</f>
        <v>0</v>
      </c>
      <c r="T795" s="132">
        <f t="shared" si="9"/>
        <v>0</v>
      </c>
    </row>
    <row r="796" ht="15.75" customHeight="1">
      <c r="A796" s="55">
        <f t="shared" si="11"/>
        <v>0</v>
      </c>
      <c r="B796" s="52">
        <f t="shared" si="2"/>
        <v>-263000</v>
      </c>
      <c r="C796" s="51">
        <f>'SS taxation calculator'!$G$7</f>
        <v>0</v>
      </c>
      <c r="D796" s="52">
        <f>'SS taxation calculator'!$C$7+B796+'SS taxation calculator'!$C$8+'SS taxation calculator'!$C$9*0.5-'Line By Line'!$E$12</f>
        <v>-263000</v>
      </c>
      <c r="E796" s="52">
        <f>IF(D796&lt;'Line By Line'!$E$14,0,MIN(D796-'Line By Line'!$E$14,'Line By Line'!$E$16))</f>
        <v>0</v>
      </c>
      <c r="F796" s="52">
        <f t="shared" si="3"/>
        <v>0</v>
      </c>
      <c r="G796" s="51" t="str">
        <f t="shared" si="4"/>
        <v>50% of 1st TH</v>
      </c>
      <c r="H796" s="51">
        <f>IF('Line By Line'!$E$14&lt;D796,D796-'Line By Line'!$E$14-E796,0)</f>
        <v>0</v>
      </c>
      <c r="I796" s="52">
        <f>H796*'SS taxation calculator'!$E$32</f>
        <v>0</v>
      </c>
      <c r="J796" s="52">
        <f t="shared" si="5"/>
        <v>0</v>
      </c>
      <c r="K796" s="204" t="str">
        <f t="shared" si="6"/>
        <v>#DIV/0!</v>
      </c>
      <c r="L796" s="54" t="str">
        <f>CONCATENATE("Adding $",ROUND(B796/1000,1),"K actually added $",ROUND((B796+(J796-'SS taxation calculator'!$G$8))/1000,1),"K")</f>
        <v>Adding $-263K actually added $-263K</v>
      </c>
      <c r="M796" s="61">
        <f>'SS taxation calculator'!$C$7+'SS taxation calculator'!$C$8+'SS taxation calculator'!$C$9+B796</f>
        <v>-263000</v>
      </c>
      <c r="N796" s="55">
        <f>J796+B796+'SS taxation calculator'!$C$7</f>
        <v>-263000</v>
      </c>
      <c r="O796" s="55">
        <f t="shared" si="7"/>
        <v>31500</v>
      </c>
      <c r="P796" s="132">
        <f>VLOOKUP('SS taxation calculator'!$C$12,'SS taxation calculator'!$BC$6:$BF$16,3,FALSE)</f>
        <v>0</v>
      </c>
      <c r="Q796" s="132">
        <f>VLOOKUP('SS taxation calculator'!$C$12,'SS taxation calculator'!$BC$6:$BF$16,4,FALSE)</f>
        <v>0</v>
      </c>
      <c r="R796" s="132">
        <f t="shared" si="8"/>
        <v>0</v>
      </c>
      <c r="S796" s="205">
        <f>VLOOKUP('SS taxation calculator'!$C$12,'SS taxation calculator'!$BC$6:$BF$16,2,FALSE)</f>
        <v>0</v>
      </c>
      <c r="T796" s="132">
        <f t="shared" si="9"/>
        <v>0</v>
      </c>
    </row>
    <row r="797" ht="15.75" customHeight="1">
      <c r="A797" s="55">
        <f t="shared" si="11"/>
        <v>0</v>
      </c>
      <c r="B797" s="52">
        <f t="shared" si="2"/>
        <v>-262000</v>
      </c>
      <c r="C797" s="51">
        <f>'SS taxation calculator'!$G$7</f>
        <v>0</v>
      </c>
      <c r="D797" s="52">
        <f>'SS taxation calculator'!$C$7+B797+'SS taxation calculator'!$C$8+'SS taxation calculator'!$C$9*0.5-'Line By Line'!$E$12</f>
        <v>-262000</v>
      </c>
      <c r="E797" s="52">
        <f>IF(D797&lt;'Line By Line'!$E$14,0,MIN(D797-'Line By Line'!$E$14,'Line By Line'!$E$16))</f>
        <v>0</v>
      </c>
      <c r="F797" s="52">
        <f t="shared" si="3"/>
        <v>0</v>
      </c>
      <c r="G797" s="51" t="str">
        <f t="shared" si="4"/>
        <v>50% of 1st TH</v>
      </c>
      <c r="H797" s="51">
        <f>IF('Line By Line'!$E$14&lt;D797,D797-'Line By Line'!$E$14-E797,0)</f>
        <v>0</v>
      </c>
      <c r="I797" s="52">
        <f>H797*'SS taxation calculator'!$E$32</f>
        <v>0</v>
      </c>
      <c r="J797" s="52">
        <f t="shared" si="5"/>
        <v>0</v>
      </c>
      <c r="K797" s="204" t="str">
        <f t="shared" si="6"/>
        <v>#DIV/0!</v>
      </c>
      <c r="L797" s="54" t="str">
        <f>CONCATENATE("Adding $",ROUND(B797/1000,1),"K actually added $",ROUND((B797+(J797-'SS taxation calculator'!$G$8))/1000,1),"K")</f>
        <v>Adding $-262K actually added $-262K</v>
      </c>
      <c r="M797" s="61">
        <f>'SS taxation calculator'!$C$7+'SS taxation calculator'!$C$8+'SS taxation calculator'!$C$9+B797</f>
        <v>-262000</v>
      </c>
      <c r="N797" s="55">
        <f>J797+B797+'SS taxation calculator'!$C$7</f>
        <v>-262000</v>
      </c>
      <c r="O797" s="55">
        <f t="shared" si="7"/>
        <v>31500</v>
      </c>
      <c r="P797" s="132">
        <f>VLOOKUP('SS taxation calculator'!$C$12,'SS taxation calculator'!$BC$6:$BF$16,3,FALSE)</f>
        <v>0</v>
      </c>
      <c r="Q797" s="132">
        <f>VLOOKUP('SS taxation calculator'!$C$12,'SS taxation calculator'!$BC$6:$BF$16,4,FALSE)</f>
        <v>0</v>
      </c>
      <c r="R797" s="132">
        <f t="shared" si="8"/>
        <v>0</v>
      </c>
      <c r="S797" s="205">
        <f>VLOOKUP('SS taxation calculator'!$C$12,'SS taxation calculator'!$BC$6:$BF$16,2,FALSE)</f>
        <v>0</v>
      </c>
      <c r="T797" s="132">
        <f t="shared" si="9"/>
        <v>0</v>
      </c>
    </row>
    <row r="798" ht="15.75" customHeight="1">
      <c r="A798" s="55">
        <f t="shared" si="11"/>
        <v>0</v>
      </c>
      <c r="B798" s="52">
        <f t="shared" si="2"/>
        <v>-261000</v>
      </c>
      <c r="C798" s="51">
        <f>'SS taxation calculator'!$G$7</f>
        <v>0</v>
      </c>
      <c r="D798" s="52">
        <f>'SS taxation calculator'!$C$7+B798+'SS taxation calculator'!$C$8+'SS taxation calculator'!$C$9*0.5-'Line By Line'!$E$12</f>
        <v>-261000</v>
      </c>
      <c r="E798" s="52">
        <f>IF(D798&lt;'Line By Line'!$E$14,0,MIN(D798-'Line By Line'!$E$14,'Line By Line'!$E$16))</f>
        <v>0</v>
      </c>
      <c r="F798" s="52">
        <f t="shared" si="3"/>
        <v>0</v>
      </c>
      <c r="G798" s="51" t="str">
        <f t="shared" si="4"/>
        <v>50% of 1st TH</v>
      </c>
      <c r="H798" s="51">
        <f>IF('Line By Line'!$E$14&lt;D798,D798-'Line By Line'!$E$14-E798,0)</f>
        <v>0</v>
      </c>
      <c r="I798" s="52">
        <f>H798*'SS taxation calculator'!$E$32</f>
        <v>0</v>
      </c>
      <c r="J798" s="52">
        <f t="shared" si="5"/>
        <v>0</v>
      </c>
      <c r="K798" s="204" t="str">
        <f t="shared" si="6"/>
        <v>#DIV/0!</v>
      </c>
      <c r="L798" s="54" t="str">
        <f>CONCATENATE("Adding $",ROUND(B798/1000,1),"K actually added $",ROUND((B798+(J798-'SS taxation calculator'!$G$8))/1000,1),"K")</f>
        <v>Adding $-261K actually added $-261K</v>
      </c>
      <c r="M798" s="61">
        <f>'SS taxation calculator'!$C$7+'SS taxation calculator'!$C$8+'SS taxation calculator'!$C$9+B798</f>
        <v>-261000</v>
      </c>
      <c r="N798" s="55">
        <f>J798+B798+'SS taxation calculator'!$C$7</f>
        <v>-261000</v>
      </c>
      <c r="O798" s="55">
        <f t="shared" si="7"/>
        <v>31500</v>
      </c>
      <c r="P798" s="132">
        <f>VLOOKUP('SS taxation calculator'!$C$12,'SS taxation calculator'!$BC$6:$BF$16,3,FALSE)</f>
        <v>0</v>
      </c>
      <c r="Q798" s="132">
        <f>VLOOKUP('SS taxation calculator'!$C$12,'SS taxation calculator'!$BC$6:$BF$16,4,FALSE)</f>
        <v>0</v>
      </c>
      <c r="R798" s="132">
        <f t="shared" si="8"/>
        <v>0</v>
      </c>
      <c r="S798" s="205">
        <f>VLOOKUP('SS taxation calculator'!$C$12,'SS taxation calculator'!$BC$6:$BF$16,2,FALSE)</f>
        <v>0</v>
      </c>
      <c r="T798" s="132">
        <f t="shared" si="9"/>
        <v>0</v>
      </c>
    </row>
    <row r="799" ht="15.75" customHeight="1">
      <c r="A799" s="55">
        <f t="shared" si="11"/>
        <v>0</v>
      </c>
      <c r="B799" s="52">
        <f t="shared" si="2"/>
        <v>-260000</v>
      </c>
      <c r="C799" s="51">
        <f>'SS taxation calculator'!$G$7</f>
        <v>0</v>
      </c>
      <c r="D799" s="52">
        <f>'SS taxation calculator'!$C$7+B799+'SS taxation calculator'!$C$8+'SS taxation calculator'!$C$9*0.5-'Line By Line'!$E$12</f>
        <v>-260000</v>
      </c>
      <c r="E799" s="52">
        <f>IF(D799&lt;'Line By Line'!$E$14,0,MIN(D799-'Line By Line'!$E$14,'Line By Line'!$E$16))</f>
        <v>0</v>
      </c>
      <c r="F799" s="52">
        <f t="shared" si="3"/>
        <v>0</v>
      </c>
      <c r="G799" s="51" t="str">
        <f t="shared" si="4"/>
        <v>50% of 1st TH</v>
      </c>
      <c r="H799" s="51">
        <f>IF('Line By Line'!$E$14&lt;D799,D799-'Line By Line'!$E$14-E799,0)</f>
        <v>0</v>
      </c>
      <c r="I799" s="52">
        <f>H799*'SS taxation calculator'!$E$32</f>
        <v>0</v>
      </c>
      <c r="J799" s="52">
        <f t="shared" si="5"/>
        <v>0</v>
      </c>
      <c r="K799" s="204" t="str">
        <f t="shared" si="6"/>
        <v>#DIV/0!</v>
      </c>
      <c r="L799" s="54" t="str">
        <f>CONCATENATE("Adding $",ROUND(B799/1000,1),"K actually added $",ROUND((B799+(J799-'SS taxation calculator'!$G$8))/1000,1),"K")</f>
        <v>Adding $-260K actually added $-260K</v>
      </c>
      <c r="M799" s="61">
        <f>'SS taxation calculator'!$C$7+'SS taxation calculator'!$C$8+'SS taxation calculator'!$C$9+B799</f>
        <v>-260000</v>
      </c>
      <c r="N799" s="55">
        <f>J799+B799+'SS taxation calculator'!$C$7</f>
        <v>-260000</v>
      </c>
      <c r="O799" s="55">
        <f t="shared" si="7"/>
        <v>31500</v>
      </c>
      <c r="P799" s="132">
        <f>VLOOKUP('SS taxation calculator'!$C$12,'SS taxation calculator'!$BC$6:$BF$16,3,FALSE)</f>
        <v>0</v>
      </c>
      <c r="Q799" s="132">
        <f>VLOOKUP('SS taxation calculator'!$C$12,'SS taxation calculator'!$BC$6:$BF$16,4,FALSE)</f>
        <v>0</v>
      </c>
      <c r="R799" s="132">
        <f t="shared" si="8"/>
        <v>0</v>
      </c>
      <c r="S799" s="205">
        <f>VLOOKUP('SS taxation calculator'!$C$12,'SS taxation calculator'!$BC$6:$BF$16,2,FALSE)</f>
        <v>0</v>
      </c>
      <c r="T799" s="132">
        <f t="shared" si="9"/>
        <v>0</v>
      </c>
    </row>
    <row r="800" ht="15.75" customHeight="1">
      <c r="A800" s="55">
        <f t="shared" si="11"/>
        <v>0</v>
      </c>
      <c r="B800" s="52">
        <f t="shared" si="2"/>
        <v>-259000</v>
      </c>
      <c r="C800" s="51">
        <f>'SS taxation calculator'!$G$7</f>
        <v>0</v>
      </c>
      <c r="D800" s="52">
        <f>'SS taxation calculator'!$C$7+B800+'SS taxation calculator'!$C$8+'SS taxation calculator'!$C$9*0.5-'Line By Line'!$E$12</f>
        <v>-259000</v>
      </c>
      <c r="E800" s="52">
        <f>IF(D800&lt;'Line By Line'!$E$14,0,MIN(D800-'Line By Line'!$E$14,'Line By Line'!$E$16))</f>
        <v>0</v>
      </c>
      <c r="F800" s="52">
        <f t="shared" si="3"/>
        <v>0</v>
      </c>
      <c r="G800" s="51" t="str">
        <f t="shared" si="4"/>
        <v>50% of 1st TH</v>
      </c>
      <c r="H800" s="51">
        <f>IF('Line By Line'!$E$14&lt;D800,D800-'Line By Line'!$E$14-E800,0)</f>
        <v>0</v>
      </c>
      <c r="I800" s="52">
        <f>H800*'SS taxation calculator'!$E$32</f>
        <v>0</v>
      </c>
      <c r="J800" s="52">
        <f t="shared" si="5"/>
        <v>0</v>
      </c>
      <c r="K800" s="204" t="str">
        <f t="shared" si="6"/>
        <v>#DIV/0!</v>
      </c>
      <c r="L800" s="54" t="str">
        <f>CONCATENATE("Adding $",ROUND(B800/1000,1),"K actually added $",ROUND((B800+(J800-'SS taxation calculator'!$G$8))/1000,1),"K")</f>
        <v>Adding $-259K actually added $-259K</v>
      </c>
      <c r="M800" s="61">
        <f>'SS taxation calculator'!$C$7+'SS taxation calculator'!$C$8+'SS taxation calculator'!$C$9+B800</f>
        <v>-259000</v>
      </c>
      <c r="N800" s="55">
        <f>J800+B800+'SS taxation calculator'!$C$7</f>
        <v>-259000</v>
      </c>
      <c r="O800" s="55">
        <f t="shared" si="7"/>
        <v>31500</v>
      </c>
      <c r="P800" s="132">
        <f>VLOOKUP('SS taxation calculator'!$C$12,'SS taxation calculator'!$BC$6:$BF$16,3,FALSE)</f>
        <v>0</v>
      </c>
      <c r="Q800" s="132">
        <f>VLOOKUP('SS taxation calculator'!$C$12,'SS taxation calculator'!$BC$6:$BF$16,4,FALSE)</f>
        <v>0</v>
      </c>
      <c r="R800" s="132">
        <f t="shared" si="8"/>
        <v>0</v>
      </c>
      <c r="S800" s="205">
        <f>VLOOKUP('SS taxation calculator'!$C$12,'SS taxation calculator'!$BC$6:$BF$16,2,FALSE)</f>
        <v>0</v>
      </c>
      <c r="T800" s="132">
        <f t="shared" si="9"/>
        <v>0</v>
      </c>
    </row>
    <row r="801" ht="15.75" customHeight="1">
      <c r="A801" s="55">
        <f t="shared" si="11"/>
        <v>0</v>
      </c>
      <c r="B801" s="52">
        <f t="shared" si="2"/>
        <v>-258000</v>
      </c>
      <c r="C801" s="51">
        <f>'SS taxation calculator'!$G$7</f>
        <v>0</v>
      </c>
      <c r="D801" s="52">
        <f>'SS taxation calculator'!$C$7+B801+'SS taxation calculator'!$C$8+'SS taxation calculator'!$C$9*0.5-'Line By Line'!$E$12</f>
        <v>-258000</v>
      </c>
      <c r="E801" s="52">
        <f>IF(D801&lt;'Line By Line'!$E$14,0,MIN(D801-'Line By Line'!$E$14,'Line By Line'!$E$16))</f>
        <v>0</v>
      </c>
      <c r="F801" s="52">
        <f t="shared" si="3"/>
        <v>0</v>
      </c>
      <c r="G801" s="51" t="str">
        <f t="shared" si="4"/>
        <v>50% of 1st TH</v>
      </c>
      <c r="H801" s="51">
        <f>IF('Line By Line'!$E$14&lt;D801,D801-'Line By Line'!$E$14-E801,0)</f>
        <v>0</v>
      </c>
      <c r="I801" s="52">
        <f>H801*'SS taxation calculator'!$E$32</f>
        <v>0</v>
      </c>
      <c r="J801" s="52">
        <f t="shared" si="5"/>
        <v>0</v>
      </c>
      <c r="K801" s="204" t="str">
        <f t="shared" si="6"/>
        <v>#DIV/0!</v>
      </c>
      <c r="L801" s="54" t="str">
        <f>CONCATENATE("Adding $",ROUND(B801/1000,1),"K actually added $",ROUND((B801+(J801-'SS taxation calculator'!$G$8))/1000,1),"K")</f>
        <v>Adding $-258K actually added $-258K</v>
      </c>
      <c r="M801" s="61">
        <f>'SS taxation calculator'!$C$7+'SS taxation calculator'!$C$8+'SS taxation calculator'!$C$9+B801</f>
        <v>-258000</v>
      </c>
      <c r="N801" s="55">
        <f>J801+B801+'SS taxation calculator'!$C$7</f>
        <v>-258000</v>
      </c>
      <c r="O801" s="55">
        <f t="shared" si="7"/>
        <v>31500</v>
      </c>
      <c r="P801" s="132">
        <f>VLOOKUP('SS taxation calculator'!$C$12,'SS taxation calculator'!$BC$6:$BF$16,3,FALSE)</f>
        <v>0</v>
      </c>
      <c r="Q801" s="132">
        <f>VLOOKUP('SS taxation calculator'!$C$12,'SS taxation calculator'!$BC$6:$BF$16,4,FALSE)</f>
        <v>0</v>
      </c>
      <c r="R801" s="132">
        <f t="shared" si="8"/>
        <v>0</v>
      </c>
      <c r="S801" s="205">
        <f>VLOOKUP('SS taxation calculator'!$C$12,'SS taxation calculator'!$BC$6:$BF$16,2,FALSE)</f>
        <v>0</v>
      </c>
      <c r="T801" s="132">
        <f t="shared" si="9"/>
        <v>0</v>
      </c>
    </row>
    <row r="802" ht="15.75" customHeight="1">
      <c r="A802" s="55">
        <f t="shared" si="11"/>
        <v>0</v>
      </c>
      <c r="B802" s="52">
        <f t="shared" si="2"/>
        <v>-257000</v>
      </c>
      <c r="C802" s="51">
        <f>'SS taxation calculator'!$G$7</f>
        <v>0</v>
      </c>
      <c r="D802" s="52">
        <f>'SS taxation calculator'!$C$7+B802+'SS taxation calculator'!$C$8+'SS taxation calculator'!$C$9*0.5-'Line By Line'!$E$12</f>
        <v>-257000</v>
      </c>
      <c r="E802" s="52">
        <f>IF(D802&lt;'Line By Line'!$E$14,0,MIN(D802-'Line By Line'!$E$14,'Line By Line'!$E$16))</f>
        <v>0</v>
      </c>
      <c r="F802" s="52">
        <f t="shared" si="3"/>
        <v>0</v>
      </c>
      <c r="G802" s="51" t="str">
        <f t="shared" si="4"/>
        <v>50% of 1st TH</v>
      </c>
      <c r="H802" s="51">
        <f>IF('Line By Line'!$E$14&lt;D802,D802-'Line By Line'!$E$14-E802,0)</f>
        <v>0</v>
      </c>
      <c r="I802" s="52">
        <f>H802*'SS taxation calculator'!$E$32</f>
        <v>0</v>
      </c>
      <c r="J802" s="52">
        <f t="shared" si="5"/>
        <v>0</v>
      </c>
      <c r="K802" s="204" t="str">
        <f t="shared" si="6"/>
        <v>#DIV/0!</v>
      </c>
      <c r="L802" s="54" t="str">
        <f>CONCATENATE("Adding $",ROUND(B802/1000,1),"K actually added $",ROUND((B802+(J802-'SS taxation calculator'!$G$8))/1000,1),"K")</f>
        <v>Adding $-257K actually added $-257K</v>
      </c>
      <c r="M802" s="61">
        <f>'SS taxation calculator'!$C$7+'SS taxation calculator'!$C$8+'SS taxation calculator'!$C$9+B802</f>
        <v>-257000</v>
      </c>
      <c r="N802" s="55">
        <f>J802+B802+'SS taxation calculator'!$C$7</f>
        <v>-257000</v>
      </c>
      <c r="O802" s="55">
        <f t="shared" si="7"/>
        <v>31500</v>
      </c>
      <c r="P802" s="132">
        <f>VLOOKUP('SS taxation calculator'!$C$12,'SS taxation calculator'!$BC$6:$BF$16,3,FALSE)</f>
        <v>0</v>
      </c>
      <c r="Q802" s="132">
        <f>VLOOKUP('SS taxation calculator'!$C$12,'SS taxation calculator'!$BC$6:$BF$16,4,FALSE)</f>
        <v>0</v>
      </c>
      <c r="R802" s="132">
        <f t="shared" si="8"/>
        <v>0</v>
      </c>
      <c r="S802" s="205">
        <f>VLOOKUP('SS taxation calculator'!$C$12,'SS taxation calculator'!$BC$6:$BF$16,2,FALSE)</f>
        <v>0</v>
      </c>
      <c r="T802" s="132">
        <f t="shared" si="9"/>
        <v>0</v>
      </c>
    </row>
    <row r="803" ht="15.75" customHeight="1">
      <c r="A803" s="55">
        <f t="shared" si="11"/>
        <v>0</v>
      </c>
      <c r="B803" s="52">
        <f t="shared" si="2"/>
        <v>-256000</v>
      </c>
      <c r="C803" s="51">
        <f>'SS taxation calculator'!$G$7</f>
        <v>0</v>
      </c>
      <c r="D803" s="52">
        <f>'SS taxation calculator'!$C$7+B803+'SS taxation calculator'!$C$8+'SS taxation calculator'!$C$9*0.5-'Line By Line'!$E$12</f>
        <v>-256000</v>
      </c>
      <c r="E803" s="52">
        <f>IF(D803&lt;'Line By Line'!$E$14,0,MIN(D803-'Line By Line'!$E$14,'Line By Line'!$E$16))</f>
        <v>0</v>
      </c>
      <c r="F803" s="52">
        <f t="shared" si="3"/>
        <v>0</v>
      </c>
      <c r="G803" s="51" t="str">
        <f t="shared" si="4"/>
        <v>50% of 1st TH</v>
      </c>
      <c r="H803" s="51">
        <f>IF('Line By Line'!$E$14&lt;D803,D803-'Line By Line'!$E$14-E803,0)</f>
        <v>0</v>
      </c>
      <c r="I803" s="52">
        <f>H803*'SS taxation calculator'!$E$32</f>
        <v>0</v>
      </c>
      <c r="J803" s="52">
        <f t="shared" si="5"/>
        <v>0</v>
      </c>
      <c r="K803" s="204" t="str">
        <f t="shared" si="6"/>
        <v>#DIV/0!</v>
      </c>
      <c r="L803" s="54" t="str">
        <f>CONCATENATE("Adding $",ROUND(B803/1000,1),"K actually added $",ROUND((B803+(J803-'SS taxation calculator'!$G$8))/1000,1),"K")</f>
        <v>Adding $-256K actually added $-256K</v>
      </c>
      <c r="M803" s="61">
        <f>'SS taxation calculator'!$C$7+'SS taxation calculator'!$C$8+'SS taxation calculator'!$C$9+B803</f>
        <v>-256000</v>
      </c>
      <c r="N803" s="55">
        <f>J803+B803+'SS taxation calculator'!$C$7</f>
        <v>-256000</v>
      </c>
      <c r="O803" s="55">
        <f t="shared" si="7"/>
        <v>31500</v>
      </c>
      <c r="P803" s="132">
        <f>VLOOKUP('SS taxation calculator'!$C$12,'SS taxation calculator'!$BC$6:$BF$16,3,FALSE)</f>
        <v>0</v>
      </c>
      <c r="Q803" s="132">
        <f>VLOOKUP('SS taxation calculator'!$C$12,'SS taxation calculator'!$BC$6:$BF$16,4,FALSE)</f>
        <v>0</v>
      </c>
      <c r="R803" s="132">
        <f t="shared" si="8"/>
        <v>0</v>
      </c>
      <c r="S803" s="205">
        <f>VLOOKUP('SS taxation calculator'!$C$12,'SS taxation calculator'!$BC$6:$BF$16,2,FALSE)</f>
        <v>0</v>
      </c>
      <c r="T803" s="132">
        <f t="shared" si="9"/>
        <v>0</v>
      </c>
    </row>
    <row r="804" ht="15.75" customHeight="1">
      <c r="A804" s="55">
        <f t="shared" si="11"/>
        <v>0</v>
      </c>
      <c r="B804" s="52">
        <f t="shared" si="2"/>
        <v>-255000</v>
      </c>
      <c r="C804" s="51">
        <f>'SS taxation calculator'!$G$7</f>
        <v>0</v>
      </c>
      <c r="D804" s="52">
        <f>'SS taxation calculator'!$C$7+B804+'SS taxation calculator'!$C$8+'SS taxation calculator'!$C$9*0.5-'Line By Line'!$E$12</f>
        <v>-255000</v>
      </c>
      <c r="E804" s="52">
        <f>IF(D804&lt;'Line By Line'!$E$14,0,MIN(D804-'Line By Line'!$E$14,'Line By Line'!$E$16))</f>
        <v>0</v>
      </c>
      <c r="F804" s="52">
        <f t="shared" si="3"/>
        <v>0</v>
      </c>
      <c r="G804" s="51" t="str">
        <f t="shared" si="4"/>
        <v>50% of 1st TH</v>
      </c>
      <c r="H804" s="51">
        <f>IF('Line By Line'!$E$14&lt;D804,D804-'Line By Line'!$E$14-E804,0)</f>
        <v>0</v>
      </c>
      <c r="I804" s="52">
        <f>H804*'SS taxation calculator'!$E$32</f>
        <v>0</v>
      </c>
      <c r="J804" s="52">
        <f t="shared" si="5"/>
        <v>0</v>
      </c>
      <c r="K804" s="204" t="str">
        <f t="shared" si="6"/>
        <v>#DIV/0!</v>
      </c>
      <c r="L804" s="54" t="str">
        <f>CONCATENATE("Adding $",ROUND(B804/1000,1),"K actually added $",ROUND((B804+(J804-'SS taxation calculator'!$G$8))/1000,1),"K")</f>
        <v>Adding $-255K actually added $-255K</v>
      </c>
      <c r="M804" s="61">
        <f>'SS taxation calculator'!$C$7+'SS taxation calculator'!$C$8+'SS taxation calculator'!$C$9+B804</f>
        <v>-255000</v>
      </c>
      <c r="N804" s="55">
        <f>J804+B804+'SS taxation calculator'!$C$7</f>
        <v>-255000</v>
      </c>
      <c r="O804" s="55">
        <f t="shared" si="7"/>
        <v>31500</v>
      </c>
      <c r="P804" s="132">
        <f>VLOOKUP('SS taxation calculator'!$C$12,'SS taxation calculator'!$BC$6:$BF$16,3,FALSE)</f>
        <v>0</v>
      </c>
      <c r="Q804" s="132">
        <f>VLOOKUP('SS taxation calculator'!$C$12,'SS taxation calculator'!$BC$6:$BF$16,4,FALSE)</f>
        <v>0</v>
      </c>
      <c r="R804" s="132">
        <f t="shared" si="8"/>
        <v>0</v>
      </c>
      <c r="S804" s="205">
        <f>VLOOKUP('SS taxation calculator'!$C$12,'SS taxation calculator'!$BC$6:$BF$16,2,FALSE)</f>
        <v>0</v>
      </c>
      <c r="T804" s="132">
        <f t="shared" si="9"/>
        <v>0</v>
      </c>
    </row>
    <row r="805" ht="15.75" customHeight="1">
      <c r="A805" s="55">
        <f t="shared" si="11"/>
        <v>0</v>
      </c>
      <c r="B805" s="52">
        <f t="shared" si="2"/>
        <v>-254000</v>
      </c>
      <c r="C805" s="51">
        <f>'SS taxation calculator'!$G$7</f>
        <v>0</v>
      </c>
      <c r="D805" s="52">
        <f>'SS taxation calculator'!$C$7+B805+'SS taxation calculator'!$C$8+'SS taxation calculator'!$C$9*0.5-'Line By Line'!$E$12</f>
        <v>-254000</v>
      </c>
      <c r="E805" s="52">
        <f>IF(D805&lt;'Line By Line'!$E$14,0,MIN(D805-'Line By Line'!$E$14,'Line By Line'!$E$16))</f>
        <v>0</v>
      </c>
      <c r="F805" s="52">
        <f t="shared" si="3"/>
        <v>0</v>
      </c>
      <c r="G805" s="51" t="str">
        <f t="shared" si="4"/>
        <v>50% of 1st TH</v>
      </c>
      <c r="H805" s="51">
        <f>IF('Line By Line'!$E$14&lt;D805,D805-'Line By Line'!$E$14-E805,0)</f>
        <v>0</v>
      </c>
      <c r="I805" s="52">
        <f>H805*'SS taxation calculator'!$E$32</f>
        <v>0</v>
      </c>
      <c r="J805" s="52">
        <f t="shared" si="5"/>
        <v>0</v>
      </c>
      <c r="K805" s="204" t="str">
        <f t="shared" si="6"/>
        <v>#DIV/0!</v>
      </c>
      <c r="L805" s="54" t="str">
        <f>CONCATENATE("Adding $",ROUND(B805/1000,1),"K actually added $",ROUND((B805+(J805-'SS taxation calculator'!$G$8))/1000,1),"K")</f>
        <v>Adding $-254K actually added $-254K</v>
      </c>
      <c r="M805" s="61">
        <f>'SS taxation calculator'!$C$7+'SS taxation calculator'!$C$8+'SS taxation calculator'!$C$9+B805</f>
        <v>-254000</v>
      </c>
      <c r="N805" s="55">
        <f>J805+B805+'SS taxation calculator'!$C$7</f>
        <v>-254000</v>
      </c>
      <c r="O805" s="55">
        <f t="shared" si="7"/>
        <v>31500</v>
      </c>
      <c r="P805" s="132">
        <f>VLOOKUP('SS taxation calculator'!$C$12,'SS taxation calculator'!$BC$6:$BF$16,3,FALSE)</f>
        <v>0</v>
      </c>
      <c r="Q805" s="132">
        <f>VLOOKUP('SS taxation calculator'!$C$12,'SS taxation calculator'!$BC$6:$BF$16,4,FALSE)</f>
        <v>0</v>
      </c>
      <c r="R805" s="132">
        <f t="shared" si="8"/>
        <v>0</v>
      </c>
      <c r="S805" s="205">
        <f>VLOOKUP('SS taxation calculator'!$C$12,'SS taxation calculator'!$BC$6:$BF$16,2,FALSE)</f>
        <v>0</v>
      </c>
      <c r="T805" s="132">
        <f t="shared" si="9"/>
        <v>0</v>
      </c>
    </row>
    <row r="806" ht="15.75" customHeight="1">
      <c r="A806" s="55">
        <f t="shared" si="11"/>
        <v>0</v>
      </c>
      <c r="B806" s="52">
        <f t="shared" si="2"/>
        <v>-253000</v>
      </c>
      <c r="C806" s="51">
        <f>'SS taxation calculator'!$G$7</f>
        <v>0</v>
      </c>
      <c r="D806" s="52">
        <f>'SS taxation calculator'!$C$7+B806+'SS taxation calculator'!$C$8+'SS taxation calculator'!$C$9*0.5-'Line By Line'!$E$12</f>
        <v>-253000</v>
      </c>
      <c r="E806" s="52">
        <f>IF(D806&lt;'Line By Line'!$E$14,0,MIN(D806-'Line By Line'!$E$14,'Line By Line'!$E$16))</f>
        <v>0</v>
      </c>
      <c r="F806" s="52">
        <f t="shared" si="3"/>
        <v>0</v>
      </c>
      <c r="G806" s="51" t="str">
        <f t="shared" si="4"/>
        <v>50% of 1st TH</v>
      </c>
      <c r="H806" s="51">
        <f>IF('Line By Line'!$E$14&lt;D806,D806-'Line By Line'!$E$14-E806,0)</f>
        <v>0</v>
      </c>
      <c r="I806" s="52">
        <f>H806*'SS taxation calculator'!$E$32</f>
        <v>0</v>
      </c>
      <c r="J806" s="52">
        <f t="shared" si="5"/>
        <v>0</v>
      </c>
      <c r="K806" s="204" t="str">
        <f t="shared" si="6"/>
        <v>#DIV/0!</v>
      </c>
      <c r="L806" s="54" t="str">
        <f>CONCATENATE("Adding $",ROUND(B806/1000,1),"K actually added $",ROUND((B806+(J806-'SS taxation calculator'!$G$8))/1000,1),"K")</f>
        <v>Adding $-253K actually added $-253K</v>
      </c>
      <c r="M806" s="61">
        <f>'SS taxation calculator'!$C$7+'SS taxation calculator'!$C$8+'SS taxation calculator'!$C$9+B806</f>
        <v>-253000</v>
      </c>
      <c r="N806" s="55">
        <f>J806+B806+'SS taxation calculator'!$C$7</f>
        <v>-253000</v>
      </c>
      <c r="O806" s="55">
        <f t="shared" si="7"/>
        <v>31500</v>
      </c>
      <c r="P806" s="132">
        <f>VLOOKUP('SS taxation calculator'!$C$12,'SS taxation calculator'!$BC$6:$BF$16,3,FALSE)</f>
        <v>0</v>
      </c>
      <c r="Q806" s="132">
        <f>VLOOKUP('SS taxation calculator'!$C$12,'SS taxation calculator'!$BC$6:$BF$16,4,FALSE)</f>
        <v>0</v>
      </c>
      <c r="R806" s="132">
        <f t="shared" si="8"/>
        <v>0</v>
      </c>
      <c r="S806" s="205">
        <f>VLOOKUP('SS taxation calculator'!$C$12,'SS taxation calculator'!$BC$6:$BF$16,2,FALSE)</f>
        <v>0</v>
      </c>
      <c r="T806" s="132">
        <f t="shared" si="9"/>
        <v>0</v>
      </c>
    </row>
    <row r="807" ht="15.75" customHeight="1">
      <c r="A807" s="55">
        <f t="shared" si="11"/>
        <v>0</v>
      </c>
      <c r="B807" s="52">
        <f t="shared" si="2"/>
        <v>-252000</v>
      </c>
      <c r="C807" s="51">
        <f>'SS taxation calculator'!$G$7</f>
        <v>0</v>
      </c>
      <c r="D807" s="52">
        <f>'SS taxation calculator'!$C$7+B807+'SS taxation calculator'!$C$8+'SS taxation calculator'!$C$9*0.5-'Line By Line'!$E$12</f>
        <v>-252000</v>
      </c>
      <c r="E807" s="52">
        <f>IF(D807&lt;'Line By Line'!$E$14,0,MIN(D807-'Line By Line'!$E$14,'Line By Line'!$E$16))</f>
        <v>0</v>
      </c>
      <c r="F807" s="52">
        <f t="shared" si="3"/>
        <v>0</v>
      </c>
      <c r="G807" s="51" t="str">
        <f t="shared" si="4"/>
        <v>50% of 1st TH</v>
      </c>
      <c r="H807" s="51">
        <f>IF('Line By Line'!$E$14&lt;D807,D807-'Line By Line'!$E$14-E807,0)</f>
        <v>0</v>
      </c>
      <c r="I807" s="52">
        <f>H807*'SS taxation calculator'!$E$32</f>
        <v>0</v>
      </c>
      <c r="J807" s="52">
        <f t="shared" si="5"/>
        <v>0</v>
      </c>
      <c r="K807" s="204" t="str">
        <f t="shared" si="6"/>
        <v>#DIV/0!</v>
      </c>
      <c r="L807" s="54" t="str">
        <f>CONCATENATE("Adding $",ROUND(B807/1000,1),"K actually added $",ROUND((B807+(J807-'SS taxation calculator'!$G$8))/1000,1),"K")</f>
        <v>Adding $-252K actually added $-252K</v>
      </c>
      <c r="M807" s="61">
        <f>'SS taxation calculator'!$C$7+'SS taxation calculator'!$C$8+'SS taxation calculator'!$C$9+B807</f>
        <v>-252000</v>
      </c>
      <c r="N807" s="55">
        <f>J807+B807+'SS taxation calculator'!$C$7</f>
        <v>-252000</v>
      </c>
      <c r="O807" s="55">
        <f t="shared" si="7"/>
        <v>31500</v>
      </c>
      <c r="P807" s="132">
        <f>VLOOKUP('SS taxation calculator'!$C$12,'SS taxation calculator'!$BC$6:$BF$16,3,FALSE)</f>
        <v>0</v>
      </c>
      <c r="Q807" s="132">
        <f>VLOOKUP('SS taxation calculator'!$C$12,'SS taxation calculator'!$BC$6:$BF$16,4,FALSE)</f>
        <v>0</v>
      </c>
      <c r="R807" s="132">
        <f t="shared" si="8"/>
        <v>0</v>
      </c>
      <c r="S807" s="205">
        <f>VLOOKUP('SS taxation calculator'!$C$12,'SS taxation calculator'!$BC$6:$BF$16,2,FALSE)</f>
        <v>0</v>
      </c>
      <c r="T807" s="132">
        <f t="shared" si="9"/>
        <v>0</v>
      </c>
    </row>
    <row r="808" ht="15.75" customHeight="1">
      <c r="A808" s="55">
        <f t="shared" si="11"/>
        <v>0</v>
      </c>
      <c r="B808" s="52">
        <f t="shared" si="2"/>
        <v>-251000</v>
      </c>
      <c r="C808" s="51">
        <f>'SS taxation calculator'!$G$7</f>
        <v>0</v>
      </c>
      <c r="D808" s="52">
        <f>'SS taxation calculator'!$C$7+B808+'SS taxation calculator'!$C$8+'SS taxation calculator'!$C$9*0.5-'Line By Line'!$E$12</f>
        <v>-251000</v>
      </c>
      <c r="E808" s="52">
        <f>IF(D808&lt;'Line By Line'!$E$14,0,MIN(D808-'Line By Line'!$E$14,'Line By Line'!$E$16))</f>
        <v>0</v>
      </c>
      <c r="F808" s="52">
        <f t="shared" si="3"/>
        <v>0</v>
      </c>
      <c r="G808" s="51" t="str">
        <f t="shared" si="4"/>
        <v>50% of 1st TH</v>
      </c>
      <c r="H808" s="51">
        <f>IF('Line By Line'!$E$14&lt;D808,D808-'Line By Line'!$E$14-E808,0)</f>
        <v>0</v>
      </c>
      <c r="I808" s="52">
        <f>H808*'SS taxation calculator'!$E$32</f>
        <v>0</v>
      </c>
      <c r="J808" s="52">
        <f t="shared" si="5"/>
        <v>0</v>
      </c>
      <c r="K808" s="204" t="str">
        <f t="shared" si="6"/>
        <v>#DIV/0!</v>
      </c>
      <c r="L808" s="54" t="str">
        <f>CONCATENATE("Adding $",ROUND(B808/1000,1),"K actually added $",ROUND((B808+(J808-'SS taxation calculator'!$G$8))/1000,1),"K")</f>
        <v>Adding $-251K actually added $-251K</v>
      </c>
      <c r="M808" s="61">
        <f>'SS taxation calculator'!$C$7+'SS taxation calculator'!$C$8+'SS taxation calculator'!$C$9+B808</f>
        <v>-251000</v>
      </c>
      <c r="N808" s="55">
        <f>J808+B808+'SS taxation calculator'!$C$7</f>
        <v>-251000</v>
      </c>
      <c r="O808" s="55">
        <f t="shared" si="7"/>
        <v>31500</v>
      </c>
      <c r="P808" s="132">
        <f>VLOOKUP('SS taxation calculator'!$C$12,'SS taxation calculator'!$BC$6:$BF$16,3,FALSE)</f>
        <v>0</v>
      </c>
      <c r="Q808" s="132">
        <f>VLOOKUP('SS taxation calculator'!$C$12,'SS taxation calculator'!$BC$6:$BF$16,4,FALSE)</f>
        <v>0</v>
      </c>
      <c r="R808" s="132">
        <f t="shared" si="8"/>
        <v>0</v>
      </c>
      <c r="S808" s="205">
        <f>VLOOKUP('SS taxation calculator'!$C$12,'SS taxation calculator'!$BC$6:$BF$16,2,FALSE)</f>
        <v>0</v>
      </c>
      <c r="T808" s="132">
        <f t="shared" si="9"/>
        <v>0</v>
      </c>
    </row>
    <row r="809" ht="15.75" customHeight="1">
      <c r="A809" s="55">
        <f t="shared" si="11"/>
        <v>0</v>
      </c>
      <c r="B809" s="52">
        <f t="shared" si="2"/>
        <v>-250000</v>
      </c>
      <c r="C809" s="51">
        <f>'SS taxation calculator'!$G$7</f>
        <v>0</v>
      </c>
      <c r="D809" s="52">
        <f>'SS taxation calculator'!$C$7+B809+'SS taxation calculator'!$C$8+'SS taxation calculator'!$C$9*0.5-'Line By Line'!$E$12</f>
        <v>-250000</v>
      </c>
      <c r="E809" s="52">
        <f>IF(D809&lt;'Line By Line'!$E$14,0,MIN(D809-'Line By Line'!$E$14,'Line By Line'!$E$16))</f>
        <v>0</v>
      </c>
      <c r="F809" s="52">
        <f t="shared" si="3"/>
        <v>0</v>
      </c>
      <c r="G809" s="51" t="str">
        <f t="shared" si="4"/>
        <v>50% of 1st TH</v>
      </c>
      <c r="H809" s="51">
        <f>IF('Line By Line'!$E$14&lt;D809,D809-'Line By Line'!$E$14-E809,0)</f>
        <v>0</v>
      </c>
      <c r="I809" s="52">
        <f>H809*'SS taxation calculator'!$E$32</f>
        <v>0</v>
      </c>
      <c r="J809" s="52">
        <f t="shared" si="5"/>
        <v>0</v>
      </c>
      <c r="K809" s="204" t="str">
        <f t="shared" si="6"/>
        <v>#DIV/0!</v>
      </c>
      <c r="L809" s="54" t="str">
        <f>CONCATENATE("Adding $",ROUND(B809/1000,1),"K actually added $",ROUND((B809+(J809-'SS taxation calculator'!$G$8))/1000,1),"K")</f>
        <v>Adding $-250K actually added $-250K</v>
      </c>
      <c r="M809" s="61">
        <f>'SS taxation calculator'!$C$7+'SS taxation calculator'!$C$8+'SS taxation calculator'!$C$9+B809</f>
        <v>-250000</v>
      </c>
      <c r="N809" s="55">
        <f>J809+B809+'SS taxation calculator'!$C$7</f>
        <v>-250000</v>
      </c>
      <c r="O809" s="55">
        <f t="shared" si="7"/>
        <v>31500</v>
      </c>
      <c r="P809" s="132">
        <f>VLOOKUP('SS taxation calculator'!$C$12,'SS taxation calculator'!$BC$6:$BF$16,3,FALSE)</f>
        <v>0</v>
      </c>
      <c r="Q809" s="132">
        <f>VLOOKUP('SS taxation calculator'!$C$12,'SS taxation calculator'!$BC$6:$BF$16,4,FALSE)</f>
        <v>0</v>
      </c>
      <c r="R809" s="132">
        <f t="shared" si="8"/>
        <v>0</v>
      </c>
      <c r="S809" s="205">
        <f>VLOOKUP('SS taxation calculator'!$C$12,'SS taxation calculator'!$BC$6:$BF$16,2,FALSE)</f>
        <v>0</v>
      </c>
      <c r="T809" s="132">
        <f t="shared" si="9"/>
        <v>0</v>
      </c>
    </row>
    <row r="810" ht="15.75" customHeight="1">
      <c r="A810" s="55">
        <f t="shared" si="11"/>
        <v>0</v>
      </c>
      <c r="B810" s="52">
        <f t="shared" si="2"/>
        <v>-249000</v>
      </c>
      <c r="C810" s="51">
        <f>'SS taxation calculator'!$G$7</f>
        <v>0</v>
      </c>
      <c r="D810" s="52">
        <f>'SS taxation calculator'!$C$7+B810+'SS taxation calculator'!$C$8+'SS taxation calculator'!$C$9*0.5-'Line By Line'!$E$12</f>
        <v>-249000</v>
      </c>
      <c r="E810" s="52">
        <f>IF(D810&lt;'Line By Line'!$E$14,0,MIN(D810-'Line By Line'!$E$14,'Line By Line'!$E$16))</f>
        <v>0</v>
      </c>
      <c r="F810" s="52">
        <f t="shared" si="3"/>
        <v>0</v>
      </c>
      <c r="G810" s="51" t="str">
        <f t="shared" si="4"/>
        <v>50% of 1st TH</v>
      </c>
      <c r="H810" s="51">
        <f>IF('Line By Line'!$E$14&lt;D810,D810-'Line By Line'!$E$14-E810,0)</f>
        <v>0</v>
      </c>
      <c r="I810" s="52">
        <f>H810*'SS taxation calculator'!$E$32</f>
        <v>0</v>
      </c>
      <c r="J810" s="52">
        <f t="shared" si="5"/>
        <v>0</v>
      </c>
      <c r="K810" s="204" t="str">
        <f t="shared" si="6"/>
        <v>#DIV/0!</v>
      </c>
      <c r="L810" s="54" t="str">
        <f>CONCATENATE("Adding $",ROUND(B810/1000,1),"K actually added $",ROUND((B810+(J810-'SS taxation calculator'!$G$8))/1000,1),"K")</f>
        <v>Adding $-249K actually added $-249K</v>
      </c>
      <c r="M810" s="61">
        <f>'SS taxation calculator'!$C$7+'SS taxation calculator'!$C$8+'SS taxation calculator'!$C$9+B810</f>
        <v>-249000</v>
      </c>
      <c r="N810" s="55">
        <f>J810+B810+'SS taxation calculator'!$C$7</f>
        <v>-249000</v>
      </c>
      <c r="O810" s="55">
        <f t="shared" si="7"/>
        <v>31500</v>
      </c>
      <c r="P810" s="132">
        <f>VLOOKUP('SS taxation calculator'!$C$12,'SS taxation calculator'!$BC$6:$BF$16,3,FALSE)</f>
        <v>0</v>
      </c>
      <c r="Q810" s="132">
        <f>VLOOKUP('SS taxation calculator'!$C$12,'SS taxation calculator'!$BC$6:$BF$16,4,FALSE)</f>
        <v>0</v>
      </c>
      <c r="R810" s="132">
        <f t="shared" si="8"/>
        <v>0</v>
      </c>
      <c r="S810" s="205">
        <f>VLOOKUP('SS taxation calculator'!$C$12,'SS taxation calculator'!$BC$6:$BF$16,2,FALSE)</f>
        <v>0</v>
      </c>
      <c r="T810" s="132">
        <f t="shared" si="9"/>
        <v>0</v>
      </c>
    </row>
    <row r="811" ht="15.75" customHeight="1">
      <c r="A811" s="55">
        <f t="shared" si="11"/>
        <v>0</v>
      </c>
      <c r="B811" s="52">
        <f t="shared" si="2"/>
        <v>-248000</v>
      </c>
      <c r="C811" s="51">
        <f>'SS taxation calculator'!$G$7</f>
        <v>0</v>
      </c>
      <c r="D811" s="52">
        <f>'SS taxation calculator'!$C$7+B811+'SS taxation calculator'!$C$8+'SS taxation calculator'!$C$9*0.5-'Line By Line'!$E$12</f>
        <v>-248000</v>
      </c>
      <c r="E811" s="52">
        <f>IF(D811&lt;'Line By Line'!$E$14,0,MIN(D811-'Line By Line'!$E$14,'Line By Line'!$E$16))</f>
        <v>0</v>
      </c>
      <c r="F811" s="52">
        <f t="shared" si="3"/>
        <v>0</v>
      </c>
      <c r="G811" s="51" t="str">
        <f t="shared" si="4"/>
        <v>50% of 1st TH</v>
      </c>
      <c r="H811" s="51">
        <f>IF('Line By Line'!$E$14&lt;D811,D811-'Line By Line'!$E$14-E811,0)</f>
        <v>0</v>
      </c>
      <c r="I811" s="52">
        <f>H811*'SS taxation calculator'!$E$32</f>
        <v>0</v>
      </c>
      <c r="J811" s="52">
        <f t="shared" si="5"/>
        <v>0</v>
      </c>
      <c r="K811" s="204" t="str">
        <f t="shared" si="6"/>
        <v>#DIV/0!</v>
      </c>
      <c r="L811" s="54" t="str">
        <f>CONCATENATE("Adding $",ROUND(B811/1000,1),"K actually added $",ROUND((B811+(J811-'SS taxation calculator'!$G$8))/1000,1),"K")</f>
        <v>Adding $-248K actually added $-248K</v>
      </c>
      <c r="M811" s="61">
        <f>'SS taxation calculator'!$C$7+'SS taxation calculator'!$C$8+'SS taxation calculator'!$C$9+B811</f>
        <v>-248000</v>
      </c>
      <c r="N811" s="55">
        <f>J811+B811+'SS taxation calculator'!$C$7</f>
        <v>-248000</v>
      </c>
      <c r="O811" s="55">
        <f t="shared" si="7"/>
        <v>31500</v>
      </c>
      <c r="P811" s="132">
        <f>VLOOKUP('SS taxation calculator'!$C$12,'SS taxation calculator'!$BC$6:$BF$16,3,FALSE)</f>
        <v>0</v>
      </c>
      <c r="Q811" s="132">
        <f>VLOOKUP('SS taxation calculator'!$C$12,'SS taxation calculator'!$BC$6:$BF$16,4,FALSE)</f>
        <v>0</v>
      </c>
      <c r="R811" s="132">
        <f t="shared" si="8"/>
        <v>0</v>
      </c>
      <c r="S811" s="205">
        <f>VLOOKUP('SS taxation calculator'!$C$12,'SS taxation calculator'!$BC$6:$BF$16,2,FALSE)</f>
        <v>0</v>
      </c>
      <c r="T811" s="132">
        <f t="shared" si="9"/>
        <v>0</v>
      </c>
    </row>
    <row r="812" ht="15.75" customHeight="1">
      <c r="A812" s="55">
        <f t="shared" si="11"/>
        <v>0</v>
      </c>
      <c r="B812" s="52">
        <f t="shared" si="2"/>
        <v>-247000</v>
      </c>
      <c r="C812" s="51">
        <f>'SS taxation calculator'!$G$7</f>
        <v>0</v>
      </c>
      <c r="D812" s="52">
        <f>'SS taxation calculator'!$C$7+B812+'SS taxation calculator'!$C$8+'SS taxation calculator'!$C$9*0.5-'Line By Line'!$E$12</f>
        <v>-247000</v>
      </c>
      <c r="E812" s="52">
        <f>IF(D812&lt;'Line By Line'!$E$14,0,MIN(D812-'Line By Line'!$E$14,'Line By Line'!$E$16))</f>
        <v>0</v>
      </c>
      <c r="F812" s="52">
        <f t="shared" si="3"/>
        <v>0</v>
      </c>
      <c r="G812" s="51" t="str">
        <f t="shared" si="4"/>
        <v>50% of 1st TH</v>
      </c>
      <c r="H812" s="51">
        <f>IF('Line By Line'!$E$14&lt;D812,D812-'Line By Line'!$E$14-E812,0)</f>
        <v>0</v>
      </c>
      <c r="I812" s="52">
        <f>H812*'SS taxation calculator'!$E$32</f>
        <v>0</v>
      </c>
      <c r="J812" s="52">
        <f t="shared" si="5"/>
        <v>0</v>
      </c>
      <c r="K812" s="204" t="str">
        <f t="shared" si="6"/>
        <v>#DIV/0!</v>
      </c>
      <c r="L812" s="54" t="str">
        <f>CONCATENATE("Adding $",ROUND(B812/1000,1),"K actually added $",ROUND((B812+(J812-'SS taxation calculator'!$G$8))/1000,1),"K")</f>
        <v>Adding $-247K actually added $-247K</v>
      </c>
      <c r="M812" s="61">
        <f>'SS taxation calculator'!$C$7+'SS taxation calculator'!$C$8+'SS taxation calculator'!$C$9+B812</f>
        <v>-247000</v>
      </c>
      <c r="N812" s="55">
        <f>J812+B812+'SS taxation calculator'!$C$7</f>
        <v>-247000</v>
      </c>
      <c r="O812" s="55">
        <f t="shared" si="7"/>
        <v>31500</v>
      </c>
      <c r="P812" s="132">
        <f>VLOOKUP('SS taxation calculator'!$C$12,'SS taxation calculator'!$BC$6:$BF$16,3,FALSE)</f>
        <v>0</v>
      </c>
      <c r="Q812" s="132">
        <f>VLOOKUP('SS taxation calculator'!$C$12,'SS taxation calculator'!$BC$6:$BF$16,4,FALSE)</f>
        <v>0</v>
      </c>
      <c r="R812" s="132">
        <f t="shared" si="8"/>
        <v>0</v>
      </c>
      <c r="S812" s="205">
        <f>VLOOKUP('SS taxation calculator'!$C$12,'SS taxation calculator'!$BC$6:$BF$16,2,FALSE)</f>
        <v>0</v>
      </c>
      <c r="T812" s="132">
        <f t="shared" si="9"/>
        <v>0</v>
      </c>
    </row>
    <row r="813" ht="15.75" customHeight="1">
      <c r="A813" s="55">
        <f t="shared" si="11"/>
        <v>0</v>
      </c>
      <c r="B813" s="52">
        <f t="shared" si="2"/>
        <v>-246000</v>
      </c>
      <c r="C813" s="51">
        <f>'SS taxation calculator'!$G$7</f>
        <v>0</v>
      </c>
      <c r="D813" s="52">
        <f>'SS taxation calculator'!$C$7+B813+'SS taxation calculator'!$C$8+'SS taxation calculator'!$C$9*0.5-'Line By Line'!$E$12</f>
        <v>-246000</v>
      </c>
      <c r="E813" s="52">
        <f>IF(D813&lt;'Line By Line'!$E$14,0,MIN(D813-'Line By Line'!$E$14,'Line By Line'!$E$16))</f>
        <v>0</v>
      </c>
      <c r="F813" s="52">
        <f t="shared" si="3"/>
        <v>0</v>
      </c>
      <c r="G813" s="51" t="str">
        <f t="shared" si="4"/>
        <v>50% of 1st TH</v>
      </c>
      <c r="H813" s="51">
        <f>IF('Line By Line'!$E$14&lt;D813,D813-'Line By Line'!$E$14-E813,0)</f>
        <v>0</v>
      </c>
      <c r="I813" s="52">
        <f>H813*'SS taxation calculator'!$E$32</f>
        <v>0</v>
      </c>
      <c r="J813" s="52">
        <f t="shared" si="5"/>
        <v>0</v>
      </c>
      <c r="K813" s="204" t="str">
        <f t="shared" si="6"/>
        <v>#DIV/0!</v>
      </c>
      <c r="L813" s="54" t="str">
        <f>CONCATENATE("Adding $",ROUND(B813/1000,1),"K actually added $",ROUND((B813+(J813-'SS taxation calculator'!$G$8))/1000,1),"K")</f>
        <v>Adding $-246K actually added $-246K</v>
      </c>
      <c r="M813" s="61">
        <f>'SS taxation calculator'!$C$7+'SS taxation calculator'!$C$8+'SS taxation calculator'!$C$9+B813</f>
        <v>-246000</v>
      </c>
      <c r="N813" s="55">
        <f>J813+B813+'SS taxation calculator'!$C$7</f>
        <v>-246000</v>
      </c>
      <c r="O813" s="55">
        <f t="shared" si="7"/>
        <v>31500</v>
      </c>
      <c r="P813" s="132">
        <f>VLOOKUP('SS taxation calculator'!$C$12,'SS taxation calculator'!$BC$6:$BF$16,3,FALSE)</f>
        <v>0</v>
      </c>
      <c r="Q813" s="132">
        <f>VLOOKUP('SS taxation calculator'!$C$12,'SS taxation calculator'!$BC$6:$BF$16,4,FALSE)</f>
        <v>0</v>
      </c>
      <c r="R813" s="132">
        <f t="shared" si="8"/>
        <v>0</v>
      </c>
      <c r="S813" s="205">
        <f>VLOOKUP('SS taxation calculator'!$C$12,'SS taxation calculator'!$BC$6:$BF$16,2,FALSE)</f>
        <v>0</v>
      </c>
      <c r="T813" s="132">
        <f t="shared" si="9"/>
        <v>0</v>
      </c>
    </row>
    <row r="814" ht="15.75" customHeight="1">
      <c r="A814" s="55">
        <f t="shared" si="11"/>
        <v>0</v>
      </c>
      <c r="B814" s="52">
        <f t="shared" si="2"/>
        <v>-245000</v>
      </c>
      <c r="C814" s="51">
        <f>'SS taxation calculator'!$G$7</f>
        <v>0</v>
      </c>
      <c r="D814" s="52">
        <f>'SS taxation calculator'!$C$7+B814+'SS taxation calculator'!$C$8+'SS taxation calculator'!$C$9*0.5-'Line By Line'!$E$12</f>
        <v>-245000</v>
      </c>
      <c r="E814" s="52">
        <f>IF(D814&lt;'Line By Line'!$E$14,0,MIN(D814-'Line By Line'!$E$14,'Line By Line'!$E$16))</f>
        <v>0</v>
      </c>
      <c r="F814" s="52">
        <f t="shared" si="3"/>
        <v>0</v>
      </c>
      <c r="G814" s="51" t="str">
        <f t="shared" si="4"/>
        <v>50% of 1st TH</v>
      </c>
      <c r="H814" s="51">
        <f>IF('Line By Line'!$E$14&lt;D814,D814-'Line By Line'!$E$14-E814,0)</f>
        <v>0</v>
      </c>
      <c r="I814" s="52">
        <f>H814*'SS taxation calculator'!$E$32</f>
        <v>0</v>
      </c>
      <c r="J814" s="52">
        <f t="shared" si="5"/>
        <v>0</v>
      </c>
      <c r="K814" s="204" t="str">
        <f t="shared" si="6"/>
        <v>#DIV/0!</v>
      </c>
      <c r="L814" s="54" t="str">
        <f>CONCATENATE("Adding $",ROUND(B814/1000,1),"K actually added $",ROUND((B814+(J814-'SS taxation calculator'!$G$8))/1000,1),"K")</f>
        <v>Adding $-245K actually added $-245K</v>
      </c>
      <c r="M814" s="61">
        <f>'SS taxation calculator'!$C$7+'SS taxation calculator'!$C$8+'SS taxation calculator'!$C$9+B814</f>
        <v>-245000</v>
      </c>
      <c r="N814" s="55">
        <f>J814+B814+'SS taxation calculator'!$C$7</f>
        <v>-245000</v>
      </c>
      <c r="O814" s="55">
        <f t="shared" si="7"/>
        <v>31500</v>
      </c>
      <c r="P814" s="132">
        <f>VLOOKUP('SS taxation calculator'!$C$12,'SS taxation calculator'!$BC$6:$BF$16,3,FALSE)</f>
        <v>0</v>
      </c>
      <c r="Q814" s="132">
        <f>VLOOKUP('SS taxation calculator'!$C$12,'SS taxation calculator'!$BC$6:$BF$16,4,FALSE)</f>
        <v>0</v>
      </c>
      <c r="R814" s="132">
        <f t="shared" si="8"/>
        <v>0</v>
      </c>
      <c r="S814" s="205">
        <f>VLOOKUP('SS taxation calculator'!$C$12,'SS taxation calculator'!$BC$6:$BF$16,2,FALSE)</f>
        <v>0</v>
      </c>
      <c r="T814" s="132">
        <f t="shared" si="9"/>
        <v>0</v>
      </c>
    </row>
    <row r="815" ht="15.75" customHeight="1">
      <c r="A815" s="55">
        <f t="shared" si="11"/>
        <v>0</v>
      </c>
      <c r="B815" s="52">
        <f t="shared" si="2"/>
        <v>-244000</v>
      </c>
      <c r="C815" s="51">
        <f>'SS taxation calculator'!$G$7</f>
        <v>0</v>
      </c>
      <c r="D815" s="52">
        <f>'SS taxation calculator'!$C$7+B815+'SS taxation calculator'!$C$8+'SS taxation calculator'!$C$9*0.5-'Line By Line'!$E$12</f>
        <v>-244000</v>
      </c>
      <c r="E815" s="52">
        <f>IF(D815&lt;'Line By Line'!$E$14,0,MIN(D815-'Line By Line'!$E$14,'Line By Line'!$E$16))</f>
        <v>0</v>
      </c>
      <c r="F815" s="52">
        <f t="shared" si="3"/>
        <v>0</v>
      </c>
      <c r="G815" s="51" t="str">
        <f t="shared" si="4"/>
        <v>50% of 1st TH</v>
      </c>
      <c r="H815" s="51">
        <f>IF('Line By Line'!$E$14&lt;D815,D815-'Line By Line'!$E$14-E815,0)</f>
        <v>0</v>
      </c>
      <c r="I815" s="52">
        <f>H815*'SS taxation calculator'!$E$32</f>
        <v>0</v>
      </c>
      <c r="J815" s="52">
        <f t="shared" si="5"/>
        <v>0</v>
      </c>
      <c r="K815" s="204" t="str">
        <f t="shared" si="6"/>
        <v>#DIV/0!</v>
      </c>
      <c r="L815" s="54" t="str">
        <f>CONCATENATE("Adding $",ROUND(B815/1000,1),"K actually added $",ROUND((B815+(J815-'SS taxation calculator'!$G$8))/1000,1),"K")</f>
        <v>Adding $-244K actually added $-244K</v>
      </c>
      <c r="M815" s="61">
        <f>'SS taxation calculator'!$C$7+'SS taxation calculator'!$C$8+'SS taxation calculator'!$C$9+B815</f>
        <v>-244000</v>
      </c>
      <c r="N815" s="55">
        <f>J815+B815+'SS taxation calculator'!$C$7</f>
        <v>-244000</v>
      </c>
      <c r="O815" s="55">
        <f t="shared" si="7"/>
        <v>31500</v>
      </c>
      <c r="P815" s="132">
        <f>VLOOKUP('SS taxation calculator'!$C$12,'SS taxation calculator'!$BC$6:$BF$16,3,FALSE)</f>
        <v>0</v>
      </c>
      <c r="Q815" s="132">
        <f>VLOOKUP('SS taxation calculator'!$C$12,'SS taxation calculator'!$BC$6:$BF$16,4,FALSE)</f>
        <v>0</v>
      </c>
      <c r="R815" s="132">
        <f t="shared" si="8"/>
        <v>0</v>
      </c>
      <c r="S815" s="205">
        <f>VLOOKUP('SS taxation calculator'!$C$12,'SS taxation calculator'!$BC$6:$BF$16,2,FALSE)</f>
        <v>0</v>
      </c>
      <c r="T815" s="132">
        <f t="shared" si="9"/>
        <v>0</v>
      </c>
    </row>
    <row r="816" ht="15.75" customHeight="1">
      <c r="A816" s="55">
        <f t="shared" si="11"/>
        <v>0</v>
      </c>
      <c r="B816" s="52">
        <f t="shared" si="2"/>
        <v>-243000</v>
      </c>
      <c r="C816" s="51">
        <f>'SS taxation calculator'!$G$7</f>
        <v>0</v>
      </c>
      <c r="D816" s="52">
        <f>'SS taxation calculator'!$C$7+B816+'SS taxation calculator'!$C$8+'SS taxation calculator'!$C$9*0.5-'Line By Line'!$E$12</f>
        <v>-243000</v>
      </c>
      <c r="E816" s="52">
        <f>IF(D816&lt;'Line By Line'!$E$14,0,MIN(D816-'Line By Line'!$E$14,'Line By Line'!$E$16))</f>
        <v>0</v>
      </c>
      <c r="F816" s="52">
        <f t="shared" si="3"/>
        <v>0</v>
      </c>
      <c r="G816" s="51" t="str">
        <f t="shared" si="4"/>
        <v>50% of 1st TH</v>
      </c>
      <c r="H816" s="51">
        <f>IF('Line By Line'!$E$14&lt;D816,D816-'Line By Line'!$E$14-E816,0)</f>
        <v>0</v>
      </c>
      <c r="I816" s="52">
        <f>H816*'SS taxation calculator'!$E$32</f>
        <v>0</v>
      </c>
      <c r="J816" s="52">
        <f t="shared" si="5"/>
        <v>0</v>
      </c>
      <c r="K816" s="204" t="str">
        <f t="shared" si="6"/>
        <v>#DIV/0!</v>
      </c>
      <c r="L816" s="54" t="str">
        <f>CONCATENATE("Adding $",ROUND(B816/1000,1),"K actually added $",ROUND((B816+(J816-'SS taxation calculator'!$G$8))/1000,1),"K")</f>
        <v>Adding $-243K actually added $-243K</v>
      </c>
      <c r="M816" s="61">
        <f>'SS taxation calculator'!$C$7+'SS taxation calculator'!$C$8+'SS taxation calculator'!$C$9+B816</f>
        <v>-243000</v>
      </c>
      <c r="N816" s="55">
        <f>J816+B816+'SS taxation calculator'!$C$7</f>
        <v>-243000</v>
      </c>
      <c r="O816" s="55">
        <f t="shared" si="7"/>
        <v>31500</v>
      </c>
      <c r="P816" s="132">
        <f>VLOOKUP('SS taxation calculator'!$C$12,'SS taxation calculator'!$BC$6:$BF$16,3,FALSE)</f>
        <v>0</v>
      </c>
      <c r="Q816" s="132">
        <f>VLOOKUP('SS taxation calculator'!$C$12,'SS taxation calculator'!$BC$6:$BF$16,4,FALSE)</f>
        <v>0</v>
      </c>
      <c r="R816" s="132">
        <f t="shared" si="8"/>
        <v>0</v>
      </c>
      <c r="S816" s="205">
        <f>VLOOKUP('SS taxation calculator'!$C$12,'SS taxation calculator'!$BC$6:$BF$16,2,FALSE)</f>
        <v>0</v>
      </c>
      <c r="T816" s="132">
        <f t="shared" si="9"/>
        <v>0</v>
      </c>
    </row>
    <row r="817" ht="15.75" customHeight="1">
      <c r="A817" s="55">
        <f t="shared" si="11"/>
        <v>0</v>
      </c>
      <c r="B817" s="52">
        <f t="shared" si="2"/>
        <v>-242000</v>
      </c>
      <c r="C817" s="51">
        <f>'SS taxation calculator'!$G$7</f>
        <v>0</v>
      </c>
      <c r="D817" s="52">
        <f>'SS taxation calculator'!$C$7+B817+'SS taxation calculator'!$C$8+'SS taxation calculator'!$C$9*0.5-'Line By Line'!$E$12</f>
        <v>-242000</v>
      </c>
      <c r="E817" s="52">
        <f>IF(D817&lt;'Line By Line'!$E$14,0,MIN(D817-'Line By Line'!$E$14,'Line By Line'!$E$16))</f>
        <v>0</v>
      </c>
      <c r="F817" s="52">
        <f t="shared" si="3"/>
        <v>0</v>
      </c>
      <c r="G817" s="51" t="str">
        <f t="shared" si="4"/>
        <v>50% of 1st TH</v>
      </c>
      <c r="H817" s="51">
        <f>IF('Line By Line'!$E$14&lt;D817,D817-'Line By Line'!$E$14-E817,0)</f>
        <v>0</v>
      </c>
      <c r="I817" s="52">
        <f>H817*'SS taxation calculator'!$E$32</f>
        <v>0</v>
      </c>
      <c r="J817" s="52">
        <f t="shared" si="5"/>
        <v>0</v>
      </c>
      <c r="K817" s="204" t="str">
        <f t="shared" si="6"/>
        <v>#DIV/0!</v>
      </c>
      <c r="L817" s="54" t="str">
        <f>CONCATENATE("Adding $",ROUND(B817/1000,1),"K actually added $",ROUND((B817+(J817-'SS taxation calculator'!$G$8))/1000,1),"K")</f>
        <v>Adding $-242K actually added $-242K</v>
      </c>
      <c r="M817" s="61">
        <f>'SS taxation calculator'!$C$7+'SS taxation calculator'!$C$8+'SS taxation calculator'!$C$9+B817</f>
        <v>-242000</v>
      </c>
      <c r="N817" s="55">
        <f>J817+B817+'SS taxation calculator'!$C$7</f>
        <v>-242000</v>
      </c>
      <c r="O817" s="55">
        <f t="shared" si="7"/>
        <v>31500</v>
      </c>
      <c r="P817" s="132">
        <f>VLOOKUP('SS taxation calculator'!$C$12,'SS taxation calculator'!$BC$6:$BF$16,3,FALSE)</f>
        <v>0</v>
      </c>
      <c r="Q817" s="132">
        <f>VLOOKUP('SS taxation calculator'!$C$12,'SS taxation calculator'!$BC$6:$BF$16,4,FALSE)</f>
        <v>0</v>
      </c>
      <c r="R817" s="132">
        <f t="shared" si="8"/>
        <v>0</v>
      </c>
      <c r="S817" s="205">
        <f>VLOOKUP('SS taxation calculator'!$C$12,'SS taxation calculator'!$BC$6:$BF$16,2,FALSE)</f>
        <v>0</v>
      </c>
      <c r="T817" s="132">
        <f t="shared" si="9"/>
        <v>0</v>
      </c>
    </row>
    <row r="818" ht="15.75" customHeight="1">
      <c r="A818" s="55">
        <f t="shared" si="11"/>
        <v>0</v>
      </c>
      <c r="B818" s="52">
        <f t="shared" si="2"/>
        <v>-241000</v>
      </c>
      <c r="C818" s="51">
        <f>'SS taxation calculator'!$G$7</f>
        <v>0</v>
      </c>
      <c r="D818" s="52">
        <f>'SS taxation calculator'!$C$7+B818+'SS taxation calculator'!$C$8+'SS taxation calculator'!$C$9*0.5-'Line By Line'!$E$12</f>
        <v>-241000</v>
      </c>
      <c r="E818" s="52">
        <f>IF(D818&lt;'Line By Line'!$E$14,0,MIN(D818-'Line By Line'!$E$14,'Line By Line'!$E$16))</f>
        <v>0</v>
      </c>
      <c r="F818" s="52">
        <f t="shared" si="3"/>
        <v>0</v>
      </c>
      <c r="G818" s="51" t="str">
        <f t="shared" si="4"/>
        <v>50% of 1st TH</v>
      </c>
      <c r="H818" s="51">
        <f>IF('Line By Line'!$E$14&lt;D818,D818-'Line By Line'!$E$14-E818,0)</f>
        <v>0</v>
      </c>
      <c r="I818" s="52">
        <f>H818*'SS taxation calculator'!$E$32</f>
        <v>0</v>
      </c>
      <c r="J818" s="52">
        <f t="shared" si="5"/>
        <v>0</v>
      </c>
      <c r="K818" s="204" t="str">
        <f t="shared" si="6"/>
        <v>#DIV/0!</v>
      </c>
      <c r="L818" s="54" t="str">
        <f>CONCATENATE("Adding $",ROUND(B818/1000,1),"K actually added $",ROUND((B818+(J818-'SS taxation calculator'!$G$8))/1000,1),"K")</f>
        <v>Adding $-241K actually added $-241K</v>
      </c>
      <c r="M818" s="61">
        <f>'SS taxation calculator'!$C$7+'SS taxation calculator'!$C$8+'SS taxation calculator'!$C$9+B818</f>
        <v>-241000</v>
      </c>
      <c r="N818" s="55">
        <f>J818+B818+'SS taxation calculator'!$C$7</f>
        <v>-241000</v>
      </c>
      <c r="O818" s="55">
        <f t="shared" si="7"/>
        <v>31500</v>
      </c>
      <c r="P818" s="132">
        <f>VLOOKUP('SS taxation calculator'!$C$12,'SS taxation calculator'!$BC$6:$BF$16,3,FALSE)</f>
        <v>0</v>
      </c>
      <c r="Q818" s="132">
        <f>VLOOKUP('SS taxation calculator'!$C$12,'SS taxation calculator'!$BC$6:$BF$16,4,FALSE)</f>
        <v>0</v>
      </c>
      <c r="R818" s="132">
        <f t="shared" si="8"/>
        <v>0</v>
      </c>
      <c r="S818" s="205">
        <f>VLOOKUP('SS taxation calculator'!$C$12,'SS taxation calculator'!$BC$6:$BF$16,2,FALSE)</f>
        <v>0</v>
      </c>
      <c r="T818" s="132">
        <f t="shared" si="9"/>
        <v>0</v>
      </c>
    </row>
    <row r="819" ht="15.75" customHeight="1">
      <c r="A819" s="55">
        <f t="shared" si="11"/>
        <v>0</v>
      </c>
      <c r="B819" s="52">
        <f t="shared" si="2"/>
        <v>-240000</v>
      </c>
      <c r="C819" s="51">
        <f>'SS taxation calculator'!$G$7</f>
        <v>0</v>
      </c>
      <c r="D819" s="52">
        <f>'SS taxation calculator'!$C$7+B819+'SS taxation calculator'!$C$8+'SS taxation calculator'!$C$9*0.5-'Line By Line'!$E$12</f>
        <v>-240000</v>
      </c>
      <c r="E819" s="52">
        <f>IF(D819&lt;'Line By Line'!$E$14,0,MIN(D819-'Line By Line'!$E$14,'Line By Line'!$E$16))</f>
        <v>0</v>
      </c>
      <c r="F819" s="52">
        <f t="shared" si="3"/>
        <v>0</v>
      </c>
      <c r="G819" s="51" t="str">
        <f t="shared" si="4"/>
        <v>50% of 1st TH</v>
      </c>
      <c r="H819" s="51">
        <f>IF('Line By Line'!$E$14&lt;D819,D819-'Line By Line'!$E$14-E819,0)</f>
        <v>0</v>
      </c>
      <c r="I819" s="52">
        <f>H819*'SS taxation calculator'!$E$32</f>
        <v>0</v>
      </c>
      <c r="J819" s="52">
        <f t="shared" si="5"/>
        <v>0</v>
      </c>
      <c r="K819" s="204" t="str">
        <f t="shared" si="6"/>
        <v>#DIV/0!</v>
      </c>
      <c r="L819" s="54" t="str">
        <f>CONCATENATE("Adding $",ROUND(B819/1000,1),"K actually added $",ROUND((B819+(J819-'SS taxation calculator'!$G$8))/1000,1),"K")</f>
        <v>Adding $-240K actually added $-240K</v>
      </c>
      <c r="M819" s="61">
        <f>'SS taxation calculator'!$C$7+'SS taxation calculator'!$C$8+'SS taxation calculator'!$C$9+B819</f>
        <v>-240000</v>
      </c>
      <c r="N819" s="55">
        <f>J819+B819+'SS taxation calculator'!$C$7</f>
        <v>-240000</v>
      </c>
      <c r="O819" s="55">
        <f t="shared" si="7"/>
        <v>31500</v>
      </c>
      <c r="P819" s="132">
        <f>VLOOKUP('SS taxation calculator'!$C$12,'SS taxation calculator'!$BC$6:$BF$16,3,FALSE)</f>
        <v>0</v>
      </c>
      <c r="Q819" s="132">
        <f>VLOOKUP('SS taxation calculator'!$C$12,'SS taxation calculator'!$BC$6:$BF$16,4,FALSE)</f>
        <v>0</v>
      </c>
      <c r="R819" s="132">
        <f t="shared" si="8"/>
        <v>0</v>
      </c>
      <c r="S819" s="205">
        <f>VLOOKUP('SS taxation calculator'!$C$12,'SS taxation calculator'!$BC$6:$BF$16,2,FALSE)</f>
        <v>0</v>
      </c>
      <c r="T819" s="132">
        <f t="shared" si="9"/>
        <v>0</v>
      </c>
    </row>
    <row r="820" ht="15.75" customHeight="1">
      <c r="A820" s="55">
        <f t="shared" si="11"/>
        <v>0</v>
      </c>
      <c r="B820" s="52">
        <f t="shared" si="2"/>
        <v>-239000</v>
      </c>
      <c r="C820" s="51">
        <f>'SS taxation calculator'!$G$7</f>
        <v>0</v>
      </c>
      <c r="D820" s="52">
        <f>'SS taxation calculator'!$C$7+B820+'SS taxation calculator'!$C$8+'SS taxation calculator'!$C$9*0.5-'Line By Line'!$E$12</f>
        <v>-239000</v>
      </c>
      <c r="E820" s="52">
        <f>IF(D820&lt;'Line By Line'!$E$14,0,MIN(D820-'Line By Line'!$E$14,'Line By Line'!$E$16))</f>
        <v>0</v>
      </c>
      <c r="F820" s="52">
        <f t="shared" si="3"/>
        <v>0</v>
      </c>
      <c r="G820" s="51" t="str">
        <f t="shared" si="4"/>
        <v>50% of 1st TH</v>
      </c>
      <c r="H820" s="51">
        <f>IF('Line By Line'!$E$14&lt;D820,D820-'Line By Line'!$E$14-E820,0)</f>
        <v>0</v>
      </c>
      <c r="I820" s="52">
        <f>H820*'SS taxation calculator'!$E$32</f>
        <v>0</v>
      </c>
      <c r="J820" s="52">
        <f t="shared" si="5"/>
        <v>0</v>
      </c>
      <c r="K820" s="204" t="str">
        <f t="shared" si="6"/>
        <v>#DIV/0!</v>
      </c>
      <c r="L820" s="54" t="str">
        <f>CONCATENATE("Adding $",ROUND(B820/1000,1),"K actually added $",ROUND((B820+(J820-'SS taxation calculator'!$G$8))/1000,1),"K")</f>
        <v>Adding $-239K actually added $-239K</v>
      </c>
      <c r="M820" s="61">
        <f>'SS taxation calculator'!$C$7+'SS taxation calculator'!$C$8+'SS taxation calculator'!$C$9+B820</f>
        <v>-239000</v>
      </c>
      <c r="N820" s="55">
        <f>J820+B820+'SS taxation calculator'!$C$7</f>
        <v>-239000</v>
      </c>
      <c r="O820" s="55">
        <f t="shared" si="7"/>
        <v>31500</v>
      </c>
      <c r="P820" s="132">
        <f>VLOOKUP('SS taxation calculator'!$C$12,'SS taxation calculator'!$BC$6:$BF$16,3,FALSE)</f>
        <v>0</v>
      </c>
      <c r="Q820" s="132">
        <f>VLOOKUP('SS taxation calculator'!$C$12,'SS taxation calculator'!$BC$6:$BF$16,4,FALSE)</f>
        <v>0</v>
      </c>
      <c r="R820" s="132">
        <f t="shared" si="8"/>
        <v>0</v>
      </c>
      <c r="S820" s="205">
        <f>VLOOKUP('SS taxation calculator'!$C$12,'SS taxation calculator'!$BC$6:$BF$16,2,FALSE)</f>
        <v>0</v>
      </c>
      <c r="T820" s="132">
        <f t="shared" si="9"/>
        <v>0</v>
      </c>
    </row>
    <row r="821" ht="15.75" customHeight="1">
      <c r="A821" s="55">
        <f t="shared" si="11"/>
        <v>0</v>
      </c>
      <c r="B821" s="52">
        <f t="shared" si="2"/>
        <v>-238000</v>
      </c>
      <c r="C821" s="51">
        <f>'SS taxation calculator'!$G$7</f>
        <v>0</v>
      </c>
      <c r="D821" s="52">
        <f>'SS taxation calculator'!$C$7+B821+'SS taxation calculator'!$C$8+'SS taxation calculator'!$C$9*0.5-'Line By Line'!$E$12</f>
        <v>-238000</v>
      </c>
      <c r="E821" s="52">
        <f>IF(D821&lt;'Line By Line'!$E$14,0,MIN(D821-'Line By Line'!$E$14,'Line By Line'!$E$16))</f>
        <v>0</v>
      </c>
      <c r="F821" s="52">
        <f t="shared" si="3"/>
        <v>0</v>
      </c>
      <c r="G821" s="51" t="str">
        <f t="shared" si="4"/>
        <v>50% of 1st TH</v>
      </c>
      <c r="H821" s="51">
        <f>IF('Line By Line'!$E$14&lt;D821,D821-'Line By Line'!$E$14-E821,0)</f>
        <v>0</v>
      </c>
      <c r="I821" s="52">
        <f>H821*'SS taxation calculator'!$E$32</f>
        <v>0</v>
      </c>
      <c r="J821" s="52">
        <f t="shared" si="5"/>
        <v>0</v>
      </c>
      <c r="K821" s="204" t="str">
        <f t="shared" si="6"/>
        <v>#DIV/0!</v>
      </c>
      <c r="L821" s="54" t="str">
        <f>CONCATENATE("Adding $",ROUND(B821/1000,1),"K actually added $",ROUND((B821+(J821-'SS taxation calculator'!$G$8))/1000,1),"K")</f>
        <v>Adding $-238K actually added $-238K</v>
      </c>
      <c r="M821" s="61">
        <f>'SS taxation calculator'!$C$7+'SS taxation calculator'!$C$8+'SS taxation calculator'!$C$9+B821</f>
        <v>-238000</v>
      </c>
      <c r="N821" s="55">
        <f>J821+B821+'SS taxation calculator'!$C$7</f>
        <v>-238000</v>
      </c>
      <c r="O821" s="55">
        <f t="shared" si="7"/>
        <v>31500</v>
      </c>
      <c r="P821" s="132">
        <f>VLOOKUP('SS taxation calculator'!$C$12,'SS taxation calculator'!$BC$6:$BF$16,3,FALSE)</f>
        <v>0</v>
      </c>
      <c r="Q821" s="132">
        <f>VLOOKUP('SS taxation calculator'!$C$12,'SS taxation calculator'!$BC$6:$BF$16,4,FALSE)</f>
        <v>0</v>
      </c>
      <c r="R821" s="132">
        <f t="shared" si="8"/>
        <v>0</v>
      </c>
      <c r="S821" s="205">
        <f>VLOOKUP('SS taxation calculator'!$C$12,'SS taxation calculator'!$BC$6:$BF$16,2,FALSE)</f>
        <v>0</v>
      </c>
      <c r="T821" s="132">
        <f t="shared" si="9"/>
        <v>0</v>
      </c>
    </row>
    <row r="822" ht="15.75" customHeight="1">
      <c r="A822" s="55">
        <f t="shared" si="11"/>
        <v>0</v>
      </c>
      <c r="B822" s="52">
        <f t="shared" si="2"/>
        <v>-237000</v>
      </c>
      <c r="C822" s="51">
        <f>'SS taxation calculator'!$G$7</f>
        <v>0</v>
      </c>
      <c r="D822" s="52">
        <f>'SS taxation calculator'!$C$7+B822+'SS taxation calculator'!$C$8+'SS taxation calculator'!$C$9*0.5-'Line By Line'!$E$12</f>
        <v>-237000</v>
      </c>
      <c r="E822" s="52">
        <f>IF(D822&lt;'Line By Line'!$E$14,0,MIN(D822-'Line By Line'!$E$14,'Line By Line'!$E$16))</f>
        <v>0</v>
      </c>
      <c r="F822" s="52">
        <f t="shared" si="3"/>
        <v>0</v>
      </c>
      <c r="G822" s="51" t="str">
        <f t="shared" si="4"/>
        <v>50% of 1st TH</v>
      </c>
      <c r="H822" s="51">
        <f>IF('Line By Line'!$E$14&lt;D822,D822-'Line By Line'!$E$14-E822,0)</f>
        <v>0</v>
      </c>
      <c r="I822" s="52">
        <f>H822*'SS taxation calculator'!$E$32</f>
        <v>0</v>
      </c>
      <c r="J822" s="52">
        <f t="shared" si="5"/>
        <v>0</v>
      </c>
      <c r="K822" s="204" t="str">
        <f t="shared" si="6"/>
        <v>#DIV/0!</v>
      </c>
      <c r="L822" s="54" t="str">
        <f>CONCATENATE("Adding $",ROUND(B822/1000,1),"K actually added $",ROUND((B822+(J822-'SS taxation calculator'!$G$8))/1000,1),"K")</f>
        <v>Adding $-237K actually added $-237K</v>
      </c>
      <c r="M822" s="61">
        <f>'SS taxation calculator'!$C$7+'SS taxation calculator'!$C$8+'SS taxation calculator'!$C$9+B822</f>
        <v>-237000</v>
      </c>
      <c r="N822" s="55">
        <f>J822+B822+'SS taxation calculator'!$C$7</f>
        <v>-237000</v>
      </c>
      <c r="O822" s="55">
        <f t="shared" si="7"/>
        <v>31500</v>
      </c>
      <c r="P822" s="132">
        <f>VLOOKUP('SS taxation calculator'!$C$12,'SS taxation calculator'!$BC$6:$BF$16,3,FALSE)</f>
        <v>0</v>
      </c>
      <c r="Q822" s="132">
        <f>VLOOKUP('SS taxation calculator'!$C$12,'SS taxation calculator'!$BC$6:$BF$16,4,FALSE)</f>
        <v>0</v>
      </c>
      <c r="R822" s="132">
        <f t="shared" si="8"/>
        <v>0</v>
      </c>
      <c r="S822" s="205">
        <f>VLOOKUP('SS taxation calculator'!$C$12,'SS taxation calculator'!$BC$6:$BF$16,2,FALSE)</f>
        <v>0</v>
      </c>
      <c r="T822" s="132">
        <f t="shared" si="9"/>
        <v>0</v>
      </c>
    </row>
    <row r="823" ht="15.75" customHeight="1">
      <c r="A823" s="55">
        <f t="shared" si="11"/>
        <v>0</v>
      </c>
      <c r="B823" s="52">
        <f t="shared" si="2"/>
        <v>-236000</v>
      </c>
      <c r="C823" s="51">
        <f>'SS taxation calculator'!$G$7</f>
        <v>0</v>
      </c>
      <c r="D823" s="52">
        <f>'SS taxation calculator'!$C$7+B823+'SS taxation calculator'!$C$8+'SS taxation calculator'!$C$9*0.5-'Line By Line'!$E$12</f>
        <v>-236000</v>
      </c>
      <c r="E823" s="52">
        <f>IF(D823&lt;'Line By Line'!$E$14,0,MIN(D823-'Line By Line'!$E$14,'Line By Line'!$E$16))</f>
        <v>0</v>
      </c>
      <c r="F823" s="52">
        <f t="shared" si="3"/>
        <v>0</v>
      </c>
      <c r="G823" s="51" t="str">
        <f t="shared" si="4"/>
        <v>50% of 1st TH</v>
      </c>
      <c r="H823" s="51">
        <f>IF('Line By Line'!$E$14&lt;D823,D823-'Line By Line'!$E$14-E823,0)</f>
        <v>0</v>
      </c>
      <c r="I823" s="52">
        <f>H823*'SS taxation calculator'!$E$32</f>
        <v>0</v>
      </c>
      <c r="J823" s="52">
        <f t="shared" si="5"/>
        <v>0</v>
      </c>
      <c r="K823" s="204" t="str">
        <f t="shared" si="6"/>
        <v>#DIV/0!</v>
      </c>
      <c r="L823" s="54" t="str">
        <f>CONCATENATE("Adding $",ROUND(B823/1000,1),"K actually added $",ROUND((B823+(J823-'SS taxation calculator'!$G$8))/1000,1),"K")</f>
        <v>Adding $-236K actually added $-236K</v>
      </c>
      <c r="M823" s="61">
        <f>'SS taxation calculator'!$C$7+'SS taxation calculator'!$C$8+'SS taxation calculator'!$C$9+B823</f>
        <v>-236000</v>
      </c>
      <c r="N823" s="55">
        <f>J823+B823+'SS taxation calculator'!$C$7</f>
        <v>-236000</v>
      </c>
      <c r="O823" s="55">
        <f t="shared" si="7"/>
        <v>31500</v>
      </c>
      <c r="P823" s="132">
        <f>VLOOKUP('SS taxation calculator'!$C$12,'SS taxation calculator'!$BC$6:$BF$16,3,FALSE)</f>
        <v>0</v>
      </c>
      <c r="Q823" s="132">
        <f>VLOOKUP('SS taxation calculator'!$C$12,'SS taxation calculator'!$BC$6:$BF$16,4,FALSE)</f>
        <v>0</v>
      </c>
      <c r="R823" s="132">
        <f t="shared" si="8"/>
        <v>0</v>
      </c>
      <c r="S823" s="205">
        <f>VLOOKUP('SS taxation calculator'!$C$12,'SS taxation calculator'!$BC$6:$BF$16,2,FALSE)</f>
        <v>0</v>
      </c>
      <c r="T823" s="132">
        <f t="shared" si="9"/>
        <v>0</v>
      </c>
    </row>
    <row r="824" ht="15.75" customHeight="1">
      <c r="A824" s="55">
        <f t="shared" si="11"/>
        <v>0</v>
      </c>
      <c r="B824" s="52">
        <f t="shared" si="2"/>
        <v>-235000</v>
      </c>
      <c r="C824" s="51">
        <f>'SS taxation calculator'!$G$7</f>
        <v>0</v>
      </c>
      <c r="D824" s="52">
        <f>'SS taxation calculator'!$C$7+B824+'SS taxation calculator'!$C$8+'SS taxation calculator'!$C$9*0.5-'Line By Line'!$E$12</f>
        <v>-235000</v>
      </c>
      <c r="E824" s="52">
        <f>IF(D824&lt;'Line By Line'!$E$14,0,MIN(D824-'Line By Line'!$E$14,'Line By Line'!$E$16))</f>
        <v>0</v>
      </c>
      <c r="F824" s="52">
        <f t="shared" si="3"/>
        <v>0</v>
      </c>
      <c r="G824" s="51" t="str">
        <f t="shared" si="4"/>
        <v>50% of 1st TH</v>
      </c>
      <c r="H824" s="51">
        <f>IF('Line By Line'!$E$14&lt;D824,D824-'Line By Line'!$E$14-E824,0)</f>
        <v>0</v>
      </c>
      <c r="I824" s="52">
        <f>H824*'SS taxation calculator'!$E$32</f>
        <v>0</v>
      </c>
      <c r="J824" s="52">
        <f t="shared" si="5"/>
        <v>0</v>
      </c>
      <c r="K824" s="204" t="str">
        <f t="shared" si="6"/>
        <v>#DIV/0!</v>
      </c>
      <c r="L824" s="54" t="str">
        <f>CONCATENATE("Adding $",ROUND(B824/1000,1),"K actually added $",ROUND((B824+(J824-'SS taxation calculator'!$G$8))/1000,1),"K")</f>
        <v>Adding $-235K actually added $-235K</v>
      </c>
      <c r="M824" s="61">
        <f>'SS taxation calculator'!$C$7+'SS taxation calculator'!$C$8+'SS taxation calculator'!$C$9+B824</f>
        <v>-235000</v>
      </c>
      <c r="N824" s="55">
        <f>J824+B824+'SS taxation calculator'!$C$7</f>
        <v>-235000</v>
      </c>
      <c r="O824" s="55">
        <f t="shared" si="7"/>
        <v>31500</v>
      </c>
      <c r="P824" s="132">
        <f>VLOOKUP('SS taxation calculator'!$C$12,'SS taxation calculator'!$BC$6:$BF$16,3,FALSE)</f>
        <v>0</v>
      </c>
      <c r="Q824" s="132">
        <f>VLOOKUP('SS taxation calculator'!$C$12,'SS taxation calculator'!$BC$6:$BF$16,4,FALSE)</f>
        <v>0</v>
      </c>
      <c r="R824" s="132">
        <f t="shared" si="8"/>
        <v>0</v>
      </c>
      <c r="S824" s="205">
        <f>VLOOKUP('SS taxation calculator'!$C$12,'SS taxation calculator'!$BC$6:$BF$16,2,FALSE)</f>
        <v>0</v>
      </c>
      <c r="T824" s="132">
        <f t="shared" si="9"/>
        <v>0</v>
      </c>
    </row>
    <row r="825" ht="15.75" customHeight="1">
      <c r="A825" s="55">
        <f t="shared" si="11"/>
        <v>0</v>
      </c>
      <c r="B825" s="52">
        <f t="shared" si="2"/>
        <v>-234000</v>
      </c>
      <c r="C825" s="51">
        <f>'SS taxation calculator'!$G$7</f>
        <v>0</v>
      </c>
      <c r="D825" s="52">
        <f>'SS taxation calculator'!$C$7+B825+'SS taxation calculator'!$C$8+'SS taxation calculator'!$C$9*0.5-'Line By Line'!$E$12</f>
        <v>-234000</v>
      </c>
      <c r="E825" s="52">
        <f>IF(D825&lt;'Line By Line'!$E$14,0,MIN(D825-'Line By Line'!$E$14,'Line By Line'!$E$16))</f>
        <v>0</v>
      </c>
      <c r="F825" s="52">
        <f t="shared" si="3"/>
        <v>0</v>
      </c>
      <c r="G825" s="51" t="str">
        <f t="shared" si="4"/>
        <v>50% of 1st TH</v>
      </c>
      <c r="H825" s="51">
        <f>IF('Line By Line'!$E$14&lt;D825,D825-'Line By Line'!$E$14-E825,0)</f>
        <v>0</v>
      </c>
      <c r="I825" s="52">
        <f>H825*'SS taxation calculator'!$E$32</f>
        <v>0</v>
      </c>
      <c r="J825" s="52">
        <f t="shared" si="5"/>
        <v>0</v>
      </c>
      <c r="K825" s="204" t="str">
        <f t="shared" si="6"/>
        <v>#DIV/0!</v>
      </c>
      <c r="L825" s="54" t="str">
        <f>CONCATENATE("Adding $",ROUND(B825/1000,1),"K actually added $",ROUND((B825+(J825-'SS taxation calculator'!$G$8))/1000,1),"K")</f>
        <v>Adding $-234K actually added $-234K</v>
      </c>
      <c r="M825" s="61">
        <f>'SS taxation calculator'!$C$7+'SS taxation calculator'!$C$8+'SS taxation calculator'!$C$9+B825</f>
        <v>-234000</v>
      </c>
      <c r="N825" s="55">
        <f>J825+B825+'SS taxation calculator'!$C$7</f>
        <v>-234000</v>
      </c>
      <c r="O825" s="55">
        <f t="shared" si="7"/>
        <v>31500</v>
      </c>
      <c r="P825" s="132">
        <f>VLOOKUP('SS taxation calculator'!$C$12,'SS taxation calculator'!$BC$6:$BF$16,3,FALSE)</f>
        <v>0</v>
      </c>
      <c r="Q825" s="132">
        <f>VLOOKUP('SS taxation calculator'!$C$12,'SS taxation calculator'!$BC$6:$BF$16,4,FALSE)</f>
        <v>0</v>
      </c>
      <c r="R825" s="132">
        <f t="shared" si="8"/>
        <v>0</v>
      </c>
      <c r="S825" s="205">
        <f>VLOOKUP('SS taxation calculator'!$C$12,'SS taxation calculator'!$BC$6:$BF$16,2,FALSE)</f>
        <v>0</v>
      </c>
      <c r="T825" s="132">
        <f t="shared" si="9"/>
        <v>0</v>
      </c>
    </row>
    <row r="826" ht="15.75" customHeight="1">
      <c r="A826" s="55">
        <f t="shared" si="11"/>
        <v>0</v>
      </c>
      <c r="B826" s="52">
        <f t="shared" si="2"/>
        <v>-233000</v>
      </c>
      <c r="C826" s="51">
        <f>'SS taxation calculator'!$G$7</f>
        <v>0</v>
      </c>
      <c r="D826" s="52">
        <f>'SS taxation calculator'!$C$7+B826+'SS taxation calculator'!$C$8+'SS taxation calculator'!$C$9*0.5-'Line By Line'!$E$12</f>
        <v>-233000</v>
      </c>
      <c r="E826" s="52">
        <f>IF(D826&lt;'Line By Line'!$E$14,0,MIN(D826-'Line By Line'!$E$14,'Line By Line'!$E$16))</f>
        <v>0</v>
      </c>
      <c r="F826" s="52">
        <f t="shared" si="3"/>
        <v>0</v>
      </c>
      <c r="G826" s="51" t="str">
        <f t="shared" si="4"/>
        <v>50% of 1st TH</v>
      </c>
      <c r="H826" s="51">
        <f>IF('Line By Line'!$E$14&lt;D826,D826-'Line By Line'!$E$14-E826,0)</f>
        <v>0</v>
      </c>
      <c r="I826" s="52">
        <f>H826*'SS taxation calculator'!$E$32</f>
        <v>0</v>
      </c>
      <c r="J826" s="52">
        <f t="shared" si="5"/>
        <v>0</v>
      </c>
      <c r="K826" s="204" t="str">
        <f t="shared" si="6"/>
        <v>#DIV/0!</v>
      </c>
      <c r="L826" s="54" t="str">
        <f>CONCATENATE("Adding $",ROUND(B826/1000,1),"K actually added $",ROUND((B826+(J826-'SS taxation calculator'!$G$8))/1000,1),"K")</f>
        <v>Adding $-233K actually added $-233K</v>
      </c>
      <c r="M826" s="61">
        <f>'SS taxation calculator'!$C$7+'SS taxation calculator'!$C$8+'SS taxation calculator'!$C$9+B826</f>
        <v>-233000</v>
      </c>
      <c r="N826" s="55">
        <f>J826+B826+'SS taxation calculator'!$C$7</f>
        <v>-233000</v>
      </c>
      <c r="O826" s="55">
        <f t="shared" si="7"/>
        <v>31500</v>
      </c>
      <c r="P826" s="132">
        <f>VLOOKUP('SS taxation calculator'!$C$12,'SS taxation calculator'!$BC$6:$BF$16,3,FALSE)</f>
        <v>0</v>
      </c>
      <c r="Q826" s="132">
        <f>VLOOKUP('SS taxation calculator'!$C$12,'SS taxation calculator'!$BC$6:$BF$16,4,FALSE)</f>
        <v>0</v>
      </c>
      <c r="R826" s="132">
        <f t="shared" si="8"/>
        <v>0</v>
      </c>
      <c r="S826" s="205">
        <f>VLOOKUP('SS taxation calculator'!$C$12,'SS taxation calculator'!$BC$6:$BF$16,2,FALSE)</f>
        <v>0</v>
      </c>
      <c r="T826" s="132">
        <f t="shared" si="9"/>
        <v>0</v>
      </c>
    </row>
    <row r="827" ht="15.75" customHeight="1">
      <c r="A827" s="55">
        <f t="shared" si="11"/>
        <v>0</v>
      </c>
      <c r="B827" s="52">
        <f t="shared" si="2"/>
        <v>-232000</v>
      </c>
      <c r="C827" s="51">
        <f>'SS taxation calculator'!$G$7</f>
        <v>0</v>
      </c>
      <c r="D827" s="52">
        <f>'SS taxation calculator'!$C$7+B827+'SS taxation calculator'!$C$8+'SS taxation calculator'!$C$9*0.5-'Line By Line'!$E$12</f>
        <v>-232000</v>
      </c>
      <c r="E827" s="52">
        <f>IF(D827&lt;'Line By Line'!$E$14,0,MIN(D827-'Line By Line'!$E$14,'Line By Line'!$E$16))</f>
        <v>0</v>
      </c>
      <c r="F827" s="52">
        <f t="shared" si="3"/>
        <v>0</v>
      </c>
      <c r="G827" s="51" t="str">
        <f t="shared" si="4"/>
        <v>50% of 1st TH</v>
      </c>
      <c r="H827" s="51">
        <f>IF('Line By Line'!$E$14&lt;D827,D827-'Line By Line'!$E$14-E827,0)</f>
        <v>0</v>
      </c>
      <c r="I827" s="52">
        <f>H827*'SS taxation calculator'!$E$32</f>
        <v>0</v>
      </c>
      <c r="J827" s="52">
        <f t="shared" si="5"/>
        <v>0</v>
      </c>
      <c r="K827" s="204" t="str">
        <f t="shared" si="6"/>
        <v>#DIV/0!</v>
      </c>
      <c r="L827" s="54" t="str">
        <f>CONCATENATE("Adding $",ROUND(B827/1000,1),"K actually added $",ROUND((B827+(J827-'SS taxation calculator'!$G$8))/1000,1),"K")</f>
        <v>Adding $-232K actually added $-232K</v>
      </c>
      <c r="M827" s="61">
        <f>'SS taxation calculator'!$C$7+'SS taxation calculator'!$C$8+'SS taxation calculator'!$C$9+B827</f>
        <v>-232000</v>
      </c>
      <c r="N827" s="55">
        <f>J827+B827+'SS taxation calculator'!$C$7</f>
        <v>-232000</v>
      </c>
      <c r="O827" s="55">
        <f t="shared" si="7"/>
        <v>31500</v>
      </c>
      <c r="P827" s="132">
        <f>VLOOKUP('SS taxation calculator'!$C$12,'SS taxation calculator'!$BC$6:$BF$16,3,FALSE)</f>
        <v>0</v>
      </c>
      <c r="Q827" s="132">
        <f>VLOOKUP('SS taxation calculator'!$C$12,'SS taxation calculator'!$BC$6:$BF$16,4,FALSE)</f>
        <v>0</v>
      </c>
      <c r="R827" s="132">
        <f t="shared" si="8"/>
        <v>0</v>
      </c>
      <c r="S827" s="205">
        <f>VLOOKUP('SS taxation calculator'!$C$12,'SS taxation calculator'!$BC$6:$BF$16,2,FALSE)</f>
        <v>0</v>
      </c>
      <c r="T827" s="132">
        <f t="shared" si="9"/>
        <v>0</v>
      </c>
    </row>
    <row r="828" ht="15.75" customHeight="1">
      <c r="A828" s="55">
        <f t="shared" si="11"/>
        <v>0</v>
      </c>
      <c r="B828" s="52">
        <f t="shared" si="2"/>
        <v>-231000</v>
      </c>
      <c r="C828" s="51">
        <f>'SS taxation calculator'!$G$7</f>
        <v>0</v>
      </c>
      <c r="D828" s="52">
        <f>'SS taxation calculator'!$C$7+B828+'SS taxation calculator'!$C$8+'SS taxation calculator'!$C$9*0.5-'Line By Line'!$E$12</f>
        <v>-231000</v>
      </c>
      <c r="E828" s="52">
        <f>IF(D828&lt;'Line By Line'!$E$14,0,MIN(D828-'Line By Line'!$E$14,'Line By Line'!$E$16))</f>
        <v>0</v>
      </c>
      <c r="F828" s="52">
        <f t="shared" si="3"/>
        <v>0</v>
      </c>
      <c r="G828" s="51" t="str">
        <f t="shared" si="4"/>
        <v>50% of 1st TH</v>
      </c>
      <c r="H828" s="51">
        <f>IF('Line By Line'!$E$14&lt;D828,D828-'Line By Line'!$E$14-E828,0)</f>
        <v>0</v>
      </c>
      <c r="I828" s="52">
        <f>H828*'SS taxation calculator'!$E$32</f>
        <v>0</v>
      </c>
      <c r="J828" s="52">
        <f t="shared" si="5"/>
        <v>0</v>
      </c>
      <c r="K828" s="204" t="str">
        <f t="shared" si="6"/>
        <v>#DIV/0!</v>
      </c>
      <c r="L828" s="54" t="str">
        <f>CONCATENATE("Adding $",ROUND(B828/1000,1),"K actually added $",ROUND((B828+(J828-'SS taxation calculator'!$G$8))/1000,1),"K")</f>
        <v>Adding $-231K actually added $-231K</v>
      </c>
      <c r="M828" s="61">
        <f>'SS taxation calculator'!$C$7+'SS taxation calculator'!$C$8+'SS taxation calculator'!$C$9+B828</f>
        <v>-231000</v>
      </c>
      <c r="N828" s="55">
        <f>J828+B828+'SS taxation calculator'!$C$7</f>
        <v>-231000</v>
      </c>
      <c r="O828" s="55">
        <f t="shared" si="7"/>
        <v>31500</v>
      </c>
      <c r="P828" s="132">
        <f>VLOOKUP('SS taxation calculator'!$C$12,'SS taxation calculator'!$BC$6:$BF$16,3,FALSE)</f>
        <v>0</v>
      </c>
      <c r="Q828" s="132">
        <f>VLOOKUP('SS taxation calculator'!$C$12,'SS taxation calculator'!$BC$6:$BF$16,4,FALSE)</f>
        <v>0</v>
      </c>
      <c r="R828" s="132">
        <f t="shared" si="8"/>
        <v>0</v>
      </c>
      <c r="S828" s="205">
        <f>VLOOKUP('SS taxation calculator'!$C$12,'SS taxation calculator'!$BC$6:$BF$16,2,FALSE)</f>
        <v>0</v>
      </c>
      <c r="T828" s="132">
        <f t="shared" si="9"/>
        <v>0</v>
      </c>
    </row>
    <row r="829" ht="15.75" customHeight="1">
      <c r="A829" s="55">
        <f t="shared" si="11"/>
        <v>0</v>
      </c>
      <c r="B829" s="52">
        <f t="shared" si="2"/>
        <v>-230000</v>
      </c>
      <c r="C829" s="51">
        <f>'SS taxation calculator'!$G$7</f>
        <v>0</v>
      </c>
      <c r="D829" s="52">
        <f>'SS taxation calculator'!$C$7+B829+'SS taxation calculator'!$C$8+'SS taxation calculator'!$C$9*0.5-'Line By Line'!$E$12</f>
        <v>-230000</v>
      </c>
      <c r="E829" s="52">
        <f>IF(D829&lt;'Line By Line'!$E$14,0,MIN(D829-'Line By Line'!$E$14,'Line By Line'!$E$16))</f>
        <v>0</v>
      </c>
      <c r="F829" s="52">
        <f t="shared" si="3"/>
        <v>0</v>
      </c>
      <c r="G829" s="51" t="str">
        <f t="shared" si="4"/>
        <v>50% of 1st TH</v>
      </c>
      <c r="H829" s="51">
        <f>IF('Line By Line'!$E$14&lt;D829,D829-'Line By Line'!$E$14-E829,0)</f>
        <v>0</v>
      </c>
      <c r="I829" s="52">
        <f>H829*'SS taxation calculator'!$E$32</f>
        <v>0</v>
      </c>
      <c r="J829" s="52">
        <f t="shared" si="5"/>
        <v>0</v>
      </c>
      <c r="K829" s="204" t="str">
        <f t="shared" si="6"/>
        <v>#DIV/0!</v>
      </c>
      <c r="L829" s="54" t="str">
        <f>CONCATENATE("Adding $",ROUND(B829/1000,1),"K actually added $",ROUND((B829+(J829-'SS taxation calculator'!$G$8))/1000,1),"K")</f>
        <v>Adding $-230K actually added $-230K</v>
      </c>
      <c r="M829" s="61">
        <f>'SS taxation calculator'!$C$7+'SS taxation calculator'!$C$8+'SS taxation calculator'!$C$9+B829</f>
        <v>-230000</v>
      </c>
      <c r="N829" s="55">
        <f>J829+B829+'SS taxation calculator'!$C$7</f>
        <v>-230000</v>
      </c>
      <c r="O829" s="55">
        <f t="shared" si="7"/>
        <v>31500</v>
      </c>
      <c r="P829" s="132">
        <f>VLOOKUP('SS taxation calculator'!$C$12,'SS taxation calculator'!$BC$6:$BF$16,3,FALSE)</f>
        <v>0</v>
      </c>
      <c r="Q829" s="132">
        <f>VLOOKUP('SS taxation calculator'!$C$12,'SS taxation calculator'!$BC$6:$BF$16,4,FALSE)</f>
        <v>0</v>
      </c>
      <c r="R829" s="132">
        <f t="shared" si="8"/>
        <v>0</v>
      </c>
      <c r="S829" s="205">
        <f>VLOOKUP('SS taxation calculator'!$C$12,'SS taxation calculator'!$BC$6:$BF$16,2,FALSE)</f>
        <v>0</v>
      </c>
      <c r="T829" s="132">
        <f t="shared" si="9"/>
        <v>0</v>
      </c>
    </row>
    <row r="830" ht="15.75" customHeight="1">
      <c r="A830" s="55">
        <f t="shared" si="11"/>
        <v>0</v>
      </c>
      <c r="B830" s="52">
        <f t="shared" si="2"/>
        <v>-229000</v>
      </c>
      <c r="C830" s="51">
        <f>'SS taxation calculator'!$G$7</f>
        <v>0</v>
      </c>
      <c r="D830" s="52">
        <f>'SS taxation calculator'!$C$7+B830+'SS taxation calculator'!$C$8+'SS taxation calculator'!$C$9*0.5-'Line By Line'!$E$12</f>
        <v>-229000</v>
      </c>
      <c r="E830" s="52">
        <f>IF(D830&lt;'Line By Line'!$E$14,0,MIN(D830-'Line By Line'!$E$14,'Line By Line'!$E$16))</f>
        <v>0</v>
      </c>
      <c r="F830" s="52">
        <f t="shared" si="3"/>
        <v>0</v>
      </c>
      <c r="G830" s="51" t="str">
        <f t="shared" si="4"/>
        <v>50% of 1st TH</v>
      </c>
      <c r="H830" s="51">
        <f>IF('Line By Line'!$E$14&lt;D830,D830-'Line By Line'!$E$14-E830,0)</f>
        <v>0</v>
      </c>
      <c r="I830" s="52">
        <f>H830*'SS taxation calculator'!$E$32</f>
        <v>0</v>
      </c>
      <c r="J830" s="52">
        <f t="shared" si="5"/>
        <v>0</v>
      </c>
      <c r="K830" s="204" t="str">
        <f t="shared" si="6"/>
        <v>#DIV/0!</v>
      </c>
      <c r="L830" s="54" t="str">
        <f>CONCATENATE("Adding $",ROUND(B830/1000,1),"K actually added $",ROUND((B830+(J830-'SS taxation calculator'!$G$8))/1000,1),"K")</f>
        <v>Adding $-229K actually added $-229K</v>
      </c>
      <c r="M830" s="61">
        <f>'SS taxation calculator'!$C$7+'SS taxation calculator'!$C$8+'SS taxation calculator'!$C$9+B830</f>
        <v>-229000</v>
      </c>
      <c r="N830" s="55">
        <f>J830+B830+'SS taxation calculator'!$C$7</f>
        <v>-229000</v>
      </c>
      <c r="O830" s="55">
        <f t="shared" si="7"/>
        <v>31500</v>
      </c>
      <c r="P830" s="132">
        <f>VLOOKUP('SS taxation calculator'!$C$12,'SS taxation calculator'!$BC$6:$BF$16,3,FALSE)</f>
        <v>0</v>
      </c>
      <c r="Q830" s="132">
        <f>VLOOKUP('SS taxation calculator'!$C$12,'SS taxation calculator'!$BC$6:$BF$16,4,FALSE)</f>
        <v>0</v>
      </c>
      <c r="R830" s="132">
        <f t="shared" si="8"/>
        <v>0</v>
      </c>
      <c r="S830" s="205">
        <f>VLOOKUP('SS taxation calculator'!$C$12,'SS taxation calculator'!$BC$6:$BF$16,2,FALSE)</f>
        <v>0</v>
      </c>
      <c r="T830" s="132">
        <f t="shared" si="9"/>
        <v>0</v>
      </c>
    </row>
    <row r="831" ht="15.75" customHeight="1">
      <c r="A831" s="55">
        <f t="shared" si="11"/>
        <v>0</v>
      </c>
      <c r="B831" s="52">
        <f t="shared" si="2"/>
        <v>-228000</v>
      </c>
      <c r="C831" s="51">
        <f>'SS taxation calculator'!$G$7</f>
        <v>0</v>
      </c>
      <c r="D831" s="52">
        <f>'SS taxation calculator'!$C$7+B831+'SS taxation calculator'!$C$8+'SS taxation calculator'!$C$9*0.5-'Line By Line'!$E$12</f>
        <v>-228000</v>
      </c>
      <c r="E831" s="52">
        <f>IF(D831&lt;'Line By Line'!$E$14,0,MIN(D831-'Line By Line'!$E$14,'Line By Line'!$E$16))</f>
        <v>0</v>
      </c>
      <c r="F831" s="52">
        <f t="shared" si="3"/>
        <v>0</v>
      </c>
      <c r="G831" s="51" t="str">
        <f t="shared" si="4"/>
        <v>50% of 1st TH</v>
      </c>
      <c r="H831" s="51">
        <f>IF('Line By Line'!$E$14&lt;D831,D831-'Line By Line'!$E$14-E831,0)</f>
        <v>0</v>
      </c>
      <c r="I831" s="52">
        <f>H831*'SS taxation calculator'!$E$32</f>
        <v>0</v>
      </c>
      <c r="J831" s="52">
        <f t="shared" si="5"/>
        <v>0</v>
      </c>
      <c r="K831" s="204" t="str">
        <f t="shared" si="6"/>
        <v>#DIV/0!</v>
      </c>
      <c r="L831" s="54" t="str">
        <f>CONCATENATE("Adding $",ROUND(B831/1000,1),"K actually added $",ROUND((B831+(J831-'SS taxation calculator'!$G$8))/1000,1),"K")</f>
        <v>Adding $-228K actually added $-228K</v>
      </c>
      <c r="M831" s="61">
        <f>'SS taxation calculator'!$C$7+'SS taxation calculator'!$C$8+'SS taxation calculator'!$C$9+B831</f>
        <v>-228000</v>
      </c>
      <c r="N831" s="55">
        <f>J831+B831+'SS taxation calculator'!$C$7</f>
        <v>-228000</v>
      </c>
      <c r="O831" s="55">
        <f t="shared" si="7"/>
        <v>31500</v>
      </c>
      <c r="P831" s="132">
        <f>VLOOKUP('SS taxation calculator'!$C$12,'SS taxation calculator'!$BC$6:$BF$16,3,FALSE)</f>
        <v>0</v>
      </c>
      <c r="Q831" s="132">
        <f>VLOOKUP('SS taxation calculator'!$C$12,'SS taxation calculator'!$BC$6:$BF$16,4,FALSE)</f>
        <v>0</v>
      </c>
      <c r="R831" s="132">
        <f t="shared" si="8"/>
        <v>0</v>
      </c>
      <c r="S831" s="205">
        <f>VLOOKUP('SS taxation calculator'!$C$12,'SS taxation calculator'!$BC$6:$BF$16,2,FALSE)</f>
        <v>0</v>
      </c>
      <c r="T831" s="132">
        <f t="shared" si="9"/>
        <v>0</v>
      </c>
    </row>
    <row r="832" ht="15.75" customHeight="1">
      <c r="A832" s="55">
        <f t="shared" si="11"/>
        <v>0</v>
      </c>
      <c r="B832" s="52">
        <f t="shared" si="2"/>
        <v>-227000</v>
      </c>
      <c r="C832" s="51">
        <f>'SS taxation calculator'!$G$7</f>
        <v>0</v>
      </c>
      <c r="D832" s="52">
        <f>'SS taxation calculator'!$C$7+B832+'SS taxation calculator'!$C$8+'SS taxation calculator'!$C$9*0.5-'Line By Line'!$E$12</f>
        <v>-227000</v>
      </c>
      <c r="E832" s="52">
        <f>IF(D832&lt;'Line By Line'!$E$14,0,MIN(D832-'Line By Line'!$E$14,'Line By Line'!$E$16))</f>
        <v>0</v>
      </c>
      <c r="F832" s="52">
        <f t="shared" si="3"/>
        <v>0</v>
      </c>
      <c r="G832" s="51" t="str">
        <f t="shared" si="4"/>
        <v>50% of 1st TH</v>
      </c>
      <c r="H832" s="51">
        <f>IF('Line By Line'!$E$14&lt;D832,D832-'Line By Line'!$E$14-E832,0)</f>
        <v>0</v>
      </c>
      <c r="I832" s="52">
        <f>H832*'SS taxation calculator'!$E$32</f>
        <v>0</v>
      </c>
      <c r="J832" s="52">
        <f t="shared" si="5"/>
        <v>0</v>
      </c>
      <c r="K832" s="204" t="str">
        <f t="shared" si="6"/>
        <v>#DIV/0!</v>
      </c>
      <c r="L832" s="54" t="str">
        <f>CONCATENATE("Adding $",ROUND(B832/1000,1),"K actually added $",ROUND((B832+(J832-'SS taxation calculator'!$G$8))/1000,1),"K")</f>
        <v>Adding $-227K actually added $-227K</v>
      </c>
      <c r="M832" s="61">
        <f>'SS taxation calculator'!$C$7+'SS taxation calculator'!$C$8+'SS taxation calculator'!$C$9+B832</f>
        <v>-227000</v>
      </c>
      <c r="N832" s="55">
        <f>J832+B832+'SS taxation calculator'!$C$7</f>
        <v>-227000</v>
      </c>
      <c r="O832" s="55">
        <f t="shared" si="7"/>
        <v>31500</v>
      </c>
      <c r="P832" s="132">
        <f>VLOOKUP('SS taxation calculator'!$C$12,'SS taxation calculator'!$BC$6:$BF$16,3,FALSE)</f>
        <v>0</v>
      </c>
      <c r="Q832" s="132">
        <f>VLOOKUP('SS taxation calculator'!$C$12,'SS taxation calculator'!$BC$6:$BF$16,4,FALSE)</f>
        <v>0</v>
      </c>
      <c r="R832" s="132">
        <f t="shared" si="8"/>
        <v>0</v>
      </c>
      <c r="S832" s="205">
        <f>VLOOKUP('SS taxation calculator'!$C$12,'SS taxation calculator'!$BC$6:$BF$16,2,FALSE)</f>
        <v>0</v>
      </c>
      <c r="T832" s="132">
        <f t="shared" si="9"/>
        <v>0</v>
      </c>
    </row>
    <row r="833" ht="15.75" customHeight="1">
      <c r="A833" s="55">
        <f t="shared" si="11"/>
        <v>0</v>
      </c>
      <c r="B833" s="52">
        <f t="shared" si="2"/>
        <v>-226000</v>
      </c>
      <c r="C833" s="51">
        <f>'SS taxation calculator'!$G$7</f>
        <v>0</v>
      </c>
      <c r="D833" s="52">
        <f>'SS taxation calculator'!$C$7+B833+'SS taxation calculator'!$C$8+'SS taxation calculator'!$C$9*0.5-'Line By Line'!$E$12</f>
        <v>-226000</v>
      </c>
      <c r="E833" s="52">
        <f>IF(D833&lt;'Line By Line'!$E$14,0,MIN(D833-'Line By Line'!$E$14,'Line By Line'!$E$16))</f>
        <v>0</v>
      </c>
      <c r="F833" s="52">
        <f t="shared" si="3"/>
        <v>0</v>
      </c>
      <c r="G833" s="51" t="str">
        <f t="shared" si="4"/>
        <v>50% of 1st TH</v>
      </c>
      <c r="H833" s="51">
        <f>IF('Line By Line'!$E$14&lt;D833,D833-'Line By Line'!$E$14-E833,0)</f>
        <v>0</v>
      </c>
      <c r="I833" s="52">
        <f>H833*'SS taxation calculator'!$E$32</f>
        <v>0</v>
      </c>
      <c r="J833" s="52">
        <f t="shared" si="5"/>
        <v>0</v>
      </c>
      <c r="K833" s="204" t="str">
        <f t="shared" si="6"/>
        <v>#DIV/0!</v>
      </c>
      <c r="L833" s="54" t="str">
        <f>CONCATENATE("Adding $",ROUND(B833/1000,1),"K actually added $",ROUND((B833+(J833-'SS taxation calculator'!$G$8))/1000,1),"K")</f>
        <v>Adding $-226K actually added $-226K</v>
      </c>
      <c r="M833" s="61">
        <f>'SS taxation calculator'!$C$7+'SS taxation calculator'!$C$8+'SS taxation calculator'!$C$9+B833</f>
        <v>-226000</v>
      </c>
      <c r="N833" s="55">
        <f>J833+B833+'SS taxation calculator'!$C$7</f>
        <v>-226000</v>
      </c>
      <c r="O833" s="55">
        <f t="shared" si="7"/>
        <v>31500</v>
      </c>
      <c r="P833" s="132">
        <f>VLOOKUP('SS taxation calculator'!$C$12,'SS taxation calculator'!$BC$6:$BF$16,3,FALSE)</f>
        <v>0</v>
      </c>
      <c r="Q833" s="132">
        <f>VLOOKUP('SS taxation calculator'!$C$12,'SS taxation calculator'!$BC$6:$BF$16,4,FALSE)</f>
        <v>0</v>
      </c>
      <c r="R833" s="132">
        <f t="shared" si="8"/>
        <v>0</v>
      </c>
      <c r="S833" s="205">
        <f>VLOOKUP('SS taxation calculator'!$C$12,'SS taxation calculator'!$BC$6:$BF$16,2,FALSE)</f>
        <v>0</v>
      </c>
      <c r="T833" s="132">
        <f t="shared" si="9"/>
        <v>0</v>
      </c>
    </row>
    <row r="834" ht="15.75" customHeight="1">
      <c r="A834" s="55">
        <f t="shared" si="11"/>
        <v>0</v>
      </c>
      <c r="B834" s="52">
        <f t="shared" si="2"/>
        <v>-225000</v>
      </c>
      <c r="C834" s="51">
        <f>'SS taxation calculator'!$G$7</f>
        <v>0</v>
      </c>
      <c r="D834" s="52">
        <f>'SS taxation calculator'!$C$7+B834+'SS taxation calculator'!$C$8+'SS taxation calculator'!$C$9*0.5-'Line By Line'!$E$12</f>
        <v>-225000</v>
      </c>
      <c r="E834" s="52">
        <f>IF(D834&lt;'Line By Line'!$E$14,0,MIN(D834-'Line By Line'!$E$14,'Line By Line'!$E$16))</f>
        <v>0</v>
      </c>
      <c r="F834" s="52">
        <f t="shared" si="3"/>
        <v>0</v>
      </c>
      <c r="G834" s="51" t="str">
        <f t="shared" si="4"/>
        <v>50% of 1st TH</v>
      </c>
      <c r="H834" s="51">
        <f>IF('Line By Line'!$E$14&lt;D834,D834-'Line By Line'!$E$14-E834,0)</f>
        <v>0</v>
      </c>
      <c r="I834" s="52">
        <f>H834*'SS taxation calculator'!$E$32</f>
        <v>0</v>
      </c>
      <c r="J834" s="52">
        <f t="shared" si="5"/>
        <v>0</v>
      </c>
      <c r="K834" s="204" t="str">
        <f t="shared" si="6"/>
        <v>#DIV/0!</v>
      </c>
      <c r="L834" s="54" t="str">
        <f>CONCATENATE("Adding $",ROUND(B834/1000,1),"K actually added $",ROUND((B834+(J834-'SS taxation calculator'!$G$8))/1000,1),"K")</f>
        <v>Adding $-225K actually added $-225K</v>
      </c>
      <c r="M834" s="61">
        <f>'SS taxation calculator'!$C$7+'SS taxation calculator'!$C$8+'SS taxation calculator'!$C$9+B834</f>
        <v>-225000</v>
      </c>
      <c r="N834" s="55">
        <f>J834+B834+'SS taxation calculator'!$C$7</f>
        <v>-225000</v>
      </c>
      <c r="O834" s="55">
        <f t="shared" si="7"/>
        <v>31500</v>
      </c>
      <c r="P834" s="132">
        <f>VLOOKUP('SS taxation calculator'!$C$12,'SS taxation calculator'!$BC$6:$BF$16,3,FALSE)</f>
        <v>0</v>
      </c>
      <c r="Q834" s="132">
        <f>VLOOKUP('SS taxation calculator'!$C$12,'SS taxation calculator'!$BC$6:$BF$16,4,FALSE)</f>
        <v>0</v>
      </c>
      <c r="R834" s="132">
        <f t="shared" si="8"/>
        <v>0</v>
      </c>
      <c r="S834" s="205">
        <f>VLOOKUP('SS taxation calculator'!$C$12,'SS taxation calculator'!$BC$6:$BF$16,2,FALSE)</f>
        <v>0</v>
      </c>
      <c r="T834" s="132">
        <f t="shared" si="9"/>
        <v>0</v>
      </c>
    </row>
    <row r="835" ht="15.75" customHeight="1">
      <c r="A835" s="55">
        <f t="shared" si="11"/>
        <v>0</v>
      </c>
      <c r="B835" s="52">
        <f t="shared" si="2"/>
        <v>-224000</v>
      </c>
      <c r="C835" s="51">
        <f>'SS taxation calculator'!$G$7</f>
        <v>0</v>
      </c>
      <c r="D835" s="52">
        <f>'SS taxation calculator'!$C$7+B835+'SS taxation calculator'!$C$8+'SS taxation calculator'!$C$9*0.5-'Line By Line'!$E$12</f>
        <v>-224000</v>
      </c>
      <c r="E835" s="52">
        <f>IF(D835&lt;'Line By Line'!$E$14,0,MIN(D835-'Line By Line'!$E$14,'Line By Line'!$E$16))</f>
        <v>0</v>
      </c>
      <c r="F835" s="52">
        <f t="shared" si="3"/>
        <v>0</v>
      </c>
      <c r="G835" s="51" t="str">
        <f t="shared" si="4"/>
        <v>50% of 1st TH</v>
      </c>
      <c r="H835" s="51">
        <f>IF('Line By Line'!$E$14&lt;D835,D835-'Line By Line'!$E$14-E835,0)</f>
        <v>0</v>
      </c>
      <c r="I835" s="52">
        <f>H835*'SS taxation calculator'!$E$32</f>
        <v>0</v>
      </c>
      <c r="J835" s="52">
        <f t="shared" si="5"/>
        <v>0</v>
      </c>
      <c r="K835" s="204" t="str">
        <f t="shared" si="6"/>
        <v>#DIV/0!</v>
      </c>
      <c r="L835" s="54" t="str">
        <f>CONCATENATE("Adding $",ROUND(B835/1000,1),"K actually added $",ROUND((B835+(J835-'SS taxation calculator'!$G$8))/1000,1),"K")</f>
        <v>Adding $-224K actually added $-224K</v>
      </c>
      <c r="M835" s="61">
        <f>'SS taxation calculator'!$C$7+'SS taxation calculator'!$C$8+'SS taxation calculator'!$C$9+B835</f>
        <v>-224000</v>
      </c>
      <c r="N835" s="55">
        <f>J835+B835+'SS taxation calculator'!$C$7</f>
        <v>-224000</v>
      </c>
      <c r="O835" s="55">
        <f t="shared" si="7"/>
        <v>31500</v>
      </c>
      <c r="P835" s="132">
        <f>VLOOKUP('SS taxation calculator'!$C$12,'SS taxation calculator'!$BC$6:$BF$16,3,FALSE)</f>
        <v>0</v>
      </c>
      <c r="Q835" s="132">
        <f>VLOOKUP('SS taxation calculator'!$C$12,'SS taxation calculator'!$BC$6:$BF$16,4,FALSE)</f>
        <v>0</v>
      </c>
      <c r="R835" s="132">
        <f t="shared" si="8"/>
        <v>0</v>
      </c>
      <c r="S835" s="205">
        <f>VLOOKUP('SS taxation calculator'!$C$12,'SS taxation calculator'!$BC$6:$BF$16,2,FALSE)</f>
        <v>0</v>
      </c>
      <c r="T835" s="132">
        <f t="shared" si="9"/>
        <v>0</v>
      </c>
    </row>
    <row r="836" ht="15.75" customHeight="1">
      <c r="A836" s="55">
        <f t="shared" si="11"/>
        <v>0</v>
      </c>
      <c r="B836" s="52">
        <f t="shared" si="2"/>
        <v>-223000</v>
      </c>
      <c r="C836" s="51">
        <f>'SS taxation calculator'!$G$7</f>
        <v>0</v>
      </c>
      <c r="D836" s="52">
        <f>'SS taxation calculator'!$C$7+B836+'SS taxation calculator'!$C$8+'SS taxation calculator'!$C$9*0.5-'Line By Line'!$E$12</f>
        <v>-223000</v>
      </c>
      <c r="E836" s="52">
        <f>IF(D836&lt;'Line By Line'!$E$14,0,MIN(D836-'Line By Line'!$E$14,'Line By Line'!$E$16))</f>
        <v>0</v>
      </c>
      <c r="F836" s="52">
        <f t="shared" si="3"/>
        <v>0</v>
      </c>
      <c r="G836" s="51" t="str">
        <f t="shared" si="4"/>
        <v>50% of 1st TH</v>
      </c>
      <c r="H836" s="51">
        <f>IF('Line By Line'!$E$14&lt;D836,D836-'Line By Line'!$E$14-E836,0)</f>
        <v>0</v>
      </c>
      <c r="I836" s="52">
        <f>H836*'SS taxation calculator'!$E$32</f>
        <v>0</v>
      </c>
      <c r="J836" s="52">
        <f t="shared" si="5"/>
        <v>0</v>
      </c>
      <c r="K836" s="204" t="str">
        <f t="shared" si="6"/>
        <v>#DIV/0!</v>
      </c>
      <c r="L836" s="54" t="str">
        <f>CONCATENATE("Adding $",ROUND(B836/1000,1),"K actually added $",ROUND((B836+(J836-'SS taxation calculator'!$G$8))/1000,1),"K")</f>
        <v>Adding $-223K actually added $-223K</v>
      </c>
      <c r="M836" s="61">
        <f>'SS taxation calculator'!$C$7+'SS taxation calculator'!$C$8+'SS taxation calculator'!$C$9+B836</f>
        <v>-223000</v>
      </c>
      <c r="N836" s="55">
        <f>J836+B836+'SS taxation calculator'!$C$7</f>
        <v>-223000</v>
      </c>
      <c r="O836" s="55">
        <f t="shared" si="7"/>
        <v>31500</v>
      </c>
      <c r="P836" s="132">
        <f>VLOOKUP('SS taxation calculator'!$C$12,'SS taxation calculator'!$BC$6:$BF$16,3,FALSE)</f>
        <v>0</v>
      </c>
      <c r="Q836" s="132">
        <f>VLOOKUP('SS taxation calculator'!$C$12,'SS taxation calculator'!$BC$6:$BF$16,4,FALSE)</f>
        <v>0</v>
      </c>
      <c r="R836" s="132">
        <f t="shared" si="8"/>
        <v>0</v>
      </c>
      <c r="S836" s="205">
        <f>VLOOKUP('SS taxation calculator'!$C$12,'SS taxation calculator'!$BC$6:$BF$16,2,FALSE)</f>
        <v>0</v>
      </c>
      <c r="T836" s="132">
        <f t="shared" si="9"/>
        <v>0</v>
      </c>
    </row>
    <row r="837" ht="15.75" customHeight="1">
      <c r="A837" s="55">
        <f t="shared" si="11"/>
        <v>0</v>
      </c>
      <c r="B837" s="52">
        <f t="shared" si="2"/>
        <v>-222000</v>
      </c>
      <c r="C837" s="51">
        <f>'SS taxation calculator'!$G$7</f>
        <v>0</v>
      </c>
      <c r="D837" s="52">
        <f>'SS taxation calculator'!$C$7+B837+'SS taxation calculator'!$C$8+'SS taxation calculator'!$C$9*0.5-'Line By Line'!$E$12</f>
        <v>-222000</v>
      </c>
      <c r="E837" s="52">
        <f>IF(D837&lt;'Line By Line'!$E$14,0,MIN(D837-'Line By Line'!$E$14,'Line By Line'!$E$16))</f>
        <v>0</v>
      </c>
      <c r="F837" s="52">
        <f t="shared" si="3"/>
        <v>0</v>
      </c>
      <c r="G837" s="51" t="str">
        <f t="shared" si="4"/>
        <v>50% of 1st TH</v>
      </c>
      <c r="H837" s="51">
        <f>IF('Line By Line'!$E$14&lt;D837,D837-'Line By Line'!$E$14-E837,0)</f>
        <v>0</v>
      </c>
      <c r="I837" s="52">
        <f>H837*'SS taxation calculator'!$E$32</f>
        <v>0</v>
      </c>
      <c r="J837" s="52">
        <f t="shared" si="5"/>
        <v>0</v>
      </c>
      <c r="K837" s="204" t="str">
        <f t="shared" si="6"/>
        <v>#DIV/0!</v>
      </c>
      <c r="L837" s="54" t="str">
        <f>CONCATENATE("Adding $",ROUND(B837/1000,1),"K actually added $",ROUND((B837+(J837-'SS taxation calculator'!$G$8))/1000,1),"K")</f>
        <v>Adding $-222K actually added $-222K</v>
      </c>
      <c r="M837" s="61">
        <f>'SS taxation calculator'!$C$7+'SS taxation calculator'!$C$8+'SS taxation calculator'!$C$9+B837</f>
        <v>-222000</v>
      </c>
      <c r="N837" s="55">
        <f>J837+B837+'SS taxation calculator'!$C$7</f>
        <v>-222000</v>
      </c>
      <c r="O837" s="55">
        <f t="shared" si="7"/>
        <v>31500</v>
      </c>
      <c r="P837" s="132">
        <f>VLOOKUP('SS taxation calculator'!$C$12,'SS taxation calculator'!$BC$6:$BF$16,3,FALSE)</f>
        <v>0</v>
      </c>
      <c r="Q837" s="132">
        <f>VLOOKUP('SS taxation calculator'!$C$12,'SS taxation calculator'!$BC$6:$BF$16,4,FALSE)</f>
        <v>0</v>
      </c>
      <c r="R837" s="132">
        <f t="shared" si="8"/>
        <v>0</v>
      </c>
      <c r="S837" s="205">
        <f>VLOOKUP('SS taxation calculator'!$C$12,'SS taxation calculator'!$BC$6:$BF$16,2,FALSE)</f>
        <v>0</v>
      </c>
      <c r="T837" s="132">
        <f t="shared" si="9"/>
        <v>0</v>
      </c>
    </row>
    <row r="838" ht="15.75" customHeight="1">
      <c r="A838" s="55">
        <f t="shared" si="11"/>
        <v>0</v>
      </c>
      <c r="B838" s="52">
        <f t="shared" si="2"/>
        <v>-221000</v>
      </c>
      <c r="C838" s="51">
        <f>'SS taxation calculator'!$G$7</f>
        <v>0</v>
      </c>
      <c r="D838" s="52">
        <f>'SS taxation calculator'!$C$7+B838+'SS taxation calculator'!$C$8+'SS taxation calculator'!$C$9*0.5-'Line By Line'!$E$12</f>
        <v>-221000</v>
      </c>
      <c r="E838" s="52">
        <f>IF(D838&lt;'Line By Line'!$E$14,0,MIN(D838-'Line By Line'!$E$14,'Line By Line'!$E$16))</f>
        <v>0</v>
      </c>
      <c r="F838" s="52">
        <f t="shared" si="3"/>
        <v>0</v>
      </c>
      <c r="G838" s="51" t="str">
        <f t="shared" si="4"/>
        <v>50% of 1st TH</v>
      </c>
      <c r="H838" s="51">
        <f>IF('Line By Line'!$E$14&lt;D838,D838-'Line By Line'!$E$14-E838,0)</f>
        <v>0</v>
      </c>
      <c r="I838" s="52">
        <f>H838*'SS taxation calculator'!$E$32</f>
        <v>0</v>
      </c>
      <c r="J838" s="52">
        <f t="shared" si="5"/>
        <v>0</v>
      </c>
      <c r="K838" s="204" t="str">
        <f t="shared" si="6"/>
        <v>#DIV/0!</v>
      </c>
      <c r="L838" s="54" t="str">
        <f>CONCATENATE("Adding $",ROUND(B838/1000,1),"K actually added $",ROUND((B838+(J838-'SS taxation calculator'!$G$8))/1000,1),"K")</f>
        <v>Adding $-221K actually added $-221K</v>
      </c>
      <c r="M838" s="61">
        <f>'SS taxation calculator'!$C$7+'SS taxation calculator'!$C$8+'SS taxation calculator'!$C$9+B838</f>
        <v>-221000</v>
      </c>
      <c r="N838" s="55">
        <f>J838+B838+'SS taxation calculator'!$C$7</f>
        <v>-221000</v>
      </c>
      <c r="O838" s="55">
        <f t="shared" si="7"/>
        <v>31500</v>
      </c>
      <c r="P838" s="132">
        <f>VLOOKUP('SS taxation calculator'!$C$12,'SS taxation calculator'!$BC$6:$BF$16,3,FALSE)</f>
        <v>0</v>
      </c>
      <c r="Q838" s="132">
        <f>VLOOKUP('SS taxation calculator'!$C$12,'SS taxation calculator'!$BC$6:$BF$16,4,FALSE)</f>
        <v>0</v>
      </c>
      <c r="R838" s="132">
        <f t="shared" si="8"/>
        <v>0</v>
      </c>
      <c r="S838" s="205">
        <f>VLOOKUP('SS taxation calculator'!$C$12,'SS taxation calculator'!$BC$6:$BF$16,2,FALSE)</f>
        <v>0</v>
      </c>
      <c r="T838" s="132">
        <f t="shared" si="9"/>
        <v>0</v>
      </c>
    </row>
    <row r="839" ht="15.75" customHeight="1">
      <c r="A839" s="55">
        <f t="shared" si="11"/>
        <v>0</v>
      </c>
      <c r="B839" s="52">
        <f t="shared" si="2"/>
        <v>-220000</v>
      </c>
      <c r="C839" s="51">
        <f>'SS taxation calculator'!$G$7</f>
        <v>0</v>
      </c>
      <c r="D839" s="52">
        <f>'SS taxation calculator'!$C$7+B839+'SS taxation calculator'!$C$8+'SS taxation calculator'!$C$9*0.5-'Line By Line'!$E$12</f>
        <v>-220000</v>
      </c>
      <c r="E839" s="52">
        <f>IF(D839&lt;'Line By Line'!$E$14,0,MIN(D839-'Line By Line'!$E$14,'Line By Line'!$E$16))</f>
        <v>0</v>
      </c>
      <c r="F839" s="52">
        <f t="shared" si="3"/>
        <v>0</v>
      </c>
      <c r="G839" s="51" t="str">
        <f t="shared" si="4"/>
        <v>50% of 1st TH</v>
      </c>
      <c r="H839" s="51">
        <f>IF('Line By Line'!$E$14&lt;D839,D839-'Line By Line'!$E$14-E839,0)</f>
        <v>0</v>
      </c>
      <c r="I839" s="52">
        <f>H839*'SS taxation calculator'!$E$32</f>
        <v>0</v>
      </c>
      <c r="J839" s="52">
        <f t="shared" si="5"/>
        <v>0</v>
      </c>
      <c r="K839" s="204" t="str">
        <f t="shared" si="6"/>
        <v>#DIV/0!</v>
      </c>
      <c r="L839" s="54" t="str">
        <f>CONCATENATE("Adding $",ROUND(B839/1000,1),"K actually added $",ROUND((B839+(J839-'SS taxation calculator'!$G$8))/1000,1),"K")</f>
        <v>Adding $-220K actually added $-220K</v>
      </c>
      <c r="M839" s="61">
        <f>'SS taxation calculator'!$C$7+'SS taxation calculator'!$C$8+'SS taxation calculator'!$C$9+B839</f>
        <v>-220000</v>
      </c>
      <c r="N839" s="55">
        <f>J839+B839+'SS taxation calculator'!$C$7</f>
        <v>-220000</v>
      </c>
      <c r="O839" s="55">
        <f t="shared" si="7"/>
        <v>31500</v>
      </c>
      <c r="P839" s="132">
        <f>VLOOKUP('SS taxation calculator'!$C$12,'SS taxation calculator'!$BC$6:$BF$16,3,FALSE)</f>
        <v>0</v>
      </c>
      <c r="Q839" s="132">
        <f>VLOOKUP('SS taxation calculator'!$C$12,'SS taxation calculator'!$BC$6:$BF$16,4,FALSE)</f>
        <v>0</v>
      </c>
      <c r="R839" s="132">
        <f t="shared" si="8"/>
        <v>0</v>
      </c>
      <c r="S839" s="205">
        <f>VLOOKUP('SS taxation calculator'!$C$12,'SS taxation calculator'!$BC$6:$BF$16,2,FALSE)</f>
        <v>0</v>
      </c>
      <c r="T839" s="132">
        <f t="shared" si="9"/>
        <v>0</v>
      </c>
    </row>
    <row r="840" ht="15.75" customHeight="1">
      <c r="A840" s="55">
        <f t="shared" si="11"/>
        <v>0</v>
      </c>
      <c r="B840" s="52">
        <f t="shared" si="2"/>
        <v>-219000</v>
      </c>
      <c r="C840" s="51">
        <f>'SS taxation calculator'!$G$7</f>
        <v>0</v>
      </c>
      <c r="D840" s="52">
        <f>'SS taxation calculator'!$C$7+B840+'SS taxation calculator'!$C$8+'SS taxation calculator'!$C$9*0.5-'Line By Line'!$E$12</f>
        <v>-219000</v>
      </c>
      <c r="E840" s="52">
        <f>IF(D840&lt;'Line By Line'!$E$14,0,MIN(D840-'Line By Line'!$E$14,'Line By Line'!$E$16))</f>
        <v>0</v>
      </c>
      <c r="F840" s="52">
        <f t="shared" si="3"/>
        <v>0</v>
      </c>
      <c r="G840" s="51" t="str">
        <f t="shared" si="4"/>
        <v>50% of 1st TH</v>
      </c>
      <c r="H840" s="51">
        <f>IF('Line By Line'!$E$14&lt;D840,D840-'Line By Line'!$E$14-E840,0)</f>
        <v>0</v>
      </c>
      <c r="I840" s="52">
        <f>H840*'SS taxation calculator'!$E$32</f>
        <v>0</v>
      </c>
      <c r="J840" s="52">
        <f t="shared" si="5"/>
        <v>0</v>
      </c>
      <c r="K840" s="204" t="str">
        <f t="shared" si="6"/>
        <v>#DIV/0!</v>
      </c>
      <c r="L840" s="54" t="str">
        <f>CONCATENATE("Adding $",ROUND(B840/1000,1),"K actually added $",ROUND((B840+(J840-'SS taxation calculator'!$G$8))/1000,1),"K")</f>
        <v>Adding $-219K actually added $-219K</v>
      </c>
      <c r="M840" s="61">
        <f>'SS taxation calculator'!$C$7+'SS taxation calculator'!$C$8+'SS taxation calculator'!$C$9+B840</f>
        <v>-219000</v>
      </c>
      <c r="N840" s="55">
        <f>J840+B840+'SS taxation calculator'!$C$7</f>
        <v>-219000</v>
      </c>
      <c r="O840" s="55">
        <f t="shared" si="7"/>
        <v>31500</v>
      </c>
      <c r="P840" s="132">
        <f>VLOOKUP('SS taxation calculator'!$C$12,'SS taxation calculator'!$BC$6:$BF$16,3,FALSE)</f>
        <v>0</v>
      </c>
      <c r="Q840" s="132">
        <f>VLOOKUP('SS taxation calculator'!$C$12,'SS taxation calculator'!$BC$6:$BF$16,4,FALSE)</f>
        <v>0</v>
      </c>
      <c r="R840" s="132">
        <f t="shared" si="8"/>
        <v>0</v>
      </c>
      <c r="S840" s="205">
        <f>VLOOKUP('SS taxation calculator'!$C$12,'SS taxation calculator'!$BC$6:$BF$16,2,FALSE)</f>
        <v>0</v>
      </c>
      <c r="T840" s="132">
        <f t="shared" si="9"/>
        <v>0</v>
      </c>
    </row>
    <row r="841" ht="15.75" customHeight="1">
      <c r="A841" s="55">
        <f t="shared" si="11"/>
        <v>0</v>
      </c>
      <c r="B841" s="52">
        <f t="shared" si="2"/>
        <v>-218000</v>
      </c>
      <c r="C841" s="51">
        <f>'SS taxation calculator'!$G$7</f>
        <v>0</v>
      </c>
      <c r="D841" s="52">
        <f>'SS taxation calculator'!$C$7+B841+'SS taxation calculator'!$C$8+'SS taxation calculator'!$C$9*0.5-'Line By Line'!$E$12</f>
        <v>-218000</v>
      </c>
      <c r="E841" s="52">
        <f>IF(D841&lt;'Line By Line'!$E$14,0,MIN(D841-'Line By Line'!$E$14,'Line By Line'!$E$16))</f>
        <v>0</v>
      </c>
      <c r="F841" s="52">
        <f t="shared" si="3"/>
        <v>0</v>
      </c>
      <c r="G841" s="51" t="str">
        <f t="shared" si="4"/>
        <v>50% of 1st TH</v>
      </c>
      <c r="H841" s="51">
        <f>IF('Line By Line'!$E$14&lt;D841,D841-'Line By Line'!$E$14-E841,0)</f>
        <v>0</v>
      </c>
      <c r="I841" s="52">
        <f>H841*'SS taxation calculator'!$E$32</f>
        <v>0</v>
      </c>
      <c r="J841" s="52">
        <f t="shared" si="5"/>
        <v>0</v>
      </c>
      <c r="K841" s="204" t="str">
        <f t="shared" si="6"/>
        <v>#DIV/0!</v>
      </c>
      <c r="L841" s="54" t="str">
        <f>CONCATENATE("Adding $",ROUND(B841/1000,1),"K actually added $",ROUND((B841+(J841-'SS taxation calculator'!$G$8))/1000,1),"K")</f>
        <v>Adding $-218K actually added $-218K</v>
      </c>
      <c r="M841" s="61">
        <f>'SS taxation calculator'!$C$7+'SS taxation calculator'!$C$8+'SS taxation calculator'!$C$9+B841</f>
        <v>-218000</v>
      </c>
      <c r="N841" s="55">
        <f>J841+B841+'SS taxation calculator'!$C$7</f>
        <v>-218000</v>
      </c>
      <c r="O841" s="55">
        <f t="shared" si="7"/>
        <v>31500</v>
      </c>
      <c r="P841" s="132">
        <f>VLOOKUP('SS taxation calculator'!$C$12,'SS taxation calculator'!$BC$6:$BF$16,3,FALSE)</f>
        <v>0</v>
      </c>
      <c r="Q841" s="132">
        <f>VLOOKUP('SS taxation calculator'!$C$12,'SS taxation calculator'!$BC$6:$BF$16,4,FALSE)</f>
        <v>0</v>
      </c>
      <c r="R841" s="132">
        <f t="shared" si="8"/>
        <v>0</v>
      </c>
      <c r="S841" s="205">
        <f>VLOOKUP('SS taxation calculator'!$C$12,'SS taxation calculator'!$BC$6:$BF$16,2,FALSE)</f>
        <v>0</v>
      </c>
      <c r="T841" s="132">
        <f t="shared" si="9"/>
        <v>0</v>
      </c>
    </row>
    <row r="842" ht="15.75" customHeight="1">
      <c r="A842" s="55">
        <f t="shared" si="11"/>
        <v>0</v>
      </c>
      <c r="B842" s="52">
        <f t="shared" si="2"/>
        <v>-217000</v>
      </c>
      <c r="C842" s="51">
        <f>'SS taxation calculator'!$G$7</f>
        <v>0</v>
      </c>
      <c r="D842" s="52">
        <f>'SS taxation calculator'!$C$7+B842+'SS taxation calculator'!$C$8+'SS taxation calculator'!$C$9*0.5-'Line By Line'!$E$12</f>
        <v>-217000</v>
      </c>
      <c r="E842" s="52">
        <f>IF(D842&lt;'Line By Line'!$E$14,0,MIN(D842-'Line By Line'!$E$14,'Line By Line'!$E$16))</f>
        <v>0</v>
      </c>
      <c r="F842" s="52">
        <f t="shared" si="3"/>
        <v>0</v>
      </c>
      <c r="G842" s="51" t="str">
        <f t="shared" si="4"/>
        <v>50% of 1st TH</v>
      </c>
      <c r="H842" s="51">
        <f>IF('Line By Line'!$E$14&lt;D842,D842-'Line By Line'!$E$14-E842,0)</f>
        <v>0</v>
      </c>
      <c r="I842" s="52">
        <f>H842*'SS taxation calculator'!$E$32</f>
        <v>0</v>
      </c>
      <c r="J842" s="52">
        <f t="shared" si="5"/>
        <v>0</v>
      </c>
      <c r="K842" s="204" t="str">
        <f t="shared" si="6"/>
        <v>#DIV/0!</v>
      </c>
      <c r="L842" s="54" t="str">
        <f>CONCATENATE("Adding $",ROUND(B842/1000,1),"K actually added $",ROUND((B842+(J842-'SS taxation calculator'!$G$8))/1000,1),"K")</f>
        <v>Adding $-217K actually added $-217K</v>
      </c>
      <c r="M842" s="61">
        <f>'SS taxation calculator'!$C$7+'SS taxation calculator'!$C$8+'SS taxation calculator'!$C$9+B842</f>
        <v>-217000</v>
      </c>
      <c r="N842" s="55">
        <f>J842+B842+'SS taxation calculator'!$C$7</f>
        <v>-217000</v>
      </c>
      <c r="O842" s="55">
        <f t="shared" si="7"/>
        <v>31500</v>
      </c>
      <c r="P842" s="132">
        <f>VLOOKUP('SS taxation calculator'!$C$12,'SS taxation calculator'!$BC$6:$BF$16,3,FALSE)</f>
        <v>0</v>
      </c>
      <c r="Q842" s="132">
        <f>VLOOKUP('SS taxation calculator'!$C$12,'SS taxation calculator'!$BC$6:$BF$16,4,FALSE)</f>
        <v>0</v>
      </c>
      <c r="R842" s="132">
        <f t="shared" si="8"/>
        <v>0</v>
      </c>
      <c r="S842" s="205">
        <f>VLOOKUP('SS taxation calculator'!$C$12,'SS taxation calculator'!$BC$6:$BF$16,2,FALSE)</f>
        <v>0</v>
      </c>
      <c r="T842" s="132">
        <f t="shared" si="9"/>
        <v>0</v>
      </c>
    </row>
    <row r="843" ht="15.75" customHeight="1">
      <c r="A843" s="55">
        <f t="shared" si="11"/>
        <v>0</v>
      </c>
      <c r="B843" s="52">
        <f t="shared" si="2"/>
        <v>-216000</v>
      </c>
      <c r="C843" s="51">
        <f>'SS taxation calculator'!$G$7</f>
        <v>0</v>
      </c>
      <c r="D843" s="52">
        <f>'SS taxation calculator'!$C$7+B843+'SS taxation calculator'!$C$8+'SS taxation calculator'!$C$9*0.5-'Line By Line'!$E$12</f>
        <v>-216000</v>
      </c>
      <c r="E843" s="52">
        <f>IF(D843&lt;'Line By Line'!$E$14,0,MIN(D843-'Line By Line'!$E$14,'Line By Line'!$E$16))</f>
        <v>0</v>
      </c>
      <c r="F843" s="52">
        <f t="shared" si="3"/>
        <v>0</v>
      </c>
      <c r="G843" s="51" t="str">
        <f t="shared" si="4"/>
        <v>50% of 1st TH</v>
      </c>
      <c r="H843" s="51">
        <f>IF('Line By Line'!$E$14&lt;D843,D843-'Line By Line'!$E$14-E843,0)</f>
        <v>0</v>
      </c>
      <c r="I843" s="52">
        <f>H843*'SS taxation calculator'!$E$32</f>
        <v>0</v>
      </c>
      <c r="J843" s="52">
        <f t="shared" si="5"/>
        <v>0</v>
      </c>
      <c r="K843" s="204" t="str">
        <f t="shared" si="6"/>
        <v>#DIV/0!</v>
      </c>
      <c r="L843" s="54" t="str">
        <f>CONCATENATE("Adding $",ROUND(B843/1000,1),"K actually added $",ROUND((B843+(J843-'SS taxation calculator'!$G$8))/1000,1),"K")</f>
        <v>Adding $-216K actually added $-216K</v>
      </c>
      <c r="M843" s="61">
        <f>'SS taxation calculator'!$C$7+'SS taxation calculator'!$C$8+'SS taxation calculator'!$C$9+B843</f>
        <v>-216000</v>
      </c>
      <c r="N843" s="55">
        <f>J843+B843+'SS taxation calculator'!$C$7</f>
        <v>-216000</v>
      </c>
      <c r="O843" s="55">
        <f t="shared" si="7"/>
        <v>31500</v>
      </c>
      <c r="P843" s="132">
        <f>VLOOKUP('SS taxation calculator'!$C$12,'SS taxation calculator'!$BC$6:$BF$16,3,FALSE)</f>
        <v>0</v>
      </c>
      <c r="Q843" s="132">
        <f>VLOOKUP('SS taxation calculator'!$C$12,'SS taxation calculator'!$BC$6:$BF$16,4,FALSE)</f>
        <v>0</v>
      </c>
      <c r="R843" s="132">
        <f t="shared" si="8"/>
        <v>0</v>
      </c>
      <c r="S843" s="205">
        <f>VLOOKUP('SS taxation calculator'!$C$12,'SS taxation calculator'!$BC$6:$BF$16,2,FALSE)</f>
        <v>0</v>
      </c>
      <c r="T843" s="132">
        <f t="shared" si="9"/>
        <v>0</v>
      </c>
    </row>
    <row r="844" ht="15.75" customHeight="1">
      <c r="A844" s="55">
        <f t="shared" si="11"/>
        <v>0</v>
      </c>
      <c r="B844" s="52">
        <f t="shared" si="2"/>
        <v>-215000</v>
      </c>
      <c r="C844" s="51">
        <f>'SS taxation calculator'!$G$7</f>
        <v>0</v>
      </c>
      <c r="D844" s="52">
        <f>'SS taxation calculator'!$C$7+B844+'SS taxation calculator'!$C$8+'SS taxation calculator'!$C$9*0.5-'Line By Line'!$E$12</f>
        <v>-215000</v>
      </c>
      <c r="E844" s="52">
        <f>IF(D844&lt;'Line By Line'!$E$14,0,MIN(D844-'Line By Line'!$E$14,'Line By Line'!$E$16))</f>
        <v>0</v>
      </c>
      <c r="F844" s="52">
        <f t="shared" si="3"/>
        <v>0</v>
      </c>
      <c r="G844" s="51" t="str">
        <f t="shared" si="4"/>
        <v>50% of 1st TH</v>
      </c>
      <c r="H844" s="51">
        <f>IF('Line By Line'!$E$14&lt;D844,D844-'Line By Line'!$E$14-E844,0)</f>
        <v>0</v>
      </c>
      <c r="I844" s="52">
        <f>H844*'SS taxation calculator'!$E$32</f>
        <v>0</v>
      </c>
      <c r="J844" s="52">
        <f t="shared" si="5"/>
        <v>0</v>
      </c>
      <c r="K844" s="204" t="str">
        <f t="shared" si="6"/>
        <v>#DIV/0!</v>
      </c>
      <c r="L844" s="54" t="str">
        <f>CONCATENATE("Adding $",ROUND(B844/1000,1),"K actually added $",ROUND((B844+(J844-'SS taxation calculator'!$G$8))/1000,1),"K")</f>
        <v>Adding $-215K actually added $-215K</v>
      </c>
      <c r="M844" s="61">
        <f>'SS taxation calculator'!$C$7+'SS taxation calculator'!$C$8+'SS taxation calculator'!$C$9+B844</f>
        <v>-215000</v>
      </c>
      <c r="N844" s="55">
        <f>J844+B844+'SS taxation calculator'!$C$7</f>
        <v>-215000</v>
      </c>
      <c r="O844" s="55">
        <f t="shared" si="7"/>
        <v>31500</v>
      </c>
      <c r="P844" s="132">
        <f>VLOOKUP('SS taxation calculator'!$C$12,'SS taxation calculator'!$BC$6:$BF$16,3,FALSE)</f>
        <v>0</v>
      </c>
      <c r="Q844" s="132">
        <f>VLOOKUP('SS taxation calculator'!$C$12,'SS taxation calculator'!$BC$6:$BF$16,4,FALSE)</f>
        <v>0</v>
      </c>
      <c r="R844" s="132">
        <f t="shared" si="8"/>
        <v>0</v>
      </c>
      <c r="S844" s="205">
        <f>VLOOKUP('SS taxation calculator'!$C$12,'SS taxation calculator'!$BC$6:$BF$16,2,FALSE)</f>
        <v>0</v>
      </c>
      <c r="T844" s="132">
        <f t="shared" si="9"/>
        <v>0</v>
      </c>
    </row>
    <row r="845" ht="15.75" customHeight="1">
      <c r="A845" s="55">
        <f t="shared" si="11"/>
        <v>0</v>
      </c>
      <c r="B845" s="52">
        <f t="shared" si="2"/>
        <v>-214000</v>
      </c>
      <c r="C845" s="51">
        <f>'SS taxation calculator'!$G$7</f>
        <v>0</v>
      </c>
      <c r="D845" s="52">
        <f>'SS taxation calculator'!$C$7+B845+'SS taxation calculator'!$C$8+'SS taxation calculator'!$C$9*0.5-'Line By Line'!$E$12</f>
        <v>-214000</v>
      </c>
      <c r="E845" s="52">
        <f>IF(D845&lt;'Line By Line'!$E$14,0,MIN(D845-'Line By Line'!$E$14,'Line By Line'!$E$16))</f>
        <v>0</v>
      </c>
      <c r="F845" s="52">
        <f t="shared" si="3"/>
        <v>0</v>
      </c>
      <c r="G845" s="51" t="str">
        <f t="shared" si="4"/>
        <v>50% of 1st TH</v>
      </c>
      <c r="H845" s="51">
        <f>IF('Line By Line'!$E$14&lt;D845,D845-'Line By Line'!$E$14-E845,0)</f>
        <v>0</v>
      </c>
      <c r="I845" s="52">
        <f>H845*'SS taxation calculator'!$E$32</f>
        <v>0</v>
      </c>
      <c r="J845" s="52">
        <f t="shared" si="5"/>
        <v>0</v>
      </c>
      <c r="K845" s="204" t="str">
        <f t="shared" si="6"/>
        <v>#DIV/0!</v>
      </c>
      <c r="L845" s="54" t="str">
        <f>CONCATENATE("Adding $",ROUND(B845/1000,1),"K actually added $",ROUND((B845+(J845-'SS taxation calculator'!$G$8))/1000,1),"K")</f>
        <v>Adding $-214K actually added $-214K</v>
      </c>
      <c r="M845" s="61">
        <f>'SS taxation calculator'!$C$7+'SS taxation calculator'!$C$8+'SS taxation calculator'!$C$9+B845</f>
        <v>-214000</v>
      </c>
      <c r="N845" s="55">
        <f>J845+B845+'SS taxation calculator'!$C$7</f>
        <v>-214000</v>
      </c>
      <c r="O845" s="55">
        <f t="shared" si="7"/>
        <v>31500</v>
      </c>
      <c r="P845" s="132">
        <f>VLOOKUP('SS taxation calculator'!$C$12,'SS taxation calculator'!$BC$6:$BF$16,3,FALSE)</f>
        <v>0</v>
      </c>
      <c r="Q845" s="132">
        <f>VLOOKUP('SS taxation calculator'!$C$12,'SS taxation calculator'!$BC$6:$BF$16,4,FALSE)</f>
        <v>0</v>
      </c>
      <c r="R845" s="132">
        <f t="shared" si="8"/>
        <v>0</v>
      </c>
      <c r="S845" s="205">
        <f>VLOOKUP('SS taxation calculator'!$C$12,'SS taxation calculator'!$BC$6:$BF$16,2,FALSE)</f>
        <v>0</v>
      </c>
      <c r="T845" s="132">
        <f t="shared" si="9"/>
        <v>0</v>
      </c>
    </row>
    <row r="846" ht="15.75" customHeight="1">
      <c r="A846" s="55">
        <f t="shared" si="11"/>
        <v>0</v>
      </c>
      <c r="B846" s="52">
        <f t="shared" si="2"/>
        <v>-213000</v>
      </c>
      <c r="C846" s="51">
        <f>'SS taxation calculator'!$G$7</f>
        <v>0</v>
      </c>
      <c r="D846" s="52">
        <f>'SS taxation calculator'!$C$7+B846+'SS taxation calculator'!$C$8+'SS taxation calculator'!$C$9*0.5-'Line By Line'!$E$12</f>
        <v>-213000</v>
      </c>
      <c r="E846" s="52">
        <f>IF(D846&lt;'Line By Line'!$E$14,0,MIN(D846-'Line By Line'!$E$14,'Line By Line'!$E$16))</f>
        <v>0</v>
      </c>
      <c r="F846" s="52">
        <f t="shared" si="3"/>
        <v>0</v>
      </c>
      <c r="G846" s="51" t="str">
        <f t="shared" si="4"/>
        <v>50% of 1st TH</v>
      </c>
      <c r="H846" s="51">
        <f>IF('Line By Line'!$E$14&lt;D846,D846-'Line By Line'!$E$14-E846,0)</f>
        <v>0</v>
      </c>
      <c r="I846" s="52">
        <f>H846*'SS taxation calculator'!$E$32</f>
        <v>0</v>
      </c>
      <c r="J846" s="52">
        <f t="shared" si="5"/>
        <v>0</v>
      </c>
      <c r="K846" s="204" t="str">
        <f t="shared" si="6"/>
        <v>#DIV/0!</v>
      </c>
      <c r="L846" s="54" t="str">
        <f>CONCATENATE("Adding $",ROUND(B846/1000,1),"K actually added $",ROUND((B846+(J846-'SS taxation calculator'!$G$8))/1000,1),"K")</f>
        <v>Adding $-213K actually added $-213K</v>
      </c>
      <c r="M846" s="61">
        <f>'SS taxation calculator'!$C$7+'SS taxation calculator'!$C$8+'SS taxation calculator'!$C$9+B846</f>
        <v>-213000</v>
      </c>
      <c r="N846" s="55">
        <f>J846+B846+'SS taxation calculator'!$C$7</f>
        <v>-213000</v>
      </c>
      <c r="O846" s="55">
        <f t="shared" si="7"/>
        <v>31500</v>
      </c>
      <c r="P846" s="132">
        <f>VLOOKUP('SS taxation calculator'!$C$12,'SS taxation calculator'!$BC$6:$BF$16,3,FALSE)</f>
        <v>0</v>
      </c>
      <c r="Q846" s="132">
        <f>VLOOKUP('SS taxation calculator'!$C$12,'SS taxation calculator'!$BC$6:$BF$16,4,FALSE)</f>
        <v>0</v>
      </c>
      <c r="R846" s="132">
        <f t="shared" si="8"/>
        <v>0</v>
      </c>
      <c r="S846" s="205">
        <f>VLOOKUP('SS taxation calculator'!$C$12,'SS taxation calculator'!$BC$6:$BF$16,2,FALSE)</f>
        <v>0</v>
      </c>
      <c r="T846" s="132">
        <f t="shared" si="9"/>
        <v>0</v>
      </c>
    </row>
    <row r="847" ht="15.75" customHeight="1">
      <c r="A847" s="55">
        <f t="shared" si="11"/>
        <v>0</v>
      </c>
      <c r="B847" s="52">
        <f t="shared" si="2"/>
        <v>-212000</v>
      </c>
      <c r="C847" s="51">
        <f>'SS taxation calculator'!$G$7</f>
        <v>0</v>
      </c>
      <c r="D847" s="52">
        <f>'SS taxation calculator'!$C$7+B847+'SS taxation calculator'!$C$8+'SS taxation calculator'!$C$9*0.5-'Line By Line'!$E$12</f>
        <v>-212000</v>
      </c>
      <c r="E847" s="52">
        <f>IF(D847&lt;'Line By Line'!$E$14,0,MIN(D847-'Line By Line'!$E$14,'Line By Line'!$E$16))</f>
        <v>0</v>
      </c>
      <c r="F847" s="52">
        <f t="shared" si="3"/>
        <v>0</v>
      </c>
      <c r="G847" s="51" t="str">
        <f t="shared" si="4"/>
        <v>50% of 1st TH</v>
      </c>
      <c r="H847" s="51">
        <f>IF('Line By Line'!$E$14&lt;D847,D847-'Line By Line'!$E$14-E847,0)</f>
        <v>0</v>
      </c>
      <c r="I847" s="52">
        <f>H847*'SS taxation calculator'!$E$32</f>
        <v>0</v>
      </c>
      <c r="J847" s="52">
        <f t="shared" si="5"/>
        <v>0</v>
      </c>
      <c r="K847" s="204" t="str">
        <f t="shared" si="6"/>
        <v>#DIV/0!</v>
      </c>
      <c r="L847" s="54" t="str">
        <f>CONCATENATE("Adding $",ROUND(B847/1000,1),"K actually added $",ROUND((B847+(J847-'SS taxation calculator'!$G$8))/1000,1),"K")</f>
        <v>Adding $-212K actually added $-212K</v>
      </c>
      <c r="M847" s="61">
        <f>'SS taxation calculator'!$C$7+'SS taxation calculator'!$C$8+'SS taxation calculator'!$C$9+B847</f>
        <v>-212000</v>
      </c>
      <c r="N847" s="55">
        <f>J847+B847+'SS taxation calculator'!$C$7</f>
        <v>-212000</v>
      </c>
      <c r="O847" s="55">
        <f t="shared" si="7"/>
        <v>31500</v>
      </c>
      <c r="P847" s="132">
        <f>VLOOKUP('SS taxation calculator'!$C$12,'SS taxation calculator'!$BC$6:$BF$16,3,FALSE)</f>
        <v>0</v>
      </c>
      <c r="Q847" s="132">
        <f>VLOOKUP('SS taxation calculator'!$C$12,'SS taxation calculator'!$BC$6:$BF$16,4,FALSE)</f>
        <v>0</v>
      </c>
      <c r="R847" s="132">
        <f t="shared" si="8"/>
        <v>0</v>
      </c>
      <c r="S847" s="205">
        <f>VLOOKUP('SS taxation calculator'!$C$12,'SS taxation calculator'!$BC$6:$BF$16,2,FALSE)</f>
        <v>0</v>
      </c>
      <c r="T847" s="132">
        <f t="shared" si="9"/>
        <v>0</v>
      </c>
    </row>
    <row r="848" ht="15.75" customHeight="1">
      <c r="A848" s="55">
        <f t="shared" si="11"/>
        <v>0</v>
      </c>
      <c r="B848" s="52">
        <f t="shared" si="2"/>
        <v>-211000</v>
      </c>
      <c r="C848" s="51">
        <f>'SS taxation calculator'!$G$7</f>
        <v>0</v>
      </c>
      <c r="D848" s="52">
        <f>'SS taxation calculator'!$C$7+B848+'SS taxation calculator'!$C$8+'SS taxation calculator'!$C$9*0.5-'Line By Line'!$E$12</f>
        <v>-211000</v>
      </c>
      <c r="E848" s="52">
        <f>IF(D848&lt;'Line By Line'!$E$14,0,MIN(D848-'Line By Line'!$E$14,'Line By Line'!$E$16))</f>
        <v>0</v>
      </c>
      <c r="F848" s="52">
        <f t="shared" si="3"/>
        <v>0</v>
      </c>
      <c r="G848" s="51" t="str">
        <f t="shared" si="4"/>
        <v>50% of 1st TH</v>
      </c>
      <c r="H848" s="51">
        <f>IF('Line By Line'!$E$14&lt;D848,D848-'Line By Line'!$E$14-E848,0)</f>
        <v>0</v>
      </c>
      <c r="I848" s="52">
        <f>H848*'SS taxation calculator'!$E$32</f>
        <v>0</v>
      </c>
      <c r="J848" s="52">
        <f t="shared" si="5"/>
        <v>0</v>
      </c>
      <c r="K848" s="204" t="str">
        <f t="shared" si="6"/>
        <v>#DIV/0!</v>
      </c>
      <c r="L848" s="54" t="str">
        <f>CONCATENATE("Adding $",ROUND(B848/1000,1),"K actually added $",ROUND((B848+(J848-'SS taxation calculator'!$G$8))/1000,1),"K")</f>
        <v>Adding $-211K actually added $-211K</v>
      </c>
      <c r="M848" s="61">
        <f>'SS taxation calculator'!$C$7+'SS taxation calculator'!$C$8+'SS taxation calculator'!$C$9+B848</f>
        <v>-211000</v>
      </c>
      <c r="N848" s="55">
        <f>J848+B848+'SS taxation calculator'!$C$7</f>
        <v>-211000</v>
      </c>
      <c r="O848" s="55">
        <f t="shared" si="7"/>
        <v>31500</v>
      </c>
      <c r="P848" s="132">
        <f>VLOOKUP('SS taxation calculator'!$C$12,'SS taxation calculator'!$BC$6:$BF$16,3,FALSE)</f>
        <v>0</v>
      </c>
      <c r="Q848" s="132">
        <f>VLOOKUP('SS taxation calculator'!$C$12,'SS taxation calculator'!$BC$6:$BF$16,4,FALSE)</f>
        <v>0</v>
      </c>
      <c r="R848" s="132">
        <f t="shared" si="8"/>
        <v>0</v>
      </c>
      <c r="S848" s="205">
        <f>VLOOKUP('SS taxation calculator'!$C$12,'SS taxation calculator'!$BC$6:$BF$16,2,FALSE)</f>
        <v>0</v>
      </c>
      <c r="T848" s="132">
        <f t="shared" si="9"/>
        <v>0</v>
      </c>
    </row>
    <row r="849" ht="15.75" customHeight="1">
      <c r="A849" s="55">
        <f t="shared" si="11"/>
        <v>0</v>
      </c>
      <c r="B849" s="52">
        <f t="shared" si="2"/>
        <v>-210000</v>
      </c>
      <c r="C849" s="51">
        <f>'SS taxation calculator'!$G$7</f>
        <v>0</v>
      </c>
      <c r="D849" s="52">
        <f>'SS taxation calculator'!$C$7+B849+'SS taxation calculator'!$C$8+'SS taxation calculator'!$C$9*0.5-'Line By Line'!$E$12</f>
        <v>-210000</v>
      </c>
      <c r="E849" s="52">
        <f>IF(D849&lt;'Line By Line'!$E$14,0,MIN(D849-'Line By Line'!$E$14,'Line By Line'!$E$16))</f>
        <v>0</v>
      </c>
      <c r="F849" s="52">
        <f t="shared" si="3"/>
        <v>0</v>
      </c>
      <c r="G849" s="51" t="str">
        <f t="shared" si="4"/>
        <v>50% of 1st TH</v>
      </c>
      <c r="H849" s="51">
        <f>IF('Line By Line'!$E$14&lt;D849,D849-'Line By Line'!$E$14-E849,0)</f>
        <v>0</v>
      </c>
      <c r="I849" s="52">
        <f>H849*'SS taxation calculator'!$E$32</f>
        <v>0</v>
      </c>
      <c r="J849" s="52">
        <f t="shared" si="5"/>
        <v>0</v>
      </c>
      <c r="K849" s="204" t="str">
        <f t="shared" si="6"/>
        <v>#DIV/0!</v>
      </c>
      <c r="L849" s="54" t="str">
        <f>CONCATENATE("Adding $",ROUND(B849/1000,1),"K actually added $",ROUND((B849+(J849-'SS taxation calculator'!$G$8))/1000,1),"K")</f>
        <v>Adding $-210K actually added $-210K</v>
      </c>
      <c r="M849" s="61">
        <f>'SS taxation calculator'!$C$7+'SS taxation calculator'!$C$8+'SS taxation calculator'!$C$9+B849</f>
        <v>-210000</v>
      </c>
      <c r="N849" s="55">
        <f>J849+B849+'SS taxation calculator'!$C$7</f>
        <v>-210000</v>
      </c>
      <c r="O849" s="55">
        <f t="shared" si="7"/>
        <v>31500</v>
      </c>
      <c r="P849" s="132">
        <f>VLOOKUP('SS taxation calculator'!$C$12,'SS taxation calculator'!$BC$6:$BF$16,3,FALSE)</f>
        <v>0</v>
      </c>
      <c r="Q849" s="132">
        <f>VLOOKUP('SS taxation calculator'!$C$12,'SS taxation calculator'!$BC$6:$BF$16,4,FALSE)</f>
        <v>0</v>
      </c>
      <c r="R849" s="132">
        <f t="shared" si="8"/>
        <v>0</v>
      </c>
      <c r="S849" s="205">
        <f>VLOOKUP('SS taxation calculator'!$C$12,'SS taxation calculator'!$BC$6:$BF$16,2,FALSE)</f>
        <v>0</v>
      </c>
      <c r="T849" s="132">
        <f t="shared" si="9"/>
        <v>0</v>
      </c>
    </row>
    <row r="850" ht="15.75" customHeight="1">
      <c r="A850" s="55">
        <f t="shared" si="11"/>
        <v>0</v>
      </c>
      <c r="B850" s="52">
        <f t="shared" si="2"/>
        <v>-209000</v>
      </c>
      <c r="C850" s="51">
        <f>'SS taxation calculator'!$G$7</f>
        <v>0</v>
      </c>
      <c r="D850" s="52">
        <f>'SS taxation calculator'!$C$7+B850+'SS taxation calculator'!$C$8+'SS taxation calculator'!$C$9*0.5-'Line By Line'!$E$12</f>
        <v>-209000</v>
      </c>
      <c r="E850" s="52">
        <f>IF(D850&lt;'Line By Line'!$E$14,0,MIN(D850-'Line By Line'!$E$14,'Line By Line'!$E$16))</f>
        <v>0</v>
      </c>
      <c r="F850" s="52">
        <f t="shared" si="3"/>
        <v>0</v>
      </c>
      <c r="G850" s="51" t="str">
        <f t="shared" si="4"/>
        <v>50% of 1st TH</v>
      </c>
      <c r="H850" s="51">
        <f>IF('Line By Line'!$E$14&lt;D850,D850-'Line By Line'!$E$14-E850,0)</f>
        <v>0</v>
      </c>
      <c r="I850" s="52">
        <f>H850*'SS taxation calculator'!$E$32</f>
        <v>0</v>
      </c>
      <c r="J850" s="52">
        <f t="shared" si="5"/>
        <v>0</v>
      </c>
      <c r="K850" s="204" t="str">
        <f t="shared" si="6"/>
        <v>#DIV/0!</v>
      </c>
      <c r="L850" s="54" t="str">
        <f>CONCATENATE("Adding $",ROUND(B850/1000,1),"K actually added $",ROUND((B850+(J850-'SS taxation calculator'!$G$8))/1000,1),"K")</f>
        <v>Adding $-209K actually added $-209K</v>
      </c>
      <c r="M850" s="61">
        <f>'SS taxation calculator'!$C$7+'SS taxation calculator'!$C$8+'SS taxation calculator'!$C$9+B850</f>
        <v>-209000</v>
      </c>
      <c r="N850" s="55">
        <f>J850+B850+'SS taxation calculator'!$C$7</f>
        <v>-209000</v>
      </c>
      <c r="O850" s="55">
        <f t="shared" si="7"/>
        <v>31500</v>
      </c>
      <c r="P850" s="132">
        <f>VLOOKUP('SS taxation calculator'!$C$12,'SS taxation calculator'!$BC$6:$BF$16,3,FALSE)</f>
        <v>0</v>
      </c>
      <c r="Q850" s="132">
        <f>VLOOKUP('SS taxation calculator'!$C$12,'SS taxation calculator'!$BC$6:$BF$16,4,FALSE)</f>
        <v>0</v>
      </c>
      <c r="R850" s="132">
        <f t="shared" si="8"/>
        <v>0</v>
      </c>
      <c r="S850" s="205">
        <f>VLOOKUP('SS taxation calculator'!$C$12,'SS taxation calculator'!$BC$6:$BF$16,2,FALSE)</f>
        <v>0</v>
      </c>
      <c r="T850" s="132">
        <f t="shared" si="9"/>
        <v>0</v>
      </c>
    </row>
    <row r="851" ht="15.75" customHeight="1">
      <c r="A851" s="55">
        <f t="shared" si="11"/>
        <v>0</v>
      </c>
      <c r="B851" s="52">
        <f t="shared" si="2"/>
        <v>-208000</v>
      </c>
      <c r="C851" s="51">
        <f>'SS taxation calculator'!$G$7</f>
        <v>0</v>
      </c>
      <c r="D851" s="52">
        <f>'SS taxation calculator'!$C$7+B851+'SS taxation calculator'!$C$8+'SS taxation calculator'!$C$9*0.5-'Line By Line'!$E$12</f>
        <v>-208000</v>
      </c>
      <c r="E851" s="52">
        <f>IF(D851&lt;'Line By Line'!$E$14,0,MIN(D851-'Line By Line'!$E$14,'Line By Line'!$E$16))</f>
        <v>0</v>
      </c>
      <c r="F851" s="52">
        <f t="shared" si="3"/>
        <v>0</v>
      </c>
      <c r="G851" s="51" t="str">
        <f t="shared" si="4"/>
        <v>50% of 1st TH</v>
      </c>
      <c r="H851" s="51">
        <f>IF('Line By Line'!$E$14&lt;D851,D851-'Line By Line'!$E$14-E851,0)</f>
        <v>0</v>
      </c>
      <c r="I851" s="52">
        <f>H851*'SS taxation calculator'!$E$32</f>
        <v>0</v>
      </c>
      <c r="J851" s="52">
        <f t="shared" si="5"/>
        <v>0</v>
      </c>
      <c r="K851" s="204" t="str">
        <f t="shared" si="6"/>
        <v>#DIV/0!</v>
      </c>
      <c r="L851" s="54" t="str">
        <f>CONCATENATE("Adding $",ROUND(B851/1000,1),"K actually added $",ROUND((B851+(J851-'SS taxation calculator'!$G$8))/1000,1),"K")</f>
        <v>Adding $-208K actually added $-208K</v>
      </c>
      <c r="M851" s="61">
        <f>'SS taxation calculator'!$C$7+'SS taxation calculator'!$C$8+'SS taxation calculator'!$C$9+B851</f>
        <v>-208000</v>
      </c>
      <c r="N851" s="55">
        <f>J851+B851+'SS taxation calculator'!$C$7</f>
        <v>-208000</v>
      </c>
      <c r="O851" s="55">
        <f t="shared" si="7"/>
        <v>31500</v>
      </c>
      <c r="P851" s="132">
        <f>VLOOKUP('SS taxation calculator'!$C$12,'SS taxation calculator'!$BC$6:$BF$16,3,FALSE)</f>
        <v>0</v>
      </c>
      <c r="Q851" s="132">
        <f>VLOOKUP('SS taxation calculator'!$C$12,'SS taxation calculator'!$BC$6:$BF$16,4,FALSE)</f>
        <v>0</v>
      </c>
      <c r="R851" s="132">
        <f t="shared" si="8"/>
        <v>0</v>
      </c>
      <c r="S851" s="205">
        <f>VLOOKUP('SS taxation calculator'!$C$12,'SS taxation calculator'!$BC$6:$BF$16,2,FALSE)</f>
        <v>0</v>
      </c>
      <c r="T851" s="132">
        <f t="shared" si="9"/>
        <v>0</v>
      </c>
    </row>
    <row r="852" ht="15.75" customHeight="1">
      <c r="A852" s="55">
        <f t="shared" si="11"/>
        <v>0</v>
      </c>
      <c r="B852" s="52">
        <f t="shared" si="2"/>
        <v>-207000</v>
      </c>
      <c r="C852" s="51">
        <f>'SS taxation calculator'!$G$7</f>
        <v>0</v>
      </c>
      <c r="D852" s="52">
        <f>'SS taxation calculator'!$C$7+B852+'SS taxation calculator'!$C$8+'SS taxation calculator'!$C$9*0.5-'Line By Line'!$E$12</f>
        <v>-207000</v>
      </c>
      <c r="E852" s="52">
        <f>IF(D852&lt;'Line By Line'!$E$14,0,MIN(D852-'Line By Line'!$E$14,'Line By Line'!$E$16))</f>
        <v>0</v>
      </c>
      <c r="F852" s="52">
        <f t="shared" si="3"/>
        <v>0</v>
      </c>
      <c r="G852" s="51" t="str">
        <f t="shared" si="4"/>
        <v>50% of 1st TH</v>
      </c>
      <c r="H852" s="51">
        <f>IF('Line By Line'!$E$14&lt;D852,D852-'Line By Line'!$E$14-E852,0)</f>
        <v>0</v>
      </c>
      <c r="I852" s="52">
        <f>H852*'SS taxation calculator'!$E$32</f>
        <v>0</v>
      </c>
      <c r="J852" s="52">
        <f t="shared" si="5"/>
        <v>0</v>
      </c>
      <c r="K852" s="204" t="str">
        <f t="shared" si="6"/>
        <v>#DIV/0!</v>
      </c>
      <c r="L852" s="54" t="str">
        <f>CONCATENATE("Adding $",ROUND(B852/1000,1),"K actually added $",ROUND((B852+(J852-'SS taxation calculator'!$G$8))/1000,1),"K")</f>
        <v>Adding $-207K actually added $-207K</v>
      </c>
      <c r="M852" s="61">
        <f>'SS taxation calculator'!$C$7+'SS taxation calculator'!$C$8+'SS taxation calculator'!$C$9+B852</f>
        <v>-207000</v>
      </c>
      <c r="N852" s="55">
        <f>J852+B852+'SS taxation calculator'!$C$7</f>
        <v>-207000</v>
      </c>
      <c r="O852" s="55">
        <f t="shared" si="7"/>
        <v>31500</v>
      </c>
      <c r="P852" s="132">
        <f>VLOOKUP('SS taxation calculator'!$C$12,'SS taxation calculator'!$BC$6:$BF$16,3,FALSE)</f>
        <v>0</v>
      </c>
      <c r="Q852" s="132">
        <f>VLOOKUP('SS taxation calculator'!$C$12,'SS taxation calculator'!$BC$6:$BF$16,4,FALSE)</f>
        <v>0</v>
      </c>
      <c r="R852" s="132">
        <f t="shared" si="8"/>
        <v>0</v>
      </c>
      <c r="S852" s="205">
        <f>VLOOKUP('SS taxation calculator'!$C$12,'SS taxation calculator'!$BC$6:$BF$16,2,FALSE)</f>
        <v>0</v>
      </c>
      <c r="T852" s="132">
        <f t="shared" si="9"/>
        <v>0</v>
      </c>
    </row>
    <row r="853" ht="15.75" customHeight="1">
      <c r="A853" s="55">
        <f t="shared" si="11"/>
        <v>0</v>
      </c>
      <c r="B853" s="52">
        <f t="shared" si="2"/>
        <v>-206000</v>
      </c>
      <c r="C853" s="51">
        <f>'SS taxation calculator'!$G$7</f>
        <v>0</v>
      </c>
      <c r="D853" s="52">
        <f>'SS taxation calculator'!$C$7+B853+'SS taxation calculator'!$C$8+'SS taxation calculator'!$C$9*0.5-'Line By Line'!$E$12</f>
        <v>-206000</v>
      </c>
      <c r="E853" s="52">
        <f>IF(D853&lt;'Line By Line'!$E$14,0,MIN(D853-'Line By Line'!$E$14,'Line By Line'!$E$16))</f>
        <v>0</v>
      </c>
      <c r="F853" s="52">
        <f t="shared" si="3"/>
        <v>0</v>
      </c>
      <c r="G853" s="51" t="str">
        <f t="shared" si="4"/>
        <v>50% of 1st TH</v>
      </c>
      <c r="H853" s="51">
        <f>IF('Line By Line'!$E$14&lt;D853,D853-'Line By Line'!$E$14-E853,0)</f>
        <v>0</v>
      </c>
      <c r="I853" s="52">
        <f>H853*'SS taxation calculator'!$E$32</f>
        <v>0</v>
      </c>
      <c r="J853" s="52">
        <f t="shared" si="5"/>
        <v>0</v>
      </c>
      <c r="K853" s="204" t="str">
        <f t="shared" si="6"/>
        <v>#DIV/0!</v>
      </c>
      <c r="L853" s="54" t="str">
        <f>CONCATENATE("Adding $",ROUND(B853/1000,1),"K actually added $",ROUND((B853+(J853-'SS taxation calculator'!$G$8))/1000,1),"K")</f>
        <v>Adding $-206K actually added $-206K</v>
      </c>
      <c r="M853" s="61">
        <f>'SS taxation calculator'!$C$7+'SS taxation calculator'!$C$8+'SS taxation calculator'!$C$9+B853</f>
        <v>-206000</v>
      </c>
      <c r="N853" s="55">
        <f>J853+B853+'SS taxation calculator'!$C$7</f>
        <v>-206000</v>
      </c>
      <c r="O853" s="55">
        <f t="shared" si="7"/>
        <v>31500</v>
      </c>
      <c r="P853" s="132">
        <f>VLOOKUP('SS taxation calculator'!$C$12,'SS taxation calculator'!$BC$6:$BF$16,3,FALSE)</f>
        <v>0</v>
      </c>
      <c r="Q853" s="132">
        <f>VLOOKUP('SS taxation calculator'!$C$12,'SS taxation calculator'!$BC$6:$BF$16,4,FALSE)</f>
        <v>0</v>
      </c>
      <c r="R853" s="132">
        <f t="shared" si="8"/>
        <v>0</v>
      </c>
      <c r="S853" s="205">
        <f>VLOOKUP('SS taxation calculator'!$C$12,'SS taxation calculator'!$BC$6:$BF$16,2,FALSE)</f>
        <v>0</v>
      </c>
      <c r="T853" s="132">
        <f t="shared" si="9"/>
        <v>0</v>
      </c>
    </row>
    <row r="854" ht="15.75" customHeight="1">
      <c r="A854" s="55">
        <f t="shared" si="11"/>
        <v>0</v>
      </c>
      <c r="B854" s="52">
        <f t="shared" si="2"/>
        <v>-205000</v>
      </c>
      <c r="C854" s="51">
        <f>'SS taxation calculator'!$G$7</f>
        <v>0</v>
      </c>
      <c r="D854" s="52">
        <f>'SS taxation calculator'!$C$7+B854+'SS taxation calculator'!$C$8+'SS taxation calculator'!$C$9*0.5-'Line By Line'!$E$12</f>
        <v>-205000</v>
      </c>
      <c r="E854" s="52">
        <f>IF(D854&lt;'Line By Line'!$E$14,0,MIN(D854-'Line By Line'!$E$14,'Line By Line'!$E$16))</f>
        <v>0</v>
      </c>
      <c r="F854" s="52">
        <f t="shared" si="3"/>
        <v>0</v>
      </c>
      <c r="G854" s="51" t="str">
        <f t="shared" si="4"/>
        <v>50% of 1st TH</v>
      </c>
      <c r="H854" s="51">
        <f>IF('Line By Line'!$E$14&lt;D854,D854-'Line By Line'!$E$14-E854,0)</f>
        <v>0</v>
      </c>
      <c r="I854" s="52">
        <f>H854*'SS taxation calculator'!$E$32</f>
        <v>0</v>
      </c>
      <c r="J854" s="52">
        <f t="shared" si="5"/>
        <v>0</v>
      </c>
      <c r="K854" s="204" t="str">
        <f t="shared" si="6"/>
        <v>#DIV/0!</v>
      </c>
      <c r="L854" s="54" t="str">
        <f>CONCATENATE("Adding $",ROUND(B854/1000,1),"K actually added $",ROUND((B854+(J854-'SS taxation calculator'!$G$8))/1000,1),"K")</f>
        <v>Adding $-205K actually added $-205K</v>
      </c>
      <c r="M854" s="61">
        <f>'SS taxation calculator'!$C$7+'SS taxation calculator'!$C$8+'SS taxation calculator'!$C$9+B854</f>
        <v>-205000</v>
      </c>
      <c r="N854" s="55">
        <f>J854+B854+'SS taxation calculator'!$C$7</f>
        <v>-205000</v>
      </c>
      <c r="O854" s="55">
        <f t="shared" si="7"/>
        <v>31500</v>
      </c>
      <c r="P854" s="132">
        <f>VLOOKUP('SS taxation calculator'!$C$12,'SS taxation calculator'!$BC$6:$BF$16,3,FALSE)</f>
        <v>0</v>
      </c>
      <c r="Q854" s="132">
        <f>VLOOKUP('SS taxation calculator'!$C$12,'SS taxation calculator'!$BC$6:$BF$16,4,FALSE)</f>
        <v>0</v>
      </c>
      <c r="R854" s="132">
        <f t="shared" si="8"/>
        <v>0</v>
      </c>
      <c r="S854" s="205">
        <f>VLOOKUP('SS taxation calculator'!$C$12,'SS taxation calculator'!$BC$6:$BF$16,2,FALSE)</f>
        <v>0</v>
      </c>
      <c r="T854" s="132">
        <f t="shared" si="9"/>
        <v>0</v>
      </c>
    </row>
    <row r="855" ht="15.75" customHeight="1">
      <c r="A855" s="55">
        <f t="shared" si="11"/>
        <v>0</v>
      </c>
      <c r="B855" s="52">
        <f t="shared" si="2"/>
        <v>-204000</v>
      </c>
      <c r="C855" s="51">
        <f>'SS taxation calculator'!$G$7</f>
        <v>0</v>
      </c>
      <c r="D855" s="52">
        <f>'SS taxation calculator'!$C$7+B855+'SS taxation calculator'!$C$8+'SS taxation calculator'!$C$9*0.5-'Line By Line'!$E$12</f>
        <v>-204000</v>
      </c>
      <c r="E855" s="52">
        <f>IF(D855&lt;'Line By Line'!$E$14,0,MIN(D855-'Line By Line'!$E$14,'Line By Line'!$E$16))</f>
        <v>0</v>
      </c>
      <c r="F855" s="52">
        <f t="shared" si="3"/>
        <v>0</v>
      </c>
      <c r="G855" s="51" t="str">
        <f t="shared" si="4"/>
        <v>50% of 1st TH</v>
      </c>
      <c r="H855" s="51">
        <f>IF('Line By Line'!$E$14&lt;D855,D855-'Line By Line'!$E$14-E855,0)</f>
        <v>0</v>
      </c>
      <c r="I855" s="52">
        <f>H855*'SS taxation calculator'!$E$32</f>
        <v>0</v>
      </c>
      <c r="J855" s="52">
        <f t="shared" si="5"/>
        <v>0</v>
      </c>
      <c r="K855" s="204" t="str">
        <f t="shared" si="6"/>
        <v>#DIV/0!</v>
      </c>
      <c r="L855" s="54" t="str">
        <f>CONCATENATE("Adding $",ROUND(B855/1000,1),"K actually added $",ROUND((B855+(J855-'SS taxation calculator'!$G$8))/1000,1),"K")</f>
        <v>Adding $-204K actually added $-204K</v>
      </c>
      <c r="M855" s="61">
        <f>'SS taxation calculator'!$C$7+'SS taxation calculator'!$C$8+'SS taxation calculator'!$C$9+B855</f>
        <v>-204000</v>
      </c>
      <c r="N855" s="55">
        <f>J855+B855+'SS taxation calculator'!$C$7</f>
        <v>-204000</v>
      </c>
      <c r="O855" s="55">
        <f t="shared" si="7"/>
        <v>31500</v>
      </c>
      <c r="P855" s="132">
        <f>VLOOKUP('SS taxation calculator'!$C$12,'SS taxation calculator'!$BC$6:$BF$16,3,FALSE)</f>
        <v>0</v>
      </c>
      <c r="Q855" s="132">
        <f>VLOOKUP('SS taxation calculator'!$C$12,'SS taxation calculator'!$BC$6:$BF$16,4,FALSE)</f>
        <v>0</v>
      </c>
      <c r="R855" s="132">
        <f t="shared" si="8"/>
        <v>0</v>
      </c>
      <c r="S855" s="205">
        <f>VLOOKUP('SS taxation calculator'!$C$12,'SS taxation calculator'!$BC$6:$BF$16,2,FALSE)</f>
        <v>0</v>
      </c>
      <c r="T855" s="132">
        <f t="shared" si="9"/>
        <v>0</v>
      </c>
    </row>
    <row r="856" ht="15.75" customHeight="1">
      <c r="A856" s="55">
        <f t="shared" si="11"/>
        <v>0</v>
      </c>
      <c r="B856" s="52">
        <f t="shared" si="2"/>
        <v>-203000</v>
      </c>
      <c r="C856" s="51">
        <f>'SS taxation calculator'!$G$7</f>
        <v>0</v>
      </c>
      <c r="D856" s="52">
        <f>'SS taxation calculator'!$C$7+B856+'SS taxation calculator'!$C$8+'SS taxation calculator'!$C$9*0.5-'Line By Line'!$E$12</f>
        <v>-203000</v>
      </c>
      <c r="E856" s="52">
        <f>IF(D856&lt;'Line By Line'!$E$14,0,MIN(D856-'Line By Line'!$E$14,'Line By Line'!$E$16))</f>
        <v>0</v>
      </c>
      <c r="F856" s="52">
        <f t="shared" si="3"/>
        <v>0</v>
      </c>
      <c r="G856" s="51" t="str">
        <f t="shared" si="4"/>
        <v>50% of 1st TH</v>
      </c>
      <c r="H856" s="51">
        <f>IF('Line By Line'!$E$14&lt;D856,D856-'Line By Line'!$E$14-E856,0)</f>
        <v>0</v>
      </c>
      <c r="I856" s="52">
        <f>H856*'SS taxation calculator'!$E$32</f>
        <v>0</v>
      </c>
      <c r="J856" s="52">
        <f t="shared" si="5"/>
        <v>0</v>
      </c>
      <c r="K856" s="204" t="str">
        <f t="shared" si="6"/>
        <v>#DIV/0!</v>
      </c>
      <c r="L856" s="54" t="str">
        <f>CONCATENATE("Adding $",ROUND(B856/1000,1),"K actually added $",ROUND((B856+(J856-'SS taxation calculator'!$G$8))/1000,1),"K")</f>
        <v>Adding $-203K actually added $-203K</v>
      </c>
      <c r="M856" s="61">
        <f>'SS taxation calculator'!$C$7+'SS taxation calculator'!$C$8+'SS taxation calculator'!$C$9+B856</f>
        <v>-203000</v>
      </c>
      <c r="N856" s="55">
        <f>J856+B856+'SS taxation calculator'!$C$7</f>
        <v>-203000</v>
      </c>
      <c r="O856" s="55">
        <f t="shared" si="7"/>
        <v>31500</v>
      </c>
      <c r="P856" s="132">
        <f>VLOOKUP('SS taxation calculator'!$C$12,'SS taxation calculator'!$BC$6:$BF$16,3,FALSE)</f>
        <v>0</v>
      </c>
      <c r="Q856" s="132">
        <f>VLOOKUP('SS taxation calculator'!$C$12,'SS taxation calculator'!$BC$6:$BF$16,4,FALSE)</f>
        <v>0</v>
      </c>
      <c r="R856" s="132">
        <f t="shared" si="8"/>
        <v>0</v>
      </c>
      <c r="S856" s="205">
        <f>VLOOKUP('SS taxation calculator'!$C$12,'SS taxation calculator'!$BC$6:$BF$16,2,FALSE)</f>
        <v>0</v>
      </c>
      <c r="T856" s="132">
        <f t="shared" si="9"/>
        <v>0</v>
      </c>
    </row>
    <row r="857" ht="15.75" customHeight="1">
      <c r="A857" s="55">
        <f t="shared" si="11"/>
        <v>0</v>
      </c>
      <c r="B857" s="52">
        <f t="shared" si="2"/>
        <v>-202000</v>
      </c>
      <c r="C857" s="51">
        <f>'SS taxation calculator'!$G$7</f>
        <v>0</v>
      </c>
      <c r="D857" s="52">
        <f>'SS taxation calculator'!$C$7+B857+'SS taxation calculator'!$C$8+'SS taxation calculator'!$C$9*0.5-'Line By Line'!$E$12</f>
        <v>-202000</v>
      </c>
      <c r="E857" s="52">
        <f>IF(D857&lt;'Line By Line'!$E$14,0,MIN(D857-'Line By Line'!$E$14,'Line By Line'!$E$16))</f>
        <v>0</v>
      </c>
      <c r="F857" s="52">
        <f t="shared" si="3"/>
        <v>0</v>
      </c>
      <c r="G857" s="51" t="str">
        <f t="shared" si="4"/>
        <v>50% of 1st TH</v>
      </c>
      <c r="H857" s="51">
        <f>IF('Line By Line'!$E$14&lt;D857,D857-'Line By Line'!$E$14-E857,0)</f>
        <v>0</v>
      </c>
      <c r="I857" s="52">
        <f>H857*'SS taxation calculator'!$E$32</f>
        <v>0</v>
      </c>
      <c r="J857" s="52">
        <f t="shared" si="5"/>
        <v>0</v>
      </c>
      <c r="K857" s="204" t="str">
        <f t="shared" si="6"/>
        <v>#DIV/0!</v>
      </c>
      <c r="L857" s="54" t="str">
        <f>CONCATENATE("Adding $",ROUND(B857/1000,1),"K actually added $",ROUND((B857+(J857-'SS taxation calculator'!$G$8))/1000,1),"K")</f>
        <v>Adding $-202K actually added $-202K</v>
      </c>
      <c r="M857" s="61">
        <f>'SS taxation calculator'!$C$7+'SS taxation calculator'!$C$8+'SS taxation calculator'!$C$9+B857</f>
        <v>-202000</v>
      </c>
      <c r="N857" s="55">
        <f>J857+B857+'SS taxation calculator'!$C$7</f>
        <v>-202000</v>
      </c>
      <c r="O857" s="55">
        <f t="shared" si="7"/>
        <v>31500</v>
      </c>
      <c r="P857" s="132">
        <f>VLOOKUP('SS taxation calculator'!$C$12,'SS taxation calculator'!$BC$6:$BF$16,3,FALSE)</f>
        <v>0</v>
      </c>
      <c r="Q857" s="132">
        <f>VLOOKUP('SS taxation calculator'!$C$12,'SS taxation calculator'!$BC$6:$BF$16,4,FALSE)</f>
        <v>0</v>
      </c>
      <c r="R857" s="132">
        <f t="shared" si="8"/>
        <v>0</v>
      </c>
      <c r="S857" s="205">
        <f>VLOOKUP('SS taxation calculator'!$C$12,'SS taxation calculator'!$BC$6:$BF$16,2,FALSE)</f>
        <v>0</v>
      </c>
      <c r="T857" s="132">
        <f t="shared" si="9"/>
        <v>0</v>
      </c>
    </row>
    <row r="858" ht="15.75" customHeight="1">
      <c r="A858" s="55">
        <f t="shared" si="11"/>
        <v>0</v>
      </c>
      <c r="B858" s="52">
        <f t="shared" si="2"/>
        <v>-201000</v>
      </c>
      <c r="C858" s="51">
        <f>'SS taxation calculator'!$G$7</f>
        <v>0</v>
      </c>
      <c r="D858" s="52">
        <f>'SS taxation calculator'!$C$7+B858+'SS taxation calculator'!$C$8+'SS taxation calculator'!$C$9*0.5-'Line By Line'!$E$12</f>
        <v>-201000</v>
      </c>
      <c r="E858" s="52">
        <f>IF(D858&lt;'Line By Line'!$E$14,0,MIN(D858-'Line By Line'!$E$14,'Line By Line'!$E$16))</f>
        <v>0</v>
      </c>
      <c r="F858" s="52">
        <f t="shared" si="3"/>
        <v>0</v>
      </c>
      <c r="G858" s="51" t="str">
        <f t="shared" si="4"/>
        <v>50% of 1st TH</v>
      </c>
      <c r="H858" s="51">
        <f>IF('Line By Line'!$E$14&lt;D858,D858-'Line By Line'!$E$14-E858,0)</f>
        <v>0</v>
      </c>
      <c r="I858" s="52">
        <f>H858*'SS taxation calculator'!$E$32</f>
        <v>0</v>
      </c>
      <c r="J858" s="52">
        <f t="shared" si="5"/>
        <v>0</v>
      </c>
      <c r="K858" s="204" t="str">
        <f t="shared" si="6"/>
        <v>#DIV/0!</v>
      </c>
      <c r="L858" s="54" t="str">
        <f>CONCATENATE("Adding $",ROUND(B858/1000,1),"K actually added $",ROUND((B858+(J858-'SS taxation calculator'!$G$8))/1000,1),"K")</f>
        <v>Adding $-201K actually added $-201K</v>
      </c>
      <c r="M858" s="61">
        <f>'SS taxation calculator'!$C$7+'SS taxation calculator'!$C$8+'SS taxation calculator'!$C$9+B858</f>
        <v>-201000</v>
      </c>
      <c r="N858" s="55">
        <f>J858+B858+'SS taxation calculator'!$C$7</f>
        <v>-201000</v>
      </c>
      <c r="O858" s="55">
        <f t="shared" si="7"/>
        <v>31500</v>
      </c>
      <c r="P858" s="132">
        <f>VLOOKUP('SS taxation calculator'!$C$12,'SS taxation calculator'!$BC$6:$BF$16,3,FALSE)</f>
        <v>0</v>
      </c>
      <c r="Q858" s="132">
        <f>VLOOKUP('SS taxation calculator'!$C$12,'SS taxation calculator'!$BC$6:$BF$16,4,FALSE)</f>
        <v>0</v>
      </c>
      <c r="R858" s="132">
        <f t="shared" si="8"/>
        <v>0</v>
      </c>
      <c r="S858" s="205">
        <f>VLOOKUP('SS taxation calculator'!$C$12,'SS taxation calculator'!$BC$6:$BF$16,2,FALSE)</f>
        <v>0</v>
      </c>
      <c r="T858" s="132">
        <f t="shared" si="9"/>
        <v>0</v>
      </c>
    </row>
    <row r="859" ht="15.75" customHeight="1">
      <c r="A859" s="55">
        <f t="shared" si="11"/>
        <v>0</v>
      </c>
      <c r="B859" s="52">
        <f t="shared" si="2"/>
        <v>-200000</v>
      </c>
      <c r="C859" s="51">
        <f>'SS taxation calculator'!$G$7</f>
        <v>0</v>
      </c>
      <c r="D859" s="52">
        <f>'SS taxation calculator'!$C$7+B859+'SS taxation calculator'!$C$8+'SS taxation calculator'!$C$9*0.5-'Line By Line'!$E$12</f>
        <v>-200000</v>
      </c>
      <c r="E859" s="52">
        <f>IF(D859&lt;'Line By Line'!$E$14,0,MIN(D859-'Line By Line'!$E$14,'Line By Line'!$E$16))</f>
        <v>0</v>
      </c>
      <c r="F859" s="52">
        <f t="shared" si="3"/>
        <v>0</v>
      </c>
      <c r="G859" s="51" t="str">
        <f t="shared" si="4"/>
        <v>50% of 1st TH</v>
      </c>
      <c r="H859" s="51">
        <f>IF('Line By Line'!$E$14&lt;D859,D859-'Line By Line'!$E$14-E859,0)</f>
        <v>0</v>
      </c>
      <c r="I859" s="52">
        <f>H859*'SS taxation calculator'!$E$32</f>
        <v>0</v>
      </c>
      <c r="J859" s="52">
        <f t="shared" si="5"/>
        <v>0</v>
      </c>
      <c r="K859" s="204" t="str">
        <f t="shared" si="6"/>
        <v>#DIV/0!</v>
      </c>
      <c r="L859" s="54" t="str">
        <f>CONCATENATE("Adding $",ROUND(B859/1000,1),"K actually added $",ROUND((B859+(J859-'SS taxation calculator'!$G$8))/1000,1),"K")</f>
        <v>Adding $-200K actually added $-200K</v>
      </c>
      <c r="M859" s="61">
        <f>'SS taxation calculator'!$C$7+'SS taxation calculator'!$C$8+'SS taxation calculator'!$C$9+B859</f>
        <v>-200000</v>
      </c>
      <c r="N859" s="55">
        <f>J859+B859+'SS taxation calculator'!$C$7</f>
        <v>-200000</v>
      </c>
      <c r="O859" s="55">
        <f t="shared" si="7"/>
        <v>31500</v>
      </c>
      <c r="P859" s="132">
        <f>VLOOKUP('SS taxation calculator'!$C$12,'SS taxation calculator'!$BC$6:$BF$16,3,FALSE)</f>
        <v>0</v>
      </c>
      <c r="Q859" s="132">
        <f>VLOOKUP('SS taxation calculator'!$C$12,'SS taxation calculator'!$BC$6:$BF$16,4,FALSE)</f>
        <v>0</v>
      </c>
      <c r="R859" s="132">
        <f t="shared" si="8"/>
        <v>0</v>
      </c>
      <c r="S859" s="205">
        <f>VLOOKUP('SS taxation calculator'!$C$12,'SS taxation calculator'!$BC$6:$BF$16,2,FALSE)</f>
        <v>0</v>
      </c>
      <c r="T859" s="132">
        <f t="shared" si="9"/>
        <v>0</v>
      </c>
    </row>
    <row r="860" ht="15.75" customHeight="1">
      <c r="A860" s="55">
        <f t="shared" si="11"/>
        <v>0</v>
      </c>
      <c r="B860" s="52">
        <f t="shared" si="2"/>
        <v>-199000</v>
      </c>
      <c r="C860" s="51">
        <f>'SS taxation calculator'!$G$7</f>
        <v>0</v>
      </c>
      <c r="D860" s="52">
        <f>'SS taxation calculator'!$C$7+B860+'SS taxation calculator'!$C$8+'SS taxation calculator'!$C$9*0.5-'Line By Line'!$E$12</f>
        <v>-199000</v>
      </c>
      <c r="E860" s="52">
        <f>IF(D860&lt;'Line By Line'!$E$14,0,MIN(D860-'Line By Line'!$E$14,'Line By Line'!$E$16))</f>
        <v>0</v>
      </c>
      <c r="F860" s="52">
        <f t="shared" si="3"/>
        <v>0</v>
      </c>
      <c r="G860" s="51" t="str">
        <f t="shared" si="4"/>
        <v>50% of 1st TH</v>
      </c>
      <c r="H860" s="51">
        <f>IF('Line By Line'!$E$14&lt;D860,D860-'Line By Line'!$E$14-E860,0)</f>
        <v>0</v>
      </c>
      <c r="I860" s="52">
        <f>H860*'SS taxation calculator'!$E$32</f>
        <v>0</v>
      </c>
      <c r="J860" s="52">
        <f t="shared" si="5"/>
        <v>0</v>
      </c>
      <c r="K860" s="204" t="str">
        <f t="shared" si="6"/>
        <v>#DIV/0!</v>
      </c>
      <c r="L860" s="54" t="str">
        <f>CONCATENATE("Adding $",ROUND(B860/1000,1),"K actually added $",ROUND((B860+(J860-'SS taxation calculator'!$G$8))/1000,1),"K")</f>
        <v>Adding $-199K actually added $-199K</v>
      </c>
      <c r="M860" s="61">
        <f>'SS taxation calculator'!$C$7+'SS taxation calculator'!$C$8+'SS taxation calculator'!$C$9+B860</f>
        <v>-199000</v>
      </c>
      <c r="N860" s="55">
        <f>J860+B860+'SS taxation calculator'!$C$7</f>
        <v>-199000</v>
      </c>
      <c r="O860" s="55">
        <f t="shared" si="7"/>
        <v>31500</v>
      </c>
      <c r="P860" s="132">
        <f>VLOOKUP('SS taxation calculator'!$C$12,'SS taxation calculator'!$BC$6:$BF$16,3,FALSE)</f>
        <v>0</v>
      </c>
      <c r="Q860" s="132">
        <f>VLOOKUP('SS taxation calculator'!$C$12,'SS taxation calculator'!$BC$6:$BF$16,4,FALSE)</f>
        <v>0</v>
      </c>
      <c r="R860" s="132">
        <f t="shared" si="8"/>
        <v>0</v>
      </c>
      <c r="S860" s="205">
        <f>VLOOKUP('SS taxation calculator'!$C$12,'SS taxation calculator'!$BC$6:$BF$16,2,FALSE)</f>
        <v>0</v>
      </c>
      <c r="T860" s="132">
        <f t="shared" si="9"/>
        <v>0</v>
      </c>
    </row>
    <row r="861" ht="15.75" customHeight="1">
      <c r="A861" s="55">
        <f t="shared" si="11"/>
        <v>0</v>
      </c>
      <c r="B861" s="52">
        <f t="shared" si="2"/>
        <v>-198000</v>
      </c>
      <c r="C861" s="51">
        <f>'SS taxation calculator'!$G$7</f>
        <v>0</v>
      </c>
      <c r="D861" s="52">
        <f>'SS taxation calculator'!$C$7+B861+'SS taxation calculator'!$C$8+'SS taxation calculator'!$C$9*0.5-'Line By Line'!$E$12</f>
        <v>-198000</v>
      </c>
      <c r="E861" s="52">
        <f>IF(D861&lt;'Line By Line'!$E$14,0,MIN(D861-'Line By Line'!$E$14,'Line By Line'!$E$16))</f>
        <v>0</v>
      </c>
      <c r="F861" s="52">
        <f t="shared" si="3"/>
        <v>0</v>
      </c>
      <c r="G861" s="51" t="str">
        <f t="shared" si="4"/>
        <v>50% of 1st TH</v>
      </c>
      <c r="H861" s="51">
        <f>IF('Line By Line'!$E$14&lt;D861,D861-'Line By Line'!$E$14-E861,0)</f>
        <v>0</v>
      </c>
      <c r="I861" s="52">
        <f>H861*'SS taxation calculator'!$E$32</f>
        <v>0</v>
      </c>
      <c r="J861" s="52">
        <f t="shared" si="5"/>
        <v>0</v>
      </c>
      <c r="K861" s="204" t="str">
        <f t="shared" si="6"/>
        <v>#DIV/0!</v>
      </c>
      <c r="L861" s="54" t="str">
        <f>CONCATENATE("Adding $",ROUND(B861/1000,1),"K actually added $",ROUND((B861+(J861-'SS taxation calculator'!$G$8))/1000,1),"K")</f>
        <v>Adding $-198K actually added $-198K</v>
      </c>
      <c r="M861" s="61">
        <f>'SS taxation calculator'!$C$7+'SS taxation calculator'!$C$8+'SS taxation calculator'!$C$9+B861</f>
        <v>-198000</v>
      </c>
      <c r="N861" s="55">
        <f>J861+B861+'SS taxation calculator'!$C$7</f>
        <v>-198000</v>
      </c>
      <c r="O861" s="55">
        <f t="shared" si="7"/>
        <v>31500</v>
      </c>
      <c r="P861" s="132">
        <f>VLOOKUP('SS taxation calculator'!$C$12,'SS taxation calculator'!$BC$6:$BF$16,3,FALSE)</f>
        <v>0</v>
      </c>
      <c r="Q861" s="132">
        <f>VLOOKUP('SS taxation calculator'!$C$12,'SS taxation calculator'!$BC$6:$BF$16,4,FALSE)</f>
        <v>0</v>
      </c>
      <c r="R861" s="132">
        <f t="shared" si="8"/>
        <v>0</v>
      </c>
      <c r="S861" s="205">
        <f>VLOOKUP('SS taxation calculator'!$C$12,'SS taxation calculator'!$BC$6:$BF$16,2,FALSE)</f>
        <v>0</v>
      </c>
      <c r="T861" s="132">
        <f t="shared" si="9"/>
        <v>0</v>
      </c>
    </row>
    <row r="862" ht="15.75" customHeight="1">
      <c r="A862" s="55">
        <f t="shared" si="11"/>
        <v>0</v>
      </c>
      <c r="B862" s="52">
        <f t="shared" si="2"/>
        <v>-197000</v>
      </c>
      <c r="C862" s="51">
        <f>'SS taxation calculator'!$G$7</f>
        <v>0</v>
      </c>
      <c r="D862" s="52">
        <f>'SS taxation calculator'!$C$7+B862+'SS taxation calculator'!$C$8+'SS taxation calculator'!$C$9*0.5-'Line By Line'!$E$12</f>
        <v>-197000</v>
      </c>
      <c r="E862" s="52">
        <f>IF(D862&lt;'Line By Line'!$E$14,0,MIN(D862-'Line By Line'!$E$14,'Line By Line'!$E$16))</f>
        <v>0</v>
      </c>
      <c r="F862" s="52">
        <f t="shared" si="3"/>
        <v>0</v>
      </c>
      <c r="G862" s="51" t="str">
        <f t="shared" si="4"/>
        <v>50% of 1st TH</v>
      </c>
      <c r="H862" s="51">
        <f>IF('Line By Line'!$E$14&lt;D862,D862-'Line By Line'!$E$14-E862,0)</f>
        <v>0</v>
      </c>
      <c r="I862" s="52">
        <f>H862*'SS taxation calculator'!$E$32</f>
        <v>0</v>
      </c>
      <c r="J862" s="52">
        <f t="shared" si="5"/>
        <v>0</v>
      </c>
      <c r="K862" s="204" t="str">
        <f t="shared" si="6"/>
        <v>#DIV/0!</v>
      </c>
      <c r="L862" s="54" t="str">
        <f>CONCATENATE("Adding $",ROUND(B862/1000,1),"K actually added $",ROUND((B862+(J862-'SS taxation calculator'!$G$8))/1000,1),"K")</f>
        <v>Adding $-197K actually added $-197K</v>
      </c>
      <c r="M862" s="61">
        <f>'SS taxation calculator'!$C$7+'SS taxation calculator'!$C$8+'SS taxation calculator'!$C$9+B862</f>
        <v>-197000</v>
      </c>
      <c r="N862" s="55">
        <f>J862+B862+'SS taxation calculator'!$C$7</f>
        <v>-197000</v>
      </c>
      <c r="O862" s="55">
        <f t="shared" si="7"/>
        <v>31500</v>
      </c>
      <c r="P862" s="132">
        <f>VLOOKUP('SS taxation calculator'!$C$12,'SS taxation calculator'!$BC$6:$BF$16,3,FALSE)</f>
        <v>0</v>
      </c>
      <c r="Q862" s="132">
        <f>VLOOKUP('SS taxation calculator'!$C$12,'SS taxation calculator'!$BC$6:$BF$16,4,FALSE)</f>
        <v>0</v>
      </c>
      <c r="R862" s="132">
        <f t="shared" si="8"/>
        <v>0</v>
      </c>
      <c r="S862" s="205">
        <f>VLOOKUP('SS taxation calculator'!$C$12,'SS taxation calculator'!$BC$6:$BF$16,2,FALSE)</f>
        <v>0</v>
      </c>
      <c r="T862" s="132">
        <f t="shared" si="9"/>
        <v>0</v>
      </c>
    </row>
    <row r="863" ht="15.75" customHeight="1">
      <c r="A863" s="55">
        <f t="shared" ref="A863:A907" si="12">IF((N863-O863-S863)&lt;0,0,N863-O863-S863)</f>
        <v>0</v>
      </c>
      <c r="B863" s="52">
        <f t="shared" si="2"/>
        <v>-196000</v>
      </c>
      <c r="C863" s="51">
        <f>'SS taxation calculator'!$G$7</f>
        <v>0</v>
      </c>
      <c r="D863" s="52">
        <f>'SS taxation calculator'!$C$7+B863+'SS taxation calculator'!$C$8+'SS taxation calculator'!$C$9*0.5-'Line By Line'!$E$12</f>
        <v>-196000</v>
      </c>
      <c r="E863" s="52">
        <f>IF(D863&lt;'Line By Line'!$E$14,0,MIN(D863-'Line By Line'!$E$14,'Line By Line'!$E$16))</f>
        <v>0</v>
      </c>
      <c r="F863" s="52">
        <f t="shared" si="3"/>
        <v>0</v>
      </c>
      <c r="G863" s="51" t="str">
        <f t="shared" si="4"/>
        <v>50% of 1st TH</v>
      </c>
      <c r="H863" s="51">
        <f>IF('Line By Line'!$E$14&lt;D863,D863-'Line By Line'!$E$14-E863,0)</f>
        <v>0</v>
      </c>
      <c r="I863" s="52">
        <f>H863*'SS taxation calculator'!$E$32</f>
        <v>0</v>
      </c>
      <c r="J863" s="52">
        <f t="shared" si="5"/>
        <v>0</v>
      </c>
      <c r="K863" s="204" t="str">
        <f t="shared" si="6"/>
        <v>#DIV/0!</v>
      </c>
      <c r="L863" s="54" t="str">
        <f>CONCATENATE("Adding $",ROUND(B863/1000,1),"K actually added $",ROUND((B863+(J863-'SS taxation calculator'!$G$8))/1000,1),"K")</f>
        <v>Adding $-196K actually added $-196K</v>
      </c>
      <c r="M863" s="61">
        <f>'SS taxation calculator'!$C$7+'SS taxation calculator'!$C$8+'SS taxation calculator'!$C$9+B863</f>
        <v>-196000</v>
      </c>
      <c r="N863" s="55">
        <f>J863+B863+'SS taxation calculator'!$C$7</f>
        <v>-196000</v>
      </c>
      <c r="O863" s="55">
        <f t="shared" si="7"/>
        <v>31500</v>
      </c>
      <c r="P863" s="132">
        <f>VLOOKUP('SS taxation calculator'!$C$12,'SS taxation calculator'!$BC$6:$BF$16,3,FALSE)</f>
        <v>0</v>
      </c>
      <c r="Q863" s="132">
        <f>VLOOKUP('SS taxation calculator'!$C$12,'SS taxation calculator'!$BC$6:$BF$16,4,FALSE)</f>
        <v>0</v>
      </c>
      <c r="R863" s="132">
        <f t="shared" si="8"/>
        <v>0</v>
      </c>
      <c r="S863" s="205">
        <f>VLOOKUP('SS taxation calculator'!$C$12,'SS taxation calculator'!$BC$6:$BF$16,2,FALSE)</f>
        <v>0</v>
      </c>
      <c r="T863" s="132">
        <f t="shared" si="9"/>
        <v>0</v>
      </c>
    </row>
    <row r="864" ht="15.75" customHeight="1">
      <c r="A864" s="55">
        <f t="shared" si="12"/>
        <v>0</v>
      </c>
      <c r="B864" s="52">
        <f t="shared" si="2"/>
        <v>-195000</v>
      </c>
      <c r="C864" s="51">
        <f>'SS taxation calculator'!$G$7</f>
        <v>0</v>
      </c>
      <c r="D864" s="52">
        <f>'SS taxation calculator'!$C$7+B864+'SS taxation calculator'!$C$8+'SS taxation calculator'!$C$9*0.5-'Line By Line'!$E$12</f>
        <v>-195000</v>
      </c>
      <c r="E864" s="52">
        <f>IF(D864&lt;'Line By Line'!$E$14,0,MIN(D864-'Line By Line'!$E$14,'Line By Line'!$E$16))</f>
        <v>0</v>
      </c>
      <c r="F864" s="52">
        <f t="shared" si="3"/>
        <v>0</v>
      </c>
      <c r="G864" s="51" t="str">
        <f t="shared" si="4"/>
        <v>50% of 1st TH</v>
      </c>
      <c r="H864" s="51">
        <f>IF('Line By Line'!$E$14&lt;D864,D864-'Line By Line'!$E$14-E864,0)</f>
        <v>0</v>
      </c>
      <c r="I864" s="52">
        <f>H864*'SS taxation calculator'!$E$32</f>
        <v>0</v>
      </c>
      <c r="J864" s="52">
        <f t="shared" si="5"/>
        <v>0</v>
      </c>
      <c r="K864" s="204" t="str">
        <f t="shared" si="6"/>
        <v>#DIV/0!</v>
      </c>
      <c r="L864" s="54" t="str">
        <f>CONCATENATE("Adding $",ROUND(B864/1000,1),"K actually added $",ROUND((B864+(J864-'SS taxation calculator'!$G$8))/1000,1),"K")</f>
        <v>Adding $-195K actually added $-195K</v>
      </c>
      <c r="M864" s="61">
        <f>'SS taxation calculator'!$C$7+'SS taxation calculator'!$C$8+'SS taxation calculator'!$C$9+B864</f>
        <v>-195000</v>
      </c>
      <c r="N864" s="55">
        <f>J864+B864+'SS taxation calculator'!$C$7</f>
        <v>-195000</v>
      </c>
      <c r="O864" s="55">
        <f t="shared" si="7"/>
        <v>31500</v>
      </c>
      <c r="P864" s="132">
        <f>VLOOKUP('SS taxation calculator'!$C$12,'SS taxation calculator'!$BC$6:$BF$16,3,FALSE)</f>
        <v>0</v>
      </c>
      <c r="Q864" s="132">
        <f>VLOOKUP('SS taxation calculator'!$C$12,'SS taxation calculator'!$BC$6:$BF$16,4,FALSE)</f>
        <v>0</v>
      </c>
      <c r="R864" s="132">
        <f t="shared" si="8"/>
        <v>0</v>
      </c>
      <c r="S864" s="205">
        <f>VLOOKUP('SS taxation calculator'!$C$12,'SS taxation calculator'!$BC$6:$BF$16,2,FALSE)</f>
        <v>0</v>
      </c>
      <c r="T864" s="132">
        <f t="shared" si="9"/>
        <v>0</v>
      </c>
    </row>
    <row r="865" ht="15.75" customHeight="1">
      <c r="A865" s="55">
        <f t="shared" si="12"/>
        <v>0</v>
      </c>
      <c r="B865" s="52">
        <f t="shared" si="2"/>
        <v>-194000</v>
      </c>
      <c r="C865" s="51">
        <f>'SS taxation calculator'!$G$7</f>
        <v>0</v>
      </c>
      <c r="D865" s="52">
        <f>'SS taxation calculator'!$C$7+B865+'SS taxation calculator'!$C$8+'SS taxation calculator'!$C$9*0.5-'Line By Line'!$E$12</f>
        <v>-194000</v>
      </c>
      <c r="E865" s="52">
        <f>IF(D865&lt;'Line By Line'!$E$14,0,MIN(D865-'Line By Line'!$E$14,'Line By Line'!$E$16))</f>
        <v>0</v>
      </c>
      <c r="F865" s="52">
        <f t="shared" si="3"/>
        <v>0</v>
      </c>
      <c r="G865" s="51" t="str">
        <f t="shared" si="4"/>
        <v>50% of 1st TH</v>
      </c>
      <c r="H865" s="51">
        <f>IF('Line By Line'!$E$14&lt;D865,D865-'Line By Line'!$E$14-E865,0)</f>
        <v>0</v>
      </c>
      <c r="I865" s="52">
        <f>H865*'SS taxation calculator'!$E$32</f>
        <v>0</v>
      </c>
      <c r="J865" s="52">
        <f t="shared" si="5"/>
        <v>0</v>
      </c>
      <c r="K865" s="204" t="str">
        <f t="shared" si="6"/>
        <v>#DIV/0!</v>
      </c>
      <c r="L865" s="54" t="str">
        <f>CONCATENATE("Adding $",ROUND(B865/1000,1),"K actually added $",ROUND((B865+(J865-'SS taxation calculator'!$G$8))/1000,1),"K")</f>
        <v>Adding $-194K actually added $-194K</v>
      </c>
      <c r="M865" s="61">
        <f>'SS taxation calculator'!$C$7+'SS taxation calculator'!$C$8+'SS taxation calculator'!$C$9+B865</f>
        <v>-194000</v>
      </c>
      <c r="N865" s="55">
        <f>J865+B865+'SS taxation calculator'!$C$7</f>
        <v>-194000</v>
      </c>
      <c r="O865" s="55">
        <f t="shared" si="7"/>
        <v>31500</v>
      </c>
      <c r="P865" s="132">
        <f>VLOOKUP('SS taxation calculator'!$C$12,'SS taxation calculator'!$BC$6:$BF$16,3,FALSE)</f>
        <v>0</v>
      </c>
      <c r="Q865" s="132">
        <f>VLOOKUP('SS taxation calculator'!$C$12,'SS taxation calculator'!$BC$6:$BF$16,4,FALSE)</f>
        <v>0</v>
      </c>
      <c r="R865" s="132">
        <f t="shared" si="8"/>
        <v>0</v>
      </c>
      <c r="S865" s="205">
        <f>VLOOKUP('SS taxation calculator'!$C$12,'SS taxation calculator'!$BC$6:$BF$16,2,FALSE)</f>
        <v>0</v>
      </c>
      <c r="T865" s="132">
        <f t="shared" si="9"/>
        <v>0</v>
      </c>
    </row>
    <row r="866" ht="15.75" customHeight="1">
      <c r="A866" s="55">
        <f t="shared" si="12"/>
        <v>0</v>
      </c>
      <c r="B866" s="52">
        <f t="shared" si="2"/>
        <v>-193000</v>
      </c>
      <c r="C866" s="51">
        <f>'SS taxation calculator'!$G$7</f>
        <v>0</v>
      </c>
      <c r="D866" s="52">
        <f>'SS taxation calculator'!$C$7+B866+'SS taxation calculator'!$C$8+'SS taxation calculator'!$C$9*0.5-'Line By Line'!$E$12</f>
        <v>-193000</v>
      </c>
      <c r="E866" s="52">
        <f>IF(D866&lt;'Line By Line'!$E$14,0,MIN(D866-'Line By Line'!$E$14,'Line By Line'!$E$16))</f>
        <v>0</v>
      </c>
      <c r="F866" s="52">
        <f t="shared" si="3"/>
        <v>0</v>
      </c>
      <c r="G866" s="51" t="str">
        <f t="shared" si="4"/>
        <v>50% of 1st TH</v>
      </c>
      <c r="H866" s="51">
        <f>IF('Line By Line'!$E$14&lt;D866,D866-'Line By Line'!$E$14-E866,0)</f>
        <v>0</v>
      </c>
      <c r="I866" s="52">
        <f>H866*'SS taxation calculator'!$E$32</f>
        <v>0</v>
      </c>
      <c r="J866" s="52">
        <f t="shared" si="5"/>
        <v>0</v>
      </c>
      <c r="K866" s="204" t="str">
        <f t="shared" si="6"/>
        <v>#DIV/0!</v>
      </c>
      <c r="L866" s="54" t="str">
        <f>CONCATENATE("Adding $",ROUND(B866/1000,1),"K actually added $",ROUND((B866+(J866-'SS taxation calculator'!$G$8))/1000,1),"K")</f>
        <v>Adding $-193K actually added $-193K</v>
      </c>
      <c r="M866" s="61">
        <f>'SS taxation calculator'!$C$7+'SS taxation calculator'!$C$8+'SS taxation calculator'!$C$9+B866</f>
        <v>-193000</v>
      </c>
      <c r="N866" s="55">
        <f>J866+B866+'SS taxation calculator'!$C$7</f>
        <v>-193000</v>
      </c>
      <c r="O866" s="55">
        <f t="shared" si="7"/>
        <v>31500</v>
      </c>
      <c r="P866" s="132">
        <f>VLOOKUP('SS taxation calculator'!$C$12,'SS taxation calculator'!$BC$6:$BF$16,3,FALSE)</f>
        <v>0</v>
      </c>
      <c r="Q866" s="132">
        <f>VLOOKUP('SS taxation calculator'!$C$12,'SS taxation calculator'!$BC$6:$BF$16,4,FALSE)</f>
        <v>0</v>
      </c>
      <c r="R866" s="132">
        <f t="shared" si="8"/>
        <v>0</v>
      </c>
      <c r="S866" s="205">
        <f>VLOOKUP('SS taxation calculator'!$C$12,'SS taxation calculator'!$BC$6:$BF$16,2,FALSE)</f>
        <v>0</v>
      </c>
      <c r="T866" s="132">
        <f t="shared" si="9"/>
        <v>0</v>
      </c>
    </row>
    <row r="867" ht="15.75" customHeight="1">
      <c r="A867" s="55">
        <f t="shared" si="12"/>
        <v>0</v>
      </c>
      <c r="B867" s="52">
        <f t="shared" si="2"/>
        <v>-192000</v>
      </c>
      <c r="C867" s="51">
        <f>'SS taxation calculator'!$G$7</f>
        <v>0</v>
      </c>
      <c r="D867" s="52">
        <f>'SS taxation calculator'!$C$7+B867+'SS taxation calculator'!$C$8+'SS taxation calculator'!$C$9*0.5-'Line By Line'!$E$12</f>
        <v>-192000</v>
      </c>
      <c r="E867" s="52">
        <f>IF(D867&lt;'Line By Line'!$E$14,0,MIN(D867-'Line By Line'!$E$14,'Line By Line'!$E$16))</f>
        <v>0</v>
      </c>
      <c r="F867" s="52">
        <f t="shared" si="3"/>
        <v>0</v>
      </c>
      <c r="G867" s="51" t="str">
        <f t="shared" si="4"/>
        <v>50% of 1st TH</v>
      </c>
      <c r="H867" s="51">
        <f>IF('Line By Line'!$E$14&lt;D867,D867-'Line By Line'!$E$14-E867,0)</f>
        <v>0</v>
      </c>
      <c r="I867" s="52">
        <f>H867*'SS taxation calculator'!$E$32</f>
        <v>0</v>
      </c>
      <c r="J867" s="52">
        <f t="shared" si="5"/>
        <v>0</v>
      </c>
      <c r="K867" s="204" t="str">
        <f t="shared" si="6"/>
        <v>#DIV/0!</v>
      </c>
      <c r="L867" s="54" t="str">
        <f>CONCATENATE("Adding $",ROUND(B867/1000,1),"K actually added $",ROUND((B867+(J867-'SS taxation calculator'!$G$8))/1000,1),"K")</f>
        <v>Adding $-192K actually added $-192K</v>
      </c>
      <c r="M867" s="61">
        <f>'SS taxation calculator'!$C$7+'SS taxation calculator'!$C$8+'SS taxation calculator'!$C$9+B867</f>
        <v>-192000</v>
      </c>
      <c r="N867" s="55">
        <f>J867+B867+'SS taxation calculator'!$C$7</f>
        <v>-192000</v>
      </c>
      <c r="O867" s="55">
        <f t="shared" si="7"/>
        <v>31500</v>
      </c>
      <c r="P867" s="132">
        <f>VLOOKUP('SS taxation calculator'!$C$12,'SS taxation calculator'!$BC$6:$BF$16,3,FALSE)</f>
        <v>0</v>
      </c>
      <c r="Q867" s="132">
        <f>VLOOKUP('SS taxation calculator'!$C$12,'SS taxation calculator'!$BC$6:$BF$16,4,FALSE)</f>
        <v>0</v>
      </c>
      <c r="R867" s="132">
        <f t="shared" si="8"/>
        <v>0</v>
      </c>
      <c r="S867" s="205">
        <f>VLOOKUP('SS taxation calculator'!$C$12,'SS taxation calculator'!$BC$6:$BF$16,2,FALSE)</f>
        <v>0</v>
      </c>
      <c r="T867" s="132">
        <f t="shared" si="9"/>
        <v>0</v>
      </c>
    </row>
    <row r="868" ht="15.75" customHeight="1">
      <c r="A868" s="55">
        <f t="shared" si="12"/>
        <v>0</v>
      </c>
      <c r="B868" s="52">
        <f t="shared" si="2"/>
        <v>-191000</v>
      </c>
      <c r="C868" s="51">
        <f>'SS taxation calculator'!$G$7</f>
        <v>0</v>
      </c>
      <c r="D868" s="52">
        <f>'SS taxation calculator'!$C$7+B868+'SS taxation calculator'!$C$8+'SS taxation calculator'!$C$9*0.5-'Line By Line'!$E$12</f>
        <v>-191000</v>
      </c>
      <c r="E868" s="52">
        <f>IF(D868&lt;'Line By Line'!$E$14,0,MIN(D868-'Line By Line'!$E$14,'Line By Line'!$E$16))</f>
        <v>0</v>
      </c>
      <c r="F868" s="52">
        <f t="shared" si="3"/>
        <v>0</v>
      </c>
      <c r="G868" s="51" t="str">
        <f t="shared" si="4"/>
        <v>50% of 1st TH</v>
      </c>
      <c r="H868" s="51">
        <f>IF('Line By Line'!$E$14&lt;D868,D868-'Line By Line'!$E$14-E868,0)</f>
        <v>0</v>
      </c>
      <c r="I868" s="52">
        <f>H868*'SS taxation calculator'!$E$32</f>
        <v>0</v>
      </c>
      <c r="J868" s="52">
        <f t="shared" si="5"/>
        <v>0</v>
      </c>
      <c r="K868" s="204" t="str">
        <f t="shared" si="6"/>
        <v>#DIV/0!</v>
      </c>
      <c r="L868" s="54" t="str">
        <f>CONCATENATE("Adding $",ROUND(B868/1000,1),"K actually added $",ROUND((B868+(J868-'SS taxation calculator'!$G$8))/1000,1),"K")</f>
        <v>Adding $-191K actually added $-191K</v>
      </c>
      <c r="M868" s="61">
        <f>'SS taxation calculator'!$C$7+'SS taxation calculator'!$C$8+'SS taxation calculator'!$C$9+B868</f>
        <v>-191000</v>
      </c>
      <c r="N868" s="55">
        <f>J868+B868+'SS taxation calculator'!$C$7</f>
        <v>-191000</v>
      </c>
      <c r="O868" s="55">
        <f t="shared" si="7"/>
        <v>31500</v>
      </c>
      <c r="P868" s="132">
        <f>VLOOKUP('SS taxation calculator'!$C$12,'SS taxation calculator'!$BC$6:$BF$16,3,FALSE)</f>
        <v>0</v>
      </c>
      <c r="Q868" s="132">
        <f>VLOOKUP('SS taxation calculator'!$C$12,'SS taxation calculator'!$BC$6:$BF$16,4,FALSE)</f>
        <v>0</v>
      </c>
      <c r="R868" s="132">
        <f t="shared" si="8"/>
        <v>0</v>
      </c>
      <c r="S868" s="205">
        <f>VLOOKUP('SS taxation calculator'!$C$12,'SS taxation calculator'!$BC$6:$BF$16,2,FALSE)</f>
        <v>0</v>
      </c>
      <c r="T868" s="132">
        <f t="shared" si="9"/>
        <v>0</v>
      </c>
    </row>
    <row r="869" ht="15.75" customHeight="1">
      <c r="A869" s="55">
        <f t="shared" si="12"/>
        <v>0</v>
      </c>
      <c r="B869" s="52">
        <f t="shared" si="2"/>
        <v>-190000</v>
      </c>
      <c r="C869" s="51">
        <f>'SS taxation calculator'!$G$7</f>
        <v>0</v>
      </c>
      <c r="D869" s="52">
        <f>'SS taxation calculator'!$C$7+B869+'SS taxation calculator'!$C$8+'SS taxation calculator'!$C$9*0.5-'Line By Line'!$E$12</f>
        <v>-190000</v>
      </c>
      <c r="E869" s="52">
        <f>IF(D869&lt;'Line By Line'!$E$14,0,MIN(D869-'Line By Line'!$E$14,'Line By Line'!$E$16))</f>
        <v>0</v>
      </c>
      <c r="F869" s="52">
        <f t="shared" si="3"/>
        <v>0</v>
      </c>
      <c r="G869" s="51" t="str">
        <f t="shared" si="4"/>
        <v>50% of 1st TH</v>
      </c>
      <c r="H869" s="51">
        <f>IF('Line By Line'!$E$14&lt;D869,D869-'Line By Line'!$E$14-E869,0)</f>
        <v>0</v>
      </c>
      <c r="I869" s="52">
        <f>H869*'SS taxation calculator'!$E$32</f>
        <v>0</v>
      </c>
      <c r="J869" s="52">
        <f t="shared" si="5"/>
        <v>0</v>
      </c>
      <c r="K869" s="204" t="str">
        <f t="shared" si="6"/>
        <v>#DIV/0!</v>
      </c>
      <c r="L869" s="54" t="str">
        <f>CONCATENATE("Adding $",ROUND(B869/1000,1),"K actually added $",ROUND((B869+(J869-'SS taxation calculator'!$G$8))/1000,1),"K")</f>
        <v>Adding $-190K actually added $-190K</v>
      </c>
      <c r="M869" s="61">
        <f>'SS taxation calculator'!$C$7+'SS taxation calculator'!$C$8+'SS taxation calculator'!$C$9+B869</f>
        <v>-190000</v>
      </c>
      <c r="N869" s="55">
        <f>J869+B869+'SS taxation calculator'!$C$7</f>
        <v>-190000</v>
      </c>
      <c r="O869" s="55">
        <f t="shared" si="7"/>
        <v>31500</v>
      </c>
      <c r="P869" s="132">
        <f>VLOOKUP('SS taxation calculator'!$C$12,'SS taxation calculator'!$BC$6:$BF$16,3,FALSE)</f>
        <v>0</v>
      </c>
      <c r="Q869" s="132">
        <f>VLOOKUP('SS taxation calculator'!$C$12,'SS taxation calculator'!$BC$6:$BF$16,4,FALSE)</f>
        <v>0</v>
      </c>
      <c r="R869" s="132">
        <f t="shared" si="8"/>
        <v>0</v>
      </c>
      <c r="S869" s="205">
        <f>VLOOKUP('SS taxation calculator'!$C$12,'SS taxation calculator'!$BC$6:$BF$16,2,FALSE)</f>
        <v>0</v>
      </c>
      <c r="T869" s="132">
        <f t="shared" si="9"/>
        <v>0</v>
      </c>
    </row>
    <row r="870" ht="15.75" customHeight="1">
      <c r="A870" s="55">
        <f t="shared" si="12"/>
        <v>0</v>
      </c>
      <c r="B870" s="52">
        <f t="shared" si="2"/>
        <v>-189000</v>
      </c>
      <c r="C870" s="51">
        <f>'SS taxation calculator'!$G$7</f>
        <v>0</v>
      </c>
      <c r="D870" s="52">
        <f>'SS taxation calculator'!$C$7+B870+'SS taxation calculator'!$C$8+'SS taxation calculator'!$C$9*0.5-'Line By Line'!$E$12</f>
        <v>-189000</v>
      </c>
      <c r="E870" s="52">
        <f>IF(D870&lt;'Line By Line'!$E$14,0,MIN(D870-'Line By Line'!$E$14,'Line By Line'!$E$16))</f>
        <v>0</v>
      </c>
      <c r="F870" s="52">
        <f t="shared" si="3"/>
        <v>0</v>
      </c>
      <c r="G870" s="51" t="str">
        <f t="shared" si="4"/>
        <v>50% of 1st TH</v>
      </c>
      <c r="H870" s="51">
        <f>IF('Line By Line'!$E$14&lt;D870,D870-'Line By Line'!$E$14-E870,0)</f>
        <v>0</v>
      </c>
      <c r="I870" s="52">
        <f>H870*'SS taxation calculator'!$E$32</f>
        <v>0</v>
      </c>
      <c r="J870" s="52">
        <f t="shared" si="5"/>
        <v>0</v>
      </c>
      <c r="K870" s="204" t="str">
        <f t="shared" si="6"/>
        <v>#DIV/0!</v>
      </c>
      <c r="L870" s="54" t="str">
        <f>CONCATENATE("Adding $",ROUND(B870/1000,1),"K actually added $",ROUND((B870+(J870-'SS taxation calculator'!$G$8))/1000,1),"K")</f>
        <v>Adding $-189K actually added $-189K</v>
      </c>
      <c r="M870" s="61">
        <f>'SS taxation calculator'!$C$7+'SS taxation calculator'!$C$8+'SS taxation calculator'!$C$9+B870</f>
        <v>-189000</v>
      </c>
      <c r="N870" s="55">
        <f>J870+B870+'SS taxation calculator'!$C$7</f>
        <v>-189000</v>
      </c>
      <c r="O870" s="55">
        <f t="shared" si="7"/>
        <v>31500</v>
      </c>
      <c r="P870" s="132">
        <f>VLOOKUP('SS taxation calculator'!$C$12,'SS taxation calculator'!$BC$6:$BF$16,3,FALSE)</f>
        <v>0</v>
      </c>
      <c r="Q870" s="132">
        <f>VLOOKUP('SS taxation calculator'!$C$12,'SS taxation calculator'!$BC$6:$BF$16,4,FALSE)</f>
        <v>0</v>
      </c>
      <c r="R870" s="132">
        <f t="shared" si="8"/>
        <v>0</v>
      </c>
      <c r="S870" s="205">
        <f>VLOOKUP('SS taxation calculator'!$C$12,'SS taxation calculator'!$BC$6:$BF$16,2,FALSE)</f>
        <v>0</v>
      </c>
      <c r="T870" s="132">
        <f t="shared" si="9"/>
        <v>0</v>
      </c>
    </row>
    <row r="871" ht="15.75" customHeight="1">
      <c r="A871" s="55">
        <f t="shared" si="12"/>
        <v>0</v>
      </c>
      <c r="B871" s="52">
        <f t="shared" si="2"/>
        <v>-188000</v>
      </c>
      <c r="C871" s="51">
        <f>'SS taxation calculator'!$G$7</f>
        <v>0</v>
      </c>
      <c r="D871" s="52">
        <f>'SS taxation calculator'!$C$7+B871+'SS taxation calculator'!$C$8+'SS taxation calculator'!$C$9*0.5-'Line By Line'!$E$12</f>
        <v>-188000</v>
      </c>
      <c r="E871" s="52">
        <f>IF(D871&lt;'Line By Line'!$E$14,0,MIN(D871-'Line By Line'!$E$14,'Line By Line'!$E$16))</f>
        <v>0</v>
      </c>
      <c r="F871" s="52">
        <f t="shared" si="3"/>
        <v>0</v>
      </c>
      <c r="G871" s="51" t="str">
        <f t="shared" si="4"/>
        <v>50% of 1st TH</v>
      </c>
      <c r="H871" s="51">
        <f>IF('Line By Line'!$E$14&lt;D871,D871-'Line By Line'!$E$14-E871,0)</f>
        <v>0</v>
      </c>
      <c r="I871" s="52">
        <f>H871*'SS taxation calculator'!$E$32</f>
        <v>0</v>
      </c>
      <c r="J871" s="52">
        <f t="shared" si="5"/>
        <v>0</v>
      </c>
      <c r="K871" s="204" t="str">
        <f t="shared" si="6"/>
        <v>#DIV/0!</v>
      </c>
      <c r="L871" s="54" t="str">
        <f>CONCATENATE("Adding $",ROUND(B871/1000,1),"K actually added $",ROUND((B871+(J871-'SS taxation calculator'!$G$8))/1000,1),"K")</f>
        <v>Adding $-188K actually added $-188K</v>
      </c>
      <c r="M871" s="61">
        <f>'SS taxation calculator'!$C$7+'SS taxation calculator'!$C$8+'SS taxation calculator'!$C$9+B871</f>
        <v>-188000</v>
      </c>
      <c r="N871" s="55">
        <f>J871+B871+'SS taxation calculator'!$C$7</f>
        <v>-188000</v>
      </c>
      <c r="O871" s="55">
        <f t="shared" si="7"/>
        <v>31500</v>
      </c>
      <c r="P871" s="132">
        <f>VLOOKUP('SS taxation calculator'!$C$12,'SS taxation calculator'!$BC$6:$BF$16,3,FALSE)</f>
        <v>0</v>
      </c>
      <c r="Q871" s="132">
        <f>VLOOKUP('SS taxation calculator'!$C$12,'SS taxation calculator'!$BC$6:$BF$16,4,FALSE)</f>
        <v>0</v>
      </c>
      <c r="R871" s="132">
        <f t="shared" si="8"/>
        <v>0</v>
      </c>
      <c r="S871" s="205">
        <f>VLOOKUP('SS taxation calculator'!$C$12,'SS taxation calculator'!$BC$6:$BF$16,2,FALSE)</f>
        <v>0</v>
      </c>
      <c r="T871" s="132">
        <f t="shared" si="9"/>
        <v>0</v>
      </c>
    </row>
    <row r="872" ht="15.75" customHeight="1">
      <c r="A872" s="55">
        <f t="shared" si="12"/>
        <v>0</v>
      </c>
      <c r="B872" s="52">
        <f t="shared" si="2"/>
        <v>-187000</v>
      </c>
      <c r="C872" s="51">
        <f>'SS taxation calculator'!$G$7</f>
        <v>0</v>
      </c>
      <c r="D872" s="52">
        <f>'SS taxation calculator'!$C$7+B872+'SS taxation calculator'!$C$8+'SS taxation calculator'!$C$9*0.5-'Line By Line'!$E$12</f>
        <v>-187000</v>
      </c>
      <c r="E872" s="52">
        <f>IF(D872&lt;'Line By Line'!$E$14,0,MIN(D872-'Line By Line'!$E$14,'Line By Line'!$E$16))</f>
        <v>0</v>
      </c>
      <c r="F872" s="52">
        <f t="shared" si="3"/>
        <v>0</v>
      </c>
      <c r="G872" s="51" t="str">
        <f t="shared" si="4"/>
        <v>50% of 1st TH</v>
      </c>
      <c r="H872" s="51">
        <f>IF('Line By Line'!$E$14&lt;D872,D872-'Line By Line'!$E$14-E872,0)</f>
        <v>0</v>
      </c>
      <c r="I872" s="52">
        <f>H872*'SS taxation calculator'!$E$32</f>
        <v>0</v>
      </c>
      <c r="J872" s="52">
        <f t="shared" si="5"/>
        <v>0</v>
      </c>
      <c r="K872" s="204" t="str">
        <f t="shared" si="6"/>
        <v>#DIV/0!</v>
      </c>
      <c r="L872" s="54" t="str">
        <f>CONCATENATE("Adding $",ROUND(B872/1000,1),"K actually added $",ROUND((B872+(J872-'SS taxation calculator'!$G$8))/1000,1),"K")</f>
        <v>Adding $-187K actually added $-187K</v>
      </c>
      <c r="M872" s="61">
        <f>'SS taxation calculator'!$C$7+'SS taxation calculator'!$C$8+'SS taxation calculator'!$C$9+B872</f>
        <v>-187000</v>
      </c>
      <c r="N872" s="55">
        <f>J872+B872+'SS taxation calculator'!$C$7</f>
        <v>-187000</v>
      </c>
      <c r="O872" s="55">
        <f t="shared" si="7"/>
        <v>31500</v>
      </c>
      <c r="P872" s="132">
        <f>VLOOKUP('SS taxation calculator'!$C$12,'SS taxation calculator'!$BC$6:$BF$16,3,FALSE)</f>
        <v>0</v>
      </c>
      <c r="Q872" s="132">
        <f>VLOOKUP('SS taxation calculator'!$C$12,'SS taxation calculator'!$BC$6:$BF$16,4,FALSE)</f>
        <v>0</v>
      </c>
      <c r="R872" s="132">
        <f t="shared" si="8"/>
        <v>0</v>
      </c>
      <c r="S872" s="205">
        <f>VLOOKUP('SS taxation calculator'!$C$12,'SS taxation calculator'!$BC$6:$BF$16,2,FALSE)</f>
        <v>0</v>
      </c>
      <c r="T872" s="132">
        <f t="shared" si="9"/>
        <v>0</v>
      </c>
    </row>
    <row r="873" ht="15.75" customHeight="1">
      <c r="A873" s="55">
        <f t="shared" si="12"/>
        <v>0</v>
      </c>
      <c r="B873" s="52">
        <f t="shared" si="2"/>
        <v>-186000</v>
      </c>
      <c r="C873" s="51">
        <f>'SS taxation calculator'!$G$7</f>
        <v>0</v>
      </c>
      <c r="D873" s="52">
        <f>'SS taxation calculator'!$C$7+B873+'SS taxation calculator'!$C$8+'SS taxation calculator'!$C$9*0.5-'Line By Line'!$E$12</f>
        <v>-186000</v>
      </c>
      <c r="E873" s="52">
        <f>IF(D873&lt;'Line By Line'!$E$14,0,MIN(D873-'Line By Line'!$E$14,'Line By Line'!$E$16))</f>
        <v>0</v>
      </c>
      <c r="F873" s="52">
        <f t="shared" si="3"/>
        <v>0</v>
      </c>
      <c r="G873" s="51" t="str">
        <f t="shared" si="4"/>
        <v>50% of 1st TH</v>
      </c>
      <c r="H873" s="51">
        <f>IF('Line By Line'!$E$14&lt;D873,D873-'Line By Line'!$E$14-E873,0)</f>
        <v>0</v>
      </c>
      <c r="I873" s="52">
        <f>H873*'SS taxation calculator'!$E$32</f>
        <v>0</v>
      </c>
      <c r="J873" s="52">
        <f t="shared" si="5"/>
        <v>0</v>
      </c>
      <c r="K873" s="204" t="str">
        <f t="shared" si="6"/>
        <v>#DIV/0!</v>
      </c>
      <c r="L873" s="54" t="str">
        <f>CONCATENATE("Adding $",ROUND(B873/1000,1),"K actually added $",ROUND((B873+(J873-'SS taxation calculator'!$G$8))/1000,1),"K")</f>
        <v>Adding $-186K actually added $-186K</v>
      </c>
      <c r="M873" s="61">
        <f>'SS taxation calculator'!$C$7+'SS taxation calculator'!$C$8+'SS taxation calculator'!$C$9+B873</f>
        <v>-186000</v>
      </c>
      <c r="N873" s="55">
        <f>J873+B873+'SS taxation calculator'!$C$7</f>
        <v>-186000</v>
      </c>
      <c r="O873" s="55">
        <f t="shared" si="7"/>
        <v>31500</v>
      </c>
      <c r="P873" s="132">
        <f>VLOOKUP('SS taxation calculator'!$C$12,'SS taxation calculator'!$BC$6:$BF$16,3,FALSE)</f>
        <v>0</v>
      </c>
      <c r="Q873" s="132">
        <f>VLOOKUP('SS taxation calculator'!$C$12,'SS taxation calculator'!$BC$6:$BF$16,4,FALSE)</f>
        <v>0</v>
      </c>
      <c r="R873" s="132">
        <f t="shared" si="8"/>
        <v>0</v>
      </c>
      <c r="S873" s="205">
        <f>VLOOKUP('SS taxation calculator'!$C$12,'SS taxation calculator'!$BC$6:$BF$16,2,FALSE)</f>
        <v>0</v>
      </c>
      <c r="T873" s="132">
        <f t="shared" si="9"/>
        <v>0</v>
      </c>
    </row>
    <row r="874" ht="15.75" customHeight="1">
      <c r="A874" s="55">
        <f t="shared" si="12"/>
        <v>0</v>
      </c>
      <c r="B874" s="52">
        <f t="shared" si="2"/>
        <v>-185000</v>
      </c>
      <c r="C874" s="51">
        <f>'SS taxation calculator'!$G$7</f>
        <v>0</v>
      </c>
      <c r="D874" s="52">
        <f>'SS taxation calculator'!$C$7+B874+'SS taxation calculator'!$C$8+'SS taxation calculator'!$C$9*0.5-'Line By Line'!$E$12</f>
        <v>-185000</v>
      </c>
      <c r="E874" s="52">
        <f>IF(D874&lt;'Line By Line'!$E$14,0,MIN(D874-'Line By Line'!$E$14,'Line By Line'!$E$16))</f>
        <v>0</v>
      </c>
      <c r="F874" s="52">
        <f t="shared" si="3"/>
        <v>0</v>
      </c>
      <c r="G874" s="51" t="str">
        <f t="shared" si="4"/>
        <v>50% of 1st TH</v>
      </c>
      <c r="H874" s="51">
        <f>IF('Line By Line'!$E$14&lt;D874,D874-'Line By Line'!$E$14-E874,0)</f>
        <v>0</v>
      </c>
      <c r="I874" s="52">
        <f>H874*'SS taxation calculator'!$E$32</f>
        <v>0</v>
      </c>
      <c r="J874" s="52">
        <f t="shared" si="5"/>
        <v>0</v>
      </c>
      <c r="K874" s="204" t="str">
        <f t="shared" si="6"/>
        <v>#DIV/0!</v>
      </c>
      <c r="L874" s="54" t="str">
        <f>CONCATENATE("Adding $",ROUND(B874/1000,1),"K actually added $",ROUND((B874+(J874-'SS taxation calculator'!$G$8))/1000,1),"K")</f>
        <v>Adding $-185K actually added $-185K</v>
      </c>
      <c r="M874" s="61">
        <f>'SS taxation calculator'!$C$7+'SS taxation calculator'!$C$8+'SS taxation calculator'!$C$9+B874</f>
        <v>-185000</v>
      </c>
      <c r="N874" s="55">
        <f>J874+B874+'SS taxation calculator'!$C$7</f>
        <v>-185000</v>
      </c>
      <c r="O874" s="55">
        <f t="shared" si="7"/>
        <v>31500</v>
      </c>
      <c r="P874" s="132">
        <f>VLOOKUP('SS taxation calculator'!$C$12,'SS taxation calculator'!$BC$6:$BF$16,3,FALSE)</f>
        <v>0</v>
      </c>
      <c r="Q874" s="132">
        <f>VLOOKUP('SS taxation calculator'!$C$12,'SS taxation calculator'!$BC$6:$BF$16,4,FALSE)</f>
        <v>0</v>
      </c>
      <c r="R874" s="132">
        <f t="shared" si="8"/>
        <v>0</v>
      </c>
      <c r="S874" s="205">
        <f>VLOOKUP('SS taxation calculator'!$C$12,'SS taxation calculator'!$BC$6:$BF$16,2,FALSE)</f>
        <v>0</v>
      </c>
      <c r="T874" s="132">
        <f t="shared" si="9"/>
        <v>0</v>
      </c>
    </row>
    <row r="875" ht="15.75" customHeight="1">
      <c r="A875" s="55">
        <f t="shared" si="12"/>
        <v>0</v>
      </c>
      <c r="B875" s="52">
        <f t="shared" si="2"/>
        <v>-184000</v>
      </c>
      <c r="C875" s="51">
        <f>'SS taxation calculator'!$G$7</f>
        <v>0</v>
      </c>
      <c r="D875" s="52">
        <f>'SS taxation calculator'!$C$7+B875+'SS taxation calculator'!$C$8+'SS taxation calculator'!$C$9*0.5-'Line By Line'!$E$12</f>
        <v>-184000</v>
      </c>
      <c r="E875" s="52">
        <f>IF(D875&lt;'Line By Line'!$E$14,0,MIN(D875-'Line By Line'!$E$14,'Line By Line'!$E$16))</f>
        <v>0</v>
      </c>
      <c r="F875" s="52">
        <f t="shared" si="3"/>
        <v>0</v>
      </c>
      <c r="G875" s="51" t="str">
        <f t="shared" si="4"/>
        <v>50% of 1st TH</v>
      </c>
      <c r="H875" s="51">
        <f>IF('Line By Line'!$E$14&lt;D875,D875-'Line By Line'!$E$14-E875,0)</f>
        <v>0</v>
      </c>
      <c r="I875" s="52">
        <f>H875*'SS taxation calculator'!$E$32</f>
        <v>0</v>
      </c>
      <c r="J875" s="52">
        <f t="shared" si="5"/>
        <v>0</v>
      </c>
      <c r="K875" s="204" t="str">
        <f t="shared" si="6"/>
        <v>#DIV/0!</v>
      </c>
      <c r="L875" s="54" t="str">
        <f>CONCATENATE("Adding $",ROUND(B875/1000,1),"K actually added $",ROUND((B875+(J875-'SS taxation calculator'!$G$8))/1000,1),"K")</f>
        <v>Adding $-184K actually added $-184K</v>
      </c>
      <c r="M875" s="61">
        <f>'SS taxation calculator'!$C$7+'SS taxation calculator'!$C$8+'SS taxation calculator'!$C$9+B875</f>
        <v>-184000</v>
      </c>
      <c r="N875" s="55">
        <f>J875+B875+'SS taxation calculator'!$C$7</f>
        <v>-184000</v>
      </c>
      <c r="O875" s="55">
        <f t="shared" si="7"/>
        <v>31500</v>
      </c>
      <c r="P875" s="132">
        <f>VLOOKUP('SS taxation calculator'!$C$12,'SS taxation calculator'!$BC$6:$BF$16,3,FALSE)</f>
        <v>0</v>
      </c>
      <c r="Q875" s="132">
        <f>VLOOKUP('SS taxation calculator'!$C$12,'SS taxation calculator'!$BC$6:$BF$16,4,FALSE)</f>
        <v>0</v>
      </c>
      <c r="R875" s="132">
        <f t="shared" si="8"/>
        <v>0</v>
      </c>
      <c r="S875" s="205">
        <f>VLOOKUP('SS taxation calculator'!$C$12,'SS taxation calculator'!$BC$6:$BF$16,2,FALSE)</f>
        <v>0</v>
      </c>
      <c r="T875" s="132">
        <f t="shared" si="9"/>
        <v>0</v>
      </c>
    </row>
    <row r="876" ht="15.75" customHeight="1">
      <c r="A876" s="55">
        <f t="shared" si="12"/>
        <v>0</v>
      </c>
      <c r="B876" s="52">
        <f t="shared" si="2"/>
        <v>-183000</v>
      </c>
      <c r="C876" s="51">
        <f>'SS taxation calculator'!$G$7</f>
        <v>0</v>
      </c>
      <c r="D876" s="52">
        <f>'SS taxation calculator'!$C$7+B876+'SS taxation calculator'!$C$8+'SS taxation calculator'!$C$9*0.5-'Line By Line'!$E$12</f>
        <v>-183000</v>
      </c>
      <c r="E876" s="52">
        <f>IF(D876&lt;'Line By Line'!$E$14,0,MIN(D876-'Line By Line'!$E$14,'Line By Line'!$E$16))</f>
        <v>0</v>
      </c>
      <c r="F876" s="52">
        <f t="shared" si="3"/>
        <v>0</v>
      </c>
      <c r="G876" s="51" t="str">
        <f t="shared" si="4"/>
        <v>50% of 1st TH</v>
      </c>
      <c r="H876" s="51">
        <f>IF('Line By Line'!$E$14&lt;D876,D876-'Line By Line'!$E$14-E876,0)</f>
        <v>0</v>
      </c>
      <c r="I876" s="52">
        <f>H876*'SS taxation calculator'!$E$32</f>
        <v>0</v>
      </c>
      <c r="J876" s="52">
        <f t="shared" si="5"/>
        <v>0</v>
      </c>
      <c r="K876" s="204" t="str">
        <f t="shared" si="6"/>
        <v>#DIV/0!</v>
      </c>
      <c r="L876" s="54" t="str">
        <f>CONCATENATE("Adding $",ROUND(B876/1000,1),"K actually added $",ROUND((B876+(J876-'SS taxation calculator'!$G$8))/1000,1),"K")</f>
        <v>Adding $-183K actually added $-183K</v>
      </c>
      <c r="M876" s="61">
        <f>'SS taxation calculator'!$C$7+'SS taxation calculator'!$C$8+'SS taxation calculator'!$C$9+B876</f>
        <v>-183000</v>
      </c>
      <c r="N876" s="55">
        <f>J876+B876+'SS taxation calculator'!$C$7</f>
        <v>-183000</v>
      </c>
      <c r="O876" s="55">
        <f t="shared" si="7"/>
        <v>31500</v>
      </c>
      <c r="P876" s="132">
        <f>VLOOKUP('SS taxation calculator'!$C$12,'SS taxation calculator'!$BC$6:$BF$16,3,FALSE)</f>
        <v>0</v>
      </c>
      <c r="Q876" s="132">
        <f>VLOOKUP('SS taxation calculator'!$C$12,'SS taxation calculator'!$BC$6:$BF$16,4,FALSE)</f>
        <v>0</v>
      </c>
      <c r="R876" s="132">
        <f t="shared" si="8"/>
        <v>0</v>
      </c>
      <c r="S876" s="205">
        <f>VLOOKUP('SS taxation calculator'!$C$12,'SS taxation calculator'!$BC$6:$BF$16,2,FALSE)</f>
        <v>0</v>
      </c>
      <c r="T876" s="132">
        <f t="shared" si="9"/>
        <v>0</v>
      </c>
    </row>
    <row r="877" ht="15.75" customHeight="1">
      <c r="A877" s="55">
        <f t="shared" si="12"/>
        <v>0</v>
      </c>
      <c r="B877" s="52">
        <f t="shared" si="2"/>
        <v>-182000</v>
      </c>
      <c r="C877" s="51">
        <f>'SS taxation calculator'!$G$7</f>
        <v>0</v>
      </c>
      <c r="D877" s="52">
        <f>'SS taxation calculator'!$C$7+B877+'SS taxation calculator'!$C$8+'SS taxation calculator'!$C$9*0.5-'Line By Line'!$E$12</f>
        <v>-182000</v>
      </c>
      <c r="E877" s="52">
        <f>IF(D877&lt;'Line By Line'!$E$14,0,MIN(D877-'Line By Line'!$E$14,'Line By Line'!$E$16))</f>
        <v>0</v>
      </c>
      <c r="F877" s="52">
        <f t="shared" si="3"/>
        <v>0</v>
      </c>
      <c r="G877" s="51" t="str">
        <f t="shared" si="4"/>
        <v>50% of 1st TH</v>
      </c>
      <c r="H877" s="51">
        <f>IF('Line By Line'!$E$14&lt;D877,D877-'Line By Line'!$E$14-E877,0)</f>
        <v>0</v>
      </c>
      <c r="I877" s="52">
        <f>H877*'SS taxation calculator'!$E$32</f>
        <v>0</v>
      </c>
      <c r="J877" s="52">
        <f t="shared" si="5"/>
        <v>0</v>
      </c>
      <c r="K877" s="204" t="str">
        <f t="shared" si="6"/>
        <v>#DIV/0!</v>
      </c>
      <c r="L877" s="54" t="str">
        <f>CONCATENATE("Adding $",ROUND(B877/1000,1),"K actually added $",ROUND((B877+(J877-'SS taxation calculator'!$G$8))/1000,1),"K")</f>
        <v>Adding $-182K actually added $-182K</v>
      </c>
      <c r="M877" s="61">
        <f>'SS taxation calculator'!$C$7+'SS taxation calculator'!$C$8+'SS taxation calculator'!$C$9+B877</f>
        <v>-182000</v>
      </c>
      <c r="N877" s="55">
        <f>J877+B877+'SS taxation calculator'!$C$7</f>
        <v>-182000</v>
      </c>
      <c r="O877" s="55">
        <f t="shared" si="7"/>
        <v>31500</v>
      </c>
      <c r="P877" s="132">
        <f>VLOOKUP('SS taxation calculator'!$C$12,'SS taxation calculator'!$BC$6:$BF$16,3,FALSE)</f>
        <v>0</v>
      </c>
      <c r="Q877" s="132">
        <f>VLOOKUP('SS taxation calculator'!$C$12,'SS taxation calculator'!$BC$6:$BF$16,4,FALSE)</f>
        <v>0</v>
      </c>
      <c r="R877" s="132">
        <f t="shared" si="8"/>
        <v>0</v>
      </c>
      <c r="S877" s="205">
        <f>VLOOKUP('SS taxation calculator'!$C$12,'SS taxation calculator'!$BC$6:$BF$16,2,FALSE)</f>
        <v>0</v>
      </c>
      <c r="T877" s="132">
        <f t="shared" si="9"/>
        <v>0</v>
      </c>
    </row>
    <row r="878" ht="15.75" customHeight="1">
      <c r="A878" s="55">
        <f t="shared" si="12"/>
        <v>0</v>
      </c>
      <c r="B878" s="52">
        <f t="shared" si="2"/>
        <v>-181000</v>
      </c>
      <c r="C878" s="51">
        <f>'SS taxation calculator'!$G$7</f>
        <v>0</v>
      </c>
      <c r="D878" s="52">
        <f>'SS taxation calculator'!$C$7+B878+'SS taxation calculator'!$C$8+'SS taxation calculator'!$C$9*0.5-'Line By Line'!$E$12</f>
        <v>-181000</v>
      </c>
      <c r="E878" s="52">
        <f>IF(D878&lt;'Line By Line'!$E$14,0,MIN(D878-'Line By Line'!$E$14,'Line By Line'!$E$16))</f>
        <v>0</v>
      </c>
      <c r="F878" s="52">
        <f t="shared" si="3"/>
        <v>0</v>
      </c>
      <c r="G878" s="51" t="str">
        <f t="shared" si="4"/>
        <v>50% of 1st TH</v>
      </c>
      <c r="H878" s="51">
        <f>IF('Line By Line'!$E$14&lt;D878,D878-'Line By Line'!$E$14-E878,0)</f>
        <v>0</v>
      </c>
      <c r="I878" s="52">
        <f>H878*'SS taxation calculator'!$E$32</f>
        <v>0</v>
      </c>
      <c r="J878" s="52">
        <f t="shared" si="5"/>
        <v>0</v>
      </c>
      <c r="K878" s="204" t="str">
        <f t="shared" si="6"/>
        <v>#DIV/0!</v>
      </c>
      <c r="L878" s="54" t="str">
        <f>CONCATENATE("Adding $",ROUND(B878/1000,1),"K actually added $",ROUND((B878+(J878-'SS taxation calculator'!$G$8))/1000,1),"K")</f>
        <v>Adding $-181K actually added $-181K</v>
      </c>
      <c r="M878" s="61">
        <f>'SS taxation calculator'!$C$7+'SS taxation calculator'!$C$8+'SS taxation calculator'!$C$9+B878</f>
        <v>-181000</v>
      </c>
      <c r="N878" s="55">
        <f>J878+B878+'SS taxation calculator'!$C$7</f>
        <v>-181000</v>
      </c>
      <c r="O878" s="55">
        <f t="shared" si="7"/>
        <v>31500</v>
      </c>
      <c r="P878" s="132">
        <f>VLOOKUP('SS taxation calculator'!$C$12,'SS taxation calculator'!$BC$6:$BF$16,3,FALSE)</f>
        <v>0</v>
      </c>
      <c r="Q878" s="132">
        <f>VLOOKUP('SS taxation calculator'!$C$12,'SS taxation calculator'!$BC$6:$BF$16,4,FALSE)</f>
        <v>0</v>
      </c>
      <c r="R878" s="132">
        <f t="shared" si="8"/>
        <v>0</v>
      </c>
      <c r="S878" s="205">
        <f>VLOOKUP('SS taxation calculator'!$C$12,'SS taxation calculator'!$BC$6:$BF$16,2,FALSE)</f>
        <v>0</v>
      </c>
      <c r="T878" s="132">
        <f t="shared" si="9"/>
        <v>0</v>
      </c>
    </row>
    <row r="879" ht="15.75" customHeight="1">
      <c r="A879" s="55">
        <f t="shared" si="12"/>
        <v>0</v>
      </c>
      <c r="B879" s="52">
        <f t="shared" si="2"/>
        <v>-180000</v>
      </c>
      <c r="C879" s="51">
        <f>'SS taxation calculator'!$G$7</f>
        <v>0</v>
      </c>
      <c r="D879" s="52">
        <f>'SS taxation calculator'!$C$7+B879+'SS taxation calculator'!$C$8+'SS taxation calculator'!$C$9*0.5-'Line By Line'!$E$12</f>
        <v>-180000</v>
      </c>
      <c r="E879" s="52">
        <f>IF(D879&lt;'Line By Line'!$E$14,0,MIN(D879-'Line By Line'!$E$14,'Line By Line'!$E$16))</f>
        <v>0</v>
      </c>
      <c r="F879" s="52">
        <f t="shared" si="3"/>
        <v>0</v>
      </c>
      <c r="G879" s="51" t="str">
        <f t="shared" si="4"/>
        <v>50% of 1st TH</v>
      </c>
      <c r="H879" s="51">
        <f>IF('Line By Line'!$E$14&lt;D879,D879-'Line By Line'!$E$14-E879,0)</f>
        <v>0</v>
      </c>
      <c r="I879" s="52">
        <f>H879*'SS taxation calculator'!$E$32</f>
        <v>0</v>
      </c>
      <c r="J879" s="52">
        <f t="shared" si="5"/>
        <v>0</v>
      </c>
      <c r="K879" s="204" t="str">
        <f t="shared" si="6"/>
        <v>#DIV/0!</v>
      </c>
      <c r="L879" s="54" t="str">
        <f>CONCATENATE("Adding $",ROUND(B879/1000,1),"K actually added $",ROUND((B879+(J879-'SS taxation calculator'!$G$8))/1000,1),"K")</f>
        <v>Adding $-180K actually added $-180K</v>
      </c>
      <c r="M879" s="61">
        <f>'SS taxation calculator'!$C$7+'SS taxation calculator'!$C$8+'SS taxation calculator'!$C$9+B879</f>
        <v>-180000</v>
      </c>
      <c r="N879" s="55">
        <f>J879+B879+'SS taxation calculator'!$C$7</f>
        <v>-180000</v>
      </c>
      <c r="O879" s="55">
        <f t="shared" si="7"/>
        <v>31500</v>
      </c>
      <c r="P879" s="132">
        <f>VLOOKUP('SS taxation calculator'!$C$12,'SS taxation calculator'!$BC$6:$BF$16,3,FALSE)</f>
        <v>0</v>
      </c>
      <c r="Q879" s="132">
        <f>VLOOKUP('SS taxation calculator'!$C$12,'SS taxation calculator'!$BC$6:$BF$16,4,FALSE)</f>
        <v>0</v>
      </c>
      <c r="R879" s="132">
        <f t="shared" si="8"/>
        <v>0</v>
      </c>
      <c r="S879" s="205">
        <f>VLOOKUP('SS taxation calculator'!$C$12,'SS taxation calculator'!$BC$6:$BF$16,2,FALSE)</f>
        <v>0</v>
      </c>
      <c r="T879" s="132">
        <f t="shared" si="9"/>
        <v>0</v>
      </c>
    </row>
    <row r="880" ht="15.75" customHeight="1">
      <c r="A880" s="55">
        <f t="shared" si="12"/>
        <v>0</v>
      </c>
      <c r="B880" s="52">
        <f t="shared" si="2"/>
        <v>-179000</v>
      </c>
      <c r="C880" s="51">
        <f>'SS taxation calculator'!$G$7</f>
        <v>0</v>
      </c>
      <c r="D880" s="52">
        <f>'SS taxation calculator'!$C$7+B880+'SS taxation calculator'!$C$8+'SS taxation calculator'!$C$9*0.5-'Line By Line'!$E$12</f>
        <v>-179000</v>
      </c>
      <c r="E880" s="52">
        <f>IF(D880&lt;'Line By Line'!$E$14,0,MIN(D880-'Line By Line'!$E$14,'Line By Line'!$E$16))</f>
        <v>0</v>
      </c>
      <c r="F880" s="52">
        <f t="shared" si="3"/>
        <v>0</v>
      </c>
      <c r="G880" s="51" t="str">
        <f t="shared" si="4"/>
        <v>50% of 1st TH</v>
      </c>
      <c r="H880" s="51">
        <f>IF('Line By Line'!$E$14&lt;D880,D880-'Line By Line'!$E$14-E880,0)</f>
        <v>0</v>
      </c>
      <c r="I880" s="52">
        <f>H880*'SS taxation calculator'!$E$32</f>
        <v>0</v>
      </c>
      <c r="J880" s="52">
        <f t="shared" si="5"/>
        <v>0</v>
      </c>
      <c r="K880" s="204" t="str">
        <f t="shared" si="6"/>
        <v>#DIV/0!</v>
      </c>
      <c r="L880" s="54" t="str">
        <f>CONCATENATE("Adding $",ROUND(B880/1000,1),"K actually added $",ROUND((B880+(J880-'SS taxation calculator'!$G$8))/1000,1),"K")</f>
        <v>Adding $-179K actually added $-179K</v>
      </c>
      <c r="M880" s="61">
        <f>'SS taxation calculator'!$C$7+'SS taxation calculator'!$C$8+'SS taxation calculator'!$C$9+B880</f>
        <v>-179000</v>
      </c>
      <c r="N880" s="55">
        <f>J880+B880+'SS taxation calculator'!$C$7</f>
        <v>-179000</v>
      </c>
      <c r="O880" s="55">
        <f t="shared" si="7"/>
        <v>31500</v>
      </c>
      <c r="P880" s="132">
        <f>VLOOKUP('SS taxation calculator'!$C$12,'SS taxation calculator'!$BC$6:$BF$16,3,FALSE)</f>
        <v>0</v>
      </c>
      <c r="Q880" s="132">
        <f>VLOOKUP('SS taxation calculator'!$C$12,'SS taxation calculator'!$BC$6:$BF$16,4,FALSE)</f>
        <v>0</v>
      </c>
      <c r="R880" s="132">
        <f t="shared" si="8"/>
        <v>0</v>
      </c>
      <c r="S880" s="205">
        <f>VLOOKUP('SS taxation calculator'!$C$12,'SS taxation calculator'!$BC$6:$BF$16,2,FALSE)</f>
        <v>0</v>
      </c>
      <c r="T880" s="132">
        <f t="shared" si="9"/>
        <v>0</v>
      </c>
    </row>
    <row r="881" ht="15.75" customHeight="1">
      <c r="A881" s="55">
        <f t="shared" si="12"/>
        <v>0</v>
      </c>
      <c r="B881" s="52">
        <f t="shared" si="2"/>
        <v>-178000</v>
      </c>
      <c r="C881" s="51">
        <f>'SS taxation calculator'!$G$7</f>
        <v>0</v>
      </c>
      <c r="D881" s="52">
        <f>'SS taxation calculator'!$C$7+B881+'SS taxation calculator'!$C$8+'SS taxation calculator'!$C$9*0.5-'Line By Line'!$E$12</f>
        <v>-178000</v>
      </c>
      <c r="E881" s="52">
        <f>IF(D881&lt;'Line By Line'!$E$14,0,MIN(D881-'Line By Line'!$E$14,'Line By Line'!$E$16))</f>
        <v>0</v>
      </c>
      <c r="F881" s="52">
        <f t="shared" si="3"/>
        <v>0</v>
      </c>
      <c r="G881" s="51" t="str">
        <f t="shared" si="4"/>
        <v>50% of 1st TH</v>
      </c>
      <c r="H881" s="51">
        <f>IF('Line By Line'!$E$14&lt;D881,D881-'Line By Line'!$E$14-E881,0)</f>
        <v>0</v>
      </c>
      <c r="I881" s="52">
        <f>H881*'SS taxation calculator'!$E$32</f>
        <v>0</v>
      </c>
      <c r="J881" s="52">
        <f t="shared" si="5"/>
        <v>0</v>
      </c>
      <c r="K881" s="204" t="str">
        <f t="shared" si="6"/>
        <v>#DIV/0!</v>
      </c>
      <c r="L881" s="54" t="str">
        <f>CONCATENATE("Adding $",ROUND(B881/1000,1),"K actually added $",ROUND((B881+(J881-'SS taxation calculator'!$G$8))/1000,1),"K")</f>
        <v>Adding $-178K actually added $-178K</v>
      </c>
      <c r="M881" s="61">
        <f>'SS taxation calculator'!$C$7+'SS taxation calculator'!$C$8+'SS taxation calculator'!$C$9+B881</f>
        <v>-178000</v>
      </c>
      <c r="N881" s="55">
        <f>J881+B881+'SS taxation calculator'!$C$7</f>
        <v>-178000</v>
      </c>
      <c r="O881" s="55">
        <f t="shared" si="7"/>
        <v>31500</v>
      </c>
      <c r="P881" s="132">
        <f>VLOOKUP('SS taxation calculator'!$C$12,'SS taxation calculator'!$BC$6:$BF$16,3,FALSE)</f>
        <v>0</v>
      </c>
      <c r="Q881" s="132">
        <f>VLOOKUP('SS taxation calculator'!$C$12,'SS taxation calculator'!$BC$6:$BF$16,4,FALSE)</f>
        <v>0</v>
      </c>
      <c r="R881" s="132">
        <f t="shared" si="8"/>
        <v>0</v>
      </c>
      <c r="S881" s="205">
        <f>VLOOKUP('SS taxation calculator'!$C$12,'SS taxation calculator'!$BC$6:$BF$16,2,FALSE)</f>
        <v>0</v>
      </c>
      <c r="T881" s="132">
        <f t="shared" si="9"/>
        <v>0</v>
      </c>
    </row>
    <row r="882" ht="15.75" customHeight="1">
      <c r="A882" s="55">
        <f t="shared" si="12"/>
        <v>0</v>
      </c>
      <c r="B882" s="52">
        <f t="shared" si="2"/>
        <v>-177000</v>
      </c>
      <c r="C882" s="51">
        <f>'SS taxation calculator'!$G$7</f>
        <v>0</v>
      </c>
      <c r="D882" s="52">
        <f>'SS taxation calculator'!$C$7+B882+'SS taxation calculator'!$C$8+'SS taxation calculator'!$C$9*0.5-'Line By Line'!$E$12</f>
        <v>-177000</v>
      </c>
      <c r="E882" s="52">
        <f>IF(D882&lt;'Line By Line'!$E$14,0,MIN(D882-'Line By Line'!$E$14,'Line By Line'!$E$16))</f>
        <v>0</v>
      </c>
      <c r="F882" s="52">
        <f t="shared" si="3"/>
        <v>0</v>
      </c>
      <c r="G882" s="51" t="str">
        <f t="shared" si="4"/>
        <v>50% of 1st TH</v>
      </c>
      <c r="H882" s="51">
        <f>IF('Line By Line'!$E$14&lt;D882,D882-'Line By Line'!$E$14-E882,0)</f>
        <v>0</v>
      </c>
      <c r="I882" s="52">
        <f>H882*'SS taxation calculator'!$E$32</f>
        <v>0</v>
      </c>
      <c r="J882" s="52">
        <f t="shared" si="5"/>
        <v>0</v>
      </c>
      <c r="K882" s="204" t="str">
        <f t="shared" si="6"/>
        <v>#DIV/0!</v>
      </c>
      <c r="L882" s="54" t="str">
        <f>CONCATENATE("Adding $",ROUND(B882/1000,1),"K actually added $",ROUND((B882+(J882-'SS taxation calculator'!$G$8))/1000,1),"K")</f>
        <v>Adding $-177K actually added $-177K</v>
      </c>
      <c r="M882" s="61">
        <f>'SS taxation calculator'!$C$7+'SS taxation calculator'!$C$8+'SS taxation calculator'!$C$9+B882</f>
        <v>-177000</v>
      </c>
      <c r="N882" s="55">
        <f>J882+B882+'SS taxation calculator'!$C$7</f>
        <v>-177000</v>
      </c>
      <c r="O882" s="55">
        <f t="shared" si="7"/>
        <v>31500</v>
      </c>
      <c r="P882" s="132">
        <f>VLOOKUP('SS taxation calculator'!$C$12,'SS taxation calculator'!$BC$6:$BF$16,3,FALSE)</f>
        <v>0</v>
      </c>
      <c r="Q882" s="132">
        <f>VLOOKUP('SS taxation calculator'!$C$12,'SS taxation calculator'!$BC$6:$BF$16,4,FALSE)</f>
        <v>0</v>
      </c>
      <c r="R882" s="132">
        <f t="shared" si="8"/>
        <v>0</v>
      </c>
      <c r="S882" s="205">
        <f>VLOOKUP('SS taxation calculator'!$C$12,'SS taxation calculator'!$BC$6:$BF$16,2,FALSE)</f>
        <v>0</v>
      </c>
      <c r="T882" s="132">
        <f t="shared" si="9"/>
        <v>0</v>
      </c>
    </row>
    <row r="883" ht="15.75" customHeight="1">
      <c r="A883" s="55">
        <f t="shared" si="12"/>
        <v>0</v>
      </c>
      <c r="B883" s="52">
        <f t="shared" si="2"/>
        <v>-176000</v>
      </c>
      <c r="C883" s="51">
        <f>'SS taxation calculator'!$G$7</f>
        <v>0</v>
      </c>
      <c r="D883" s="52">
        <f>'SS taxation calculator'!$C$7+B883+'SS taxation calculator'!$C$8+'SS taxation calculator'!$C$9*0.5-'Line By Line'!$E$12</f>
        <v>-176000</v>
      </c>
      <c r="E883" s="52">
        <f>IF(D883&lt;'Line By Line'!$E$14,0,MIN(D883-'Line By Line'!$E$14,'Line By Line'!$E$16))</f>
        <v>0</v>
      </c>
      <c r="F883" s="52">
        <f t="shared" si="3"/>
        <v>0</v>
      </c>
      <c r="G883" s="51" t="str">
        <f t="shared" si="4"/>
        <v>50% of 1st TH</v>
      </c>
      <c r="H883" s="51">
        <f>IF('Line By Line'!$E$14&lt;D883,D883-'Line By Line'!$E$14-E883,0)</f>
        <v>0</v>
      </c>
      <c r="I883" s="52">
        <f>H883*'SS taxation calculator'!$E$32</f>
        <v>0</v>
      </c>
      <c r="J883" s="52">
        <f t="shared" si="5"/>
        <v>0</v>
      </c>
      <c r="K883" s="204" t="str">
        <f t="shared" si="6"/>
        <v>#DIV/0!</v>
      </c>
      <c r="L883" s="54" t="str">
        <f>CONCATENATE("Adding $",ROUND(B883/1000,1),"K actually added $",ROUND((B883+(J883-'SS taxation calculator'!$G$8))/1000,1),"K")</f>
        <v>Adding $-176K actually added $-176K</v>
      </c>
      <c r="M883" s="61">
        <f>'SS taxation calculator'!$C$7+'SS taxation calculator'!$C$8+'SS taxation calculator'!$C$9+B883</f>
        <v>-176000</v>
      </c>
      <c r="N883" s="55">
        <f>J883+B883+'SS taxation calculator'!$C$7</f>
        <v>-176000</v>
      </c>
      <c r="O883" s="55">
        <f t="shared" si="7"/>
        <v>31500</v>
      </c>
      <c r="P883" s="132">
        <f>VLOOKUP('SS taxation calculator'!$C$12,'SS taxation calculator'!$BC$6:$BF$16,3,FALSE)</f>
        <v>0</v>
      </c>
      <c r="Q883" s="132">
        <f>VLOOKUP('SS taxation calculator'!$C$12,'SS taxation calculator'!$BC$6:$BF$16,4,FALSE)</f>
        <v>0</v>
      </c>
      <c r="R883" s="132">
        <f t="shared" si="8"/>
        <v>0</v>
      </c>
      <c r="S883" s="205">
        <f>VLOOKUP('SS taxation calculator'!$C$12,'SS taxation calculator'!$BC$6:$BF$16,2,FALSE)</f>
        <v>0</v>
      </c>
      <c r="T883" s="132">
        <f t="shared" si="9"/>
        <v>0</v>
      </c>
    </row>
    <row r="884" ht="15.75" customHeight="1">
      <c r="A884" s="55">
        <f t="shared" si="12"/>
        <v>0</v>
      </c>
      <c r="B884" s="52">
        <f t="shared" si="2"/>
        <v>-175000</v>
      </c>
      <c r="C884" s="51">
        <f>'SS taxation calculator'!$G$7</f>
        <v>0</v>
      </c>
      <c r="D884" s="52">
        <f>'SS taxation calculator'!$C$7+B884+'SS taxation calculator'!$C$8+'SS taxation calculator'!$C$9*0.5-'Line By Line'!$E$12</f>
        <v>-175000</v>
      </c>
      <c r="E884" s="52">
        <f>IF(D884&lt;'Line By Line'!$E$14,0,MIN(D884-'Line By Line'!$E$14,'Line By Line'!$E$16))</f>
        <v>0</v>
      </c>
      <c r="F884" s="52">
        <f t="shared" si="3"/>
        <v>0</v>
      </c>
      <c r="G884" s="51" t="str">
        <f t="shared" si="4"/>
        <v>50% of 1st TH</v>
      </c>
      <c r="H884" s="51">
        <f>IF('Line By Line'!$E$14&lt;D884,D884-'Line By Line'!$E$14-E884,0)</f>
        <v>0</v>
      </c>
      <c r="I884" s="52">
        <f>H884*'SS taxation calculator'!$E$32</f>
        <v>0</v>
      </c>
      <c r="J884" s="52">
        <f t="shared" si="5"/>
        <v>0</v>
      </c>
      <c r="K884" s="204" t="str">
        <f t="shared" si="6"/>
        <v>#DIV/0!</v>
      </c>
      <c r="L884" s="54" t="str">
        <f>CONCATENATE("Adding $",ROUND(B884/1000,1),"K actually added $",ROUND((B884+(J884-'SS taxation calculator'!$G$8))/1000,1),"K")</f>
        <v>Adding $-175K actually added $-175K</v>
      </c>
      <c r="M884" s="61">
        <f>'SS taxation calculator'!$C$7+'SS taxation calculator'!$C$8+'SS taxation calculator'!$C$9+B884</f>
        <v>-175000</v>
      </c>
      <c r="N884" s="55">
        <f>J884+B884+'SS taxation calculator'!$C$7</f>
        <v>-175000</v>
      </c>
      <c r="O884" s="55">
        <f t="shared" si="7"/>
        <v>31500</v>
      </c>
      <c r="P884" s="132">
        <f>VLOOKUP('SS taxation calculator'!$C$12,'SS taxation calculator'!$BC$6:$BF$16,3,FALSE)</f>
        <v>0</v>
      </c>
      <c r="Q884" s="132">
        <f>VLOOKUP('SS taxation calculator'!$C$12,'SS taxation calculator'!$BC$6:$BF$16,4,FALSE)</f>
        <v>0</v>
      </c>
      <c r="R884" s="132">
        <f t="shared" si="8"/>
        <v>0</v>
      </c>
      <c r="S884" s="205">
        <f>VLOOKUP('SS taxation calculator'!$C$12,'SS taxation calculator'!$BC$6:$BF$16,2,FALSE)</f>
        <v>0</v>
      </c>
      <c r="T884" s="132">
        <f t="shared" si="9"/>
        <v>0</v>
      </c>
    </row>
    <row r="885" ht="15.75" customHeight="1">
      <c r="A885" s="55">
        <f t="shared" si="12"/>
        <v>0</v>
      </c>
      <c r="B885" s="52">
        <f t="shared" si="2"/>
        <v>-174000</v>
      </c>
      <c r="C885" s="51">
        <f>'SS taxation calculator'!$G$7</f>
        <v>0</v>
      </c>
      <c r="D885" s="52">
        <f>'SS taxation calculator'!$C$7+B885+'SS taxation calculator'!$C$8+'SS taxation calculator'!$C$9*0.5-'Line By Line'!$E$12</f>
        <v>-174000</v>
      </c>
      <c r="E885" s="52">
        <f>IF(D885&lt;'Line By Line'!$E$14,0,MIN(D885-'Line By Line'!$E$14,'Line By Line'!$E$16))</f>
        <v>0</v>
      </c>
      <c r="F885" s="52">
        <f t="shared" si="3"/>
        <v>0</v>
      </c>
      <c r="G885" s="51" t="str">
        <f t="shared" si="4"/>
        <v>50% of 1st TH</v>
      </c>
      <c r="H885" s="51">
        <f>IF('Line By Line'!$E$14&lt;D885,D885-'Line By Line'!$E$14-E885,0)</f>
        <v>0</v>
      </c>
      <c r="I885" s="52">
        <f>H885*'SS taxation calculator'!$E$32</f>
        <v>0</v>
      </c>
      <c r="J885" s="52">
        <f t="shared" si="5"/>
        <v>0</v>
      </c>
      <c r="K885" s="204" t="str">
        <f t="shared" si="6"/>
        <v>#DIV/0!</v>
      </c>
      <c r="L885" s="54" t="str">
        <f>CONCATENATE("Adding $",ROUND(B885/1000,1),"K actually added $",ROUND((B885+(J885-'SS taxation calculator'!$G$8))/1000,1),"K")</f>
        <v>Adding $-174K actually added $-174K</v>
      </c>
      <c r="M885" s="61">
        <f>'SS taxation calculator'!$C$7+'SS taxation calculator'!$C$8+'SS taxation calculator'!$C$9+B885</f>
        <v>-174000</v>
      </c>
      <c r="N885" s="55">
        <f>J885+B885+'SS taxation calculator'!$C$7</f>
        <v>-174000</v>
      </c>
      <c r="O885" s="55">
        <f t="shared" si="7"/>
        <v>31500</v>
      </c>
      <c r="P885" s="132">
        <f>VLOOKUP('SS taxation calculator'!$C$12,'SS taxation calculator'!$BC$6:$BF$16,3,FALSE)</f>
        <v>0</v>
      </c>
      <c r="Q885" s="132">
        <f>VLOOKUP('SS taxation calculator'!$C$12,'SS taxation calculator'!$BC$6:$BF$16,4,FALSE)</f>
        <v>0</v>
      </c>
      <c r="R885" s="132">
        <f t="shared" si="8"/>
        <v>0</v>
      </c>
      <c r="S885" s="205">
        <f>VLOOKUP('SS taxation calculator'!$C$12,'SS taxation calculator'!$BC$6:$BF$16,2,FALSE)</f>
        <v>0</v>
      </c>
      <c r="T885" s="132">
        <f t="shared" si="9"/>
        <v>0</v>
      </c>
    </row>
    <row r="886" ht="15.75" customHeight="1">
      <c r="A886" s="55">
        <f t="shared" si="12"/>
        <v>0</v>
      </c>
      <c r="B886" s="52">
        <f t="shared" si="2"/>
        <v>-173000</v>
      </c>
      <c r="C886" s="51">
        <f>'SS taxation calculator'!$G$7</f>
        <v>0</v>
      </c>
      <c r="D886" s="52">
        <f>'SS taxation calculator'!$C$7+B886+'SS taxation calculator'!$C$8+'SS taxation calculator'!$C$9*0.5-'Line By Line'!$E$12</f>
        <v>-173000</v>
      </c>
      <c r="E886" s="52">
        <f>IF(D886&lt;'Line By Line'!$E$14,0,MIN(D886-'Line By Line'!$E$14,'Line By Line'!$E$16))</f>
        <v>0</v>
      </c>
      <c r="F886" s="52">
        <f t="shared" si="3"/>
        <v>0</v>
      </c>
      <c r="G886" s="51" t="str">
        <f t="shared" si="4"/>
        <v>50% of 1st TH</v>
      </c>
      <c r="H886" s="51">
        <f>IF('Line By Line'!$E$14&lt;D886,D886-'Line By Line'!$E$14-E886,0)</f>
        <v>0</v>
      </c>
      <c r="I886" s="52">
        <f>H886*'SS taxation calculator'!$E$32</f>
        <v>0</v>
      </c>
      <c r="J886" s="52">
        <f t="shared" si="5"/>
        <v>0</v>
      </c>
      <c r="K886" s="204" t="str">
        <f t="shared" si="6"/>
        <v>#DIV/0!</v>
      </c>
      <c r="L886" s="54" t="str">
        <f>CONCATENATE("Adding $",ROUND(B886/1000,1),"K actually added $",ROUND((B886+(J886-'SS taxation calculator'!$G$8))/1000,1),"K")</f>
        <v>Adding $-173K actually added $-173K</v>
      </c>
      <c r="M886" s="61">
        <f>'SS taxation calculator'!$C$7+'SS taxation calculator'!$C$8+'SS taxation calculator'!$C$9+B886</f>
        <v>-173000</v>
      </c>
      <c r="N886" s="55">
        <f>J886+B886+'SS taxation calculator'!$C$7</f>
        <v>-173000</v>
      </c>
      <c r="O886" s="55">
        <f t="shared" si="7"/>
        <v>31500</v>
      </c>
      <c r="P886" s="132">
        <f>VLOOKUP('SS taxation calculator'!$C$12,'SS taxation calculator'!$BC$6:$BF$16,3,FALSE)</f>
        <v>0</v>
      </c>
      <c r="Q886" s="132">
        <f>VLOOKUP('SS taxation calculator'!$C$12,'SS taxation calculator'!$BC$6:$BF$16,4,FALSE)</f>
        <v>0</v>
      </c>
      <c r="R886" s="132">
        <f t="shared" si="8"/>
        <v>0</v>
      </c>
      <c r="S886" s="205">
        <f>VLOOKUP('SS taxation calculator'!$C$12,'SS taxation calculator'!$BC$6:$BF$16,2,FALSE)</f>
        <v>0</v>
      </c>
      <c r="T886" s="132">
        <f t="shared" si="9"/>
        <v>0</v>
      </c>
    </row>
    <row r="887" ht="15.75" customHeight="1">
      <c r="A887" s="55">
        <f t="shared" si="12"/>
        <v>0</v>
      </c>
      <c r="B887" s="52">
        <f t="shared" si="2"/>
        <v>-172000</v>
      </c>
      <c r="C887" s="51">
        <f>'SS taxation calculator'!$G$7</f>
        <v>0</v>
      </c>
      <c r="D887" s="52">
        <f>'SS taxation calculator'!$C$7+B887+'SS taxation calculator'!$C$8+'SS taxation calculator'!$C$9*0.5-'Line By Line'!$E$12</f>
        <v>-172000</v>
      </c>
      <c r="E887" s="52">
        <f>IF(D887&lt;'Line By Line'!$E$14,0,MIN(D887-'Line By Line'!$E$14,'Line By Line'!$E$16))</f>
        <v>0</v>
      </c>
      <c r="F887" s="52">
        <f t="shared" si="3"/>
        <v>0</v>
      </c>
      <c r="G887" s="51" t="str">
        <f t="shared" si="4"/>
        <v>50% of 1st TH</v>
      </c>
      <c r="H887" s="51">
        <f>IF('Line By Line'!$E$14&lt;D887,D887-'Line By Line'!$E$14-E887,0)</f>
        <v>0</v>
      </c>
      <c r="I887" s="52">
        <f>H887*'SS taxation calculator'!$E$32</f>
        <v>0</v>
      </c>
      <c r="J887" s="52">
        <f t="shared" si="5"/>
        <v>0</v>
      </c>
      <c r="K887" s="204" t="str">
        <f t="shared" si="6"/>
        <v>#DIV/0!</v>
      </c>
      <c r="L887" s="54" t="str">
        <f>CONCATENATE("Adding $",ROUND(B887/1000,1),"K actually added $",ROUND((B887+(J887-'SS taxation calculator'!$G$8))/1000,1),"K")</f>
        <v>Adding $-172K actually added $-172K</v>
      </c>
      <c r="M887" s="61">
        <f>'SS taxation calculator'!$C$7+'SS taxation calculator'!$C$8+'SS taxation calculator'!$C$9+B887</f>
        <v>-172000</v>
      </c>
      <c r="N887" s="55">
        <f>J887+B887+'SS taxation calculator'!$C$7</f>
        <v>-172000</v>
      </c>
      <c r="O887" s="55">
        <f t="shared" si="7"/>
        <v>31500</v>
      </c>
      <c r="P887" s="132">
        <f>VLOOKUP('SS taxation calculator'!$C$12,'SS taxation calculator'!$BC$6:$BF$16,3,FALSE)</f>
        <v>0</v>
      </c>
      <c r="Q887" s="132">
        <f>VLOOKUP('SS taxation calculator'!$C$12,'SS taxation calculator'!$BC$6:$BF$16,4,FALSE)</f>
        <v>0</v>
      </c>
      <c r="R887" s="132">
        <f t="shared" si="8"/>
        <v>0</v>
      </c>
      <c r="S887" s="205">
        <f>VLOOKUP('SS taxation calculator'!$C$12,'SS taxation calculator'!$BC$6:$BF$16,2,FALSE)</f>
        <v>0</v>
      </c>
      <c r="T887" s="132">
        <f t="shared" si="9"/>
        <v>0</v>
      </c>
    </row>
    <row r="888" ht="15.75" customHeight="1">
      <c r="A888" s="55">
        <f t="shared" si="12"/>
        <v>0</v>
      </c>
      <c r="B888" s="52">
        <f t="shared" si="2"/>
        <v>-171000</v>
      </c>
      <c r="C888" s="51">
        <f>'SS taxation calculator'!$G$7</f>
        <v>0</v>
      </c>
      <c r="D888" s="52">
        <f>'SS taxation calculator'!$C$7+B888+'SS taxation calculator'!$C$8+'SS taxation calculator'!$C$9*0.5-'Line By Line'!$E$12</f>
        <v>-171000</v>
      </c>
      <c r="E888" s="52">
        <f>IF(D888&lt;'Line By Line'!$E$14,0,MIN(D888-'Line By Line'!$E$14,'Line By Line'!$E$16))</f>
        <v>0</v>
      </c>
      <c r="F888" s="52">
        <f t="shared" si="3"/>
        <v>0</v>
      </c>
      <c r="G888" s="51" t="str">
        <f t="shared" si="4"/>
        <v>50% of 1st TH</v>
      </c>
      <c r="H888" s="51">
        <f>IF('Line By Line'!$E$14&lt;D888,D888-'Line By Line'!$E$14-E888,0)</f>
        <v>0</v>
      </c>
      <c r="I888" s="52">
        <f>H888*'SS taxation calculator'!$E$32</f>
        <v>0</v>
      </c>
      <c r="J888" s="52">
        <f t="shared" si="5"/>
        <v>0</v>
      </c>
      <c r="K888" s="204" t="str">
        <f t="shared" si="6"/>
        <v>#DIV/0!</v>
      </c>
      <c r="L888" s="54" t="str">
        <f>CONCATENATE("Adding $",ROUND(B888/1000,1),"K actually added $",ROUND((B888+(J888-'SS taxation calculator'!$G$8))/1000,1),"K")</f>
        <v>Adding $-171K actually added $-171K</v>
      </c>
      <c r="M888" s="61">
        <f>'SS taxation calculator'!$C$7+'SS taxation calculator'!$C$8+'SS taxation calculator'!$C$9+B888</f>
        <v>-171000</v>
      </c>
      <c r="N888" s="55">
        <f>J888+B888+'SS taxation calculator'!$C$7</f>
        <v>-171000</v>
      </c>
      <c r="O888" s="55">
        <f t="shared" si="7"/>
        <v>31500</v>
      </c>
      <c r="P888" s="132">
        <f>VLOOKUP('SS taxation calculator'!$C$12,'SS taxation calculator'!$BC$6:$BF$16,3,FALSE)</f>
        <v>0</v>
      </c>
      <c r="Q888" s="132">
        <f>VLOOKUP('SS taxation calculator'!$C$12,'SS taxation calculator'!$BC$6:$BF$16,4,FALSE)</f>
        <v>0</v>
      </c>
      <c r="R888" s="132">
        <f t="shared" si="8"/>
        <v>0</v>
      </c>
      <c r="S888" s="205">
        <f>VLOOKUP('SS taxation calculator'!$C$12,'SS taxation calculator'!$BC$6:$BF$16,2,FALSE)</f>
        <v>0</v>
      </c>
      <c r="T888" s="132">
        <f t="shared" si="9"/>
        <v>0</v>
      </c>
    </row>
    <row r="889" ht="15.75" customHeight="1">
      <c r="A889" s="55">
        <f t="shared" si="12"/>
        <v>0</v>
      </c>
      <c r="B889" s="52">
        <f t="shared" si="2"/>
        <v>-170000</v>
      </c>
      <c r="C889" s="51">
        <f>'SS taxation calculator'!$G$7</f>
        <v>0</v>
      </c>
      <c r="D889" s="52">
        <f>'SS taxation calculator'!$C$7+B889+'SS taxation calculator'!$C$8+'SS taxation calculator'!$C$9*0.5-'Line By Line'!$E$12</f>
        <v>-170000</v>
      </c>
      <c r="E889" s="52">
        <f>IF(D889&lt;'Line By Line'!$E$14,0,MIN(D889-'Line By Line'!$E$14,'Line By Line'!$E$16))</f>
        <v>0</v>
      </c>
      <c r="F889" s="52">
        <f t="shared" si="3"/>
        <v>0</v>
      </c>
      <c r="G889" s="51" t="str">
        <f t="shared" si="4"/>
        <v>50% of 1st TH</v>
      </c>
      <c r="H889" s="51">
        <f>IF('Line By Line'!$E$14&lt;D889,D889-'Line By Line'!$E$14-E889,0)</f>
        <v>0</v>
      </c>
      <c r="I889" s="52">
        <f>H889*'SS taxation calculator'!$E$32</f>
        <v>0</v>
      </c>
      <c r="J889" s="52">
        <f t="shared" si="5"/>
        <v>0</v>
      </c>
      <c r="K889" s="204" t="str">
        <f t="shared" si="6"/>
        <v>#DIV/0!</v>
      </c>
      <c r="L889" s="54" t="str">
        <f>CONCATENATE("Adding $",ROUND(B889/1000,1),"K actually added $",ROUND((B889+(J889-'SS taxation calculator'!$G$8))/1000,1),"K")</f>
        <v>Adding $-170K actually added $-170K</v>
      </c>
      <c r="M889" s="61">
        <f>'SS taxation calculator'!$C$7+'SS taxation calculator'!$C$8+'SS taxation calculator'!$C$9+B889</f>
        <v>-170000</v>
      </c>
      <c r="N889" s="55">
        <f>J889+B889+'SS taxation calculator'!$C$7</f>
        <v>-170000</v>
      </c>
      <c r="O889" s="55">
        <f t="shared" si="7"/>
        <v>31500</v>
      </c>
      <c r="P889" s="132">
        <f>VLOOKUP('SS taxation calculator'!$C$12,'SS taxation calculator'!$BC$6:$BF$16,3,FALSE)</f>
        <v>0</v>
      </c>
      <c r="Q889" s="132">
        <f>VLOOKUP('SS taxation calculator'!$C$12,'SS taxation calculator'!$BC$6:$BF$16,4,FALSE)</f>
        <v>0</v>
      </c>
      <c r="R889" s="132">
        <f t="shared" si="8"/>
        <v>0</v>
      </c>
      <c r="S889" s="205">
        <f>VLOOKUP('SS taxation calculator'!$C$12,'SS taxation calculator'!$BC$6:$BF$16,2,FALSE)</f>
        <v>0</v>
      </c>
      <c r="T889" s="132">
        <f t="shared" si="9"/>
        <v>0</v>
      </c>
    </row>
    <row r="890" ht="15.75" customHeight="1">
      <c r="A890" s="55">
        <f t="shared" si="12"/>
        <v>0</v>
      </c>
      <c r="B890" s="52">
        <f t="shared" si="2"/>
        <v>-169000</v>
      </c>
      <c r="C890" s="51">
        <f>'SS taxation calculator'!$G$7</f>
        <v>0</v>
      </c>
      <c r="D890" s="52">
        <f>'SS taxation calculator'!$C$7+B890+'SS taxation calculator'!$C$8+'SS taxation calculator'!$C$9*0.5-'Line By Line'!$E$12</f>
        <v>-169000</v>
      </c>
      <c r="E890" s="52">
        <f>IF(D890&lt;'Line By Line'!$E$14,0,MIN(D890-'Line By Line'!$E$14,'Line By Line'!$E$16))</f>
        <v>0</v>
      </c>
      <c r="F890" s="52">
        <f t="shared" si="3"/>
        <v>0</v>
      </c>
      <c r="G890" s="51" t="str">
        <f t="shared" si="4"/>
        <v>50% of 1st TH</v>
      </c>
      <c r="H890" s="51">
        <f>IF('Line By Line'!$E$14&lt;D890,D890-'Line By Line'!$E$14-E890,0)</f>
        <v>0</v>
      </c>
      <c r="I890" s="52">
        <f>H890*'SS taxation calculator'!$E$32</f>
        <v>0</v>
      </c>
      <c r="J890" s="52">
        <f t="shared" si="5"/>
        <v>0</v>
      </c>
      <c r="K890" s="204" t="str">
        <f t="shared" si="6"/>
        <v>#DIV/0!</v>
      </c>
      <c r="L890" s="54" t="str">
        <f>CONCATENATE("Adding $",ROUND(B890/1000,1),"K actually added $",ROUND((B890+(J890-'SS taxation calculator'!$G$8))/1000,1),"K")</f>
        <v>Adding $-169K actually added $-169K</v>
      </c>
      <c r="M890" s="61">
        <f>'SS taxation calculator'!$C$7+'SS taxation calculator'!$C$8+'SS taxation calculator'!$C$9+B890</f>
        <v>-169000</v>
      </c>
      <c r="N890" s="55">
        <f>J890+B890+'SS taxation calculator'!$C$7</f>
        <v>-169000</v>
      </c>
      <c r="O890" s="55">
        <f t="shared" si="7"/>
        <v>31500</v>
      </c>
      <c r="P890" s="132">
        <f>VLOOKUP('SS taxation calculator'!$C$12,'SS taxation calculator'!$BC$6:$BF$16,3,FALSE)</f>
        <v>0</v>
      </c>
      <c r="Q890" s="132">
        <f>VLOOKUP('SS taxation calculator'!$C$12,'SS taxation calculator'!$BC$6:$BF$16,4,FALSE)</f>
        <v>0</v>
      </c>
      <c r="R890" s="132">
        <f t="shared" si="8"/>
        <v>0</v>
      </c>
      <c r="S890" s="205">
        <f>VLOOKUP('SS taxation calculator'!$C$12,'SS taxation calculator'!$BC$6:$BF$16,2,FALSE)</f>
        <v>0</v>
      </c>
      <c r="T890" s="132">
        <f t="shared" si="9"/>
        <v>0</v>
      </c>
    </row>
    <row r="891" ht="15.75" customHeight="1">
      <c r="A891" s="55">
        <f t="shared" si="12"/>
        <v>0</v>
      </c>
      <c r="B891" s="52">
        <f t="shared" si="2"/>
        <v>-168000</v>
      </c>
      <c r="C891" s="51">
        <f>'SS taxation calculator'!$G$7</f>
        <v>0</v>
      </c>
      <c r="D891" s="52">
        <f>'SS taxation calculator'!$C$7+B891+'SS taxation calculator'!$C$8+'SS taxation calculator'!$C$9*0.5-'Line By Line'!$E$12</f>
        <v>-168000</v>
      </c>
      <c r="E891" s="52">
        <f>IF(D891&lt;'Line By Line'!$E$14,0,MIN(D891-'Line By Line'!$E$14,'Line By Line'!$E$16))</f>
        <v>0</v>
      </c>
      <c r="F891" s="52">
        <f t="shared" si="3"/>
        <v>0</v>
      </c>
      <c r="G891" s="51" t="str">
        <f t="shared" si="4"/>
        <v>50% of 1st TH</v>
      </c>
      <c r="H891" s="51">
        <f>IF('Line By Line'!$E$14&lt;D891,D891-'Line By Line'!$E$14-E891,0)</f>
        <v>0</v>
      </c>
      <c r="I891" s="52">
        <f>H891*'SS taxation calculator'!$E$32</f>
        <v>0</v>
      </c>
      <c r="J891" s="52">
        <f t="shared" si="5"/>
        <v>0</v>
      </c>
      <c r="K891" s="204" t="str">
        <f t="shared" si="6"/>
        <v>#DIV/0!</v>
      </c>
      <c r="L891" s="54" t="str">
        <f>CONCATENATE("Adding $",ROUND(B891/1000,1),"K actually added $",ROUND((B891+(J891-'SS taxation calculator'!$G$8))/1000,1),"K")</f>
        <v>Adding $-168K actually added $-168K</v>
      </c>
      <c r="M891" s="61">
        <f>'SS taxation calculator'!$C$7+'SS taxation calculator'!$C$8+'SS taxation calculator'!$C$9+B891</f>
        <v>-168000</v>
      </c>
      <c r="N891" s="55">
        <f>J891+B891+'SS taxation calculator'!$C$7</f>
        <v>-168000</v>
      </c>
      <c r="O891" s="55">
        <f t="shared" si="7"/>
        <v>31500</v>
      </c>
      <c r="P891" s="132">
        <f>VLOOKUP('SS taxation calculator'!$C$12,'SS taxation calculator'!$BC$6:$BF$16,3,FALSE)</f>
        <v>0</v>
      </c>
      <c r="Q891" s="132">
        <f>VLOOKUP('SS taxation calculator'!$C$12,'SS taxation calculator'!$BC$6:$BF$16,4,FALSE)</f>
        <v>0</v>
      </c>
      <c r="R891" s="132">
        <f t="shared" si="8"/>
        <v>0</v>
      </c>
      <c r="S891" s="205">
        <f>VLOOKUP('SS taxation calculator'!$C$12,'SS taxation calculator'!$BC$6:$BF$16,2,FALSE)</f>
        <v>0</v>
      </c>
      <c r="T891" s="132">
        <f t="shared" si="9"/>
        <v>0</v>
      </c>
    </row>
    <row r="892" ht="15.75" customHeight="1">
      <c r="A892" s="55">
        <f t="shared" si="12"/>
        <v>0</v>
      </c>
      <c r="B892" s="52">
        <f t="shared" si="2"/>
        <v>-167000</v>
      </c>
      <c r="C892" s="51">
        <f>'SS taxation calculator'!$G$7</f>
        <v>0</v>
      </c>
      <c r="D892" s="52">
        <f>'SS taxation calculator'!$C$7+B892+'SS taxation calculator'!$C$8+'SS taxation calculator'!$C$9*0.5-'Line By Line'!$E$12</f>
        <v>-167000</v>
      </c>
      <c r="E892" s="52">
        <f>IF(D892&lt;'Line By Line'!$E$14,0,MIN(D892-'Line By Line'!$E$14,'Line By Line'!$E$16))</f>
        <v>0</v>
      </c>
      <c r="F892" s="52">
        <f t="shared" si="3"/>
        <v>0</v>
      </c>
      <c r="G892" s="51" t="str">
        <f t="shared" si="4"/>
        <v>50% of 1st TH</v>
      </c>
      <c r="H892" s="51">
        <f>IF('Line By Line'!$E$14&lt;D892,D892-'Line By Line'!$E$14-E892,0)</f>
        <v>0</v>
      </c>
      <c r="I892" s="52">
        <f>H892*'SS taxation calculator'!$E$32</f>
        <v>0</v>
      </c>
      <c r="J892" s="52">
        <f t="shared" si="5"/>
        <v>0</v>
      </c>
      <c r="K892" s="204" t="str">
        <f t="shared" si="6"/>
        <v>#DIV/0!</v>
      </c>
      <c r="L892" s="54" t="str">
        <f>CONCATENATE("Adding $",ROUND(B892/1000,1),"K actually added $",ROUND((B892+(J892-'SS taxation calculator'!$G$8))/1000,1),"K")</f>
        <v>Adding $-167K actually added $-167K</v>
      </c>
      <c r="M892" s="61">
        <f>'SS taxation calculator'!$C$7+'SS taxation calculator'!$C$8+'SS taxation calculator'!$C$9+B892</f>
        <v>-167000</v>
      </c>
      <c r="N892" s="55">
        <f>J892+B892+'SS taxation calculator'!$C$7</f>
        <v>-167000</v>
      </c>
      <c r="O892" s="55">
        <f t="shared" si="7"/>
        <v>31500</v>
      </c>
      <c r="P892" s="132">
        <f>VLOOKUP('SS taxation calculator'!$C$12,'SS taxation calculator'!$BC$6:$BF$16,3,FALSE)</f>
        <v>0</v>
      </c>
      <c r="Q892" s="132">
        <f>VLOOKUP('SS taxation calculator'!$C$12,'SS taxation calculator'!$BC$6:$BF$16,4,FALSE)</f>
        <v>0</v>
      </c>
      <c r="R892" s="132">
        <f t="shared" si="8"/>
        <v>0</v>
      </c>
      <c r="S892" s="205">
        <f>VLOOKUP('SS taxation calculator'!$C$12,'SS taxation calculator'!$BC$6:$BF$16,2,FALSE)</f>
        <v>0</v>
      </c>
      <c r="T892" s="132">
        <f t="shared" si="9"/>
        <v>0</v>
      </c>
    </row>
    <row r="893" ht="15.75" customHeight="1">
      <c r="A893" s="55">
        <f t="shared" si="12"/>
        <v>0</v>
      </c>
      <c r="B893" s="52">
        <f t="shared" si="2"/>
        <v>-166000</v>
      </c>
      <c r="C893" s="51">
        <f>'SS taxation calculator'!$G$7</f>
        <v>0</v>
      </c>
      <c r="D893" s="52">
        <f>'SS taxation calculator'!$C$7+B893+'SS taxation calculator'!$C$8+'SS taxation calculator'!$C$9*0.5-'Line By Line'!$E$12</f>
        <v>-166000</v>
      </c>
      <c r="E893" s="52">
        <f>IF(D893&lt;'Line By Line'!$E$14,0,MIN(D893-'Line By Line'!$E$14,'Line By Line'!$E$16))</f>
        <v>0</v>
      </c>
      <c r="F893" s="52">
        <f t="shared" si="3"/>
        <v>0</v>
      </c>
      <c r="G893" s="51" t="str">
        <f t="shared" si="4"/>
        <v>50% of 1st TH</v>
      </c>
      <c r="H893" s="51">
        <f>IF('Line By Line'!$E$14&lt;D893,D893-'Line By Line'!$E$14-E893,0)</f>
        <v>0</v>
      </c>
      <c r="I893" s="52">
        <f>H893*'SS taxation calculator'!$E$32</f>
        <v>0</v>
      </c>
      <c r="J893" s="52">
        <f t="shared" si="5"/>
        <v>0</v>
      </c>
      <c r="K893" s="204" t="str">
        <f t="shared" si="6"/>
        <v>#DIV/0!</v>
      </c>
      <c r="L893" s="54" t="str">
        <f>CONCATENATE("Adding $",ROUND(B893/1000,1),"K actually added $",ROUND((B893+(J893-'SS taxation calculator'!$G$8))/1000,1),"K")</f>
        <v>Adding $-166K actually added $-166K</v>
      </c>
      <c r="M893" s="61">
        <f>'SS taxation calculator'!$C$7+'SS taxation calculator'!$C$8+'SS taxation calculator'!$C$9+B893</f>
        <v>-166000</v>
      </c>
      <c r="N893" s="55">
        <f>J893+B893+'SS taxation calculator'!$C$7</f>
        <v>-166000</v>
      </c>
      <c r="O893" s="55">
        <f t="shared" si="7"/>
        <v>31500</v>
      </c>
      <c r="P893" s="132">
        <f>VLOOKUP('SS taxation calculator'!$C$12,'SS taxation calculator'!$BC$6:$BF$16,3,FALSE)</f>
        <v>0</v>
      </c>
      <c r="Q893" s="132">
        <f>VLOOKUP('SS taxation calculator'!$C$12,'SS taxation calculator'!$BC$6:$BF$16,4,FALSE)</f>
        <v>0</v>
      </c>
      <c r="R893" s="132">
        <f t="shared" si="8"/>
        <v>0</v>
      </c>
      <c r="S893" s="205">
        <f>VLOOKUP('SS taxation calculator'!$C$12,'SS taxation calculator'!$BC$6:$BF$16,2,FALSE)</f>
        <v>0</v>
      </c>
      <c r="T893" s="132">
        <f t="shared" si="9"/>
        <v>0</v>
      </c>
    </row>
    <row r="894" ht="15.75" customHeight="1">
      <c r="A894" s="55">
        <f t="shared" si="12"/>
        <v>0</v>
      </c>
      <c r="B894" s="52">
        <f t="shared" si="2"/>
        <v>-165000</v>
      </c>
      <c r="C894" s="51">
        <f>'SS taxation calculator'!$G$7</f>
        <v>0</v>
      </c>
      <c r="D894" s="52">
        <f>'SS taxation calculator'!$C$7+B894+'SS taxation calculator'!$C$8+'SS taxation calculator'!$C$9*0.5-'Line By Line'!$E$12</f>
        <v>-165000</v>
      </c>
      <c r="E894" s="52">
        <f>IF(D894&lt;'Line By Line'!$E$14,0,MIN(D894-'Line By Line'!$E$14,'Line By Line'!$E$16))</f>
        <v>0</v>
      </c>
      <c r="F894" s="52">
        <f t="shared" si="3"/>
        <v>0</v>
      </c>
      <c r="G894" s="51" t="str">
        <f t="shared" si="4"/>
        <v>50% of 1st TH</v>
      </c>
      <c r="H894" s="51">
        <f>IF('Line By Line'!$E$14&lt;D894,D894-'Line By Line'!$E$14-E894,0)</f>
        <v>0</v>
      </c>
      <c r="I894" s="52">
        <f>H894*'SS taxation calculator'!$E$32</f>
        <v>0</v>
      </c>
      <c r="J894" s="52">
        <f t="shared" si="5"/>
        <v>0</v>
      </c>
      <c r="K894" s="204" t="str">
        <f t="shared" si="6"/>
        <v>#DIV/0!</v>
      </c>
      <c r="L894" s="54" t="str">
        <f>CONCATENATE("Adding $",ROUND(B894/1000,1),"K actually added $",ROUND((B894+(J894-'SS taxation calculator'!$G$8))/1000,1),"K")</f>
        <v>Adding $-165K actually added $-165K</v>
      </c>
      <c r="M894" s="61">
        <f>'SS taxation calculator'!$C$7+'SS taxation calculator'!$C$8+'SS taxation calculator'!$C$9+B894</f>
        <v>-165000</v>
      </c>
      <c r="N894" s="55">
        <f>J894+B894+'SS taxation calculator'!$C$7</f>
        <v>-165000</v>
      </c>
      <c r="O894" s="55">
        <f t="shared" si="7"/>
        <v>31500</v>
      </c>
      <c r="P894" s="132">
        <f>VLOOKUP('SS taxation calculator'!$C$12,'SS taxation calculator'!$BC$6:$BF$16,3,FALSE)</f>
        <v>0</v>
      </c>
      <c r="Q894" s="132">
        <f>VLOOKUP('SS taxation calculator'!$C$12,'SS taxation calculator'!$BC$6:$BF$16,4,FALSE)</f>
        <v>0</v>
      </c>
      <c r="R894" s="132">
        <f t="shared" si="8"/>
        <v>0</v>
      </c>
      <c r="S894" s="205">
        <f>VLOOKUP('SS taxation calculator'!$C$12,'SS taxation calculator'!$BC$6:$BF$16,2,FALSE)</f>
        <v>0</v>
      </c>
      <c r="T894" s="132">
        <f t="shared" si="9"/>
        <v>0</v>
      </c>
    </row>
    <row r="895" ht="15.75" customHeight="1">
      <c r="A895" s="55">
        <f t="shared" si="12"/>
        <v>0</v>
      </c>
      <c r="B895" s="52">
        <f t="shared" si="2"/>
        <v>-164000</v>
      </c>
      <c r="C895" s="51">
        <f>'SS taxation calculator'!$G$7</f>
        <v>0</v>
      </c>
      <c r="D895" s="52">
        <f>'SS taxation calculator'!$C$7+B895+'SS taxation calculator'!$C$8+'SS taxation calculator'!$C$9*0.5-'Line By Line'!$E$12</f>
        <v>-164000</v>
      </c>
      <c r="E895" s="52">
        <f>IF(D895&lt;'Line By Line'!$E$14,0,MIN(D895-'Line By Line'!$E$14,'Line By Line'!$E$16))</f>
        <v>0</v>
      </c>
      <c r="F895" s="52">
        <f t="shared" si="3"/>
        <v>0</v>
      </c>
      <c r="G895" s="51" t="str">
        <f t="shared" si="4"/>
        <v>50% of 1st TH</v>
      </c>
      <c r="H895" s="51">
        <f>IF('Line By Line'!$E$14&lt;D895,D895-'Line By Line'!$E$14-E895,0)</f>
        <v>0</v>
      </c>
      <c r="I895" s="52">
        <f>H895*'SS taxation calculator'!$E$32</f>
        <v>0</v>
      </c>
      <c r="J895" s="52">
        <f t="shared" si="5"/>
        <v>0</v>
      </c>
      <c r="K895" s="204" t="str">
        <f t="shared" si="6"/>
        <v>#DIV/0!</v>
      </c>
      <c r="L895" s="54" t="str">
        <f>CONCATENATE("Adding $",ROUND(B895/1000,1),"K actually added $",ROUND((B895+(J895-'SS taxation calculator'!$G$8))/1000,1),"K")</f>
        <v>Adding $-164K actually added $-164K</v>
      </c>
      <c r="M895" s="61">
        <f>'SS taxation calculator'!$C$7+'SS taxation calculator'!$C$8+'SS taxation calculator'!$C$9+B895</f>
        <v>-164000</v>
      </c>
      <c r="N895" s="55">
        <f>J895+B895+'SS taxation calculator'!$C$7</f>
        <v>-164000</v>
      </c>
      <c r="O895" s="55">
        <f t="shared" si="7"/>
        <v>31500</v>
      </c>
      <c r="P895" s="132">
        <f>VLOOKUP('SS taxation calculator'!$C$12,'SS taxation calculator'!$BC$6:$BF$16,3,FALSE)</f>
        <v>0</v>
      </c>
      <c r="Q895" s="132">
        <f>VLOOKUP('SS taxation calculator'!$C$12,'SS taxation calculator'!$BC$6:$BF$16,4,FALSE)</f>
        <v>0</v>
      </c>
      <c r="R895" s="132">
        <f t="shared" si="8"/>
        <v>0</v>
      </c>
      <c r="S895" s="205">
        <f>VLOOKUP('SS taxation calculator'!$C$12,'SS taxation calculator'!$BC$6:$BF$16,2,FALSE)</f>
        <v>0</v>
      </c>
      <c r="T895" s="132">
        <f t="shared" si="9"/>
        <v>0</v>
      </c>
    </row>
    <row r="896" ht="15.75" customHeight="1">
      <c r="A896" s="55">
        <f t="shared" si="12"/>
        <v>0</v>
      </c>
      <c r="B896" s="52">
        <f t="shared" si="2"/>
        <v>-163000</v>
      </c>
      <c r="C896" s="51">
        <f>'SS taxation calculator'!$G$7</f>
        <v>0</v>
      </c>
      <c r="D896" s="52">
        <f>'SS taxation calculator'!$C$7+B896+'SS taxation calculator'!$C$8+'SS taxation calculator'!$C$9*0.5-'Line By Line'!$E$12</f>
        <v>-163000</v>
      </c>
      <c r="E896" s="52">
        <f>IF(D896&lt;'Line By Line'!$E$14,0,MIN(D896-'Line By Line'!$E$14,'Line By Line'!$E$16))</f>
        <v>0</v>
      </c>
      <c r="F896" s="52">
        <f t="shared" si="3"/>
        <v>0</v>
      </c>
      <c r="G896" s="51" t="str">
        <f t="shared" si="4"/>
        <v>50% of 1st TH</v>
      </c>
      <c r="H896" s="51">
        <f>IF('Line By Line'!$E$14&lt;D896,D896-'Line By Line'!$E$14-E896,0)</f>
        <v>0</v>
      </c>
      <c r="I896" s="52">
        <f>H896*'SS taxation calculator'!$E$32</f>
        <v>0</v>
      </c>
      <c r="J896" s="52">
        <f t="shared" si="5"/>
        <v>0</v>
      </c>
      <c r="K896" s="204" t="str">
        <f t="shared" si="6"/>
        <v>#DIV/0!</v>
      </c>
      <c r="L896" s="54" t="str">
        <f>CONCATENATE("Adding $",ROUND(B896/1000,1),"K actually added $",ROUND((B896+(J896-'SS taxation calculator'!$G$8))/1000,1),"K")</f>
        <v>Adding $-163K actually added $-163K</v>
      </c>
      <c r="M896" s="61">
        <f>'SS taxation calculator'!$C$7+'SS taxation calculator'!$C$8+'SS taxation calculator'!$C$9+B896</f>
        <v>-163000</v>
      </c>
      <c r="N896" s="55">
        <f>J896+B896+'SS taxation calculator'!$C$7</f>
        <v>-163000</v>
      </c>
      <c r="O896" s="55">
        <f t="shared" si="7"/>
        <v>31500</v>
      </c>
      <c r="P896" s="132">
        <f>VLOOKUP('SS taxation calculator'!$C$12,'SS taxation calculator'!$BC$6:$BF$16,3,FALSE)</f>
        <v>0</v>
      </c>
      <c r="Q896" s="132">
        <f>VLOOKUP('SS taxation calculator'!$C$12,'SS taxation calculator'!$BC$6:$BF$16,4,FALSE)</f>
        <v>0</v>
      </c>
      <c r="R896" s="132">
        <f t="shared" si="8"/>
        <v>0</v>
      </c>
      <c r="S896" s="205">
        <f>VLOOKUP('SS taxation calculator'!$C$12,'SS taxation calculator'!$BC$6:$BF$16,2,FALSE)</f>
        <v>0</v>
      </c>
      <c r="T896" s="132">
        <f t="shared" si="9"/>
        <v>0</v>
      </c>
    </row>
    <row r="897" ht="15.75" customHeight="1">
      <c r="A897" s="55">
        <f t="shared" si="12"/>
        <v>0</v>
      </c>
      <c r="B897" s="52">
        <f t="shared" si="2"/>
        <v>-162000</v>
      </c>
      <c r="C897" s="51">
        <f>'SS taxation calculator'!$G$7</f>
        <v>0</v>
      </c>
      <c r="D897" s="52">
        <f>'SS taxation calculator'!$C$7+B897+'SS taxation calculator'!$C$8+'SS taxation calculator'!$C$9*0.5-'Line By Line'!$E$12</f>
        <v>-162000</v>
      </c>
      <c r="E897" s="52">
        <f>IF(D897&lt;'Line By Line'!$E$14,0,MIN(D897-'Line By Line'!$E$14,'Line By Line'!$E$16))</f>
        <v>0</v>
      </c>
      <c r="F897" s="52">
        <f t="shared" si="3"/>
        <v>0</v>
      </c>
      <c r="G897" s="51" t="str">
        <f t="shared" si="4"/>
        <v>50% of 1st TH</v>
      </c>
      <c r="H897" s="51">
        <f>IF('Line By Line'!$E$14&lt;D897,D897-'Line By Line'!$E$14-E897,0)</f>
        <v>0</v>
      </c>
      <c r="I897" s="52">
        <f>H897*'SS taxation calculator'!$E$32</f>
        <v>0</v>
      </c>
      <c r="J897" s="52">
        <f t="shared" si="5"/>
        <v>0</v>
      </c>
      <c r="K897" s="204" t="str">
        <f t="shared" si="6"/>
        <v>#DIV/0!</v>
      </c>
      <c r="L897" s="54" t="str">
        <f>CONCATENATE("Adding $",ROUND(B897/1000,1),"K actually added $",ROUND((B897+(J897-'SS taxation calculator'!$G$8))/1000,1),"K")</f>
        <v>Adding $-162K actually added $-162K</v>
      </c>
      <c r="M897" s="61">
        <f>'SS taxation calculator'!$C$7+'SS taxation calculator'!$C$8+'SS taxation calculator'!$C$9+B897</f>
        <v>-162000</v>
      </c>
      <c r="N897" s="55">
        <f>J897+B897+'SS taxation calculator'!$C$7</f>
        <v>-162000</v>
      </c>
      <c r="O897" s="55">
        <f t="shared" si="7"/>
        <v>31500</v>
      </c>
      <c r="P897" s="132">
        <f>VLOOKUP('SS taxation calculator'!$C$12,'SS taxation calculator'!$BC$6:$BF$16,3,FALSE)</f>
        <v>0</v>
      </c>
      <c r="Q897" s="132">
        <f>VLOOKUP('SS taxation calculator'!$C$12,'SS taxation calculator'!$BC$6:$BF$16,4,FALSE)</f>
        <v>0</v>
      </c>
      <c r="R897" s="132">
        <f t="shared" si="8"/>
        <v>0</v>
      </c>
      <c r="S897" s="205">
        <f>VLOOKUP('SS taxation calculator'!$C$12,'SS taxation calculator'!$BC$6:$BF$16,2,FALSE)</f>
        <v>0</v>
      </c>
      <c r="T897" s="132">
        <f t="shared" si="9"/>
        <v>0</v>
      </c>
    </row>
    <row r="898" ht="15.75" customHeight="1">
      <c r="A898" s="55">
        <f t="shared" si="12"/>
        <v>0</v>
      </c>
      <c r="B898" s="52">
        <f t="shared" si="2"/>
        <v>-161000</v>
      </c>
      <c r="C898" s="51">
        <f>'SS taxation calculator'!$G$7</f>
        <v>0</v>
      </c>
      <c r="D898" s="52">
        <f>'SS taxation calculator'!$C$7+B898+'SS taxation calculator'!$C$8+'SS taxation calculator'!$C$9*0.5-'Line By Line'!$E$12</f>
        <v>-161000</v>
      </c>
      <c r="E898" s="52">
        <f>IF(D898&lt;'Line By Line'!$E$14,0,MIN(D898-'Line By Line'!$E$14,'Line By Line'!$E$16))</f>
        <v>0</v>
      </c>
      <c r="F898" s="52">
        <f t="shared" si="3"/>
        <v>0</v>
      </c>
      <c r="G898" s="51" t="str">
        <f t="shared" si="4"/>
        <v>50% of 1st TH</v>
      </c>
      <c r="H898" s="51">
        <f>IF('Line By Line'!$E$14&lt;D898,D898-'Line By Line'!$E$14-E898,0)</f>
        <v>0</v>
      </c>
      <c r="I898" s="52">
        <f>H898*'SS taxation calculator'!$E$32</f>
        <v>0</v>
      </c>
      <c r="J898" s="52">
        <f t="shared" si="5"/>
        <v>0</v>
      </c>
      <c r="K898" s="204" t="str">
        <f t="shared" si="6"/>
        <v>#DIV/0!</v>
      </c>
      <c r="L898" s="54" t="str">
        <f>CONCATENATE("Adding $",ROUND(B898/1000,1),"K actually added $",ROUND((B898+(J898-'SS taxation calculator'!$G$8))/1000,1),"K")</f>
        <v>Adding $-161K actually added $-161K</v>
      </c>
      <c r="M898" s="61">
        <f>'SS taxation calculator'!$C$7+'SS taxation calculator'!$C$8+'SS taxation calculator'!$C$9+B898</f>
        <v>-161000</v>
      </c>
      <c r="N898" s="55">
        <f>J898+B898+'SS taxation calculator'!$C$7</f>
        <v>-161000</v>
      </c>
      <c r="O898" s="55">
        <f t="shared" si="7"/>
        <v>31500</v>
      </c>
      <c r="P898" s="132">
        <f>VLOOKUP('SS taxation calculator'!$C$12,'SS taxation calculator'!$BC$6:$BF$16,3,FALSE)</f>
        <v>0</v>
      </c>
      <c r="Q898" s="132">
        <f>VLOOKUP('SS taxation calculator'!$C$12,'SS taxation calculator'!$BC$6:$BF$16,4,FALSE)</f>
        <v>0</v>
      </c>
      <c r="R898" s="132">
        <f t="shared" si="8"/>
        <v>0</v>
      </c>
      <c r="S898" s="205">
        <f>VLOOKUP('SS taxation calculator'!$C$12,'SS taxation calculator'!$BC$6:$BF$16,2,FALSE)</f>
        <v>0</v>
      </c>
      <c r="T898" s="132">
        <f t="shared" si="9"/>
        <v>0</v>
      </c>
    </row>
    <row r="899" ht="15.75" customHeight="1">
      <c r="A899" s="55">
        <f t="shared" si="12"/>
        <v>0</v>
      </c>
      <c r="B899" s="52">
        <f t="shared" si="2"/>
        <v>-160000</v>
      </c>
      <c r="C899" s="51">
        <f>'SS taxation calculator'!$G$7</f>
        <v>0</v>
      </c>
      <c r="D899" s="52">
        <f>'SS taxation calculator'!$C$7+B899+'SS taxation calculator'!$C$8+'SS taxation calculator'!$C$9*0.5-'Line By Line'!$E$12</f>
        <v>-160000</v>
      </c>
      <c r="E899" s="52">
        <f>IF(D899&lt;'Line By Line'!$E$14,0,MIN(D899-'Line By Line'!$E$14,'Line By Line'!$E$16))</f>
        <v>0</v>
      </c>
      <c r="F899" s="52">
        <f t="shared" si="3"/>
        <v>0</v>
      </c>
      <c r="G899" s="51" t="str">
        <f t="shared" si="4"/>
        <v>50% of 1st TH</v>
      </c>
      <c r="H899" s="51">
        <f>IF('Line By Line'!$E$14&lt;D899,D899-'Line By Line'!$E$14-E899,0)</f>
        <v>0</v>
      </c>
      <c r="I899" s="52">
        <f>H899*'SS taxation calculator'!$E$32</f>
        <v>0</v>
      </c>
      <c r="J899" s="52">
        <f t="shared" si="5"/>
        <v>0</v>
      </c>
      <c r="K899" s="204" t="str">
        <f t="shared" si="6"/>
        <v>#DIV/0!</v>
      </c>
      <c r="L899" s="54" t="str">
        <f>CONCATENATE("Adding $",ROUND(B899/1000,1),"K actually added $",ROUND((B899+(J899-'SS taxation calculator'!$G$8))/1000,1),"K")</f>
        <v>Adding $-160K actually added $-160K</v>
      </c>
      <c r="M899" s="61">
        <f>'SS taxation calculator'!$C$7+'SS taxation calculator'!$C$8+'SS taxation calculator'!$C$9+B899</f>
        <v>-160000</v>
      </c>
      <c r="N899" s="55">
        <f>J899+B899+'SS taxation calculator'!$C$7</f>
        <v>-160000</v>
      </c>
      <c r="O899" s="55">
        <f t="shared" si="7"/>
        <v>31500</v>
      </c>
      <c r="P899" s="132">
        <f>VLOOKUP('SS taxation calculator'!$C$12,'SS taxation calculator'!$BC$6:$BF$16,3,FALSE)</f>
        <v>0</v>
      </c>
      <c r="Q899" s="132">
        <f>VLOOKUP('SS taxation calculator'!$C$12,'SS taxation calculator'!$BC$6:$BF$16,4,FALSE)</f>
        <v>0</v>
      </c>
      <c r="R899" s="132">
        <f t="shared" si="8"/>
        <v>0</v>
      </c>
      <c r="S899" s="205">
        <f>VLOOKUP('SS taxation calculator'!$C$12,'SS taxation calculator'!$BC$6:$BF$16,2,FALSE)</f>
        <v>0</v>
      </c>
      <c r="T899" s="132">
        <f t="shared" si="9"/>
        <v>0</v>
      </c>
    </row>
    <row r="900" ht="15.75" customHeight="1">
      <c r="A900" s="55">
        <f t="shared" si="12"/>
        <v>0</v>
      </c>
      <c r="B900" s="52">
        <f t="shared" si="2"/>
        <v>-159000</v>
      </c>
      <c r="C900" s="51">
        <f>'SS taxation calculator'!$G$7</f>
        <v>0</v>
      </c>
      <c r="D900" s="52">
        <f>'SS taxation calculator'!$C$7+B900+'SS taxation calculator'!$C$8+'SS taxation calculator'!$C$9*0.5-'Line By Line'!$E$12</f>
        <v>-159000</v>
      </c>
      <c r="E900" s="52">
        <f>IF(D900&lt;'Line By Line'!$E$14,0,MIN(D900-'Line By Line'!$E$14,'Line By Line'!$E$16))</f>
        <v>0</v>
      </c>
      <c r="F900" s="52">
        <f t="shared" si="3"/>
        <v>0</v>
      </c>
      <c r="G900" s="51" t="str">
        <f t="shared" si="4"/>
        <v>50% of 1st TH</v>
      </c>
      <c r="H900" s="51">
        <f>IF('Line By Line'!$E$14&lt;D900,D900-'Line By Line'!$E$14-E900,0)</f>
        <v>0</v>
      </c>
      <c r="I900" s="52">
        <f>H900*'SS taxation calculator'!$E$32</f>
        <v>0</v>
      </c>
      <c r="J900" s="52">
        <f t="shared" si="5"/>
        <v>0</v>
      </c>
      <c r="K900" s="204" t="str">
        <f t="shared" si="6"/>
        <v>#DIV/0!</v>
      </c>
      <c r="L900" s="54" t="str">
        <f>CONCATENATE("Adding $",ROUND(B900/1000,1),"K actually added $",ROUND((B900+(J900-'SS taxation calculator'!$G$8))/1000,1),"K")</f>
        <v>Adding $-159K actually added $-159K</v>
      </c>
      <c r="M900" s="61">
        <f>'SS taxation calculator'!$C$7+'SS taxation calculator'!$C$8+'SS taxation calculator'!$C$9+B900</f>
        <v>-159000</v>
      </c>
      <c r="N900" s="55">
        <f>J900+B900+'SS taxation calculator'!$C$7</f>
        <v>-159000</v>
      </c>
      <c r="O900" s="55">
        <f t="shared" si="7"/>
        <v>31500</v>
      </c>
      <c r="P900" s="132">
        <f>VLOOKUP('SS taxation calculator'!$C$12,'SS taxation calculator'!$BC$6:$BF$16,3,FALSE)</f>
        <v>0</v>
      </c>
      <c r="Q900" s="132">
        <f>VLOOKUP('SS taxation calculator'!$C$12,'SS taxation calculator'!$BC$6:$BF$16,4,FALSE)</f>
        <v>0</v>
      </c>
      <c r="R900" s="132">
        <f t="shared" si="8"/>
        <v>0</v>
      </c>
      <c r="S900" s="205">
        <f>VLOOKUP('SS taxation calculator'!$C$12,'SS taxation calculator'!$BC$6:$BF$16,2,FALSE)</f>
        <v>0</v>
      </c>
      <c r="T900" s="132">
        <f t="shared" si="9"/>
        <v>0</v>
      </c>
    </row>
    <row r="901" ht="15.75" customHeight="1">
      <c r="A901" s="55">
        <f t="shared" si="12"/>
        <v>0</v>
      </c>
      <c r="B901" s="52">
        <f t="shared" si="2"/>
        <v>-158000</v>
      </c>
      <c r="C901" s="51">
        <f>'SS taxation calculator'!$G$7</f>
        <v>0</v>
      </c>
      <c r="D901" s="52">
        <f>'SS taxation calculator'!$C$7+B901+'SS taxation calculator'!$C$8+'SS taxation calculator'!$C$9*0.5-'Line By Line'!$E$12</f>
        <v>-158000</v>
      </c>
      <c r="E901" s="52">
        <f>IF(D901&lt;'Line By Line'!$E$14,0,MIN(D901-'Line By Line'!$E$14,'Line By Line'!$E$16))</f>
        <v>0</v>
      </c>
      <c r="F901" s="52">
        <f t="shared" si="3"/>
        <v>0</v>
      </c>
      <c r="G901" s="51" t="str">
        <f t="shared" si="4"/>
        <v>50% of 1st TH</v>
      </c>
      <c r="H901" s="51">
        <f>IF('Line By Line'!$E$14&lt;D901,D901-'Line By Line'!$E$14-E901,0)</f>
        <v>0</v>
      </c>
      <c r="I901" s="52">
        <f>H901*'SS taxation calculator'!$E$32</f>
        <v>0</v>
      </c>
      <c r="J901" s="52">
        <f t="shared" si="5"/>
        <v>0</v>
      </c>
      <c r="K901" s="204" t="str">
        <f t="shared" si="6"/>
        <v>#DIV/0!</v>
      </c>
      <c r="L901" s="54" t="str">
        <f>CONCATENATE("Adding $",ROUND(B901/1000,1),"K actually added $",ROUND((B901+(J901-'SS taxation calculator'!$G$8))/1000,1),"K")</f>
        <v>Adding $-158K actually added $-158K</v>
      </c>
      <c r="M901" s="61">
        <f>'SS taxation calculator'!$C$7+'SS taxation calculator'!$C$8+'SS taxation calculator'!$C$9+B901</f>
        <v>-158000</v>
      </c>
      <c r="N901" s="55">
        <f>J901+B901+'SS taxation calculator'!$C$7</f>
        <v>-158000</v>
      </c>
      <c r="O901" s="55">
        <f t="shared" si="7"/>
        <v>31500</v>
      </c>
      <c r="P901" s="132">
        <f>VLOOKUP('SS taxation calculator'!$C$12,'SS taxation calculator'!$BC$6:$BF$16,3,FALSE)</f>
        <v>0</v>
      </c>
      <c r="Q901" s="132">
        <f>VLOOKUP('SS taxation calculator'!$C$12,'SS taxation calculator'!$BC$6:$BF$16,4,FALSE)</f>
        <v>0</v>
      </c>
      <c r="R901" s="132">
        <f t="shared" si="8"/>
        <v>0</v>
      </c>
      <c r="S901" s="205">
        <f>VLOOKUP('SS taxation calculator'!$C$12,'SS taxation calculator'!$BC$6:$BF$16,2,FALSE)</f>
        <v>0</v>
      </c>
      <c r="T901" s="132">
        <f t="shared" si="9"/>
        <v>0</v>
      </c>
    </row>
    <row r="902" ht="15.75" customHeight="1">
      <c r="A902" s="55">
        <f t="shared" si="12"/>
        <v>0</v>
      </c>
      <c r="B902" s="52">
        <f t="shared" si="2"/>
        <v>-157000</v>
      </c>
      <c r="C902" s="51">
        <f>'SS taxation calculator'!$G$7</f>
        <v>0</v>
      </c>
      <c r="D902" s="52">
        <f>'SS taxation calculator'!$C$7+B902+'SS taxation calculator'!$C$8+'SS taxation calculator'!$C$9*0.5-'Line By Line'!$E$12</f>
        <v>-157000</v>
      </c>
      <c r="E902" s="52">
        <f>IF(D902&lt;'Line By Line'!$E$14,0,MIN(D902-'Line By Line'!$E$14,'Line By Line'!$E$16))</f>
        <v>0</v>
      </c>
      <c r="F902" s="52">
        <f t="shared" si="3"/>
        <v>0</v>
      </c>
      <c r="G902" s="51" t="str">
        <f t="shared" si="4"/>
        <v>50% of 1st TH</v>
      </c>
      <c r="H902" s="51">
        <f>IF('Line By Line'!$E$14&lt;D902,D902-'Line By Line'!$E$14-E902,0)</f>
        <v>0</v>
      </c>
      <c r="I902" s="52">
        <f>H902*'SS taxation calculator'!$E$32</f>
        <v>0</v>
      </c>
      <c r="J902" s="52">
        <f t="shared" si="5"/>
        <v>0</v>
      </c>
      <c r="K902" s="204" t="str">
        <f t="shared" si="6"/>
        <v>#DIV/0!</v>
      </c>
      <c r="L902" s="54" t="str">
        <f>CONCATENATE("Adding $",ROUND(B902/1000,1),"K actually added $",ROUND((B902+(J902-'SS taxation calculator'!$G$8))/1000,1),"K")</f>
        <v>Adding $-157K actually added $-157K</v>
      </c>
      <c r="M902" s="61">
        <f>'SS taxation calculator'!$C$7+'SS taxation calculator'!$C$8+'SS taxation calculator'!$C$9+B902</f>
        <v>-157000</v>
      </c>
      <c r="N902" s="55">
        <f>J902+B902+'SS taxation calculator'!$C$7</f>
        <v>-157000</v>
      </c>
      <c r="O902" s="55">
        <f t="shared" si="7"/>
        <v>31500</v>
      </c>
      <c r="P902" s="132">
        <f>VLOOKUP('SS taxation calculator'!$C$12,'SS taxation calculator'!$BC$6:$BF$16,3,FALSE)</f>
        <v>0</v>
      </c>
      <c r="Q902" s="132">
        <f>VLOOKUP('SS taxation calculator'!$C$12,'SS taxation calculator'!$BC$6:$BF$16,4,FALSE)</f>
        <v>0</v>
      </c>
      <c r="R902" s="132">
        <f t="shared" si="8"/>
        <v>0</v>
      </c>
      <c r="S902" s="205">
        <f>VLOOKUP('SS taxation calculator'!$C$12,'SS taxation calculator'!$BC$6:$BF$16,2,FALSE)</f>
        <v>0</v>
      </c>
      <c r="T902" s="132">
        <f t="shared" si="9"/>
        <v>0</v>
      </c>
    </row>
    <row r="903" ht="15.75" customHeight="1">
      <c r="A903" s="55">
        <f t="shared" si="12"/>
        <v>0</v>
      </c>
      <c r="B903" s="52">
        <f t="shared" si="2"/>
        <v>-156000</v>
      </c>
      <c r="C903" s="51">
        <f>'SS taxation calculator'!$G$7</f>
        <v>0</v>
      </c>
      <c r="D903" s="52">
        <f>'SS taxation calculator'!$C$7+B903+'SS taxation calculator'!$C$8+'SS taxation calculator'!$C$9*0.5-'Line By Line'!$E$12</f>
        <v>-156000</v>
      </c>
      <c r="E903" s="52">
        <f>IF(D903&lt;'Line By Line'!$E$14,0,MIN(D903-'Line By Line'!$E$14,'Line By Line'!$E$16))</f>
        <v>0</v>
      </c>
      <c r="F903" s="52">
        <f t="shared" si="3"/>
        <v>0</v>
      </c>
      <c r="G903" s="51" t="str">
        <f t="shared" si="4"/>
        <v>50% of 1st TH</v>
      </c>
      <c r="H903" s="51">
        <f>IF('Line By Line'!$E$14&lt;D903,D903-'Line By Line'!$E$14-E903,0)</f>
        <v>0</v>
      </c>
      <c r="I903" s="52">
        <f>H903*'SS taxation calculator'!$E$32</f>
        <v>0</v>
      </c>
      <c r="J903" s="52">
        <f t="shared" si="5"/>
        <v>0</v>
      </c>
      <c r="K903" s="204" t="str">
        <f t="shared" si="6"/>
        <v>#DIV/0!</v>
      </c>
      <c r="L903" s="54" t="str">
        <f>CONCATENATE("Adding $",ROUND(B903/1000,1),"K actually added $",ROUND((B903+(J903-'SS taxation calculator'!$G$8))/1000,1),"K")</f>
        <v>Adding $-156K actually added $-156K</v>
      </c>
      <c r="M903" s="61">
        <f>'SS taxation calculator'!$C$7+'SS taxation calculator'!$C$8+'SS taxation calculator'!$C$9+B903</f>
        <v>-156000</v>
      </c>
      <c r="N903" s="55">
        <f>J903+B903+'SS taxation calculator'!$C$7</f>
        <v>-156000</v>
      </c>
      <c r="O903" s="55">
        <f t="shared" si="7"/>
        <v>31500</v>
      </c>
      <c r="P903" s="132">
        <f>VLOOKUP('SS taxation calculator'!$C$12,'SS taxation calculator'!$BC$6:$BF$16,3,FALSE)</f>
        <v>0</v>
      </c>
      <c r="Q903" s="132">
        <f>VLOOKUP('SS taxation calculator'!$C$12,'SS taxation calculator'!$BC$6:$BF$16,4,FALSE)</f>
        <v>0</v>
      </c>
      <c r="R903" s="132">
        <f t="shared" si="8"/>
        <v>0</v>
      </c>
      <c r="S903" s="205">
        <f>VLOOKUP('SS taxation calculator'!$C$12,'SS taxation calculator'!$BC$6:$BF$16,2,FALSE)</f>
        <v>0</v>
      </c>
      <c r="T903" s="132">
        <f t="shared" si="9"/>
        <v>0</v>
      </c>
    </row>
    <row r="904" ht="15.75" customHeight="1">
      <c r="A904" s="55">
        <f t="shared" si="12"/>
        <v>0</v>
      </c>
      <c r="B904" s="52">
        <f t="shared" si="2"/>
        <v>-155000</v>
      </c>
      <c r="C904" s="51">
        <f>'SS taxation calculator'!$G$7</f>
        <v>0</v>
      </c>
      <c r="D904" s="52">
        <f>'SS taxation calculator'!$C$7+B904+'SS taxation calculator'!$C$8+'SS taxation calculator'!$C$9*0.5-'Line By Line'!$E$12</f>
        <v>-155000</v>
      </c>
      <c r="E904" s="52">
        <f>IF(D904&lt;'Line By Line'!$E$14,0,MIN(D904-'Line By Line'!$E$14,'Line By Line'!$E$16))</f>
        <v>0</v>
      </c>
      <c r="F904" s="52">
        <f t="shared" si="3"/>
        <v>0</v>
      </c>
      <c r="G904" s="51" t="str">
        <f t="shared" si="4"/>
        <v>50% of 1st TH</v>
      </c>
      <c r="H904" s="51">
        <f>IF('Line By Line'!$E$14&lt;D904,D904-'Line By Line'!$E$14-E904,0)</f>
        <v>0</v>
      </c>
      <c r="I904" s="52">
        <f>H904*'SS taxation calculator'!$E$32</f>
        <v>0</v>
      </c>
      <c r="J904" s="52">
        <f t="shared" si="5"/>
        <v>0</v>
      </c>
      <c r="K904" s="204" t="str">
        <f t="shared" si="6"/>
        <v>#DIV/0!</v>
      </c>
      <c r="L904" s="54" t="str">
        <f>CONCATENATE("Adding $",ROUND(B904/1000,1),"K actually added $",ROUND((B904+(J904-'SS taxation calculator'!$G$8))/1000,1),"K")</f>
        <v>Adding $-155K actually added $-155K</v>
      </c>
      <c r="M904" s="61">
        <f>'SS taxation calculator'!$C$7+'SS taxation calculator'!$C$8+'SS taxation calculator'!$C$9+B904</f>
        <v>-155000</v>
      </c>
      <c r="N904" s="55">
        <f>J904+B904+'SS taxation calculator'!$C$7</f>
        <v>-155000</v>
      </c>
      <c r="O904" s="55">
        <f t="shared" si="7"/>
        <v>31500</v>
      </c>
      <c r="P904" s="132">
        <f>VLOOKUP('SS taxation calculator'!$C$12,'SS taxation calculator'!$BC$6:$BF$16,3,FALSE)</f>
        <v>0</v>
      </c>
      <c r="Q904" s="132">
        <f>VLOOKUP('SS taxation calculator'!$C$12,'SS taxation calculator'!$BC$6:$BF$16,4,FALSE)</f>
        <v>0</v>
      </c>
      <c r="R904" s="132">
        <f t="shared" si="8"/>
        <v>0</v>
      </c>
      <c r="S904" s="205">
        <f>VLOOKUP('SS taxation calculator'!$C$12,'SS taxation calculator'!$BC$6:$BF$16,2,FALSE)</f>
        <v>0</v>
      </c>
      <c r="T904" s="132">
        <f t="shared" si="9"/>
        <v>0</v>
      </c>
    </row>
    <row r="905" ht="15.75" customHeight="1">
      <c r="A905" s="55">
        <f t="shared" si="12"/>
        <v>0</v>
      </c>
      <c r="B905" s="52">
        <f t="shared" si="2"/>
        <v>-154000</v>
      </c>
      <c r="C905" s="51">
        <f>'SS taxation calculator'!$G$7</f>
        <v>0</v>
      </c>
      <c r="D905" s="52">
        <f>'SS taxation calculator'!$C$7+B905+'SS taxation calculator'!$C$8+'SS taxation calculator'!$C$9*0.5-'Line By Line'!$E$12</f>
        <v>-154000</v>
      </c>
      <c r="E905" s="52">
        <f>IF(D905&lt;'Line By Line'!$E$14,0,MIN(D905-'Line By Line'!$E$14,'Line By Line'!$E$16))</f>
        <v>0</v>
      </c>
      <c r="F905" s="52">
        <f t="shared" si="3"/>
        <v>0</v>
      </c>
      <c r="G905" s="51" t="str">
        <f t="shared" si="4"/>
        <v>50% of 1st TH</v>
      </c>
      <c r="H905" s="51">
        <f>IF('Line By Line'!$E$14&lt;D905,D905-'Line By Line'!$E$14-E905,0)</f>
        <v>0</v>
      </c>
      <c r="I905" s="52">
        <f>H905*'SS taxation calculator'!$E$32</f>
        <v>0</v>
      </c>
      <c r="J905" s="52">
        <f t="shared" si="5"/>
        <v>0</v>
      </c>
      <c r="K905" s="204" t="str">
        <f t="shared" si="6"/>
        <v>#DIV/0!</v>
      </c>
      <c r="L905" s="54" t="str">
        <f>CONCATENATE("Adding $",ROUND(B905/1000,1),"K actually added $",ROUND((B905+(J905-'SS taxation calculator'!$G$8))/1000,1),"K")</f>
        <v>Adding $-154K actually added $-154K</v>
      </c>
      <c r="M905" s="61">
        <f>'SS taxation calculator'!$C$7+'SS taxation calculator'!$C$8+'SS taxation calculator'!$C$9+B905</f>
        <v>-154000</v>
      </c>
      <c r="N905" s="55">
        <f>J905+B905+'SS taxation calculator'!$C$7</f>
        <v>-154000</v>
      </c>
      <c r="O905" s="55">
        <f t="shared" si="7"/>
        <v>31500</v>
      </c>
      <c r="P905" s="132">
        <f>VLOOKUP('SS taxation calculator'!$C$12,'SS taxation calculator'!$BC$6:$BF$16,3,FALSE)</f>
        <v>0</v>
      </c>
      <c r="Q905" s="132">
        <f>VLOOKUP('SS taxation calculator'!$C$12,'SS taxation calculator'!$BC$6:$BF$16,4,FALSE)</f>
        <v>0</v>
      </c>
      <c r="R905" s="132">
        <f t="shared" si="8"/>
        <v>0</v>
      </c>
      <c r="S905" s="205">
        <f>VLOOKUP('SS taxation calculator'!$C$12,'SS taxation calculator'!$BC$6:$BF$16,2,FALSE)</f>
        <v>0</v>
      </c>
      <c r="T905" s="132">
        <f t="shared" si="9"/>
        <v>0</v>
      </c>
    </row>
    <row r="906" ht="15.75" customHeight="1">
      <c r="A906" s="55">
        <f t="shared" si="12"/>
        <v>0</v>
      </c>
      <c r="B906" s="52">
        <f t="shared" si="2"/>
        <v>-153000</v>
      </c>
      <c r="C906" s="51">
        <f>'SS taxation calculator'!$G$7</f>
        <v>0</v>
      </c>
      <c r="D906" s="52">
        <f>'SS taxation calculator'!$C$7+B906+'SS taxation calculator'!$C$8+'SS taxation calculator'!$C$9*0.5-'Line By Line'!$E$12</f>
        <v>-153000</v>
      </c>
      <c r="E906" s="52">
        <f>IF(D906&lt;'Line By Line'!$E$14,0,MIN(D906-'Line By Line'!$E$14,'Line By Line'!$E$16))</f>
        <v>0</v>
      </c>
      <c r="F906" s="52">
        <f t="shared" si="3"/>
        <v>0</v>
      </c>
      <c r="G906" s="51" t="str">
        <f t="shared" si="4"/>
        <v>50% of 1st TH</v>
      </c>
      <c r="H906" s="51">
        <f>IF('Line By Line'!$E$14&lt;D906,D906-'Line By Line'!$E$14-E906,0)</f>
        <v>0</v>
      </c>
      <c r="I906" s="52">
        <f>H906*'SS taxation calculator'!$E$32</f>
        <v>0</v>
      </c>
      <c r="J906" s="52">
        <f t="shared" si="5"/>
        <v>0</v>
      </c>
      <c r="K906" s="204" t="str">
        <f t="shared" si="6"/>
        <v>#DIV/0!</v>
      </c>
      <c r="L906" s="54" t="str">
        <f>CONCATENATE("Adding $",ROUND(B906/1000,1),"K actually added $",ROUND((B906+(J906-'SS taxation calculator'!$G$8))/1000,1),"K")</f>
        <v>Adding $-153K actually added $-153K</v>
      </c>
      <c r="M906" s="61">
        <f>'SS taxation calculator'!$C$7+'SS taxation calculator'!$C$8+'SS taxation calculator'!$C$9+B906</f>
        <v>-153000</v>
      </c>
      <c r="N906" s="55">
        <f>J906+B906+'SS taxation calculator'!$C$7</f>
        <v>-153000</v>
      </c>
      <c r="O906" s="55">
        <f t="shared" si="7"/>
        <v>31500</v>
      </c>
      <c r="P906" s="132">
        <f>VLOOKUP('SS taxation calculator'!$C$12,'SS taxation calculator'!$BC$6:$BF$16,3,FALSE)</f>
        <v>0</v>
      </c>
      <c r="Q906" s="132">
        <f>VLOOKUP('SS taxation calculator'!$C$12,'SS taxation calculator'!$BC$6:$BF$16,4,FALSE)</f>
        <v>0</v>
      </c>
      <c r="R906" s="132">
        <f t="shared" si="8"/>
        <v>0</v>
      </c>
      <c r="S906" s="205">
        <f>VLOOKUP('SS taxation calculator'!$C$12,'SS taxation calculator'!$BC$6:$BF$16,2,FALSE)</f>
        <v>0</v>
      </c>
      <c r="T906" s="132">
        <f t="shared" si="9"/>
        <v>0</v>
      </c>
    </row>
    <row r="907" ht="15.75" customHeight="1">
      <c r="A907" s="55">
        <f t="shared" si="12"/>
        <v>0</v>
      </c>
      <c r="B907" s="52">
        <f t="shared" si="2"/>
        <v>-152000</v>
      </c>
      <c r="C907" s="51">
        <f>'SS taxation calculator'!$G$7</f>
        <v>0</v>
      </c>
      <c r="D907" s="52">
        <f>'SS taxation calculator'!$C$7+B907+'SS taxation calculator'!$C$8+'SS taxation calculator'!$C$9*0.5-'Line By Line'!$E$12</f>
        <v>-152000</v>
      </c>
      <c r="E907" s="52">
        <f>IF(D907&lt;'Line By Line'!$E$14,0,MIN(D907-'Line By Line'!$E$14,'Line By Line'!$E$16))</f>
        <v>0</v>
      </c>
      <c r="F907" s="52">
        <f t="shared" si="3"/>
        <v>0</v>
      </c>
      <c r="G907" s="51" t="str">
        <f t="shared" si="4"/>
        <v>50% of 1st TH</v>
      </c>
      <c r="H907" s="51">
        <f>IF('Line By Line'!$E$14&lt;D907,D907-'Line By Line'!$E$14-E907,0)</f>
        <v>0</v>
      </c>
      <c r="I907" s="52">
        <f>H907*'SS taxation calculator'!$E$32</f>
        <v>0</v>
      </c>
      <c r="J907" s="52">
        <f t="shared" si="5"/>
        <v>0</v>
      </c>
      <c r="K907" s="204" t="str">
        <f t="shared" si="6"/>
        <v>#DIV/0!</v>
      </c>
      <c r="L907" s="54" t="str">
        <f>CONCATENATE("Adding $",ROUND(B907/1000,1),"K actually added $",ROUND((B907+(J907-'SS taxation calculator'!$G$8))/1000,1),"K")</f>
        <v>Adding $-152K actually added $-152K</v>
      </c>
      <c r="M907" s="61">
        <f>'SS taxation calculator'!$C$7+'SS taxation calculator'!$C$8+'SS taxation calculator'!$C$9+B907</f>
        <v>-152000</v>
      </c>
      <c r="N907" s="55">
        <f>J907+B907+'SS taxation calculator'!$C$7</f>
        <v>-152000</v>
      </c>
      <c r="O907" s="55">
        <f t="shared" si="7"/>
        <v>31500</v>
      </c>
      <c r="P907" s="132">
        <f>VLOOKUP('SS taxation calculator'!$C$12,'SS taxation calculator'!$BC$6:$BF$16,3,FALSE)</f>
        <v>0</v>
      </c>
      <c r="Q907" s="132">
        <f>VLOOKUP('SS taxation calculator'!$C$12,'SS taxation calculator'!$BC$6:$BF$16,4,FALSE)</f>
        <v>0</v>
      </c>
      <c r="R907" s="132">
        <f t="shared" si="8"/>
        <v>0</v>
      </c>
      <c r="S907" s="205">
        <f>VLOOKUP('SS taxation calculator'!$C$12,'SS taxation calculator'!$BC$6:$BF$16,2,FALSE)</f>
        <v>0</v>
      </c>
      <c r="T907" s="132">
        <f t="shared" si="9"/>
        <v>0</v>
      </c>
    </row>
    <row r="908" ht="15.75" customHeight="1">
      <c r="A908" s="55">
        <f t="shared" ref="A908:A1314" si="13">IF((N908-O908-T908)&lt;0,0,N908-O908-T908)</f>
        <v>0</v>
      </c>
      <c r="B908" s="52">
        <f t="shared" si="2"/>
        <v>-151000</v>
      </c>
      <c r="C908" s="51">
        <f>'SS taxation calculator'!$G$7</f>
        <v>0</v>
      </c>
      <c r="D908" s="52">
        <f>'SS taxation calculator'!$C$7+B908+'SS taxation calculator'!$C$8+'SS taxation calculator'!$C$9*0.5-'Line By Line'!$E$12</f>
        <v>-151000</v>
      </c>
      <c r="E908" s="52">
        <f>IF(D908&lt;'Line By Line'!$E$14,0,MIN(D908-'Line By Line'!$E$14,'Line By Line'!$E$16))</f>
        <v>0</v>
      </c>
      <c r="F908" s="52">
        <f t="shared" si="3"/>
        <v>0</v>
      </c>
      <c r="G908" s="51" t="str">
        <f t="shared" si="4"/>
        <v>50% of 1st TH</v>
      </c>
      <c r="H908" s="51">
        <f>IF('Line By Line'!$E$14&lt;D908,D908-'Line By Line'!$E$14-E908,0)</f>
        <v>0</v>
      </c>
      <c r="I908" s="52">
        <f>H908*'SS taxation calculator'!$E$32</f>
        <v>0</v>
      </c>
      <c r="J908" s="52">
        <f t="shared" si="5"/>
        <v>0</v>
      </c>
      <c r="K908" s="204" t="str">
        <f t="shared" si="6"/>
        <v>#DIV/0!</v>
      </c>
      <c r="L908" s="54" t="str">
        <f>CONCATENATE("Adding $",ROUND(B908/1000,1),"K actually added $",ROUND((B908+(J908-'SS taxation calculator'!$G$8))/1000,1),"K")</f>
        <v>Adding $-151K actually added $-151K</v>
      </c>
      <c r="M908" s="61">
        <f>'SS taxation calculator'!$C$7+'SS taxation calculator'!$C$8+'SS taxation calculator'!$C$9+B908</f>
        <v>-151000</v>
      </c>
      <c r="N908" s="55">
        <f>J908+B908+'SS taxation calculator'!$C$7</f>
        <v>-151000</v>
      </c>
      <c r="O908" s="55">
        <f t="shared" si="7"/>
        <v>31500</v>
      </c>
      <c r="P908" s="132">
        <f>VLOOKUP('SS taxation calculator'!$C$12,'SS taxation calculator'!$BC$6:$BF$16,3,FALSE)</f>
        <v>0</v>
      </c>
      <c r="Q908" s="132">
        <f>VLOOKUP('SS taxation calculator'!$C$12,'SS taxation calculator'!$BC$6:$BF$16,4,FALSE)</f>
        <v>0</v>
      </c>
      <c r="R908" s="132">
        <f t="shared" si="8"/>
        <v>0</v>
      </c>
      <c r="S908" s="205">
        <f>VLOOKUP('SS taxation calculator'!$C$12,'SS taxation calculator'!$BC$6:$BF$16,2,FALSE)</f>
        <v>0</v>
      </c>
      <c r="T908" s="132">
        <f t="shared" si="9"/>
        <v>0</v>
      </c>
    </row>
    <row r="909" ht="15.75" customHeight="1">
      <c r="A909" s="55">
        <f t="shared" si="13"/>
        <v>0</v>
      </c>
      <c r="B909" s="52">
        <f t="shared" si="2"/>
        <v>-150000</v>
      </c>
      <c r="C909" s="51">
        <f>'SS taxation calculator'!$G$7</f>
        <v>0</v>
      </c>
      <c r="D909" s="52">
        <f>'SS taxation calculator'!$C$7+B909+'SS taxation calculator'!$C$8+'SS taxation calculator'!$C$9*0.5-'Line By Line'!$E$12</f>
        <v>-150000</v>
      </c>
      <c r="E909" s="52">
        <f>IF(D909&lt;'Line By Line'!$E$14,0,MIN(D909-'Line By Line'!$E$14,'Line By Line'!$E$16))</f>
        <v>0</v>
      </c>
      <c r="F909" s="52">
        <f t="shared" si="3"/>
        <v>0</v>
      </c>
      <c r="G909" s="51" t="str">
        <f t="shared" si="4"/>
        <v>50% of 1st TH</v>
      </c>
      <c r="H909" s="51">
        <f>IF('Line By Line'!$E$14&lt;D909,D909-'Line By Line'!$E$14-E909,0)</f>
        <v>0</v>
      </c>
      <c r="I909" s="52">
        <f>H909*'SS taxation calculator'!$E$32</f>
        <v>0</v>
      </c>
      <c r="J909" s="52">
        <f t="shared" si="5"/>
        <v>0</v>
      </c>
      <c r="K909" s="204" t="str">
        <f t="shared" si="6"/>
        <v>#DIV/0!</v>
      </c>
      <c r="L909" s="54" t="str">
        <f>CONCATENATE("Adding $",ROUND(B909/1000,1),"K actually added $",ROUND((B909+(J909-'SS taxation calculator'!$G$8))/1000,1),"K")</f>
        <v>Adding $-150K actually added $-150K</v>
      </c>
      <c r="M909" s="61">
        <f>'SS taxation calculator'!$C$7+'SS taxation calculator'!$C$8+'SS taxation calculator'!$C$9+B909</f>
        <v>-150000</v>
      </c>
      <c r="N909" s="55">
        <f>J909+B909+'SS taxation calculator'!$C$7</f>
        <v>-150000</v>
      </c>
      <c r="O909" s="55">
        <f t="shared" si="7"/>
        <v>31500</v>
      </c>
      <c r="P909" s="132">
        <f>VLOOKUP('SS taxation calculator'!$C$12,'SS taxation calculator'!$BC$6:$BF$16,3,FALSE)</f>
        <v>0</v>
      </c>
      <c r="Q909" s="132">
        <f>VLOOKUP('SS taxation calculator'!$C$12,'SS taxation calculator'!$BC$6:$BF$16,4,FALSE)</f>
        <v>0</v>
      </c>
      <c r="R909" s="132">
        <f t="shared" si="8"/>
        <v>0</v>
      </c>
      <c r="S909" s="205">
        <f>VLOOKUP('SS taxation calculator'!$C$12,'SS taxation calculator'!$BC$6:$BF$16,2,FALSE)</f>
        <v>0</v>
      </c>
      <c r="T909" s="132">
        <f t="shared" si="9"/>
        <v>0</v>
      </c>
    </row>
    <row r="910" ht="15.75" customHeight="1">
      <c r="A910" s="55">
        <f t="shared" si="13"/>
        <v>0</v>
      </c>
      <c r="B910" s="52">
        <f t="shared" si="2"/>
        <v>-149000</v>
      </c>
      <c r="C910" s="51">
        <f>'SS taxation calculator'!$G$7</f>
        <v>0</v>
      </c>
      <c r="D910" s="52">
        <f>'SS taxation calculator'!$C$7+B910+'SS taxation calculator'!$C$8+'SS taxation calculator'!$C$9*0.5-'Line By Line'!$E$12</f>
        <v>-149000</v>
      </c>
      <c r="E910" s="52">
        <f>IF(D910&lt;'Line By Line'!$E$14,0,MIN(D910-'Line By Line'!$E$14,'Line By Line'!$E$16))</f>
        <v>0</v>
      </c>
      <c r="F910" s="52">
        <f t="shared" si="3"/>
        <v>0</v>
      </c>
      <c r="G910" s="51" t="str">
        <f t="shared" si="4"/>
        <v>50% of 1st TH</v>
      </c>
      <c r="H910" s="51">
        <f>IF('Line By Line'!$E$14&lt;D910,D910-'Line By Line'!$E$14-E910,0)</f>
        <v>0</v>
      </c>
      <c r="I910" s="52">
        <f>H910*'SS taxation calculator'!$E$32</f>
        <v>0</v>
      </c>
      <c r="J910" s="52">
        <f t="shared" si="5"/>
        <v>0</v>
      </c>
      <c r="K910" s="204" t="str">
        <f t="shared" si="6"/>
        <v>#DIV/0!</v>
      </c>
      <c r="L910" s="54" t="str">
        <f>CONCATENATE("Adding $",ROUND(B910/1000,1),"K actually added $",ROUND((B910+(J910-'SS taxation calculator'!$G$8))/1000,1),"K")</f>
        <v>Adding $-149K actually added $-149K</v>
      </c>
      <c r="M910" s="61">
        <f>'SS taxation calculator'!$C$7+'SS taxation calculator'!$C$8+'SS taxation calculator'!$C$9+B910</f>
        <v>-149000</v>
      </c>
      <c r="N910" s="55">
        <f>J910+B910+'SS taxation calculator'!$C$7</f>
        <v>-149000</v>
      </c>
      <c r="O910" s="55">
        <f t="shared" si="7"/>
        <v>31500</v>
      </c>
      <c r="P910" s="132">
        <f>VLOOKUP('SS taxation calculator'!$C$12,'SS taxation calculator'!$BC$6:$BF$16,3,FALSE)</f>
        <v>0</v>
      </c>
      <c r="Q910" s="132">
        <f>VLOOKUP('SS taxation calculator'!$C$12,'SS taxation calculator'!$BC$6:$BF$16,4,FALSE)</f>
        <v>0</v>
      </c>
      <c r="R910" s="132">
        <f t="shared" si="8"/>
        <v>0</v>
      </c>
      <c r="S910" s="205">
        <f>VLOOKUP('SS taxation calculator'!$C$12,'SS taxation calculator'!$BC$6:$BF$16,2,FALSE)</f>
        <v>0</v>
      </c>
      <c r="T910" s="132">
        <f t="shared" si="9"/>
        <v>0</v>
      </c>
    </row>
    <row r="911" ht="15.75" customHeight="1">
      <c r="A911" s="55">
        <f t="shared" si="13"/>
        <v>0</v>
      </c>
      <c r="B911" s="52">
        <f t="shared" si="2"/>
        <v>-148000</v>
      </c>
      <c r="C911" s="51">
        <f>'SS taxation calculator'!$G$7</f>
        <v>0</v>
      </c>
      <c r="D911" s="52">
        <f>'SS taxation calculator'!$C$7+B911+'SS taxation calculator'!$C$8+'SS taxation calculator'!$C$9*0.5-'Line By Line'!$E$12</f>
        <v>-148000</v>
      </c>
      <c r="E911" s="52">
        <f>IF(D911&lt;'Line By Line'!$E$14,0,MIN(D911-'Line By Line'!$E$14,'Line By Line'!$E$16))</f>
        <v>0</v>
      </c>
      <c r="F911" s="52">
        <f t="shared" si="3"/>
        <v>0</v>
      </c>
      <c r="G911" s="51" t="str">
        <f t="shared" si="4"/>
        <v>50% of 1st TH</v>
      </c>
      <c r="H911" s="51">
        <f>IF('Line By Line'!$E$14&lt;D911,D911-'Line By Line'!$E$14-E911,0)</f>
        <v>0</v>
      </c>
      <c r="I911" s="52">
        <f>H911*'SS taxation calculator'!$E$32</f>
        <v>0</v>
      </c>
      <c r="J911" s="52">
        <f t="shared" si="5"/>
        <v>0</v>
      </c>
      <c r="K911" s="204" t="str">
        <f t="shared" si="6"/>
        <v>#DIV/0!</v>
      </c>
      <c r="L911" s="54" t="str">
        <f>CONCATENATE("Adding $",ROUND(B911/1000,1),"K actually added $",ROUND((B911+(J911-'SS taxation calculator'!$G$8))/1000,1),"K")</f>
        <v>Adding $-148K actually added $-148K</v>
      </c>
      <c r="M911" s="61">
        <f>'SS taxation calculator'!$C$7+'SS taxation calculator'!$C$8+'SS taxation calculator'!$C$9+B911</f>
        <v>-148000</v>
      </c>
      <c r="N911" s="55">
        <f>J911+B911+'SS taxation calculator'!$C$7</f>
        <v>-148000</v>
      </c>
      <c r="O911" s="55">
        <f t="shared" si="7"/>
        <v>31500</v>
      </c>
      <c r="P911" s="132">
        <f>VLOOKUP('SS taxation calculator'!$C$12,'SS taxation calculator'!$BC$6:$BF$16,3,FALSE)</f>
        <v>0</v>
      </c>
      <c r="Q911" s="132">
        <f>VLOOKUP('SS taxation calculator'!$C$12,'SS taxation calculator'!$BC$6:$BF$16,4,FALSE)</f>
        <v>0</v>
      </c>
      <c r="R911" s="132">
        <f t="shared" si="8"/>
        <v>0</v>
      </c>
      <c r="S911" s="205">
        <f>VLOOKUP('SS taxation calculator'!$C$12,'SS taxation calculator'!$BC$6:$BF$16,2,FALSE)</f>
        <v>0</v>
      </c>
      <c r="T911" s="132">
        <f t="shared" si="9"/>
        <v>0</v>
      </c>
    </row>
    <row r="912" ht="15.75" customHeight="1">
      <c r="A912" s="55">
        <f t="shared" si="13"/>
        <v>0</v>
      </c>
      <c r="B912" s="52">
        <f t="shared" si="2"/>
        <v>-147000</v>
      </c>
      <c r="C912" s="51">
        <f>'SS taxation calculator'!$G$7</f>
        <v>0</v>
      </c>
      <c r="D912" s="52">
        <f>'SS taxation calculator'!$C$7+B912+'SS taxation calculator'!$C$8+'SS taxation calculator'!$C$9*0.5-'Line By Line'!$E$12</f>
        <v>-147000</v>
      </c>
      <c r="E912" s="52">
        <f>IF(D912&lt;'Line By Line'!$E$14,0,MIN(D912-'Line By Line'!$E$14,'Line By Line'!$E$16))</f>
        <v>0</v>
      </c>
      <c r="F912" s="52">
        <f t="shared" si="3"/>
        <v>0</v>
      </c>
      <c r="G912" s="51" t="str">
        <f t="shared" si="4"/>
        <v>50% of 1st TH</v>
      </c>
      <c r="H912" s="51">
        <f>IF('Line By Line'!$E$14&lt;D912,D912-'Line By Line'!$E$14-E912,0)</f>
        <v>0</v>
      </c>
      <c r="I912" s="52">
        <f>H912*'SS taxation calculator'!$E$32</f>
        <v>0</v>
      </c>
      <c r="J912" s="52">
        <f t="shared" si="5"/>
        <v>0</v>
      </c>
      <c r="K912" s="204" t="str">
        <f t="shared" si="6"/>
        <v>#DIV/0!</v>
      </c>
      <c r="L912" s="54" t="str">
        <f>CONCATENATE("Adding $",ROUND(B912/1000,1),"K actually added $",ROUND((B912+(J912-'SS taxation calculator'!$G$8))/1000,1),"K")</f>
        <v>Adding $-147K actually added $-147K</v>
      </c>
      <c r="M912" s="61">
        <f>'SS taxation calculator'!$C$7+'SS taxation calculator'!$C$8+'SS taxation calculator'!$C$9+B912</f>
        <v>-147000</v>
      </c>
      <c r="N912" s="55">
        <f>J912+B912+'SS taxation calculator'!$C$7</f>
        <v>-147000</v>
      </c>
      <c r="O912" s="55">
        <f t="shared" si="7"/>
        <v>31500</v>
      </c>
      <c r="P912" s="132">
        <f>VLOOKUP('SS taxation calculator'!$C$12,'SS taxation calculator'!$BC$6:$BF$16,3,FALSE)</f>
        <v>0</v>
      </c>
      <c r="Q912" s="132">
        <f>VLOOKUP('SS taxation calculator'!$C$12,'SS taxation calculator'!$BC$6:$BF$16,4,FALSE)</f>
        <v>0</v>
      </c>
      <c r="R912" s="132">
        <f t="shared" si="8"/>
        <v>0</v>
      </c>
      <c r="S912" s="205">
        <f>VLOOKUP('SS taxation calculator'!$C$12,'SS taxation calculator'!$BC$6:$BF$16,2,FALSE)</f>
        <v>0</v>
      </c>
      <c r="T912" s="132">
        <f t="shared" si="9"/>
        <v>0</v>
      </c>
    </row>
    <row r="913" ht="15.75" customHeight="1">
      <c r="A913" s="55">
        <f t="shared" si="13"/>
        <v>0</v>
      </c>
      <c r="B913" s="52">
        <f t="shared" si="2"/>
        <v>-146000</v>
      </c>
      <c r="C913" s="51">
        <f>'SS taxation calculator'!$G$7</f>
        <v>0</v>
      </c>
      <c r="D913" s="52">
        <f>'SS taxation calculator'!$C$7+B913+'SS taxation calculator'!$C$8+'SS taxation calculator'!$C$9*0.5-'Line By Line'!$E$12</f>
        <v>-146000</v>
      </c>
      <c r="E913" s="52">
        <f>IF(D913&lt;'Line By Line'!$E$14,0,MIN(D913-'Line By Line'!$E$14,'Line By Line'!$E$16))</f>
        <v>0</v>
      </c>
      <c r="F913" s="52">
        <f t="shared" si="3"/>
        <v>0</v>
      </c>
      <c r="G913" s="51" t="str">
        <f t="shared" si="4"/>
        <v>50% of 1st TH</v>
      </c>
      <c r="H913" s="51">
        <f>IF('Line By Line'!$E$14&lt;D913,D913-'Line By Line'!$E$14-E913,0)</f>
        <v>0</v>
      </c>
      <c r="I913" s="52">
        <f>H913*'SS taxation calculator'!$E$32</f>
        <v>0</v>
      </c>
      <c r="J913" s="52">
        <f t="shared" si="5"/>
        <v>0</v>
      </c>
      <c r="K913" s="204" t="str">
        <f t="shared" si="6"/>
        <v>#DIV/0!</v>
      </c>
      <c r="L913" s="54" t="str">
        <f>CONCATENATE("Adding $",ROUND(B913/1000,1),"K actually added $",ROUND((B913+(J913-'SS taxation calculator'!$G$8))/1000,1),"K")</f>
        <v>Adding $-146K actually added $-146K</v>
      </c>
      <c r="M913" s="61">
        <f>'SS taxation calculator'!$C$7+'SS taxation calculator'!$C$8+'SS taxation calculator'!$C$9+B913</f>
        <v>-146000</v>
      </c>
      <c r="N913" s="55">
        <f>J913+B913+'SS taxation calculator'!$C$7</f>
        <v>-146000</v>
      </c>
      <c r="O913" s="55">
        <f t="shared" si="7"/>
        <v>31500</v>
      </c>
      <c r="P913" s="132">
        <f>VLOOKUP('SS taxation calculator'!$C$12,'SS taxation calculator'!$BC$6:$BF$16,3,FALSE)</f>
        <v>0</v>
      </c>
      <c r="Q913" s="132">
        <f>VLOOKUP('SS taxation calculator'!$C$12,'SS taxation calculator'!$BC$6:$BF$16,4,FALSE)</f>
        <v>0</v>
      </c>
      <c r="R913" s="132">
        <f t="shared" si="8"/>
        <v>0</v>
      </c>
      <c r="S913" s="205">
        <f>VLOOKUP('SS taxation calculator'!$C$12,'SS taxation calculator'!$BC$6:$BF$16,2,FALSE)</f>
        <v>0</v>
      </c>
      <c r="T913" s="132">
        <f t="shared" si="9"/>
        <v>0</v>
      </c>
    </row>
    <row r="914" ht="15.75" customHeight="1">
      <c r="A914" s="55">
        <f t="shared" si="13"/>
        <v>0</v>
      </c>
      <c r="B914" s="52">
        <f t="shared" si="2"/>
        <v>-145000</v>
      </c>
      <c r="C914" s="51">
        <f>'SS taxation calculator'!$G$7</f>
        <v>0</v>
      </c>
      <c r="D914" s="52">
        <f>'SS taxation calculator'!$C$7+B914+'SS taxation calculator'!$C$8+'SS taxation calculator'!$C$9*0.5-'Line By Line'!$E$12</f>
        <v>-145000</v>
      </c>
      <c r="E914" s="52">
        <f>IF(D914&lt;'Line By Line'!$E$14,0,MIN(D914-'Line By Line'!$E$14,'Line By Line'!$E$16))</f>
        <v>0</v>
      </c>
      <c r="F914" s="52">
        <f t="shared" si="3"/>
        <v>0</v>
      </c>
      <c r="G914" s="51" t="str">
        <f t="shared" si="4"/>
        <v>50% of 1st TH</v>
      </c>
      <c r="H914" s="51">
        <f>IF('Line By Line'!$E$14&lt;D914,D914-'Line By Line'!$E$14-E914,0)</f>
        <v>0</v>
      </c>
      <c r="I914" s="52">
        <f>H914*'SS taxation calculator'!$E$32</f>
        <v>0</v>
      </c>
      <c r="J914" s="52">
        <f t="shared" si="5"/>
        <v>0</v>
      </c>
      <c r="K914" s="204" t="str">
        <f t="shared" si="6"/>
        <v>#DIV/0!</v>
      </c>
      <c r="L914" s="54" t="str">
        <f>CONCATENATE("Adding $",ROUND(B914/1000,1),"K actually added $",ROUND((B914+(J914-'SS taxation calculator'!$G$8))/1000,1),"K")</f>
        <v>Adding $-145K actually added $-145K</v>
      </c>
      <c r="M914" s="61">
        <f>'SS taxation calculator'!$C$7+'SS taxation calculator'!$C$8+'SS taxation calculator'!$C$9+B914</f>
        <v>-145000</v>
      </c>
      <c r="N914" s="55">
        <f>J914+B914+'SS taxation calculator'!$C$7</f>
        <v>-145000</v>
      </c>
      <c r="O914" s="55">
        <f t="shared" si="7"/>
        <v>31500</v>
      </c>
      <c r="P914" s="132">
        <f>VLOOKUP('SS taxation calculator'!$C$12,'SS taxation calculator'!$BC$6:$BF$16,3,FALSE)</f>
        <v>0</v>
      </c>
      <c r="Q914" s="132">
        <f>VLOOKUP('SS taxation calculator'!$C$12,'SS taxation calculator'!$BC$6:$BF$16,4,FALSE)</f>
        <v>0</v>
      </c>
      <c r="R914" s="132">
        <f t="shared" si="8"/>
        <v>0</v>
      </c>
      <c r="S914" s="205">
        <f>VLOOKUP('SS taxation calculator'!$C$12,'SS taxation calculator'!$BC$6:$BF$16,2,FALSE)</f>
        <v>0</v>
      </c>
      <c r="T914" s="132">
        <f t="shared" si="9"/>
        <v>0</v>
      </c>
    </row>
    <row r="915" ht="15.75" customHeight="1">
      <c r="A915" s="55">
        <f t="shared" si="13"/>
        <v>0</v>
      </c>
      <c r="B915" s="52">
        <f t="shared" si="2"/>
        <v>-144000</v>
      </c>
      <c r="C915" s="51">
        <f>'SS taxation calculator'!$G$7</f>
        <v>0</v>
      </c>
      <c r="D915" s="52">
        <f>'SS taxation calculator'!$C$7+B915+'SS taxation calculator'!$C$8+'SS taxation calculator'!$C$9*0.5-'Line By Line'!$E$12</f>
        <v>-144000</v>
      </c>
      <c r="E915" s="52">
        <f>IF(D915&lt;'Line By Line'!$E$14,0,MIN(D915-'Line By Line'!$E$14,'Line By Line'!$E$16))</f>
        <v>0</v>
      </c>
      <c r="F915" s="52">
        <f t="shared" si="3"/>
        <v>0</v>
      </c>
      <c r="G915" s="51" t="str">
        <f t="shared" si="4"/>
        <v>50% of 1st TH</v>
      </c>
      <c r="H915" s="51">
        <f>IF('Line By Line'!$E$14&lt;D915,D915-'Line By Line'!$E$14-E915,0)</f>
        <v>0</v>
      </c>
      <c r="I915" s="52">
        <f>H915*'SS taxation calculator'!$E$32</f>
        <v>0</v>
      </c>
      <c r="J915" s="52">
        <f t="shared" si="5"/>
        <v>0</v>
      </c>
      <c r="K915" s="204" t="str">
        <f t="shared" si="6"/>
        <v>#DIV/0!</v>
      </c>
      <c r="L915" s="54" t="str">
        <f>CONCATENATE("Adding $",ROUND(B915/1000,1),"K actually added $",ROUND((B915+(J915-'SS taxation calculator'!$G$8))/1000,1),"K")</f>
        <v>Adding $-144K actually added $-144K</v>
      </c>
      <c r="M915" s="61">
        <f>'SS taxation calculator'!$C$7+'SS taxation calculator'!$C$8+'SS taxation calculator'!$C$9+B915</f>
        <v>-144000</v>
      </c>
      <c r="N915" s="55">
        <f>J915+B915+'SS taxation calculator'!$C$7</f>
        <v>-144000</v>
      </c>
      <c r="O915" s="55">
        <f t="shared" si="7"/>
        <v>31500</v>
      </c>
      <c r="P915" s="132">
        <f>VLOOKUP('SS taxation calculator'!$C$12,'SS taxation calculator'!$BC$6:$BF$16,3,FALSE)</f>
        <v>0</v>
      </c>
      <c r="Q915" s="132">
        <f>VLOOKUP('SS taxation calculator'!$C$12,'SS taxation calculator'!$BC$6:$BF$16,4,FALSE)</f>
        <v>0</v>
      </c>
      <c r="R915" s="132">
        <f t="shared" si="8"/>
        <v>0</v>
      </c>
      <c r="S915" s="205">
        <f>VLOOKUP('SS taxation calculator'!$C$12,'SS taxation calculator'!$BC$6:$BF$16,2,FALSE)</f>
        <v>0</v>
      </c>
      <c r="T915" s="132">
        <f t="shared" si="9"/>
        <v>0</v>
      </c>
    </row>
    <row r="916" ht="15.75" customHeight="1">
      <c r="A916" s="55">
        <f t="shared" si="13"/>
        <v>0</v>
      </c>
      <c r="B916" s="52">
        <f t="shared" si="2"/>
        <v>-143000</v>
      </c>
      <c r="C916" s="51">
        <f>'SS taxation calculator'!$G$7</f>
        <v>0</v>
      </c>
      <c r="D916" s="52">
        <f>'SS taxation calculator'!$C$7+B916+'SS taxation calculator'!$C$8+'SS taxation calculator'!$C$9*0.5-'Line By Line'!$E$12</f>
        <v>-143000</v>
      </c>
      <c r="E916" s="52">
        <f>IF(D916&lt;'Line By Line'!$E$14,0,MIN(D916-'Line By Line'!$E$14,'Line By Line'!$E$16))</f>
        <v>0</v>
      </c>
      <c r="F916" s="52">
        <f t="shared" si="3"/>
        <v>0</v>
      </c>
      <c r="G916" s="51" t="str">
        <f t="shared" si="4"/>
        <v>50% of 1st TH</v>
      </c>
      <c r="H916" s="51">
        <f>IF('Line By Line'!$E$14&lt;D916,D916-'Line By Line'!$E$14-E916,0)</f>
        <v>0</v>
      </c>
      <c r="I916" s="52">
        <f>H916*'SS taxation calculator'!$E$32</f>
        <v>0</v>
      </c>
      <c r="J916" s="52">
        <f t="shared" si="5"/>
        <v>0</v>
      </c>
      <c r="K916" s="204" t="str">
        <f t="shared" si="6"/>
        <v>#DIV/0!</v>
      </c>
      <c r="L916" s="54" t="str">
        <f>CONCATENATE("Adding $",ROUND(B916/1000,1),"K actually added $",ROUND((B916+(J916-'SS taxation calculator'!$G$8))/1000,1),"K")</f>
        <v>Adding $-143K actually added $-143K</v>
      </c>
      <c r="M916" s="61">
        <f>'SS taxation calculator'!$C$7+'SS taxation calculator'!$C$8+'SS taxation calculator'!$C$9+B916</f>
        <v>-143000</v>
      </c>
      <c r="N916" s="55">
        <f>J916+B916+'SS taxation calculator'!$C$7</f>
        <v>-143000</v>
      </c>
      <c r="O916" s="55">
        <f t="shared" si="7"/>
        <v>31500</v>
      </c>
      <c r="P916" s="132">
        <f>VLOOKUP('SS taxation calculator'!$C$12,'SS taxation calculator'!$BC$6:$BF$16,3,FALSE)</f>
        <v>0</v>
      </c>
      <c r="Q916" s="132">
        <f>VLOOKUP('SS taxation calculator'!$C$12,'SS taxation calculator'!$BC$6:$BF$16,4,FALSE)</f>
        <v>0</v>
      </c>
      <c r="R916" s="132">
        <f t="shared" si="8"/>
        <v>0</v>
      </c>
      <c r="S916" s="205">
        <f>VLOOKUP('SS taxation calculator'!$C$12,'SS taxation calculator'!$BC$6:$BF$16,2,FALSE)</f>
        <v>0</v>
      </c>
      <c r="T916" s="132">
        <f t="shared" si="9"/>
        <v>0</v>
      </c>
    </row>
    <row r="917" ht="15.75" customHeight="1">
      <c r="A917" s="55">
        <f t="shared" si="13"/>
        <v>0</v>
      </c>
      <c r="B917" s="52">
        <f t="shared" si="2"/>
        <v>-142000</v>
      </c>
      <c r="C917" s="51">
        <f>'SS taxation calculator'!$G$7</f>
        <v>0</v>
      </c>
      <c r="D917" s="52">
        <f>'SS taxation calculator'!$C$7+B917+'SS taxation calculator'!$C$8+'SS taxation calculator'!$C$9*0.5-'Line By Line'!$E$12</f>
        <v>-142000</v>
      </c>
      <c r="E917" s="52">
        <f>IF(D917&lt;'Line By Line'!$E$14,0,MIN(D917-'Line By Line'!$E$14,'Line By Line'!$E$16))</f>
        <v>0</v>
      </c>
      <c r="F917" s="52">
        <f t="shared" si="3"/>
        <v>0</v>
      </c>
      <c r="G917" s="51" t="str">
        <f t="shared" si="4"/>
        <v>50% of 1st TH</v>
      </c>
      <c r="H917" s="51">
        <f>IF('Line By Line'!$E$14&lt;D917,D917-'Line By Line'!$E$14-E917,0)</f>
        <v>0</v>
      </c>
      <c r="I917" s="52">
        <f>H917*'SS taxation calculator'!$E$32</f>
        <v>0</v>
      </c>
      <c r="J917" s="52">
        <f t="shared" si="5"/>
        <v>0</v>
      </c>
      <c r="K917" s="204" t="str">
        <f t="shared" si="6"/>
        <v>#DIV/0!</v>
      </c>
      <c r="L917" s="54" t="str">
        <f>CONCATENATE("Adding $",ROUND(B917/1000,1),"K actually added $",ROUND((B917+(J917-'SS taxation calculator'!$G$8))/1000,1),"K")</f>
        <v>Adding $-142K actually added $-142K</v>
      </c>
      <c r="M917" s="61">
        <f>'SS taxation calculator'!$C$7+'SS taxation calculator'!$C$8+'SS taxation calculator'!$C$9+B917</f>
        <v>-142000</v>
      </c>
      <c r="N917" s="55">
        <f>J917+B917+'SS taxation calculator'!$C$7</f>
        <v>-142000</v>
      </c>
      <c r="O917" s="55">
        <f t="shared" si="7"/>
        <v>31500</v>
      </c>
      <c r="P917" s="132">
        <f>VLOOKUP('SS taxation calculator'!$C$12,'SS taxation calculator'!$BC$6:$BF$16,3,FALSE)</f>
        <v>0</v>
      </c>
      <c r="Q917" s="132">
        <f>VLOOKUP('SS taxation calculator'!$C$12,'SS taxation calculator'!$BC$6:$BF$16,4,FALSE)</f>
        <v>0</v>
      </c>
      <c r="R917" s="132">
        <f t="shared" si="8"/>
        <v>0</v>
      </c>
      <c r="S917" s="205">
        <f>VLOOKUP('SS taxation calculator'!$C$12,'SS taxation calculator'!$BC$6:$BF$16,2,FALSE)</f>
        <v>0</v>
      </c>
      <c r="T917" s="132">
        <f t="shared" si="9"/>
        <v>0</v>
      </c>
    </row>
    <row r="918" ht="15.75" customHeight="1">
      <c r="A918" s="55">
        <f t="shared" si="13"/>
        <v>0</v>
      </c>
      <c r="B918" s="52">
        <f t="shared" si="2"/>
        <v>-141000</v>
      </c>
      <c r="C918" s="51">
        <f>'SS taxation calculator'!$G$7</f>
        <v>0</v>
      </c>
      <c r="D918" s="52">
        <f>'SS taxation calculator'!$C$7+B918+'SS taxation calculator'!$C$8+'SS taxation calculator'!$C$9*0.5-'Line By Line'!$E$12</f>
        <v>-141000</v>
      </c>
      <c r="E918" s="52">
        <f>IF(D918&lt;'Line By Line'!$E$14,0,MIN(D918-'Line By Line'!$E$14,'Line By Line'!$E$16))</f>
        <v>0</v>
      </c>
      <c r="F918" s="52">
        <f t="shared" si="3"/>
        <v>0</v>
      </c>
      <c r="G918" s="51" t="str">
        <f t="shared" si="4"/>
        <v>50% of 1st TH</v>
      </c>
      <c r="H918" s="51">
        <f>IF('Line By Line'!$E$14&lt;D918,D918-'Line By Line'!$E$14-E918,0)</f>
        <v>0</v>
      </c>
      <c r="I918" s="52">
        <f>H918*'SS taxation calculator'!$E$32</f>
        <v>0</v>
      </c>
      <c r="J918" s="52">
        <f t="shared" si="5"/>
        <v>0</v>
      </c>
      <c r="K918" s="204" t="str">
        <f t="shared" si="6"/>
        <v>#DIV/0!</v>
      </c>
      <c r="L918" s="54" t="str">
        <f>CONCATENATE("Adding $",ROUND(B918/1000,1),"K actually added $",ROUND((B918+(J918-'SS taxation calculator'!$G$8))/1000,1),"K")</f>
        <v>Adding $-141K actually added $-141K</v>
      </c>
      <c r="M918" s="61">
        <f>'SS taxation calculator'!$C$7+'SS taxation calculator'!$C$8+'SS taxation calculator'!$C$9+B918</f>
        <v>-141000</v>
      </c>
      <c r="N918" s="55">
        <f>J918+B918+'SS taxation calculator'!$C$7</f>
        <v>-141000</v>
      </c>
      <c r="O918" s="55">
        <f t="shared" si="7"/>
        <v>31500</v>
      </c>
      <c r="P918" s="132">
        <f>VLOOKUP('SS taxation calculator'!$C$12,'SS taxation calculator'!$BC$6:$BF$16,3,FALSE)</f>
        <v>0</v>
      </c>
      <c r="Q918" s="132">
        <f>VLOOKUP('SS taxation calculator'!$C$12,'SS taxation calculator'!$BC$6:$BF$16,4,FALSE)</f>
        <v>0</v>
      </c>
      <c r="R918" s="132">
        <f t="shared" si="8"/>
        <v>0</v>
      </c>
      <c r="S918" s="205">
        <f>VLOOKUP('SS taxation calculator'!$C$12,'SS taxation calculator'!$BC$6:$BF$16,2,FALSE)</f>
        <v>0</v>
      </c>
      <c r="T918" s="132">
        <f t="shared" si="9"/>
        <v>0</v>
      </c>
    </row>
    <row r="919" ht="15.75" customHeight="1">
      <c r="A919" s="55">
        <f t="shared" si="13"/>
        <v>0</v>
      </c>
      <c r="B919" s="52">
        <f t="shared" si="2"/>
        <v>-140000</v>
      </c>
      <c r="C919" s="51">
        <f>'SS taxation calculator'!$G$7</f>
        <v>0</v>
      </c>
      <c r="D919" s="52">
        <f>'SS taxation calculator'!$C$7+B919+'SS taxation calculator'!$C$8+'SS taxation calculator'!$C$9*0.5-'Line By Line'!$E$12</f>
        <v>-140000</v>
      </c>
      <c r="E919" s="52">
        <f>IF(D919&lt;'Line By Line'!$E$14,0,MIN(D919-'Line By Line'!$E$14,'Line By Line'!$E$16))</f>
        <v>0</v>
      </c>
      <c r="F919" s="52">
        <f t="shared" si="3"/>
        <v>0</v>
      </c>
      <c r="G919" s="51" t="str">
        <f t="shared" si="4"/>
        <v>50% of 1st TH</v>
      </c>
      <c r="H919" s="51">
        <f>IF('Line By Line'!$E$14&lt;D919,D919-'Line By Line'!$E$14-E919,0)</f>
        <v>0</v>
      </c>
      <c r="I919" s="52">
        <f>H919*'SS taxation calculator'!$E$32</f>
        <v>0</v>
      </c>
      <c r="J919" s="52">
        <f t="shared" si="5"/>
        <v>0</v>
      </c>
      <c r="K919" s="204" t="str">
        <f t="shared" si="6"/>
        <v>#DIV/0!</v>
      </c>
      <c r="L919" s="54" t="str">
        <f>CONCATENATE("Adding $",ROUND(B919/1000,1),"K actually added $",ROUND((B919+(J919-'SS taxation calculator'!$G$8))/1000,1),"K")</f>
        <v>Adding $-140K actually added $-140K</v>
      </c>
      <c r="M919" s="61">
        <f>'SS taxation calculator'!$C$7+'SS taxation calculator'!$C$8+'SS taxation calculator'!$C$9+B919</f>
        <v>-140000</v>
      </c>
      <c r="N919" s="55">
        <f>J919+B919+'SS taxation calculator'!$C$7</f>
        <v>-140000</v>
      </c>
      <c r="O919" s="55">
        <f t="shared" si="7"/>
        <v>31500</v>
      </c>
      <c r="P919" s="132">
        <f>VLOOKUP('SS taxation calculator'!$C$12,'SS taxation calculator'!$BC$6:$BF$16,3,FALSE)</f>
        <v>0</v>
      </c>
      <c r="Q919" s="132">
        <f>VLOOKUP('SS taxation calculator'!$C$12,'SS taxation calculator'!$BC$6:$BF$16,4,FALSE)</f>
        <v>0</v>
      </c>
      <c r="R919" s="132">
        <f t="shared" si="8"/>
        <v>0</v>
      </c>
      <c r="S919" s="205">
        <f>VLOOKUP('SS taxation calculator'!$C$12,'SS taxation calculator'!$BC$6:$BF$16,2,FALSE)</f>
        <v>0</v>
      </c>
      <c r="T919" s="132">
        <f t="shared" si="9"/>
        <v>0</v>
      </c>
    </row>
    <row r="920" ht="15.75" customHeight="1">
      <c r="A920" s="55">
        <f t="shared" si="13"/>
        <v>0</v>
      </c>
      <c r="B920" s="52">
        <f t="shared" si="2"/>
        <v>-139000</v>
      </c>
      <c r="C920" s="51">
        <f>'SS taxation calculator'!$G$7</f>
        <v>0</v>
      </c>
      <c r="D920" s="52">
        <f>'SS taxation calculator'!$C$7+B920+'SS taxation calculator'!$C$8+'SS taxation calculator'!$C$9*0.5-'Line By Line'!$E$12</f>
        <v>-139000</v>
      </c>
      <c r="E920" s="52">
        <f>IF(D920&lt;'Line By Line'!$E$14,0,MIN(D920-'Line By Line'!$E$14,'Line By Line'!$E$16))</f>
        <v>0</v>
      </c>
      <c r="F920" s="52">
        <f t="shared" si="3"/>
        <v>0</v>
      </c>
      <c r="G920" s="51" t="str">
        <f t="shared" si="4"/>
        <v>50% of 1st TH</v>
      </c>
      <c r="H920" s="51">
        <f>IF('Line By Line'!$E$14&lt;D920,D920-'Line By Line'!$E$14-E920,0)</f>
        <v>0</v>
      </c>
      <c r="I920" s="52">
        <f>H920*'SS taxation calculator'!$E$32</f>
        <v>0</v>
      </c>
      <c r="J920" s="52">
        <f t="shared" si="5"/>
        <v>0</v>
      </c>
      <c r="K920" s="204" t="str">
        <f t="shared" si="6"/>
        <v>#DIV/0!</v>
      </c>
      <c r="L920" s="54" t="str">
        <f>CONCATENATE("Adding $",ROUND(B920/1000,1),"K actually added $",ROUND((B920+(J920-'SS taxation calculator'!$G$8))/1000,1),"K")</f>
        <v>Adding $-139K actually added $-139K</v>
      </c>
      <c r="M920" s="61">
        <f>'SS taxation calculator'!$C$7+'SS taxation calculator'!$C$8+'SS taxation calculator'!$C$9+B920</f>
        <v>-139000</v>
      </c>
      <c r="N920" s="55">
        <f>J920+B920+'SS taxation calculator'!$C$7</f>
        <v>-139000</v>
      </c>
      <c r="O920" s="55">
        <f t="shared" si="7"/>
        <v>31500</v>
      </c>
      <c r="P920" s="132">
        <f>VLOOKUP('SS taxation calculator'!$C$12,'SS taxation calculator'!$BC$6:$BF$16,3,FALSE)</f>
        <v>0</v>
      </c>
      <c r="Q920" s="132">
        <f>VLOOKUP('SS taxation calculator'!$C$12,'SS taxation calculator'!$BC$6:$BF$16,4,FALSE)</f>
        <v>0</v>
      </c>
      <c r="R920" s="132">
        <f t="shared" si="8"/>
        <v>0</v>
      </c>
      <c r="S920" s="205">
        <f>VLOOKUP('SS taxation calculator'!$C$12,'SS taxation calculator'!$BC$6:$BF$16,2,FALSE)</f>
        <v>0</v>
      </c>
      <c r="T920" s="132">
        <f t="shared" si="9"/>
        <v>0</v>
      </c>
    </row>
    <row r="921" ht="15.75" customHeight="1">
      <c r="A921" s="55">
        <f t="shared" si="13"/>
        <v>0</v>
      </c>
      <c r="B921" s="52">
        <f t="shared" si="2"/>
        <v>-138000</v>
      </c>
      <c r="C921" s="51">
        <f>'SS taxation calculator'!$G$7</f>
        <v>0</v>
      </c>
      <c r="D921" s="52">
        <f>'SS taxation calculator'!$C$7+B921+'SS taxation calculator'!$C$8+'SS taxation calculator'!$C$9*0.5-'Line By Line'!$E$12</f>
        <v>-138000</v>
      </c>
      <c r="E921" s="52">
        <f>IF(D921&lt;'Line By Line'!$E$14,0,MIN(D921-'Line By Line'!$E$14,'Line By Line'!$E$16))</f>
        <v>0</v>
      </c>
      <c r="F921" s="52">
        <f t="shared" si="3"/>
        <v>0</v>
      </c>
      <c r="G921" s="51" t="str">
        <f t="shared" si="4"/>
        <v>50% of 1st TH</v>
      </c>
      <c r="H921" s="51">
        <f>IF('Line By Line'!$E$14&lt;D921,D921-'Line By Line'!$E$14-E921,0)</f>
        <v>0</v>
      </c>
      <c r="I921" s="52">
        <f>H921*'SS taxation calculator'!$E$32</f>
        <v>0</v>
      </c>
      <c r="J921" s="52">
        <f t="shared" si="5"/>
        <v>0</v>
      </c>
      <c r="K921" s="204" t="str">
        <f t="shared" si="6"/>
        <v>#DIV/0!</v>
      </c>
      <c r="L921" s="54" t="str">
        <f>CONCATENATE("Adding $",ROUND(B921/1000,1),"K actually added $",ROUND((B921+(J921-'SS taxation calculator'!$G$8))/1000,1),"K")</f>
        <v>Adding $-138K actually added $-138K</v>
      </c>
      <c r="M921" s="61">
        <f>'SS taxation calculator'!$C$7+'SS taxation calculator'!$C$8+'SS taxation calculator'!$C$9+B921</f>
        <v>-138000</v>
      </c>
      <c r="N921" s="55">
        <f>J921+B921+'SS taxation calculator'!$C$7</f>
        <v>-138000</v>
      </c>
      <c r="O921" s="55">
        <f t="shared" si="7"/>
        <v>31500</v>
      </c>
      <c r="P921" s="132">
        <f>VLOOKUP('SS taxation calculator'!$C$12,'SS taxation calculator'!$BC$6:$BF$16,3,FALSE)</f>
        <v>0</v>
      </c>
      <c r="Q921" s="132">
        <f>VLOOKUP('SS taxation calculator'!$C$12,'SS taxation calculator'!$BC$6:$BF$16,4,FALSE)</f>
        <v>0</v>
      </c>
      <c r="R921" s="132">
        <f t="shared" si="8"/>
        <v>0</v>
      </c>
      <c r="S921" s="205">
        <f>VLOOKUP('SS taxation calculator'!$C$12,'SS taxation calculator'!$BC$6:$BF$16,2,FALSE)</f>
        <v>0</v>
      </c>
      <c r="T921" s="132">
        <f t="shared" si="9"/>
        <v>0</v>
      </c>
    </row>
    <row r="922" ht="15.75" customHeight="1">
      <c r="A922" s="55">
        <f t="shared" si="13"/>
        <v>0</v>
      </c>
      <c r="B922" s="52">
        <f t="shared" si="2"/>
        <v>-137000</v>
      </c>
      <c r="C922" s="51">
        <f>'SS taxation calculator'!$G$7</f>
        <v>0</v>
      </c>
      <c r="D922" s="52">
        <f>'SS taxation calculator'!$C$7+B922+'SS taxation calculator'!$C$8+'SS taxation calculator'!$C$9*0.5-'Line By Line'!$E$12</f>
        <v>-137000</v>
      </c>
      <c r="E922" s="52">
        <f>IF(D922&lt;'Line By Line'!$E$14,0,MIN(D922-'Line By Line'!$E$14,'Line By Line'!$E$16))</f>
        <v>0</v>
      </c>
      <c r="F922" s="52">
        <f t="shared" si="3"/>
        <v>0</v>
      </c>
      <c r="G922" s="51" t="str">
        <f t="shared" si="4"/>
        <v>50% of 1st TH</v>
      </c>
      <c r="H922" s="51">
        <f>IF('Line By Line'!$E$14&lt;D922,D922-'Line By Line'!$E$14-E922,0)</f>
        <v>0</v>
      </c>
      <c r="I922" s="52">
        <f>H922*'SS taxation calculator'!$E$32</f>
        <v>0</v>
      </c>
      <c r="J922" s="52">
        <f t="shared" si="5"/>
        <v>0</v>
      </c>
      <c r="K922" s="204" t="str">
        <f t="shared" si="6"/>
        <v>#DIV/0!</v>
      </c>
      <c r="L922" s="54" t="str">
        <f>CONCATENATE("Adding $",ROUND(B922/1000,1),"K actually added $",ROUND((B922+(J922-'SS taxation calculator'!$G$8))/1000,1),"K")</f>
        <v>Adding $-137K actually added $-137K</v>
      </c>
      <c r="M922" s="61">
        <f>'SS taxation calculator'!$C$7+'SS taxation calculator'!$C$8+'SS taxation calculator'!$C$9+B922</f>
        <v>-137000</v>
      </c>
      <c r="N922" s="55">
        <f>J922+B922+'SS taxation calculator'!$C$7</f>
        <v>-137000</v>
      </c>
      <c r="O922" s="55">
        <f t="shared" si="7"/>
        <v>31500</v>
      </c>
      <c r="P922" s="132">
        <f>VLOOKUP('SS taxation calculator'!$C$12,'SS taxation calculator'!$BC$6:$BF$16,3,FALSE)</f>
        <v>0</v>
      </c>
      <c r="Q922" s="132">
        <f>VLOOKUP('SS taxation calculator'!$C$12,'SS taxation calculator'!$BC$6:$BF$16,4,FALSE)</f>
        <v>0</v>
      </c>
      <c r="R922" s="132">
        <f t="shared" si="8"/>
        <v>0</v>
      </c>
      <c r="S922" s="205">
        <f>VLOOKUP('SS taxation calculator'!$C$12,'SS taxation calculator'!$BC$6:$BF$16,2,FALSE)</f>
        <v>0</v>
      </c>
      <c r="T922" s="132">
        <f t="shared" si="9"/>
        <v>0</v>
      </c>
    </row>
    <row r="923" ht="15.75" customHeight="1">
      <c r="A923" s="55">
        <f t="shared" si="13"/>
        <v>0</v>
      </c>
      <c r="B923" s="52">
        <f t="shared" si="2"/>
        <v>-136000</v>
      </c>
      <c r="C923" s="51">
        <f>'SS taxation calculator'!$G$7</f>
        <v>0</v>
      </c>
      <c r="D923" s="52">
        <f>'SS taxation calculator'!$C$7+B923+'SS taxation calculator'!$C$8+'SS taxation calculator'!$C$9*0.5-'Line By Line'!$E$12</f>
        <v>-136000</v>
      </c>
      <c r="E923" s="52">
        <f>IF(D923&lt;'Line By Line'!$E$14,0,MIN(D923-'Line By Line'!$E$14,'Line By Line'!$E$16))</f>
        <v>0</v>
      </c>
      <c r="F923" s="52">
        <f t="shared" si="3"/>
        <v>0</v>
      </c>
      <c r="G923" s="51" t="str">
        <f t="shared" si="4"/>
        <v>50% of 1st TH</v>
      </c>
      <c r="H923" s="51">
        <f>IF('Line By Line'!$E$14&lt;D923,D923-'Line By Line'!$E$14-E923,0)</f>
        <v>0</v>
      </c>
      <c r="I923" s="52">
        <f>H923*'SS taxation calculator'!$E$32</f>
        <v>0</v>
      </c>
      <c r="J923" s="52">
        <f t="shared" si="5"/>
        <v>0</v>
      </c>
      <c r="K923" s="204" t="str">
        <f t="shared" si="6"/>
        <v>#DIV/0!</v>
      </c>
      <c r="L923" s="54" t="str">
        <f>CONCATENATE("Adding $",ROUND(B923/1000,1),"K actually added $",ROUND((B923+(J923-'SS taxation calculator'!$G$8))/1000,1),"K")</f>
        <v>Adding $-136K actually added $-136K</v>
      </c>
      <c r="M923" s="61">
        <f>'SS taxation calculator'!$C$7+'SS taxation calculator'!$C$8+'SS taxation calculator'!$C$9+B923</f>
        <v>-136000</v>
      </c>
      <c r="N923" s="55">
        <f>J923+B923+'SS taxation calculator'!$C$7</f>
        <v>-136000</v>
      </c>
      <c r="O923" s="55">
        <f t="shared" si="7"/>
        <v>31500</v>
      </c>
      <c r="P923" s="132">
        <f>VLOOKUP('SS taxation calculator'!$C$12,'SS taxation calculator'!$BC$6:$BF$16,3,FALSE)</f>
        <v>0</v>
      </c>
      <c r="Q923" s="132">
        <f>VLOOKUP('SS taxation calculator'!$C$12,'SS taxation calculator'!$BC$6:$BF$16,4,FALSE)</f>
        <v>0</v>
      </c>
      <c r="R923" s="132">
        <f t="shared" si="8"/>
        <v>0</v>
      </c>
      <c r="S923" s="205">
        <f>VLOOKUP('SS taxation calculator'!$C$12,'SS taxation calculator'!$BC$6:$BF$16,2,FALSE)</f>
        <v>0</v>
      </c>
      <c r="T923" s="132">
        <f t="shared" si="9"/>
        <v>0</v>
      </c>
    </row>
    <row r="924" ht="15.75" customHeight="1">
      <c r="A924" s="55">
        <f t="shared" si="13"/>
        <v>0</v>
      </c>
      <c r="B924" s="52">
        <f t="shared" si="2"/>
        <v>-135000</v>
      </c>
      <c r="C924" s="51">
        <f>'SS taxation calculator'!$G$7</f>
        <v>0</v>
      </c>
      <c r="D924" s="52">
        <f>'SS taxation calculator'!$C$7+B924+'SS taxation calculator'!$C$8+'SS taxation calculator'!$C$9*0.5-'Line By Line'!$E$12</f>
        <v>-135000</v>
      </c>
      <c r="E924" s="52">
        <f>IF(D924&lt;'Line By Line'!$E$14,0,MIN(D924-'Line By Line'!$E$14,'Line By Line'!$E$16))</f>
        <v>0</v>
      </c>
      <c r="F924" s="52">
        <f t="shared" si="3"/>
        <v>0</v>
      </c>
      <c r="G924" s="51" t="str">
        <f t="shared" si="4"/>
        <v>50% of 1st TH</v>
      </c>
      <c r="H924" s="51">
        <f>IF('Line By Line'!$E$14&lt;D924,D924-'Line By Line'!$E$14-E924,0)</f>
        <v>0</v>
      </c>
      <c r="I924" s="52">
        <f>H924*'SS taxation calculator'!$E$32</f>
        <v>0</v>
      </c>
      <c r="J924" s="52">
        <f t="shared" si="5"/>
        <v>0</v>
      </c>
      <c r="K924" s="204" t="str">
        <f t="shared" si="6"/>
        <v>#DIV/0!</v>
      </c>
      <c r="L924" s="54" t="str">
        <f>CONCATENATE("Adding $",ROUND(B924/1000,1),"K actually added $",ROUND((B924+(J924-'SS taxation calculator'!$G$8))/1000,1),"K")</f>
        <v>Adding $-135K actually added $-135K</v>
      </c>
      <c r="M924" s="61">
        <f>'SS taxation calculator'!$C$7+'SS taxation calculator'!$C$8+'SS taxation calculator'!$C$9+B924</f>
        <v>-135000</v>
      </c>
      <c r="N924" s="55">
        <f>J924+B924+'SS taxation calculator'!$C$7</f>
        <v>-135000</v>
      </c>
      <c r="O924" s="55">
        <f t="shared" si="7"/>
        <v>31500</v>
      </c>
      <c r="P924" s="132">
        <f>VLOOKUP('SS taxation calculator'!$C$12,'SS taxation calculator'!$BC$6:$BF$16,3,FALSE)</f>
        <v>0</v>
      </c>
      <c r="Q924" s="132">
        <f>VLOOKUP('SS taxation calculator'!$C$12,'SS taxation calculator'!$BC$6:$BF$16,4,FALSE)</f>
        <v>0</v>
      </c>
      <c r="R924" s="132">
        <f t="shared" si="8"/>
        <v>0</v>
      </c>
      <c r="S924" s="205">
        <f>VLOOKUP('SS taxation calculator'!$C$12,'SS taxation calculator'!$BC$6:$BF$16,2,FALSE)</f>
        <v>0</v>
      </c>
      <c r="T924" s="132">
        <f t="shared" si="9"/>
        <v>0</v>
      </c>
    </row>
    <row r="925" ht="15.75" customHeight="1">
      <c r="A925" s="55">
        <f t="shared" si="13"/>
        <v>0</v>
      </c>
      <c r="B925" s="52">
        <f t="shared" si="2"/>
        <v>-134000</v>
      </c>
      <c r="C925" s="51">
        <f>'SS taxation calculator'!$G$7</f>
        <v>0</v>
      </c>
      <c r="D925" s="52">
        <f>'SS taxation calculator'!$C$7+B925+'SS taxation calculator'!$C$8+'SS taxation calculator'!$C$9*0.5-'Line By Line'!$E$12</f>
        <v>-134000</v>
      </c>
      <c r="E925" s="52">
        <f>IF(D925&lt;'Line By Line'!$E$14,0,MIN(D925-'Line By Line'!$E$14,'Line By Line'!$E$16))</f>
        <v>0</v>
      </c>
      <c r="F925" s="52">
        <f t="shared" si="3"/>
        <v>0</v>
      </c>
      <c r="G925" s="51" t="str">
        <f t="shared" si="4"/>
        <v>50% of 1st TH</v>
      </c>
      <c r="H925" s="51">
        <f>IF('Line By Line'!$E$14&lt;D925,D925-'Line By Line'!$E$14-E925,0)</f>
        <v>0</v>
      </c>
      <c r="I925" s="52">
        <f>H925*'SS taxation calculator'!$E$32</f>
        <v>0</v>
      </c>
      <c r="J925" s="52">
        <f t="shared" si="5"/>
        <v>0</v>
      </c>
      <c r="K925" s="204" t="str">
        <f t="shared" si="6"/>
        <v>#DIV/0!</v>
      </c>
      <c r="L925" s="54" t="str">
        <f>CONCATENATE("Adding $",ROUND(B925/1000,1),"K actually added $",ROUND((B925+(J925-'SS taxation calculator'!$G$8))/1000,1),"K")</f>
        <v>Adding $-134K actually added $-134K</v>
      </c>
      <c r="M925" s="61">
        <f>'SS taxation calculator'!$C$7+'SS taxation calculator'!$C$8+'SS taxation calculator'!$C$9+B925</f>
        <v>-134000</v>
      </c>
      <c r="N925" s="55">
        <f>J925+B925+'SS taxation calculator'!$C$7</f>
        <v>-134000</v>
      </c>
      <c r="O925" s="55">
        <f t="shared" si="7"/>
        <v>31500</v>
      </c>
      <c r="P925" s="132">
        <f>VLOOKUP('SS taxation calculator'!$C$12,'SS taxation calculator'!$BC$6:$BF$16,3,FALSE)</f>
        <v>0</v>
      </c>
      <c r="Q925" s="132">
        <f>VLOOKUP('SS taxation calculator'!$C$12,'SS taxation calculator'!$BC$6:$BF$16,4,FALSE)</f>
        <v>0</v>
      </c>
      <c r="R925" s="132">
        <f t="shared" si="8"/>
        <v>0</v>
      </c>
      <c r="S925" s="205">
        <f>VLOOKUP('SS taxation calculator'!$C$12,'SS taxation calculator'!$BC$6:$BF$16,2,FALSE)</f>
        <v>0</v>
      </c>
      <c r="T925" s="132">
        <f t="shared" si="9"/>
        <v>0</v>
      </c>
    </row>
    <row r="926" ht="15.75" customHeight="1">
      <c r="A926" s="55">
        <f t="shared" si="13"/>
        <v>0</v>
      </c>
      <c r="B926" s="52">
        <f t="shared" si="2"/>
        <v>-133000</v>
      </c>
      <c r="C926" s="51">
        <f>'SS taxation calculator'!$G$7</f>
        <v>0</v>
      </c>
      <c r="D926" s="52">
        <f>'SS taxation calculator'!$C$7+B926+'SS taxation calculator'!$C$8+'SS taxation calculator'!$C$9*0.5-'Line By Line'!$E$12</f>
        <v>-133000</v>
      </c>
      <c r="E926" s="52">
        <f>IF(D926&lt;'Line By Line'!$E$14,0,MIN(D926-'Line By Line'!$E$14,'Line By Line'!$E$16))</f>
        <v>0</v>
      </c>
      <c r="F926" s="52">
        <f t="shared" si="3"/>
        <v>0</v>
      </c>
      <c r="G926" s="51" t="str">
        <f t="shared" si="4"/>
        <v>50% of 1st TH</v>
      </c>
      <c r="H926" s="51">
        <f>IF('Line By Line'!$E$14&lt;D926,D926-'Line By Line'!$E$14-E926,0)</f>
        <v>0</v>
      </c>
      <c r="I926" s="52">
        <f>H926*'SS taxation calculator'!$E$32</f>
        <v>0</v>
      </c>
      <c r="J926" s="52">
        <f t="shared" si="5"/>
        <v>0</v>
      </c>
      <c r="K926" s="204" t="str">
        <f t="shared" si="6"/>
        <v>#DIV/0!</v>
      </c>
      <c r="L926" s="54" t="str">
        <f>CONCATENATE("Adding $",ROUND(B926/1000,1),"K actually added $",ROUND((B926+(J926-'SS taxation calculator'!$G$8))/1000,1),"K")</f>
        <v>Adding $-133K actually added $-133K</v>
      </c>
      <c r="M926" s="61">
        <f>'SS taxation calculator'!$C$7+'SS taxation calculator'!$C$8+'SS taxation calculator'!$C$9+B926</f>
        <v>-133000</v>
      </c>
      <c r="N926" s="55">
        <f>J926+B926+'SS taxation calculator'!$C$7</f>
        <v>-133000</v>
      </c>
      <c r="O926" s="55">
        <f t="shared" si="7"/>
        <v>31500</v>
      </c>
      <c r="P926" s="132">
        <f>VLOOKUP('SS taxation calculator'!$C$12,'SS taxation calculator'!$BC$6:$BF$16,3,FALSE)</f>
        <v>0</v>
      </c>
      <c r="Q926" s="132">
        <f>VLOOKUP('SS taxation calculator'!$C$12,'SS taxation calculator'!$BC$6:$BF$16,4,FALSE)</f>
        <v>0</v>
      </c>
      <c r="R926" s="132">
        <f t="shared" si="8"/>
        <v>0</v>
      </c>
      <c r="S926" s="205">
        <f>VLOOKUP('SS taxation calculator'!$C$12,'SS taxation calculator'!$BC$6:$BF$16,2,FALSE)</f>
        <v>0</v>
      </c>
      <c r="T926" s="132">
        <f t="shared" si="9"/>
        <v>0</v>
      </c>
    </row>
    <row r="927" ht="15.75" customHeight="1">
      <c r="A927" s="55">
        <f t="shared" si="13"/>
        <v>0</v>
      </c>
      <c r="B927" s="52">
        <f t="shared" si="2"/>
        <v>-132000</v>
      </c>
      <c r="C927" s="51">
        <f>'SS taxation calculator'!$G$7</f>
        <v>0</v>
      </c>
      <c r="D927" s="52">
        <f>'SS taxation calculator'!$C$7+B927+'SS taxation calculator'!$C$8+'SS taxation calculator'!$C$9*0.5-'Line By Line'!$E$12</f>
        <v>-132000</v>
      </c>
      <c r="E927" s="52">
        <f>IF(D927&lt;'Line By Line'!$E$14,0,MIN(D927-'Line By Line'!$E$14,'Line By Line'!$E$16))</f>
        <v>0</v>
      </c>
      <c r="F927" s="52">
        <f t="shared" si="3"/>
        <v>0</v>
      </c>
      <c r="G927" s="51" t="str">
        <f t="shared" si="4"/>
        <v>50% of 1st TH</v>
      </c>
      <c r="H927" s="51">
        <f>IF('Line By Line'!$E$14&lt;D927,D927-'Line By Line'!$E$14-E927,0)</f>
        <v>0</v>
      </c>
      <c r="I927" s="52">
        <f>H927*'SS taxation calculator'!$E$32</f>
        <v>0</v>
      </c>
      <c r="J927" s="52">
        <f t="shared" si="5"/>
        <v>0</v>
      </c>
      <c r="K927" s="204" t="str">
        <f t="shared" si="6"/>
        <v>#DIV/0!</v>
      </c>
      <c r="L927" s="54" t="str">
        <f>CONCATENATE("Adding $",ROUND(B927/1000,1),"K actually added $",ROUND((B927+(J927-'SS taxation calculator'!$G$8))/1000,1),"K")</f>
        <v>Adding $-132K actually added $-132K</v>
      </c>
      <c r="M927" s="61">
        <f>'SS taxation calculator'!$C$7+'SS taxation calculator'!$C$8+'SS taxation calculator'!$C$9+B927</f>
        <v>-132000</v>
      </c>
      <c r="N927" s="55">
        <f>J927+B927+'SS taxation calculator'!$C$7</f>
        <v>-132000</v>
      </c>
      <c r="O927" s="55">
        <f t="shared" si="7"/>
        <v>31500</v>
      </c>
      <c r="P927" s="132">
        <f>VLOOKUP('SS taxation calculator'!$C$12,'SS taxation calculator'!$BC$6:$BF$16,3,FALSE)</f>
        <v>0</v>
      </c>
      <c r="Q927" s="132">
        <f>VLOOKUP('SS taxation calculator'!$C$12,'SS taxation calculator'!$BC$6:$BF$16,4,FALSE)</f>
        <v>0</v>
      </c>
      <c r="R927" s="132">
        <f t="shared" si="8"/>
        <v>0</v>
      </c>
      <c r="S927" s="205">
        <f>VLOOKUP('SS taxation calculator'!$C$12,'SS taxation calculator'!$BC$6:$BF$16,2,FALSE)</f>
        <v>0</v>
      </c>
      <c r="T927" s="132">
        <f t="shared" si="9"/>
        <v>0</v>
      </c>
    </row>
    <row r="928" ht="15.75" customHeight="1">
      <c r="A928" s="55">
        <f t="shared" si="13"/>
        <v>0</v>
      </c>
      <c r="B928" s="52">
        <f t="shared" si="2"/>
        <v>-131000</v>
      </c>
      <c r="C928" s="51">
        <f>'SS taxation calculator'!$G$7</f>
        <v>0</v>
      </c>
      <c r="D928" s="52">
        <f>'SS taxation calculator'!$C$7+B928+'SS taxation calculator'!$C$8+'SS taxation calculator'!$C$9*0.5-'Line By Line'!$E$12</f>
        <v>-131000</v>
      </c>
      <c r="E928" s="52">
        <f>IF(D928&lt;'Line By Line'!$E$14,0,MIN(D928-'Line By Line'!$E$14,'Line By Line'!$E$16))</f>
        <v>0</v>
      </c>
      <c r="F928" s="52">
        <f t="shared" si="3"/>
        <v>0</v>
      </c>
      <c r="G928" s="51" t="str">
        <f t="shared" si="4"/>
        <v>50% of 1st TH</v>
      </c>
      <c r="H928" s="51">
        <f>IF('Line By Line'!$E$14&lt;D928,D928-'Line By Line'!$E$14-E928,0)</f>
        <v>0</v>
      </c>
      <c r="I928" s="52">
        <f>H928*'SS taxation calculator'!$E$32</f>
        <v>0</v>
      </c>
      <c r="J928" s="52">
        <f t="shared" si="5"/>
        <v>0</v>
      </c>
      <c r="K928" s="204" t="str">
        <f t="shared" si="6"/>
        <v>#DIV/0!</v>
      </c>
      <c r="L928" s="54" t="str">
        <f>CONCATENATE("Adding $",ROUND(B928/1000,1),"K actually added $",ROUND((B928+(J928-'SS taxation calculator'!$G$8))/1000,1),"K")</f>
        <v>Adding $-131K actually added $-131K</v>
      </c>
      <c r="M928" s="61">
        <f>'SS taxation calculator'!$C$7+'SS taxation calculator'!$C$8+'SS taxation calculator'!$C$9+B928</f>
        <v>-131000</v>
      </c>
      <c r="N928" s="55">
        <f>J928+B928+'SS taxation calculator'!$C$7</f>
        <v>-131000</v>
      </c>
      <c r="O928" s="55">
        <f t="shared" si="7"/>
        <v>31500</v>
      </c>
      <c r="P928" s="132">
        <f>VLOOKUP('SS taxation calculator'!$C$12,'SS taxation calculator'!$BC$6:$BF$16,3,FALSE)</f>
        <v>0</v>
      </c>
      <c r="Q928" s="132">
        <f>VLOOKUP('SS taxation calculator'!$C$12,'SS taxation calculator'!$BC$6:$BF$16,4,FALSE)</f>
        <v>0</v>
      </c>
      <c r="R928" s="132">
        <f t="shared" si="8"/>
        <v>0</v>
      </c>
      <c r="S928" s="205">
        <f>VLOOKUP('SS taxation calculator'!$C$12,'SS taxation calculator'!$BC$6:$BF$16,2,FALSE)</f>
        <v>0</v>
      </c>
      <c r="T928" s="132">
        <f t="shared" si="9"/>
        <v>0</v>
      </c>
    </row>
    <row r="929" ht="15.75" customHeight="1">
      <c r="A929" s="55">
        <f t="shared" si="13"/>
        <v>0</v>
      </c>
      <c r="B929" s="52">
        <f t="shared" si="2"/>
        <v>-130000</v>
      </c>
      <c r="C929" s="51">
        <f>'SS taxation calculator'!$G$7</f>
        <v>0</v>
      </c>
      <c r="D929" s="52">
        <f>'SS taxation calculator'!$C$7+B929+'SS taxation calculator'!$C$8+'SS taxation calculator'!$C$9*0.5-'Line By Line'!$E$12</f>
        <v>-130000</v>
      </c>
      <c r="E929" s="52">
        <f>IF(D929&lt;'Line By Line'!$E$14,0,MIN(D929-'Line By Line'!$E$14,'Line By Line'!$E$16))</f>
        <v>0</v>
      </c>
      <c r="F929" s="52">
        <f t="shared" si="3"/>
        <v>0</v>
      </c>
      <c r="G929" s="51" t="str">
        <f t="shared" si="4"/>
        <v>50% of 1st TH</v>
      </c>
      <c r="H929" s="51">
        <f>IF('Line By Line'!$E$14&lt;D929,D929-'Line By Line'!$E$14-E929,0)</f>
        <v>0</v>
      </c>
      <c r="I929" s="52">
        <f>H929*'SS taxation calculator'!$E$32</f>
        <v>0</v>
      </c>
      <c r="J929" s="52">
        <f t="shared" si="5"/>
        <v>0</v>
      </c>
      <c r="K929" s="204" t="str">
        <f t="shared" si="6"/>
        <v>#DIV/0!</v>
      </c>
      <c r="L929" s="54" t="str">
        <f>CONCATENATE("Adding $",ROUND(B929/1000,1),"K actually added $",ROUND((B929+(J929-'SS taxation calculator'!$G$8))/1000,1),"K")</f>
        <v>Adding $-130K actually added $-130K</v>
      </c>
      <c r="M929" s="61">
        <f>'SS taxation calculator'!$C$7+'SS taxation calculator'!$C$8+'SS taxation calculator'!$C$9+B929</f>
        <v>-130000</v>
      </c>
      <c r="N929" s="55">
        <f>J929+B929+'SS taxation calculator'!$C$7</f>
        <v>-130000</v>
      </c>
      <c r="O929" s="55">
        <f t="shared" si="7"/>
        <v>31500</v>
      </c>
      <c r="P929" s="132">
        <f>VLOOKUP('SS taxation calculator'!$C$12,'SS taxation calculator'!$BC$6:$BF$16,3,FALSE)</f>
        <v>0</v>
      </c>
      <c r="Q929" s="132">
        <f>VLOOKUP('SS taxation calculator'!$C$12,'SS taxation calculator'!$BC$6:$BF$16,4,FALSE)</f>
        <v>0</v>
      </c>
      <c r="R929" s="132">
        <f t="shared" si="8"/>
        <v>0</v>
      </c>
      <c r="S929" s="205">
        <f>VLOOKUP('SS taxation calculator'!$C$12,'SS taxation calculator'!$BC$6:$BF$16,2,FALSE)</f>
        <v>0</v>
      </c>
      <c r="T929" s="132">
        <f t="shared" si="9"/>
        <v>0</v>
      </c>
    </row>
    <row r="930" ht="15.75" customHeight="1">
      <c r="A930" s="55">
        <f t="shared" si="13"/>
        <v>0</v>
      </c>
      <c r="B930" s="52">
        <f t="shared" si="2"/>
        <v>-129000</v>
      </c>
      <c r="C930" s="51">
        <f>'SS taxation calculator'!$G$7</f>
        <v>0</v>
      </c>
      <c r="D930" s="52">
        <f>'SS taxation calculator'!$C$7+B930+'SS taxation calculator'!$C$8+'SS taxation calculator'!$C$9*0.5-'Line By Line'!$E$12</f>
        <v>-129000</v>
      </c>
      <c r="E930" s="52">
        <f>IF(D930&lt;'Line By Line'!$E$14,0,MIN(D930-'Line By Line'!$E$14,'Line By Line'!$E$16))</f>
        <v>0</v>
      </c>
      <c r="F930" s="52">
        <f t="shared" si="3"/>
        <v>0</v>
      </c>
      <c r="G930" s="51" t="str">
        <f t="shared" si="4"/>
        <v>50% of 1st TH</v>
      </c>
      <c r="H930" s="51">
        <f>IF('Line By Line'!$E$14&lt;D930,D930-'Line By Line'!$E$14-E930,0)</f>
        <v>0</v>
      </c>
      <c r="I930" s="52">
        <f>H930*'SS taxation calculator'!$E$32</f>
        <v>0</v>
      </c>
      <c r="J930" s="52">
        <f t="shared" si="5"/>
        <v>0</v>
      </c>
      <c r="K930" s="204" t="str">
        <f t="shared" si="6"/>
        <v>#DIV/0!</v>
      </c>
      <c r="L930" s="54" t="str">
        <f>CONCATENATE("Adding $",ROUND(B930/1000,1),"K actually added $",ROUND((B930+(J930-'SS taxation calculator'!$G$8))/1000,1),"K")</f>
        <v>Adding $-129K actually added $-129K</v>
      </c>
      <c r="M930" s="61">
        <f>'SS taxation calculator'!$C$7+'SS taxation calculator'!$C$8+'SS taxation calculator'!$C$9+B930</f>
        <v>-129000</v>
      </c>
      <c r="N930" s="55">
        <f>J930+B930+'SS taxation calculator'!$C$7</f>
        <v>-129000</v>
      </c>
      <c r="O930" s="55">
        <f t="shared" si="7"/>
        <v>31500</v>
      </c>
      <c r="P930" s="132">
        <f>VLOOKUP('SS taxation calculator'!$C$12,'SS taxation calculator'!$BC$6:$BF$16,3,FALSE)</f>
        <v>0</v>
      </c>
      <c r="Q930" s="132">
        <f>VLOOKUP('SS taxation calculator'!$C$12,'SS taxation calculator'!$BC$6:$BF$16,4,FALSE)</f>
        <v>0</v>
      </c>
      <c r="R930" s="132">
        <f t="shared" si="8"/>
        <v>0</v>
      </c>
      <c r="S930" s="205">
        <f>VLOOKUP('SS taxation calculator'!$C$12,'SS taxation calculator'!$BC$6:$BF$16,2,FALSE)</f>
        <v>0</v>
      </c>
      <c r="T930" s="132">
        <f t="shared" si="9"/>
        <v>0</v>
      </c>
    </row>
    <row r="931" ht="15.75" customHeight="1">
      <c r="A931" s="55">
        <f t="shared" si="13"/>
        <v>0</v>
      </c>
      <c r="B931" s="52">
        <f t="shared" si="2"/>
        <v>-128000</v>
      </c>
      <c r="C931" s="51">
        <f>'SS taxation calculator'!$G$7</f>
        <v>0</v>
      </c>
      <c r="D931" s="52">
        <f>'SS taxation calculator'!$C$7+B931+'SS taxation calculator'!$C$8+'SS taxation calculator'!$C$9*0.5-'Line By Line'!$E$12</f>
        <v>-128000</v>
      </c>
      <c r="E931" s="52">
        <f>IF(D931&lt;'Line By Line'!$E$14,0,MIN(D931-'Line By Line'!$E$14,'Line By Line'!$E$16))</f>
        <v>0</v>
      </c>
      <c r="F931" s="52">
        <f t="shared" si="3"/>
        <v>0</v>
      </c>
      <c r="G931" s="51" t="str">
        <f t="shared" si="4"/>
        <v>50% of 1st TH</v>
      </c>
      <c r="H931" s="51">
        <f>IF('Line By Line'!$E$14&lt;D931,D931-'Line By Line'!$E$14-E931,0)</f>
        <v>0</v>
      </c>
      <c r="I931" s="52">
        <f>H931*'SS taxation calculator'!$E$32</f>
        <v>0</v>
      </c>
      <c r="J931" s="52">
        <f t="shared" si="5"/>
        <v>0</v>
      </c>
      <c r="K931" s="204" t="str">
        <f t="shared" si="6"/>
        <v>#DIV/0!</v>
      </c>
      <c r="L931" s="54" t="str">
        <f>CONCATENATE("Adding $",ROUND(B931/1000,1),"K actually added $",ROUND((B931+(J931-'SS taxation calculator'!$G$8))/1000,1),"K")</f>
        <v>Adding $-128K actually added $-128K</v>
      </c>
      <c r="M931" s="61">
        <f>'SS taxation calculator'!$C$7+'SS taxation calculator'!$C$8+'SS taxation calculator'!$C$9+B931</f>
        <v>-128000</v>
      </c>
      <c r="N931" s="55">
        <f>J931+B931+'SS taxation calculator'!$C$7</f>
        <v>-128000</v>
      </c>
      <c r="O931" s="55">
        <f t="shared" si="7"/>
        <v>31500</v>
      </c>
      <c r="P931" s="132">
        <f>VLOOKUP('SS taxation calculator'!$C$12,'SS taxation calculator'!$BC$6:$BF$16,3,FALSE)</f>
        <v>0</v>
      </c>
      <c r="Q931" s="132">
        <f>VLOOKUP('SS taxation calculator'!$C$12,'SS taxation calculator'!$BC$6:$BF$16,4,FALSE)</f>
        <v>0</v>
      </c>
      <c r="R931" s="132">
        <f t="shared" si="8"/>
        <v>0</v>
      </c>
      <c r="S931" s="205">
        <f>VLOOKUP('SS taxation calculator'!$C$12,'SS taxation calculator'!$BC$6:$BF$16,2,FALSE)</f>
        <v>0</v>
      </c>
      <c r="T931" s="132">
        <f t="shared" si="9"/>
        <v>0</v>
      </c>
    </row>
    <row r="932" ht="15.75" customHeight="1">
      <c r="A932" s="55">
        <f t="shared" si="13"/>
        <v>0</v>
      </c>
      <c r="B932" s="52">
        <f t="shared" si="2"/>
        <v>-127000</v>
      </c>
      <c r="C932" s="51">
        <f>'SS taxation calculator'!$G$7</f>
        <v>0</v>
      </c>
      <c r="D932" s="52">
        <f>'SS taxation calculator'!$C$7+B932+'SS taxation calculator'!$C$8+'SS taxation calculator'!$C$9*0.5-'Line By Line'!$E$12</f>
        <v>-127000</v>
      </c>
      <c r="E932" s="52">
        <f>IF(D932&lt;'Line By Line'!$E$14,0,MIN(D932-'Line By Line'!$E$14,'Line By Line'!$E$16))</f>
        <v>0</v>
      </c>
      <c r="F932" s="52">
        <f t="shared" si="3"/>
        <v>0</v>
      </c>
      <c r="G932" s="51" t="str">
        <f t="shared" si="4"/>
        <v>50% of 1st TH</v>
      </c>
      <c r="H932" s="51">
        <f>IF('Line By Line'!$E$14&lt;D932,D932-'Line By Line'!$E$14-E932,0)</f>
        <v>0</v>
      </c>
      <c r="I932" s="52">
        <f>H932*'SS taxation calculator'!$E$32</f>
        <v>0</v>
      </c>
      <c r="J932" s="52">
        <f t="shared" si="5"/>
        <v>0</v>
      </c>
      <c r="K932" s="204" t="str">
        <f t="shared" si="6"/>
        <v>#DIV/0!</v>
      </c>
      <c r="L932" s="54" t="str">
        <f>CONCATENATE("Adding $",ROUND(B932/1000,1),"K actually added $",ROUND((B932+(J932-'SS taxation calculator'!$G$8))/1000,1),"K")</f>
        <v>Adding $-127K actually added $-127K</v>
      </c>
      <c r="M932" s="61">
        <f>'SS taxation calculator'!$C$7+'SS taxation calculator'!$C$8+'SS taxation calculator'!$C$9+B932</f>
        <v>-127000</v>
      </c>
      <c r="N932" s="55">
        <f>J932+B932+'SS taxation calculator'!$C$7</f>
        <v>-127000</v>
      </c>
      <c r="O932" s="55">
        <f t="shared" si="7"/>
        <v>31500</v>
      </c>
      <c r="P932" s="132">
        <f>VLOOKUP('SS taxation calculator'!$C$12,'SS taxation calculator'!$BC$6:$BF$16,3,FALSE)</f>
        <v>0</v>
      </c>
      <c r="Q932" s="132">
        <f>VLOOKUP('SS taxation calculator'!$C$12,'SS taxation calculator'!$BC$6:$BF$16,4,FALSE)</f>
        <v>0</v>
      </c>
      <c r="R932" s="132">
        <f t="shared" si="8"/>
        <v>0</v>
      </c>
      <c r="S932" s="205">
        <f>VLOOKUP('SS taxation calculator'!$C$12,'SS taxation calculator'!$BC$6:$BF$16,2,FALSE)</f>
        <v>0</v>
      </c>
      <c r="T932" s="132">
        <f t="shared" si="9"/>
        <v>0</v>
      </c>
    </row>
    <row r="933" ht="15.75" customHeight="1">
      <c r="A933" s="55">
        <f t="shared" si="13"/>
        <v>0</v>
      </c>
      <c r="B933" s="52">
        <f t="shared" si="2"/>
        <v>-126000</v>
      </c>
      <c r="C933" s="51">
        <f>'SS taxation calculator'!$G$7</f>
        <v>0</v>
      </c>
      <c r="D933" s="52">
        <f>'SS taxation calculator'!$C$7+B933+'SS taxation calculator'!$C$8+'SS taxation calculator'!$C$9*0.5-'Line By Line'!$E$12</f>
        <v>-126000</v>
      </c>
      <c r="E933" s="52">
        <f>IF(D933&lt;'Line By Line'!$E$14,0,MIN(D933-'Line By Line'!$E$14,'Line By Line'!$E$16))</f>
        <v>0</v>
      </c>
      <c r="F933" s="52">
        <f t="shared" si="3"/>
        <v>0</v>
      </c>
      <c r="G933" s="51" t="str">
        <f t="shared" si="4"/>
        <v>50% of 1st TH</v>
      </c>
      <c r="H933" s="51">
        <f>IF('Line By Line'!$E$14&lt;D933,D933-'Line By Line'!$E$14-E933,0)</f>
        <v>0</v>
      </c>
      <c r="I933" s="52">
        <f>H933*'SS taxation calculator'!$E$32</f>
        <v>0</v>
      </c>
      <c r="J933" s="52">
        <f t="shared" si="5"/>
        <v>0</v>
      </c>
      <c r="K933" s="204" t="str">
        <f t="shared" si="6"/>
        <v>#DIV/0!</v>
      </c>
      <c r="L933" s="54" t="str">
        <f>CONCATENATE("Adding $",ROUND(B933/1000,1),"K actually added $",ROUND((B933+(J933-'SS taxation calculator'!$G$8))/1000,1),"K")</f>
        <v>Adding $-126K actually added $-126K</v>
      </c>
      <c r="M933" s="61">
        <f>'SS taxation calculator'!$C$7+'SS taxation calculator'!$C$8+'SS taxation calculator'!$C$9+B933</f>
        <v>-126000</v>
      </c>
      <c r="N933" s="55">
        <f>J933+B933+'SS taxation calculator'!$C$7</f>
        <v>-126000</v>
      </c>
      <c r="O933" s="55">
        <f t="shared" si="7"/>
        <v>31500</v>
      </c>
      <c r="P933" s="132">
        <f>VLOOKUP('SS taxation calculator'!$C$12,'SS taxation calculator'!$BC$6:$BF$16,3,FALSE)</f>
        <v>0</v>
      </c>
      <c r="Q933" s="132">
        <f>VLOOKUP('SS taxation calculator'!$C$12,'SS taxation calculator'!$BC$6:$BF$16,4,FALSE)</f>
        <v>0</v>
      </c>
      <c r="R933" s="132">
        <f t="shared" si="8"/>
        <v>0</v>
      </c>
      <c r="S933" s="205">
        <f>VLOOKUP('SS taxation calculator'!$C$12,'SS taxation calculator'!$BC$6:$BF$16,2,FALSE)</f>
        <v>0</v>
      </c>
      <c r="T933" s="132">
        <f t="shared" si="9"/>
        <v>0</v>
      </c>
    </row>
    <row r="934" ht="15.75" customHeight="1">
      <c r="A934" s="55">
        <f t="shared" si="13"/>
        <v>0</v>
      </c>
      <c r="B934" s="52">
        <f t="shared" si="2"/>
        <v>-125000</v>
      </c>
      <c r="C934" s="51">
        <f>'SS taxation calculator'!$G$7</f>
        <v>0</v>
      </c>
      <c r="D934" s="52">
        <f>'SS taxation calculator'!$C$7+B934+'SS taxation calculator'!$C$8+'SS taxation calculator'!$C$9*0.5-'Line By Line'!$E$12</f>
        <v>-125000</v>
      </c>
      <c r="E934" s="52">
        <f>IF(D934&lt;'Line By Line'!$E$14,0,MIN(D934-'Line By Line'!$E$14,'Line By Line'!$E$16))</f>
        <v>0</v>
      </c>
      <c r="F934" s="52">
        <f t="shared" si="3"/>
        <v>0</v>
      </c>
      <c r="G934" s="51" t="str">
        <f t="shared" si="4"/>
        <v>50% of 1st TH</v>
      </c>
      <c r="H934" s="51">
        <f>IF('Line By Line'!$E$14&lt;D934,D934-'Line By Line'!$E$14-E934,0)</f>
        <v>0</v>
      </c>
      <c r="I934" s="52">
        <f>H934*'SS taxation calculator'!$E$32</f>
        <v>0</v>
      </c>
      <c r="J934" s="52">
        <f t="shared" si="5"/>
        <v>0</v>
      </c>
      <c r="K934" s="204" t="str">
        <f t="shared" si="6"/>
        <v>#DIV/0!</v>
      </c>
      <c r="L934" s="54" t="str">
        <f>CONCATENATE("Adding $",ROUND(B934/1000,1),"K actually added $",ROUND((B934+(J934-'SS taxation calculator'!$G$8))/1000,1),"K")</f>
        <v>Adding $-125K actually added $-125K</v>
      </c>
      <c r="M934" s="61">
        <f>'SS taxation calculator'!$C$7+'SS taxation calculator'!$C$8+'SS taxation calculator'!$C$9+B934</f>
        <v>-125000</v>
      </c>
      <c r="N934" s="55">
        <f>J934+B934+'SS taxation calculator'!$C$7</f>
        <v>-125000</v>
      </c>
      <c r="O934" s="55">
        <f t="shared" si="7"/>
        <v>31500</v>
      </c>
      <c r="P934" s="132">
        <f>VLOOKUP('SS taxation calculator'!$C$12,'SS taxation calculator'!$BC$6:$BF$16,3,FALSE)</f>
        <v>0</v>
      </c>
      <c r="Q934" s="132">
        <f>VLOOKUP('SS taxation calculator'!$C$12,'SS taxation calculator'!$BC$6:$BF$16,4,FALSE)</f>
        <v>0</v>
      </c>
      <c r="R934" s="132">
        <f t="shared" si="8"/>
        <v>0</v>
      </c>
      <c r="S934" s="205">
        <f>VLOOKUP('SS taxation calculator'!$C$12,'SS taxation calculator'!$BC$6:$BF$16,2,FALSE)</f>
        <v>0</v>
      </c>
      <c r="T934" s="132">
        <f t="shared" si="9"/>
        <v>0</v>
      </c>
    </row>
    <row r="935" ht="15.75" customHeight="1">
      <c r="A935" s="55">
        <f t="shared" si="13"/>
        <v>0</v>
      </c>
      <c r="B935" s="52">
        <f t="shared" si="2"/>
        <v>-124000</v>
      </c>
      <c r="C935" s="51">
        <f>'SS taxation calculator'!$G$7</f>
        <v>0</v>
      </c>
      <c r="D935" s="52">
        <f>'SS taxation calculator'!$C$7+B935+'SS taxation calculator'!$C$8+'SS taxation calculator'!$C$9*0.5-'Line By Line'!$E$12</f>
        <v>-124000</v>
      </c>
      <c r="E935" s="52">
        <f>IF(D935&lt;'Line By Line'!$E$14,0,MIN(D935-'Line By Line'!$E$14,'Line By Line'!$E$16))</f>
        <v>0</v>
      </c>
      <c r="F935" s="52">
        <f t="shared" si="3"/>
        <v>0</v>
      </c>
      <c r="G935" s="51" t="str">
        <f t="shared" si="4"/>
        <v>50% of 1st TH</v>
      </c>
      <c r="H935" s="51">
        <f>IF('Line By Line'!$E$14&lt;D935,D935-'Line By Line'!$E$14-E935,0)</f>
        <v>0</v>
      </c>
      <c r="I935" s="52">
        <f>H935*'SS taxation calculator'!$E$32</f>
        <v>0</v>
      </c>
      <c r="J935" s="52">
        <f t="shared" si="5"/>
        <v>0</v>
      </c>
      <c r="K935" s="204" t="str">
        <f t="shared" si="6"/>
        <v>#DIV/0!</v>
      </c>
      <c r="L935" s="54" t="str">
        <f>CONCATENATE("Adding $",ROUND(B935/1000,1),"K actually added $",ROUND((B935+(J935-'SS taxation calculator'!$G$8))/1000,1),"K")</f>
        <v>Adding $-124K actually added $-124K</v>
      </c>
      <c r="M935" s="61">
        <f>'SS taxation calculator'!$C$7+'SS taxation calculator'!$C$8+'SS taxation calculator'!$C$9+B935</f>
        <v>-124000</v>
      </c>
      <c r="N935" s="55">
        <f>J935+B935+'SS taxation calculator'!$C$7</f>
        <v>-124000</v>
      </c>
      <c r="O935" s="55">
        <f t="shared" si="7"/>
        <v>31500</v>
      </c>
      <c r="P935" s="132">
        <f>VLOOKUP('SS taxation calculator'!$C$12,'SS taxation calculator'!$BC$6:$BF$16,3,FALSE)</f>
        <v>0</v>
      </c>
      <c r="Q935" s="132">
        <f>VLOOKUP('SS taxation calculator'!$C$12,'SS taxation calculator'!$BC$6:$BF$16,4,FALSE)</f>
        <v>0</v>
      </c>
      <c r="R935" s="132">
        <f t="shared" si="8"/>
        <v>0</v>
      </c>
      <c r="S935" s="205">
        <f>VLOOKUP('SS taxation calculator'!$C$12,'SS taxation calculator'!$BC$6:$BF$16,2,FALSE)</f>
        <v>0</v>
      </c>
      <c r="T935" s="132">
        <f t="shared" si="9"/>
        <v>0</v>
      </c>
    </row>
    <row r="936" ht="15.75" customHeight="1">
      <c r="A936" s="55">
        <f t="shared" si="13"/>
        <v>0</v>
      </c>
      <c r="B936" s="52">
        <f t="shared" si="2"/>
        <v>-123000</v>
      </c>
      <c r="C936" s="51">
        <f>'SS taxation calculator'!$G$7</f>
        <v>0</v>
      </c>
      <c r="D936" s="52">
        <f>'SS taxation calculator'!$C$7+B936+'SS taxation calculator'!$C$8+'SS taxation calculator'!$C$9*0.5-'Line By Line'!$E$12</f>
        <v>-123000</v>
      </c>
      <c r="E936" s="52">
        <f>IF(D936&lt;'Line By Line'!$E$14,0,MIN(D936-'Line By Line'!$E$14,'Line By Line'!$E$16))</f>
        <v>0</v>
      </c>
      <c r="F936" s="52">
        <f t="shared" si="3"/>
        <v>0</v>
      </c>
      <c r="G936" s="51" t="str">
        <f t="shared" si="4"/>
        <v>50% of 1st TH</v>
      </c>
      <c r="H936" s="51">
        <f>IF('Line By Line'!$E$14&lt;D936,D936-'Line By Line'!$E$14-E936,0)</f>
        <v>0</v>
      </c>
      <c r="I936" s="52">
        <f>H936*'SS taxation calculator'!$E$32</f>
        <v>0</v>
      </c>
      <c r="J936" s="52">
        <f t="shared" si="5"/>
        <v>0</v>
      </c>
      <c r="K936" s="204" t="str">
        <f t="shared" si="6"/>
        <v>#DIV/0!</v>
      </c>
      <c r="L936" s="54" t="str">
        <f>CONCATENATE("Adding $",ROUND(B936/1000,1),"K actually added $",ROUND((B936+(J936-'SS taxation calculator'!$G$8))/1000,1),"K")</f>
        <v>Adding $-123K actually added $-123K</v>
      </c>
      <c r="M936" s="61">
        <f>'SS taxation calculator'!$C$7+'SS taxation calculator'!$C$8+'SS taxation calculator'!$C$9+B936</f>
        <v>-123000</v>
      </c>
      <c r="N936" s="55">
        <f>J936+B936+'SS taxation calculator'!$C$7</f>
        <v>-123000</v>
      </c>
      <c r="O936" s="55">
        <f t="shared" si="7"/>
        <v>31500</v>
      </c>
      <c r="P936" s="132">
        <f>VLOOKUP('SS taxation calculator'!$C$12,'SS taxation calculator'!$BC$6:$BF$16,3,FALSE)</f>
        <v>0</v>
      </c>
      <c r="Q936" s="132">
        <f>VLOOKUP('SS taxation calculator'!$C$12,'SS taxation calculator'!$BC$6:$BF$16,4,FALSE)</f>
        <v>0</v>
      </c>
      <c r="R936" s="132">
        <f t="shared" si="8"/>
        <v>0</v>
      </c>
      <c r="S936" s="205">
        <f>VLOOKUP('SS taxation calculator'!$C$12,'SS taxation calculator'!$BC$6:$BF$16,2,FALSE)</f>
        <v>0</v>
      </c>
      <c r="T936" s="132">
        <f t="shared" si="9"/>
        <v>0</v>
      </c>
    </row>
    <row r="937" ht="15.75" customHeight="1">
      <c r="A937" s="55">
        <f t="shared" si="13"/>
        <v>0</v>
      </c>
      <c r="B937" s="52">
        <f t="shared" si="2"/>
        <v>-122000</v>
      </c>
      <c r="C937" s="51">
        <f>'SS taxation calculator'!$G$7</f>
        <v>0</v>
      </c>
      <c r="D937" s="52">
        <f>'SS taxation calculator'!$C$7+B937+'SS taxation calculator'!$C$8+'SS taxation calculator'!$C$9*0.5-'Line By Line'!$E$12</f>
        <v>-122000</v>
      </c>
      <c r="E937" s="52">
        <f>IF(D937&lt;'Line By Line'!$E$14,0,MIN(D937-'Line By Line'!$E$14,'Line By Line'!$E$16))</f>
        <v>0</v>
      </c>
      <c r="F937" s="52">
        <f t="shared" si="3"/>
        <v>0</v>
      </c>
      <c r="G937" s="51" t="str">
        <f t="shared" si="4"/>
        <v>50% of 1st TH</v>
      </c>
      <c r="H937" s="51">
        <f>IF('Line By Line'!$E$14&lt;D937,D937-'Line By Line'!$E$14-E937,0)</f>
        <v>0</v>
      </c>
      <c r="I937" s="52">
        <f>H937*'SS taxation calculator'!$E$32</f>
        <v>0</v>
      </c>
      <c r="J937" s="52">
        <f t="shared" si="5"/>
        <v>0</v>
      </c>
      <c r="K937" s="204" t="str">
        <f t="shared" si="6"/>
        <v>#DIV/0!</v>
      </c>
      <c r="L937" s="54" t="str">
        <f>CONCATENATE("Adding $",ROUND(B937/1000,1),"K actually added $",ROUND((B937+(J937-'SS taxation calculator'!$G$8))/1000,1),"K")</f>
        <v>Adding $-122K actually added $-122K</v>
      </c>
      <c r="M937" s="61">
        <f>'SS taxation calculator'!$C$7+'SS taxation calculator'!$C$8+'SS taxation calculator'!$C$9+B937</f>
        <v>-122000</v>
      </c>
      <c r="N937" s="55">
        <f>J937+B937+'SS taxation calculator'!$C$7</f>
        <v>-122000</v>
      </c>
      <c r="O937" s="55">
        <f t="shared" si="7"/>
        <v>31500</v>
      </c>
      <c r="P937" s="132">
        <f>VLOOKUP('SS taxation calculator'!$C$12,'SS taxation calculator'!$BC$6:$BF$16,3,FALSE)</f>
        <v>0</v>
      </c>
      <c r="Q937" s="132">
        <f>VLOOKUP('SS taxation calculator'!$C$12,'SS taxation calculator'!$BC$6:$BF$16,4,FALSE)</f>
        <v>0</v>
      </c>
      <c r="R937" s="132">
        <f t="shared" si="8"/>
        <v>0</v>
      </c>
      <c r="S937" s="205">
        <f>VLOOKUP('SS taxation calculator'!$C$12,'SS taxation calculator'!$BC$6:$BF$16,2,FALSE)</f>
        <v>0</v>
      </c>
      <c r="T937" s="132">
        <f t="shared" si="9"/>
        <v>0</v>
      </c>
    </row>
    <row r="938" ht="15.75" customHeight="1">
      <c r="A938" s="55">
        <f t="shared" si="13"/>
        <v>0</v>
      </c>
      <c r="B938" s="52">
        <f t="shared" si="2"/>
        <v>-121000</v>
      </c>
      <c r="C938" s="51">
        <f>'SS taxation calculator'!$G$7</f>
        <v>0</v>
      </c>
      <c r="D938" s="52">
        <f>'SS taxation calculator'!$C$7+B938+'SS taxation calculator'!$C$8+'SS taxation calculator'!$C$9*0.5-'Line By Line'!$E$12</f>
        <v>-121000</v>
      </c>
      <c r="E938" s="52">
        <f>IF(D938&lt;'Line By Line'!$E$14,0,MIN(D938-'Line By Line'!$E$14,'Line By Line'!$E$16))</f>
        <v>0</v>
      </c>
      <c r="F938" s="52">
        <f t="shared" si="3"/>
        <v>0</v>
      </c>
      <c r="G938" s="51" t="str">
        <f t="shared" si="4"/>
        <v>50% of 1st TH</v>
      </c>
      <c r="H938" s="51">
        <f>IF('Line By Line'!$E$14&lt;D938,D938-'Line By Line'!$E$14-E938,0)</f>
        <v>0</v>
      </c>
      <c r="I938" s="52">
        <f>H938*'SS taxation calculator'!$E$32</f>
        <v>0</v>
      </c>
      <c r="J938" s="52">
        <f t="shared" si="5"/>
        <v>0</v>
      </c>
      <c r="K938" s="204" t="str">
        <f t="shared" si="6"/>
        <v>#DIV/0!</v>
      </c>
      <c r="L938" s="54" t="str">
        <f>CONCATENATE("Adding $",ROUND(B938/1000,1),"K actually added $",ROUND((B938+(J938-'SS taxation calculator'!$G$8))/1000,1),"K")</f>
        <v>Adding $-121K actually added $-121K</v>
      </c>
      <c r="M938" s="61">
        <f>'SS taxation calculator'!$C$7+'SS taxation calculator'!$C$8+'SS taxation calculator'!$C$9+B938</f>
        <v>-121000</v>
      </c>
      <c r="N938" s="55">
        <f>J938+B938+'SS taxation calculator'!$C$7</f>
        <v>-121000</v>
      </c>
      <c r="O938" s="55">
        <f t="shared" si="7"/>
        <v>31500</v>
      </c>
      <c r="P938" s="132">
        <f>VLOOKUP('SS taxation calculator'!$C$12,'SS taxation calculator'!$BC$6:$BF$16,3,FALSE)</f>
        <v>0</v>
      </c>
      <c r="Q938" s="132">
        <f>VLOOKUP('SS taxation calculator'!$C$12,'SS taxation calculator'!$BC$6:$BF$16,4,FALSE)</f>
        <v>0</v>
      </c>
      <c r="R938" s="132">
        <f t="shared" si="8"/>
        <v>0</v>
      </c>
      <c r="S938" s="205">
        <f>VLOOKUP('SS taxation calculator'!$C$12,'SS taxation calculator'!$BC$6:$BF$16,2,FALSE)</f>
        <v>0</v>
      </c>
      <c r="T938" s="132">
        <f t="shared" si="9"/>
        <v>0</v>
      </c>
    </row>
    <row r="939" ht="15.75" customHeight="1">
      <c r="A939" s="55">
        <f t="shared" si="13"/>
        <v>0</v>
      </c>
      <c r="B939" s="52">
        <f t="shared" si="2"/>
        <v>-120000</v>
      </c>
      <c r="C939" s="51">
        <f>'SS taxation calculator'!$G$7</f>
        <v>0</v>
      </c>
      <c r="D939" s="52">
        <f>'SS taxation calculator'!$C$7+B939+'SS taxation calculator'!$C$8+'SS taxation calculator'!$C$9*0.5-'Line By Line'!$E$12</f>
        <v>-120000</v>
      </c>
      <c r="E939" s="52">
        <f>IF(D939&lt;'Line By Line'!$E$14,0,MIN(D939-'Line By Line'!$E$14,'Line By Line'!$E$16))</f>
        <v>0</v>
      </c>
      <c r="F939" s="52">
        <f t="shared" si="3"/>
        <v>0</v>
      </c>
      <c r="G939" s="51" t="str">
        <f t="shared" si="4"/>
        <v>50% of 1st TH</v>
      </c>
      <c r="H939" s="51">
        <f>IF('Line By Line'!$E$14&lt;D939,D939-'Line By Line'!$E$14-E939,0)</f>
        <v>0</v>
      </c>
      <c r="I939" s="52">
        <f>H939*'SS taxation calculator'!$E$32</f>
        <v>0</v>
      </c>
      <c r="J939" s="52">
        <f t="shared" si="5"/>
        <v>0</v>
      </c>
      <c r="K939" s="204" t="str">
        <f t="shared" si="6"/>
        <v>#DIV/0!</v>
      </c>
      <c r="L939" s="54" t="str">
        <f>CONCATENATE("Adding $",ROUND(B939/1000,1),"K actually added $",ROUND((B939+(J939-'SS taxation calculator'!$G$8))/1000,1),"K")</f>
        <v>Adding $-120K actually added $-120K</v>
      </c>
      <c r="M939" s="61">
        <f>'SS taxation calculator'!$C$7+'SS taxation calculator'!$C$8+'SS taxation calculator'!$C$9+B939</f>
        <v>-120000</v>
      </c>
      <c r="N939" s="55">
        <f>J939+B939+'SS taxation calculator'!$C$7</f>
        <v>-120000</v>
      </c>
      <c r="O939" s="55">
        <f t="shared" si="7"/>
        <v>31500</v>
      </c>
      <c r="P939" s="132">
        <f>VLOOKUP('SS taxation calculator'!$C$12,'SS taxation calculator'!$BC$6:$BF$16,3,FALSE)</f>
        <v>0</v>
      </c>
      <c r="Q939" s="132">
        <f>VLOOKUP('SS taxation calculator'!$C$12,'SS taxation calculator'!$BC$6:$BF$16,4,FALSE)</f>
        <v>0</v>
      </c>
      <c r="R939" s="132">
        <f t="shared" si="8"/>
        <v>0</v>
      </c>
      <c r="S939" s="205">
        <f>VLOOKUP('SS taxation calculator'!$C$12,'SS taxation calculator'!$BC$6:$BF$16,2,FALSE)</f>
        <v>0</v>
      </c>
      <c r="T939" s="132">
        <f t="shared" si="9"/>
        <v>0</v>
      </c>
    </row>
    <row r="940" ht="15.75" customHeight="1">
      <c r="A940" s="55">
        <f t="shared" si="13"/>
        <v>0</v>
      </c>
      <c r="B940" s="52">
        <f t="shared" si="2"/>
        <v>-119000</v>
      </c>
      <c r="C940" s="51">
        <f>'SS taxation calculator'!$G$7</f>
        <v>0</v>
      </c>
      <c r="D940" s="52">
        <f>'SS taxation calculator'!$C$7+B940+'SS taxation calculator'!$C$8+'SS taxation calculator'!$C$9*0.5-'Line By Line'!$E$12</f>
        <v>-119000</v>
      </c>
      <c r="E940" s="52">
        <f>IF(D940&lt;'Line By Line'!$E$14,0,MIN(D940-'Line By Line'!$E$14,'Line By Line'!$E$16))</f>
        <v>0</v>
      </c>
      <c r="F940" s="52">
        <f t="shared" si="3"/>
        <v>0</v>
      </c>
      <c r="G940" s="51" t="str">
        <f t="shared" si="4"/>
        <v>50% of 1st TH</v>
      </c>
      <c r="H940" s="51">
        <f>IF('Line By Line'!$E$14&lt;D940,D940-'Line By Line'!$E$14-E940,0)</f>
        <v>0</v>
      </c>
      <c r="I940" s="52">
        <f>H940*'SS taxation calculator'!$E$32</f>
        <v>0</v>
      </c>
      <c r="J940" s="52">
        <f t="shared" si="5"/>
        <v>0</v>
      </c>
      <c r="K940" s="204" t="str">
        <f t="shared" si="6"/>
        <v>#DIV/0!</v>
      </c>
      <c r="L940" s="54" t="str">
        <f>CONCATENATE("Adding $",ROUND(B940/1000,1),"K actually added $",ROUND((B940+(J940-'SS taxation calculator'!$G$8))/1000,1),"K")</f>
        <v>Adding $-119K actually added $-119K</v>
      </c>
      <c r="M940" s="61">
        <f>'SS taxation calculator'!$C$7+'SS taxation calculator'!$C$8+'SS taxation calculator'!$C$9+B940</f>
        <v>-119000</v>
      </c>
      <c r="N940" s="55">
        <f>J940+B940+'SS taxation calculator'!$C$7</f>
        <v>-119000</v>
      </c>
      <c r="O940" s="55">
        <f t="shared" si="7"/>
        <v>31500</v>
      </c>
      <c r="P940" s="132">
        <f>VLOOKUP('SS taxation calculator'!$C$12,'SS taxation calculator'!$BC$6:$BF$16,3,FALSE)</f>
        <v>0</v>
      </c>
      <c r="Q940" s="132">
        <f>VLOOKUP('SS taxation calculator'!$C$12,'SS taxation calculator'!$BC$6:$BF$16,4,FALSE)</f>
        <v>0</v>
      </c>
      <c r="R940" s="132">
        <f t="shared" si="8"/>
        <v>0</v>
      </c>
      <c r="S940" s="205">
        <f>VLOOKUP('SS taxation calculator'!$C$12,'SS taxation calculator'!$BC$6:$BF$16,2,FALSE)</f>
        <v>0</v>
      </c>
      <c r="T940" s="132">
        <f t="shared" si="9"/>
        <v>0</v>
      </c>
    </row>
    <row r="941" ht="15.75" customHeight="1">
      <c r="A941" s="55">
        <f t="shared" si="13"/>
        <v>0</v>
      </c>
      <c r="B941" s="52">
        <f t="shared" si="2"/>
        <v>-118000</v>
      </c>
      <c r="C941" s="51">
        <f>'SS taxation calculator'!$G$7</f>
        <v>0</v>
      </c>
      <c r="D941" s="52">
        <f>'SS taxation calculator'!$C$7+B941+'SS taxation calculator'!$C$8+'SS taxation calculator'!$C$9*0.5-'Line By Line'!$E$12</f>
        <v>-118000</v>
      </c>
      <c r="E941" s="52">
        <f>IF(D941&lt;'Line By Line'!$E$14,0,MIN(D941-'Line By Line'!$E$14,'Line By Line'!$E$16))</f>
        <v>0</v>
      </c>
      <c r="F941" s="52">
        <f t="shared" si="3"/>
        <v>0</v>
      </c>
      <c r="G941" s="51" t="str">
        <f t="shared" si="4"/>
        <v>50% of 1st TH</v>
      </c>
      <c r="H941" s="51">
        <f>IF('Line By Line'!$E$14&lt;D941,D941-'Line By Line'!$E$14-E941,0)</f>
        <v>0</v>
      </c>
      <c r="I941" s="52">
        <f>H941*'SS taxation calculator'!$E$32</f>
        <v>0</v>
      </c>
      <c r="J941" s="52">
        <f t="shared" si="5"/>
        <v>0</v>
      </c>
      <c r="K941" s="204" t="str">
        <f t="shared" si="6"/>
        <v>#DIV/0!</v>
      </c>
      <c r="L941" s="54" t="str">
        <f>CONCATENATE("Adding $",ROUND(B941/1000,1),"K actually added $",ROUND((B941+(J941-'SS taxation calculator'!$G$8))/1000,1),"K")</f>
        <v>Adding $-118K actually added $-118K</v>
      </c>
      <c r="M941" s="61">
        <f>'SS taxation calculator'!$C$7+'SS taxation calculator'!$C$8+'SS taxation calculator'!$C$9+B941</f>
        <v>-118000</v>
      </c>
      <c r="N941" s="55">
        <f>J941+B941+'SS taxation calculator'!$C$7</f>
        <v>-118000</v>
      </c>
      <c r="O941" s="55">
        <f t="shared" si="7"/>
        <v>31500</v>
      </c>
      <c r="P941" s="132">
        <f>VLOOKUP('SS taxation calculator'!$C$12,'SS taxation calculator'!$BC$6:$BF$16,3,FALSE)</f>
        <v>0</v>
      </c>
      <c r="Q941" s="132">
        <f>VLOOKUP('SS taxation calculator'!$C$12,'SS taxation calculator'!$BC$6:$BF$16,4,FALSE)</f>
        <v>0</v>
      </c>
      <c r="R941" s="132">
        <f t="shared" si="8"/>
        <v>0</v>
      </c>
      <c r="S941" s="205">
        <f>VLOOKUP('SS taxation calculator'!$C$12,'SS taxation calculator'!$BC$6:$BF$16,2,FALSE)</f>
        <v>0</v>
      </c>
      <c r="T941" s="132">
        <f t="shared" si="9"/>
        <v>0</v>
      </c>
    </row>
    <row r="942" ht="15.75" customHeight="1">
      <c r="A942" s="55">
        <f t="shared" si="13"/>
        <v>0</v>
      </c>
      <c r="B942" s="52">
        <f t="shared" si="2"/>
        <v>-117000</v>
      </c>
      <c r="C942" s="51">
        <f>'SS taxation calculator'!$G$7</f>
        <v>0</v>
      </c>
      <c r="D942" s="52">
        <f>'SS taxation calculator'!$C$7+B942+'SS taxation calculator'!$C$8+'SS taxation calculator'!$C$9*0.5-'Line By Line'!$E$12</f>
        <v>-117000</v>
      </c>
      <c r="E942" s="52">
        <f>IF(D942&lt;'Line By Line'!$E$14,0,MIN(D942-'Line By Line'!$E$14,'Line By Line'!$E$16))</f>
        <v>0</v>
      </c>
      <c r="F942" s="52">
        <f t="shared" si="3"/>
        <v>0</v>
      </c>
      <c r="G942" s="51" t="str">
        <f t="shared" si="4"/>
        <v>50% of 1st TH</v>
      </c>
      <c r="H942" s="51">
        <f>IF('Line By Line'!$E$14&lt;D942,D942-'Line By Line'!$E$14-E942,0)</f>
        <v>0</v>
      </c>
      <c r="I942" s="52">
        <f>H942*'SS taxation calculator'!$E$32</f>
        <v>0</v>
      </c>
      <c r="J942" s="52">
        <f t="shared" si="5"/>
        <v>0</v>
      </c>
      <c r="K942" s="204" t="str">
        <f t="shared" si="6"/>
        <v>#DIV/0!</v>
      </c>
      <c r="L942" s="54" t="str">
        <f>CONCATENATE("Adding $",ROUND(B942/1000,1),"K actually added $",ROUND((B942+(J942-'SS taxation calculator'!$G$8))/1000,1),"K")</f>
        <v>Adding $-117K actually added $-117K</v>
      </c>
      <c r="M942" s="61">
        <f>'SS taxation calculator'!$C$7+'SS taxation calculator'!$C$8+'SS taxation calculator'!$C$9+B942</f>
        <v>-117000</v>
      </c>
      <c r="N942" s="55">
        <f>J942+B942+'SS taxation calculator'!$C$7</f>
        <v>-117000</v>
      </c>
      <c r="O942" s="55">
        <f t="shared" si="7"/>
        <v>31500</v>
      </c>
      <c r="P942" s="132">
        <f>VLOOKUP('SS taxation calculator'!$C$12,'SS taxation calculator'!$BC$6:$BF$16,3,FALSE)</f>
        <v>0</v>
      </c>
      <c r="Q942" s="132">
        <f>VLOOKUP('SS taxation calculator'!$C$12,'SS taxation calculator'!$BC$6:$BF$16,4,FALSE)</f>
        <v>0</v>
      </c>
      <c r="R942" s="132">
        <f t="shared" si="8"/>
        <v>0</v>
      </c>
      <c r="S942" s="205">
        <f>VLOOKUP('SS taxation calculator'!$C$12,'SS taxation calculator'!$BC$6:$BF$16,2,FALSE)</f>
        <v>0</v>
      </c>
      <c r="T942" s="132">
        <f t="shared" si="9"/>
        <v>0</v>
      </c>
    </row>
    <row r="943" ht="15.75" customHeight="1">
      <c r="A943" s="55">
        <f t="shared" si="13"/>
        <v>0</v>
      </c>
      <c r="B943" s="52">
        <f t="shared" si="2"/>
        <v>-116000</v>
      </c>
      <c r="C943" s="51">
        <f>'SS taxation calculator'!$G$7</f>
        <v>0</v>
      </c>
      <c r="D943" s="52">
        <f>'SS taxation calculator'!$C$7+B943+'SS taxation calculator'!$C$8+'SS taxation calculator'!$C$9*0.5-'Line By Line'!$E$12</f>
        <v>-116000</v>
      </c>
      <c r="E943" s="52">
        <f>IF(D943&lt;'Line By Line'!$E$14,0,MIN(D943-'Line By Line'!$E$14,'Line By Line'!$E$16))</f>
        <v>0</v>
      </c>
      <c r="F943" s="52">
        <f t="shared" si="3"/>
        <v>0</v>
      </c>
      <c r="G943" s="51" t="str">
        <f t="shared" si="4"/>
        <v>50% of 1st TH</v>
      </c>
      <c r="H943" s="51">
        <f>IF('Line By Line'!$E$14&lt;D943,D943-'Line By Line'!$E$14-E943,0)</f>
        <v>0</v>
      </c>
      <c r="I943" s="52">
        <f>H943*'SS taxation calculator'!$E$32</f>
        <v>0</v>
      </c>
      <c r="J943" s="52">
        <f t="shared" si="5"/>
        <v>0</v>
      </c>
      <c r="K943" s="204" t="str">
        <f t="shared" si="6"/>
        <v>#DIV/0!</v>
      </c>
      <c r="L943" s="54" t="str">
        <f>CONCATENATE("Adding $",ROUND(B943/1000,1),"K actually added $",ROUND((B943+(J943-'SS taxation calculator'!$G$8))/1000,1),"K")</f>
        <v>Adding $-116K actually added $-116K</v>
      </c>
      <c r="M943" s="61">
        <f>'SS taxation calculator'!$C$7+'SS taxation calculator'!$C$8+'SS taxation calculator'!$C$9+B943</f>
        <v>-116000</v>
      </c>
      <c r="N943" s="55">
        <f>J943+B943+'SS taxation calculator'!$C$7</f>
        <v>-116000</v>
      </c>
      <c r="O943" s="55">
        <f t="shared" si="7"/>
        <v>31500</v>
      </c>
      <c r="P943" s="132">
        <f>VLOOKUP('SS taxation calculator'!$C$12,'SS taxation calculator'!$BC$6:$BF$16,3,FALSE)</f>
        <v>0</v>
      </c>
      <c r="Q943" s="132">
        <f>VLOOKUP('SS taxation calculator'!$C$12,'SS taxation calculator'!$BC$6:$BF$16,4,FALSE)</f>
        <v>0</v>
      </c>
      <c r="R943" s="132">
        <f t="shared" si="8"/>
        <v>0</v>
      </c>
      <c r="S943" s="205">
        <f>VLOOKUP('SS taxation calculator'!$C$12,'SS taxation calculator'!$BC$6:$BF$16,2,FALSE)</f>
        <v>0</v>
      </c>
      <c r="T943" s="132">
        <f t="shared" si="9"/>
        <v>0</v>
      </c>
    </row>
    <row r="944" ht="15.75" customHeight="1">
      <c r="A944" s="55">
        <f t="shared" si="13"/>
        <v>0</v>
      </c>
      <c r="B944" s="52">
        <f t="shared" si="2"/>
        <v>-115000</v>
      </c>
      <c r="C944" s="51">
        <f>'SS taxation calculator'!$G$7</f>
        <v>0</v>
      </c>
      <c r="D944" s="52">
        <f>'SS taxation calculator'!$C$7+B944+'SS taxation calculator'!$C$8+'SS taxation calculator'!$C$9*0.5-'Line By Line'!$E$12</f>
        <v>-115000</v>
      </c>
      <c r="E944" s="52">
        <f>IF(D944&lt;'Line By Line'!$E$14,0,MIN(D944-'Line By Line'!$E$14,'Line By Line'!$E$16))</f>
        <v>0</v>
      </c>
      <c r="F944" s="52">
        <f t="shared" si="3"/>
        <v>0</v>
      </c>
      <c r="G944" s="51" t="str">
        <f t="shared" si="4"/>
        <v>50% of 1st TH</v>
      </c>
      <c r="H944" s="51">
        <f>IF('Line By Line'!$E$14&lt;D944,D944-'Line By Line'!$E$14-E944,0)</f>
        <v>0</v>
      </c>
      <c r="I944" s="52">
        <f>H944*'SS taxation calculator'!$E$32</f>
        <v>0</v>
      </c>
      <c r="J944" s="52">
        <f t="shared" si="5"/>
        <v>0</v>
      </c>
      <c r="K944" s="204" t="str">
        <f t="shared" si="6"/>
        <v>#DIV/0!</v>
      </c>
      <c r="L944" s="54" t="str">
        <f>CONCATENATE("Adding $",ROUND(B944/1000,1),"K actually added $",ROUND((B944+(J944-'SS taxation calculator'!$G$8))/1000,1),"K")</f>
        <v>Adding $-115K actually added $-115K</v>
      </c>
      <c r="M944" s="61">
        <f>'SS taxation calculator'!$C$7+'SS taxation calculator'!$C$8+'SS taxation calculator'!$C$9+B944</f>
        <v>-115000</v>
      </c>
      <c r="N944" s="55">
        <f>J944+B944+'SS taxation calculator'!$C$7</f>
        <v>-115000</v>
      </c>
      <c r="O944" s="55">
        <f t="shared" si="7"/>
        <v>31500</v>
      </c>
      <c r="P944" s="132">
        <f>VLOOKUP('SS taxation calculator'!$C$12,'SS taxation calculator'!$BC$6:$BF$16,3,FALSE)</f>
        <v>0</v>
      </c>
      <c r="Q944" s="132">
        <f>VLOOKUP('SS taxation calculator'!$C$12,'SS taxation calculator'!$BC$6:$BF$16,4,FALSE)</f>
        <v>0</v>
      </c>
      <c r="R944" s="132">
        <f t="shared" si="8"/>
        <v>0</v>
      </c>
      <c r="S944" s="205">
        <f>VLOOKUP('SS taxation calculator'!$C$12,'SS taxation calculator'!$BC$6:$BF$16,2,FALSE)</f>
        <v>0</v>
      </c>
      <c r="T944" s="132">
        <f t="shared" si="9"/>
        <v>0</v>
      </c>
    </row>
    <row r="945" ht="15.75" customHeight="1">
      <c r="A945" s="55">
        <f t="shared" si="13"/>
        <v>0</v>
      </c>
      <c r="B945" s="52">
        <f t="shared" si="2"/>
        <v>-114000</v>
      </c>
      <c r="C945" s="51">
        <f>'SS taxation calculator'!$G$7</f>
        <v>0</v>
      </c>
      <c r="D945" s="52">
        <f>'SS taxation calculator'!$C$7+B945+'SS taxation calculator'!$C$8+'SS taxation calculator'!$C$9*0.5-'Line By Line'!$E$12</f>
        <v>-114000</v>
      </c>
      <c r="E945" s="52">
        <f>IF(D945&lt;'Line By Line'!$E$14,0,MIN(D945-'Line By Line'!$E$14,'Line By Line'!$E$16))</f>
        <v>0</v>
      </c>
      <c r="F945" s="52">
        <f t="shared" si="3"/>
        <v>0</v>
      </c>
      <c r="G945" s="51" t="str">
        <f t="shared" si="4"/>
        <v>50% of 1st TH</v>
      </c>
      <c r="H945" s="51">
        <f>IF('Line By Line'!$E$14&lt;D945,D945-'Line By Line'!$E$14-E945,0)</f>
        <v>0</v>
      </c>
      <c r="I945" s="52">
        <f>H945*'SS taxation calculator'!$E$32</f>
        <v>0</v>
      </c>
      <c r="J945" s="52">
        <f t="shared" si="5"/>
        <v>0</v>
      </c>
      <c r="K945" s="204" t="str">
        <f t="shared" si="6"/>
        <v>#DIV/0!</v>
      </c>
      <c r="L945" s="54" t="str">
        <f>CONCATENATE("Adding $",ROUND(B945/1000,1),"K actually added $",ROUND((B945+(J945-'SS taxation calculator'!$G$8))/1000,1),"K")</f>
        <v>Adding $-114K actually added $-114K</v>
      </c>
      <c r="M945" s="61">
        <f>'SS taxation calculator'!$C$7+'SS taxation calculator'!$C$8+'SS taxation calculator'!$C$9+B945</f>
        <v>-114000</v>
      </c>
      <c r="N945" s="55">
        <f>J945+B945+'SS taxation calculator'!$C$7</f>
        <v>-114000</v>
      </c>
      <c r="O945" s="55">
        <f t="shared" si="7"/>
        <v>31500</v>
      </c>
      <c r="P945" s="132">
        <f>VLOOKUP('SS taxation calculator'!$C$12,'SS taxation calculator'!$BC$6:$BF$16,3,FALSE)</f>
        <v>0</v>
      </c>
      <c r="Q945" s="132">
        <f>VLOOKUP('SS taxation calculator'!$C$12,'SS taxation calculator'!$BC$6:$BF$16,4,FALSE)</f>
        <v>0</v>
      </c>
      <c r="R945" s="132">
        <f t="shared" si="8"/>
        <v>0</v>
      </c>
      <c r="S945" s="205">
        <f>VLOOKUP('SS taxation calculator'!$C$12,'SS taxation calculator'!$BC$6:$BF$16,2,FALSE)</f>
        <v>0</v>
      </c>
      <c r="T945" s="132">
        <f t="shared" si="9"/>
        <v>0</v>
      </c>
    </row>
    <row r="946" ht="15.75" customHeight="1">
      <c r="A946" s="55">
        <f t="shared" si="13"/>
        <v>0</v>
      </c>
      <c r="B946" s="52">
        <f t="shared" si="2"/>
        <v>-113000</v>
      </c>
      <c r="C946" s="51">
        <f>'SS taxation calculator'!$G$7</f>
        <v>0</v>
      </c>
      <c r="D946" s="52">
        <f>'SS taxation calculator'!$C$7+B946+'SS taxation calculator'!$C$8+'SS taxation calculator'!$C$9*0.5-'Line By Line'!$E$12</f>
        <v>-113000</v>
      </c>
      <c r="E946" s="52">
        <f>IF(D946&lt;'Line By Line'!$E$14,0,MIN(D946-'Line By Line'!$E$14,'Line By Line'!$E$16))</f>
        <v>0</v>
      </c>
      <c r="F946" s="52">
        <f t="shared" si="3"/>
        <v>0</v>
      </c>
      <c r="G946" s="51" t="str">
        <f t="shared" si="4"/>
        <v>50% of 1st TH</v>
      </c>
      <c r="H946" s="51">
        <f>IF('Line By Line'!$E$14&lt;D946,D946-'Line By Line'!$E$14-E946,0)</f>
        <v>0</v>
      </c>
      <c r="I946" s="52">
        <f>H946*'SS taxation calculator'!$E$32</f>
        <v>0</v>
      </c>
      <c r="J946" s="52">
        <f t="shared" si="5"/>
        <v>0</v>
      </c>
      <c r="K946" s="204" t="str">
        <f t="shared" si="6"/>
        <v>#DIV/0!</v>
      </c>
      <c r="L946" s="54" t="str">
        <f>CONCATENATE("Adding $",ROUND(B946/1000,1),"K actually added $",ROUND((B946+(J946-'SS taxation calculator'!$G$8))/1000,1),"K")</f>
        <v>Adding $-113K actually added $-113K</v>
      </c>
      <c r="M946" s="61">
        <f>'SS taxation calculator'!$C$7+'SS taxation calculator'!$C$8+'SS taxation calculator'!$C$9+B946</f>
        <v>-113000</v>
      </c>
      <c r="N946" s="55">
        <f>J946+B946+'SS taxation calculator'!$C$7</f>
        <v>-113000</v>
      </c>
      <c r="O946" s="55">
        <f t="shared" si="7"/>
        <v>31500</v>
      </c>
      <c r="P946" s="132">
        <f>VLOOKUP('SS taxation calculator'!$C$12,'SS taxation calculator'!$BC$6:$BF$16,3,FALSE)</f>
        <v>0</v>
      </c>
      <c r="Q946" s="132">
        <f>VLOOKUP('SS taxation calculator'!$C$12,'SS taxation calculator'!$BC$6:$BF$16,4,FALSE)</f>
        <v>0</v>
      </c>
      <c r="R946" s="132">
        <f t="shared" si="8"/>
        <v>0</v>
      </c>
      <c r="S946" s="205">
        <f>VLOOKUP('SS taxation calculator'!$C$12,'SS taxation calculator'!$BC$6:$BF$16,2,FALSE)</f>
        <v>0</v>
      </c>
      <c r="T946" s="132">
        <f t="shared" si="9"/>
        <v>0</v>
      </c>
    </row>
    <row r="947" ht="15.75" customHeight="1">
      <c r="A947" s="55">
        <f t="shared" si="13"/>
        <v>0</v>
      </c>
      <c r="B947" s="52">
        <f t="shared" si="2"/>
        <v>-112000</v>
      </c>
      <c r="C947" s="51">
        <f>'SS taxation calculator'!$G$7</f>
        <v>0</v>
      </c>
      <c r="D947" s="52">
        <f>'SS taxation calculator'!$C$7+B947+'SS taxation calculator'!$C$8+'SS taxation calculator'!$C$9*0.5-'Line By Line'!$E$12</f>
        <v>-112000</v>
      </c>
      <c r="E947" s="52">
        <f>IF(D947&lt;'Line By Line'!$E$14,0,MIN(D947-'Line By Line'!$E$14,'Line By Line'!$E$16))</f>
        <v>0</v>
      </c>
      <c r="F947" s="52">
        <f t="shared" si="3"/>
        <v>0</v>
      </c>
      <c r="G947" s="51" t="str">
        <f t="shared" si="4"/>
        <v>50% of 1st TH</v>
      </c>
      <c r="H947" s="51">
        <f>IF('Line By Line'!$E$14&lt;D947,D947-'Line By Line'!$E$14-E947,0)</f>
        <v>0</v>
      </c>
      <c r="I947" s="52">
        <f>H947*'SS taxation calculator'!$E$32</f>
        <v>0</v>
      </c>
      <c r="J947" s="52">
        <f t="shared" si="5"/>
        <v>0</v>
      </c>
      <c r="K947" s="204" t="str">
        <f t="shared" si="6"/>
        <v>#DIV/0!</v>
      </c>
      <c r="L947" s="54" t="str">
        <f>CONCATENATE("Adding $",ROUND(B947/1000,1),"K actually added $",ROUND((B947+(J947-'SS taxation calculator'!$G$8))/1000,1),"K")</f>
        <v>Adding $-112K actually added $-112K</v>
      </c>
      <c r="M947" s="61">
        <f>'SS taxation calculator'!$C$7+'SS taxation calculator'!$C$8+'SS taxation calculator'!$C$9+B947</f>
        <v>-112000</v>
      </c>
      <c r="N947" s="55">
        <f>J947+B947+'SS taxation calculator'!$C$7</f>
        <v>-112000</v>
      </c>
      <c r="O947" s="55">
        <f t="shared" si="7"/>
        <v>31500</v>
      </c>
      <c r="P947" s="132">
        <f>VLOOKUP('SS taxation calculator'!$C$12,'SS taxation calculator'!$BC$6:$BF$16,3,FALSE)</f>
        <v>0</v>
      </c>
      <c r="Q947" s="132">
        <f>VLOOKUP('SS taxation calculator'!$C$12,'SS taxation calculator'!$BC$6:$BF$16,4,FALSE)</f>
        <v>0</v>
      </c>
      <c r="R947" s="132">
        <f t="shared" si="8"/>
        <v>0</v>
      </c>
      <c r="S947" s="205">
        <f>VLOOKUP('SS taxation calculator'!$C$12,'SS taxation calculator'!$BC$6:$BF$16,2,FALSE)</f>
        <v>0</v>
      </c>
      <c r="T947" s="132">
        <f t="shared" si="9"/>
        <v>0</v>
      </c>
    </row>
    <row r="948" ht="15.75" customHeight="1">
      <c r="A948" s="55">
        <f t="shared" si="13"/>
        <v>0</v>
      </c>
      <c r="B948" s="52">
        <f t="shared" si="2"/>
        <v>-111000</v>
      </c>
      <c r="C948" s="51">
        <f>'SS taxation calculator'!$G$7</f>
        <v>0</v>
      </c>
      <c r="D948" s="52">
        <f>'SS taxation calculator'!$C$7+B948+'SS taxation calculator'!$C$8+'SS taxation calculator'!$C$9*0.5-'Line By Line'!$E$12</f>
        <v>-111000</v>
      </c>
      <c r="E948" s="52">
        <f>IF(D948&lt;'Line By Line'!$E$14,0,MIN(D948-'Line By Line'!$E$14,'Line By Line'!$E$16))</f>
        <v>0</v>
      </c>
      <c r="F948" s="52">
        <f t="shared" si="3"/>
        <v>0</v>
      </c>
      <c r="G948" s="51" t="str">
        <f t="shared" si="4"/>
        <v>50% of 1st TH</v>
      </c>
      <c r="H948" s="51">
        <f>IF('Line By Line'!$E$14&lt;D948,D948-'Line By Line'!$E$14-E948,0)</f>
        <v>0</v>
      </c>
      <c r="I948" s="52">
        <f>H948*'SS taxation calculator'!$E$32</f>
        <v>0</v>
      </c>
      <c r="J948" s="52">
        <f t="shared" si="5"/>
        <v>0</v>
      </c>
      <c r="K948" s="204" t="str">
        <f t="shared" si="6"/>
        <v>#DIV/0!</v>
      </c>
      <c r="L948" s="54" t="str">
        <f>CONCATENATE("Adding $",ROUND(B948/1000,1),"K actually added $",ROUND((B948+(J948-'SS taxation calculator'!$G$8))/1000,1),"K")</f>
        <v>Adding $-111K actually added $-111K</v>
      </c>
      <c r="M948" s="61">
        <f>'SS taxation calculator'!$C$7+'SS taxation calculator'!$C$8+'SS taxation calculator'!$C$9+B948</f>
        <v>-111000</v>
      </c>
      <c r="N948" s="55">
        <f>J948+B948+'SS taxation calculator'!$C$7</f>
        <v>-111000</v>
      </c>
      <c r="O948" s="55">
        <f t="shared" si="7"/>
        <v>31500</v>
      </c>
      <c r="P948" s="132">
        <f>VLOOKUP('SS taxation calculator'!$C$12,'SS taxation calculator'!$BC$6:$BF$16,3,FALSE)</f>
        <v>0</v>
      </c>
      <c r="Q948" s="132">
        <f>VLOOKUP('SS taxation calculator'!$C$12,'SS taxation calculator'!$BC$6:$BF$16,4,FALSE)</f>
        <v>0</v>
      </c>
      <c r="R948" s="132">
        <f t="shared" si="8"/>
        <v>0</v>
      </c>
      <c r="S948" s="205">
        <f>VLOOKUP('SS taxation calculator'!$C$12,'SS taxation calculator'!$BC$6:$BF$16,2,FALSE)</f>
        <v>0</v>
      </c>
      <c r="T948" s="132">
        <f t="shared" si="9"/>
        <v>0</v>
      </c>
    </row>
    <row r="949" ht="15.75" customHeight="1">
      <c r="A949" s="55">
        <f t="shared" si="13"/>
        <v>0</v>
      </c>
      <c r="B949" s="52">
        <f t="shared" si="2"/>
        <v>-110000</v>
      </c>
      <c r="C949" s="51">
        <f>'SS taxation calculator'!$G$7</f>
        <v>0</v>
      </c>
      <c r="D949" s="52">
        <f>'SS taxation calculator'!$C$7+B949+'SS taxation calculator'!$C$8+'SS taxation calculator'!$C$9*0.5-'Line By Line'!$E$12</f>
        <v>-110000</v>
      </c>
      <c r="E949" s="52">
        <f>IF(D949&lt;'Line By Line'!$E$14,0,MIN(D949-'Line By Line'!$E$14,'Line By Line'!$E$16))</f>
        <v>0</v>
      </c>
      <c r="F949" s="52">
        <f t="shared" si="3"/>
        <v>0</v>
      </c>
      <c r="G949" s="51" t="str">
        <f t="shared" si="4"/>
        <v>50% of 1st TH</v>
      </c>
      <c r="H949" s="51">
        <f>IF('Line By Line'!$E$14&lt;D949,D949-'Line By Line'!$E$14-E949,0)</f>
        <v>0</v>
      </c>
      <c r="I949" s="52">
        <f>H949*'SS taxation calculator'!$E$32</f>
        <v>0</v>
      </c>
      <c r="J949" s="52">
        <f t="shared" si="5"/>
        <v>0</v>
      </c>
      <c r="K949" s="204" t="str">
        <f t="shared" si="6"/>
        <v>#DIV/0!</v>
      </c>
      <c r="L949" s="54" t="str">
        <f>CONCATENATE("Adding $",ROUND(B949/1000,1),"K actually added $",ROUND((B949+(J949-'SS taxation calculator'!$G$8))/1000,1),"K")</f>
        <v>Adding $-110K actually added $-110K</v>
      </c>
      <c r="M949" s="61">
        <f>'SS taxation calculator'!$C$7+'SS taxation calculator'!$C$8+'SS taxation calculator'!$C$9+B949</f>
        <v>-110000</v>
      </c>
      <c r="N949" s="55">
        <f>J949+B949+'SS taxation calculator'!$C$7</f>
        <v>-110000</v>
      </c>
      <c r="O949" s="55">
        <f t="shared" si="7"/>
        <v>31500</v>
      </c>
      <c r="P949" s="132">
        <f>VLOOKUP('SS taxation calculator'!$C$12,'SS taxation calculator'!$BC$6:$BF$16,3,FALSE)</f>
        <v>0</v>
      </c>
      <c r="Q949" s="132">
        <f>VLOOKUP('SS taxation calculator'!$C$12,'SS taxation calculator'!$BC$6:$BF$16,4,FALSE)</f>
        <v>0</v>
      </c>
      <c r="R949" s="132">
        <f t="shared" si="8"/>
        <v>0</v>
      </c>
      <c r="S949" s="205">
        <f>VLOOKUP('SS taxation calculator'!$C$12,'SS taxation calculator'!$BC$6:$BF$16,2,FALSE)</f>
        <v>0</v>
      </c>
      <c r="T949" s="132">
        <f t="shared" si="9"/>
        <v>0</v>
      </c>
    </row>
    <row r="950" ht="15.75" customHeight="1">
      <c r="A950" s="55">
        <f t="shared" si="13"/>
        <v>0</v>
      </c>
      <c r="B950" s="52">
        <f t="shared" si="2"/>
        <v>-109000</v>
      </c>
      <c r="C950" s="51">
        <f>'SS taxation calculator'!$G$7</f>
        <v>0</v>
      </c>
      <c r="D950" s="52">
        <f>'SS taxation calculator'!$C$7+B950+'SS taxation calculator'!$C$8+'SS taxation calculator'!$C$9*0.5-'Line By Line'!$E$12</f>
        <v>-109000</v>
      </c>
      <c r="E950" s="52">
        <f>IF(D950&lt;'Line By Line'!$E$14,0,MIN(D950-'Line By Line'!$E$14,'Line By Line'!$E$16))</f>
        <v>0</v>
      </c>
      <c r="F950" s="52">
        <f t="shared" si="3"/>
        <v>0</v>
      </c>
      <c r="G950" s="51" t="str">
        <f t="shared" si="4"/>
        <v>50% of 1st TH</v>
      </c>
      <c r="H950" s="51">
        <f>IF('Line By Line'!$E$14&lt;D950,D950-'Line By Line'!$E$14-E950,0)</f>
        <v>0</v>
      </c>
      <c r="I950" s="52">
        <f>H950*'SS taxation calculator'!$E$32</f>
        <v>0</v>
      </c>
      <c r="J950" s="52">
        <f t="shared" si="5"/>
        <v>0</v>
      </c>
      <c r="K950" s="204" t="str">
        <f t="shared" si="6"/>
        <v>#DIV/0!</v>
      </c>
      <c r="L950" s="54" t="str">
        <f>CONCATENATE("Adding $",ROUND(B950/1000,1),"K actually added $",ROUND((B950+(J950-'SS taxation calculator'!$G$8))/1000,1),"K")</f>
        <v>Adding $-109K actually added $-109K</v>
      </c>
      <c r="M950" s="61">
        <f>'SS taxation calculator'!$C$7+'SS taxation calculator'!$C$8+'SS taxation calculator'!$C$9+B950</f>
        <v>-109000</v>
      </c>
      <c r="N950" s="55">
        <f>J950+B950+'SS taxation calculator'!$C$7</f>
        <v>-109000</v>
      </c>
      <c r="O950" s="55">
        <f t="shared" si="7"/>
        <v>31500</v>
      </c>
      <c r="P950" s="132">
        <f>VLOOKUP('SS taxation calculator'!$C$12,'SS taxation calculator'!$BC$6:$BF$16,3,FALSE)</f>
        <v>0</v>
      </c>
      <c r="Q950" s="132">
        <f>VLOOKUP('SS taxation calculator'!$C$12,'SS taxation calculator'!$BC$6:$BF$16,4,FALSE)</f>
        <v>0</v>
      </c>
      <c r="R950" s="132">
        <f t="shared" si="8"/>
        <v>0</v>
      </c>
      <c r="S950" s="205">
        <f>VLOOKUP('SS taxation calculator'!$C$12,'SS taxation calculator'!$BC$6:$BF$16,2,FALSE)</f>
        <v>0</v>
      </c>
      <c r="T950" s="132">
        <f t="shared" si="9"/>
        <v>0</v>
      </c>
    </row>
    <row r="951" ht="15.75" customHeight="1">
      <c r="A951" s="55">
        <f t="shared" si="13"/>
        <v>0</v>
      </c>
      <c r="B951" s="52">
        <f t="shared" si="2"/>
        <v>-108000</v>
      </c>
      <c r="C951" s="51">
        <f>'SS taxation calculator'!$G$7</f>
        <v>0</v>
      </c>
      <c r="D951" s="52">
        <f>'SS taxation calculator'!$C$7+B951+'SS taxation calculator'!$C$8+'SS taxation calculator'!$C$9*0.5-'Line By Line'!$E$12</f>
        <v>-108000</v>
      </c>
      <c r="E951" s="52">
        <f>IF(D951&lt;'Line By Line'!$E$14,0,MIN(D951-'Line By Line'!$E$14,'Line By Line'!$E$16))</f>
        <v>0</v>
      </c>
      <c r="F951" s="52">
        <f t="shared" si="3"/>
        <v>0</v>
      </c>
      <c r="G951" s="51" t="str">
        <f t="shared" si="4"/>
        <v>50% of 1st TH</v>
      </c>
      <c r="H951" s="51">
        <f>IF('Line By Line'!$E$14&lt;D951,D951-'Line By Line'!$E$14-E951,0)</f>
        <v>0</v>
      </c>
      <c r="I951" s="52">
        <f>H951*'SS taxation calculator'!$E$32</f>
        <v>0</v>
      </c>
      <c r="J951" s="52">
        <f t="shared" si="5"/>
        <v>0</v>
      </c>
      <c r="K951" s="204" t="str">
        <f t="shared" si="6"/>
        <v>#DIV/0!</v>
      </c>
      <c r="L951" s="54" t="str">
        <f>CONCATENATE("Adding $",ROUND(B951/1000,1),"K actually added $",ROUND((B951+(J951-'SS taxation calculator'!$G$8))/1000,1),"K")</f>
        <v>Adding $-108K actually added $-108K</v>
      </c>
      <c r="M951" s="61">
        <f>'SS taxation calculator'!$C$7+'SS taxation calculator'!$C$8+'SS taxation calculator'!$C$9+B951</f>
        <v>-108000</v>
      </c>
      <c r="N951" s="55">
        <f>J951+B951+'SS taxation calculator'!$C$7</f>
        <v>-108000</v>
      </c>
      <c r="O951" s="55">
        <f t="shared" si="7"/>
        <v>31500</v>
      </c>
      <c r="P951" s="132">
        <f>VLOOKUP('SS taxation calculator'!$C$12,'SS taxation calculator'!$BC$6:$BF$16,3,FALSE)</f>
        <v>0</v>
      </c>
      <c r="Q951" s="132">
        <f>VLOOKUP('SS taxation calculator'!$C$12,'SS taxation calculator'!$BC$6:$BF$16,4,FALSE)</f>
        <v>0</v>
      </c>
      <c r="R951" s="132">
        <f t="shared" si="8"/>
        <v>0</v>
      </c>
      <c r="S951" s="205">
        <f>VLOOKUP('SS taxation calculator'!$C$12,'SS taxation calculator'!$BC$6:$BF$16,2,FALSE)</f>
        <v>0</v>
      </c>
      <c r="T951" s="132">
        <f t="shared" si="9"/>
        <v>0</v>
      </c>
    </row>
    <row r="952" ht="15.75" customHeight="1">
      <c r="A952" s="55">
        <f t="shared" si="13"/>
        <v>0</v>
      </c>
      <c r="B952" s="52">
        <f t="shared" si="2"/>
        <v>-107000</v>
      </c>
      <c r="C952" s="51">
        <f>'SS taxation calculator'!$G$7</f>
        <v>0</v>
      </c>
      <c r="D952" s="52">
        <f>'SS taxation calculator'!$C$7+B952+'SS taxation calculator'!$C$8+'SS taxation calculator'!$C$9*0.5-'Line By Line'!$E$12</f>
        <v>-107000</v>
      </c>
      <c r="E952" s="52">
        <f>IF(D952&lt;'Line By Line'!$E$14,0,MIN(D952-'Line By Line'!$E$14,'Line By Line'!$E$16))</f>
        <v>0</v>
      </c>
      <c r="F952" s="52">
        <f t="shared" si="3"/>
        <v>0</v>
      </c>
      <c r="G952" s="51" t="str">
        <f t="shared" si="4"/>
        <v>50% of 1st TH</v>
      </c>
      <c r="H952" s="51">
        <f>IF('Line By Line'!$E$14&lt;D952,D952-'Line By Line'!$E$14-E952,0)</f>
        <v>0</v>
      </c>
      <c r="I952" s="52">
        <f>H952*'SS taxation calculator'!$E$32</f>
        <v>0</v>
      </c>
      <c r="J952" s="52">
        <f t="shared" si="5"/>
        <v>0</v>
      </c>
      <c r="K952" s="204" t="str">
        <f t="shared" si="6"/>
        <v>#DIV/0!</v>
      </c>
      <c r="L952" s="54" t="str">
        <f>CONCATENATE("Adding $",ROUND(B952/1000,1),"K actually added $",ROUND((B952+(J952-'SS taxation calculator'!$G$8))/1000,1),"K")</f>
        <v>Adding $-107K actually added $-107K</v>
      </c>
      <c r="M952" s="61">
        <f>'SS taxation calculator'!$C$7+'SS taxation calculator'!$C$8+'SS taxation calculator'!$C$9+B952</f>
        <v>-107000</v>
      </c>
      <c r="N952" s="55">
        <f>J952+B952+'SS taxation calculator'!$C$7</f>
        <v>-107000</v>
      </c>
      <c r="O952" s="55">
        <f t="shared" si="7"/>
        <v>31500</v>
      </c>
      <c r="P952" s="132">
        <f>VLOOKUP('SS taxation calculator'!$C$12,'SS taxation calculator'!$BC$6:$BF$16,3,FALSE)</f>
        <v>0</v>
      </c>
      <c r="Q952" s="132">
        <f>VLOOKUP('SS taxation calculator'!$C$12,'SS taxation calculator'!$BC$6:$BF$16,4,FALSE)</f>
        <v>0</v>
      </c>
      <c r="R952" s="132">
        <f t="shared" si="8"/>
        <v>0</v>
      </c>
      <c r="S952" s="205">
        <f>VLOOKUP('SS taxation calculator'!$C$12,'SS taxation calculator'!$BC$6:$BF$16,2,FALSE)</f>
        <v>0</v>
      </c>
      <c r="T952" s="132">
        <f t="shared" si="9"/>
        <v>0</v>
      </c>
    </row>
    <row r="953" ht="15.75" customHeight="1">
      <c r="A953" s="55">
        <f t="shared" si="13"/>
        <v>0</v>
      </c>
      <c r="B953" s="52">
        <f t="shared" si="2"/>
        <v>-106000</v>
      </c>
      <c r="C953" s="51">
        <f>'SS taxation calculator'!$G$7</f>
        <v>0</v>
      </c>
      <c r="D953" s="52">
        <f>'SS taxation calculator'!$C$7+B953+'SS taxation calculator'!$C$8+'SS taxation calculator'!$C$9*0.5-'Line By Line'!$E$12</f>
        <v>-106000</v>
      </c>
      <c r="E953" s="52">
        <f>IF(D953&lt;'Line By Line'!$E$14,0,MIN(D953-'Line By Line'!$E$14,'Line By Line'!$E$16))</f>
        <v>0</v>
      </c>
      <c r="F953" s="52">
        <f t="shared" si="3"/>
        <v>0</v>
      </c>
      <c r="G953" s="51" t="str">
        <f t="shared" si="4"/>
        <v>50% of 1st TH</v>
      </c>
      <c r="H953" s="51">
        <f>IF('Line By Line'!$E$14&lt;D953,D953-'Line By Line'!$E$14-E953,0)</f>
        <v>0</v>
      </c>
      <c r="I953" s="52">
        <f>H953*'SS taxation calculator'!$E$32</f>
        <v>0</v>
      </c>
      <c r="J953" s="52">
        <f t="shared" si="5"/>
        <v>0</v>
      </c>
      <c r="K953" s="204" t="str">
        <f t="shared" si="6"/>
        <v>#DIV/0!</v>
      </c>
      <c r="L953" s="54" t="str">
        <f>CONCATENATE("Adding $",ROUND(B953/1000,1),"K actually added $",ROUND((B953+(J953-'SS taxation calculator'!$G$8))/1000,1),"K")</f>
        <v>Adding $-106K actually added $-106K</v>
      </c>
      <c r="M953" s="61">
        <f>'SS taxation calculator'!$C$7+'SS taxation calculator'!$C$8+'SS taxation calculator'!$C$9+B953</f>
        <v>-106000</v>
      </c>
      <c r="N953" s="55">
        <f>J953+B953+'SS taxation calculator'!$C$7</f>
        <v>-106000</v>
      </c>
      <c r="O953" s="55">
        <f t="shared" si="7"/>
        <v>31500</v>
      </c>
      <c r="P953" s="132">
        <f>VLOOKUP('SS taxation calculator'!$C$12,'SS taxation calculator'!$BC$6:$BF$16,3,FALSE)</f>
        <v>0</v>
      </c>
      <c r="Q953" s="132">
        <f>VLOOKUP('SS taxation calculator'!$C$12,'SS taxation calculator'!$BC$6:$BF$16,4,FALSE)</f>
        <v>0</v>
      </c>
      <c r="R953" s="132">
        <f t="shared" si="8"/>
        <v>0</v>
      </c>
      <c r="S953" s="205">
        <f>VLOOKUP('SS taxation calculator'!$C$12,'SS taxation calculator'!$BC$6:$BF$16,2,FALSE)</f>
        <v>0</v>
      </c>
      <c r="T953" s="132">
        <f t="shared" si="9"/>
        <v>0</v>
      </c>
    </row>
    <row r="954" ht="15.75" customHeight="1">
      <c r="A954" s="55">
        <f t="shared" si="13"/>
        <v>0</v>
      </c>
      <c r="B954" s="52">
        <f t="shared" si="2"/>
        <v>-105000</v>
      </c>
      <c r="C954" s="51">
        <f>'SS taxation calculator'!$G$7</f>
        <v>0</v>
      </c>
      <c r="D954" s="52">
        <f>'SS taxation calculator'!$C$7+B954+'SS taxation calculator'!$C$8+'SS taxation calculator'!$C$9*0.5-'Line By Line'!$E$12</f>
        <v>-105000</v>
      </c>
      <c r="E954" s="52">
        <f>IF(D954&lt;'Line By Line'!$E$14,0,MIN(D954-'Line By Line'!$E$14,'Line By Line'!$E$16))</f>
        <v>0</v>
      </c>
      <c r="F954" s="52">
        <f t="shared" si="3"/>
        <v>0</v>
      </c>
      <c r="G954" s="51" t="str">
        <f t="shared" si="4"/>
        <v>50% of 1st TH</v>
      </c>
      <c r="H954" s="51">
        <f>IF('Line By Line'!$E$14&lt;D954,D954-'Line By Line'!$E$14-E954,0)</f>
        <v>0</v>
      </c>
      <c r="I954" s="52">
        <f>H954*'SS taxation calculator'!$E$32</f>
        <v>0</v>
      </c>
      <c r="J954" s="52">
        <f t="shared" si="5"/>
        <v>0</v>
      </c>
      <c r="K954" s="204" t="str">
        <f t="shared" si="6"/>
        <v>#DIV/0!</v>
      </c>
      <c r="L954" s="54" t="str">
        <f>CONCATENATE("Adding $",ROUND(B954/1000,1),"K actually added $",ROUND((B954+(J954-'SS taxation calculator'!$G$8))/1000,1),"K")</f>
        <v>Adding $-105K actually added $-105K</v>
      </c>
      <c r="M954" s="61">
        <f>'SS taxation calculator'!$C$7+'SS taxation calculator'!$C$8+'SS taxation calculator'!$C$9+B954</f>
        <v>-105000</v>
      </c>
      <c r="N954" s="55">
        <f>J954+B954+'SS taxation calculator'!$C$7</f>
        <v>-105000</v>
      </c>
      <c r="O954" s="55">
        <f t="shared" si="7"/>
        <v>31500</v>
      </c>
      <c r="P954" s="132">
        <f>VLOOKUP('SS taxation calculator'!$C$12,'SS taxation calculator'!$BC$6:$BF$16,3,FALSE)</f>
        <v>0</v>
      </c>
      <c r="Q954" s="132">
        <f>VLOOKUP('SS taxation calculator'!$C$12,'SS taxation calculator'!$BC$6:$BF$16,4,FALSE)</f>
        <v>0</v>
      </c>
      <c r="R954" s="132">
        <f t="shared" si="8"/>
        <v>0</v>
      </c>
      <c r="S954" s="205">
        <f>VLOOKUP('SS taxation calculator'!$C$12,'SS taxation calculator'!$BC$6:$BF$16,2,FALSE)</f>
        <v>0</v>
      </c>
      <c r="T954" s="132">
        <f t="shared" si="9"/>
        <v>0</v>
      </c>
    </row>
    <row r="955" ht="15.75" customHeight="1">
      <c r="A955" s="55">
        <f t="shared" si="13"/>
        <v>0</v>
      </c>
      <c r="B955" s="52">
        <f t="shared" si="2"/>
        <v>-104000</v>
      </c>
      <c r="C955" s="51">
        <f>'SS taxation calculator'!$G$7</f>
        <v>0</v>
      </c>
      <c r="D955" s="52">
        <f>'SS taxation calculator'!$C$7+B955+'SS taxation calculator'!$C$8+'SS taxation calculator'!$C$9*0.5-'Line By Line'!$E$12</f>
        <v>-104000</v>
      </c>
      <c r="E955" s="52">
        <f>IF(D955&lt;'Line By Line'!$E$14,0,MIN(D955-'Line By Line'!$E$14,'Line By Line'!$E$16))</f>
        <v>0</v>
      </c>
      <c r="F955" s="52">
        <f t="shared" si="3"/>
        <v>0</v>
      </c>
      <c r="G955" s="51" t="str">
        <f t="shared" si="4"/>
        <v>50% of 1st TH</v>
      </c>
      <c r="H955" s="51">
        <f>IF('Line By Line'!$E$14&lt;D955,D955-'Line By Line'!$E$14-E955,0)</f>
        <v>0</v>
      </c>
      <c r="I955" s="52">
        <f>H955*'SS taxation calculator'!$E$32</f>
        <v>0</v>
      </c>
      <c r="J955" s="52">
        <f t="shared" si="5"/>
        <v>0</v>
      </c>
      <c r="K955" s="204" t="str">
        <f t="shared" si="6"/>
        <v>#DIV/0!</v>
      </c>
      <c r="L955" s="54" t="str">
        <f>CONCATENATE("Adding $",ROUND(B955/1000,1),"K actually added $",ROUND((B955+(J955-'SS taxation calculator'!$G$8))/1000,1),"K")</f>
        <v>Adding $-104K actually added $-104K</v>
      </c>
      <c r="M955" s="61">
        <f>'SS taxation calculator'!$C$7+'SS taxation calculator'!$C$8+'SS taxation calculator'!$C$9+B955</f>
        <v>-104000</v>
      </c>
      <c r="N955" s="55">
        <f>J955+B955+'SS taxation calculator'!$C$7</f>
        <v>-104000</v>
      </c>
      <c r="O955" s="55">
        <f t="shared" si="7"/>
        <v>31500</v>
      </c>
      <c r="P955" s="132">
        <f>VLOOKUP('SS taxation calculator'!$C$12,'SS taxation calculator'!$BC$6:$BF$16,3,FALSE)</f>
        <v>0</v>
      </c>
      <c r="Q955" s="132">
        <f>VLOOKUP('SS taxation calculator'!$C$12,'SS taxation calculator'!$BC$6:$BF$16,4,FALSE)</f>
        <v>0</v>
      </c>
      <c r="R955" s="132">
        <f t="shared" si="8"/>
        <v>0</v>
      </c>
      <c r="S955" s="205">
        <f>VLOOKUP('SS taxation calculator'!$C$12,'SS taxation calculator'!$BC$6:$BF$16,2,FALSE)</f>
        <v>0</v>
      </c>
      <c r="T955" s="132">
        <f t="shared" si="9"/>
        <v>0</v>
      </c>
    </row>
    <row r="956" ht="15.75" customHeight="1">
      <c r="A956" s="55">
        <f t="shared" si="13"/>
        <v>0</v>
      </c>
      <c r="B956" s="52">
        <f t="shared" si="2"/>
        <v>-103000</v>
      </c>
      <c r="C956" s="51">
        <f>'SS taxation calculator'!$G$7</f>
        <v>0</v>
      </c>
      <c r="D956" s="52">
        <f>'SS taxation calculator'!$C$7+B956+'SS taxation calculator'!$C$8+'SS taxation calculator'!$C$9*0.5-'Line By Line'!$E$12</f>
        <v>-103000</v>
      </c>
      <c r="E956" s="52">
        <f>IF(D956&lt;'Line By Line'!$E$14,0,MIN(D956-'Line By Line'!$E$14,'Line By Line'!$E$16))</f>
        <v>0</v>
      </c>
      <c r="F956" s="52">
        <f t="shared" si="3"/>
        <v>0</v>
      </c>
      <c r="G956" s="51" t="str">
        <f t="shared" si="4"/>
        <v>50% of 1st TH</v>
      </c>
      <c r="H956" s="51">
        <f>IF('Line By Line'!$E$14&lt;D956,D956-'Line By Line'!$E$14-E956,0)</f>
        <v>0</v>
      </c>
      <c r="I956" s="52">
        <f>H956*'SS taxation calculator'!$E$32</f>
        <v>0</v>
      </c>
      <c r="J956" s="52">
        <f t="shared" si="5"/>
        <v>0</v>
      </c>
      <c r="K956" s="204" t="str">
        <f t="shared" si="6"/>
        <v>#DIV/0!</v>
      </c>
      <c r="L956" s="54" t="str">
        <f>CONCATENATE("Adding $",ROUND(B956/1000,1),"K actually added $",ROUND((B956+(J956-'SS taxation calculator'!$G$8))/1000,1),"K")</f>
        <v>Adding $-103K actually added $-103K</v>
      </c>
      <c r="M956" s="61">
        <f>'SS taxation calculator'!$C$7+'SS taxation calculator'!$C$8+'SS taxation calculator'!$C$9+B956</f>
        <v>-103000</v>
      </c>
      <c r="N956" s="55">
        <f>J956+B956+'SS taxation calculator'!$C$7</f>
        <v>-103000</v>
      </c>
      <c r="O956" s="55">
        <f t="shared" si="7"/>
        <v>31500</v>
      </c>
      <c r="P956" s="132">
        <f>VLOOKUP('SS taxation calculator'!$C$12,'SS taxation calculator'!$BC$6:$BF$16,3,FALSE)</f>
        <v>0</v>
      </c>
      <c r="Q956" s="132">
        <f>VLOOKUP('SS taxation calculator'!$C$12,'SS taxation calculator'!$BC$6:$BF$16,4,FALSE)</f>
        <v>0</v>
      </c>
      <c r="R956" s="132">
        <f t="shared" si="8"/>
        <v>0</v>
      </c>
      <c r="S956" s="205">
        <f>VLOOKUP('SS taxation calculator'!$C$12,'SS taxation calculator'!$BC$6:$BF$16,2,FALSE)</f>
        <v>0</v>
      </c>
      <c r="T956" s="132">
        <f t="shared" si="9"/>
        <v>0</v>
      </c>
    </row>
    <row r="957" ht="15.75" customHeight="1">
      <c r="A957" s="55">
        <f t="shared" si="13"/>
        <v>0</v>
      </c>
      <c r="B957" s="52">
        <f t="shared" si="2"/>
        <v>-102000</v>
      </c>
      <c r="C957" s="51">
        <f>'SS taxation calculator'!$G$7</f>
        <v>0</v>
      </c>
      <c r="D957" s="52">
        <f>'SS taxation calculator'!$C$7+B957+'SS taxation calculator'!$C$8+'SS taxation calculator'!$C$9*0.5-'Line By Line'!$E$12</f>
        <v>-102000</v>
      </c>
      <c r="E957" s="52">
        <f>IF(D957&lt;'Line By Line'!$E$14,0,MIN(D957-'Line By Line'!$E$14,'Line By Line'!$E$16))</f>
        <v>0</v>
      </c>
      <c r="F957" s="52">
        <f t="shared" si="3"/>
        <v>0</v>
      </c>
      <c r="G957" s="51" t="str">
        <f t="shared" si="4"/>
        <v>50% of 1st TH</v>
      </c>
      <c r="H957" s="51">
        <f>IF('Line By Line'!$E$14&lt;D957,D957-'Line By Line'!$E$14-E957,0)</f>
        <v>0</v>
      </c>
      <c r="I957" s="52">
        <f>H957*'SS taxation calculator'!$E$32</f>
        <v>0</v>
      </c>
      <c r="J957" s="52">
        <f t="shared" si="5"/>
        <v>0</v>
      </c>
      <c r="K957" s="204" t="str">
        <f t="shared" si="6"/>
        <v>#DIV/0!</v>
      </c>
      <c r="L957" s="54" t="str">
        <f>CONCATENATE("Adding $",ROUND(B957/1000,1),"K actually added $",ROUND((B957+(J957-'SS taxation calculator'!$G$8))/1000,1),"K")</f>
        <v>Adding $-102K actually added $-102K</v>
      </c>
      <c r="M957" s="61">
        <f>'SS taxation calculator'!$C$7+'SS taxation calculator'!$C$8+'SS taxation calculator'!$C$9+B957</f>
        <v>-102000</v>
      </c>
      <c r="N957" s="55">
        <f>J957+B957+'SS taxation calculator'!$C$7</f>
        <v>-102000</v>
      </c>
      <c r="O957" s="55">
        <f t="shared" si="7"/>
        <v>31500</v>
      </c>
      <c r="P957" s="132">
        <f>VLOOKUP('SS taxation calculator'!$C$12,'SS taxation calculator'!$BC$6:$BF$16,3,FALSE)</f>
        <v>0</v>
      </c>
      <c r="Q957" s="132">
        <f>VLOOKUP('SS taxation calculator'!$C$12,'SS taxation calculator'!$BC$6:$BF$16,4,FALSE)</f>
        <v>0</v>
      </c>
      <c r="R957" s="132">
        <f t="shared" si="8"/>
        <v>0</v>
      </c>
      <c r="S957" s="205">
        <f>VLOOKUP('SS taxation calculator'!$C$12,'SS taxation calculator'!$BC$6:$BF$16,2,FALSE)</f>
        <v>0</v>
      </c>
      <c r="T957" s="132">
        <f t="shared" si="9"/>
        <v>0</v>
      </c>
    </row>
    <row r="958" ht="15.75" customHeight="1">
      <c r="A958" s="55">
        <f t="shared" si="13"/>
        <v>0</v>
      </c>
      <c r="B958" s="52">
        <f t="shared" si="2"/>
        <v>-101000</v>
      </c>
      <c r="C958" s="51">
        <f>'SS taxation calculator'!$G$7</f>
        <v>0</v>
      </c>
      <c r="D958" s="52">
        <f>'SS taxation calculator'!$C$7+B958+'SS taxation calculator'!$C$8+'SS taxation calculator'!$C$9*0.5-'Line By Line'!$E$12</f>
        <v>-101000</v>
      </c>
      <c r="E958" s="52">
        <f>IF(D958&lt;'Line By Line'!$E$14,0,MIN(D958-'Line By Line'!$E$14,'Line By Line'!$E$16))</f>
        <v>0</v>
      </c>
      <c r="F958" s="52">
        <f t="shared" si="3"/>
        <v>0</v>
      </c>
      <c r="G958" s="51" t="str">
        <f t="shared" si="4"/>
        <v>50% of 1st TH</v>
      </c>
      <c r="H958" s="51">
        <f>IF('Line By Line'!$E$14&lt;D958,D958-'Line By Line'!$E$14-E958,0)</f>
        <v>0</v>
      </c>
      <c r="I958" s="52">
        <f>H958*'SS taxation calculator'!$E$32</f>
        <v>0</v>
      </c>
      <c r="J958" s="52">
        <f t="shared" si="5"/>
        <v>0</v>
      </c>
      <c r="K958" s="204" t="str">
        <f t="shared" si="6"/>
        <v>#DIV/0!</v>
      </c>
      <c r="L958" s="54" t="str">
        <f>CONCATENATE("Adding $",ROUND(B958/1000,1),"K actually added $",ROUND((B958+(J958-'SS taxation calculator'!$G$8))/1000,1),"K")</f>
        <v>Adding $-101K actually added $-101K</v>
      </c>
      <c r="M958" s="61">
        <f>'SS taxation calculator'!$C$7+'SS taxation calculator'!$C$8+'SS taxation calculator'!$C$9+B958</f>
        <v>-101000</v>
      </c>
      <c r="N958" s="55">
        <f>J958+B958+'SS taxation calculator'!$C$7</f>
        <v>-101000</v>
      </c>
      <c r="O958" s="55">
        <f t="shared" si="7"/>
        <v>31500</v>
      </c>
      <c r="P958" s="132">
        <f>VLOOKUP('SS taxation calculator'!$C$12,'SS taxation calculator'!$BC$6:$BF$16,3,FALSE)</f>
        <v>0</v>
      </c>
      <c r="Q958" s="132">
        <f>VLOOKUP('SS taxation calculator'!$C$12,'SS taxation calculator'!$BC$6:$BF$16,4,FALSE)</f>
        <v>0</v>
      </c>
      <c r="R958" s="132">
        <f t="shared" si="8"/>
        <v>0</v>
      </c>
      <c r="S958" s="205">
        <f>VLOOKUP('SS taxation calculator'!$C$12,'SS taxation calculator'!$BC$6:$BF$16,2,FALSE)</f>
        <v>0</v>
      </c>
      <c r="T958" s="132">
        <f t="shared" si="9"/>
        <v>0</v>
      </c>
    </row>
    <row r="959" ht="15.75" customHeight="1">
      <c r="A959" s="55">
        <f t="shared" si="13"/>
        <v>0</v>
      </c>
      <c r="B959" s="52">
        <f t="shared" si="2"/>
        <v>-100000</v>
      </c>
      <c r="C959" s="51">
        <f>'SS taxation calculator'!$G$7</f>
        <v>0</v>
      </c>
      <c r="D959" s="52">
        <f>'SS taxation calculator'!$C$7+B959+'SS taxation calculator'!$C$8+'SS taxation calculator'!$C$9*0.5-'Line By Line'!$E$12</f>
        <v>-100000</v>
      </c>
      <c r="E959" s="52">
        <f>IF(D959&lt;'Line By Line'!$E$14,0,MIN(D959-'Line By Line'!$E$14,'Line By Line'!$E$16))</f>
        <v>0</v>
      </c>
      <c r="F959" s="52">
        <f t="shared" si="3"/>
        <v>0</v>
      </c>
      <c r="G959" s="51" t="str">
        <f t="shared" si="4"/>
        <v>50% of 1st TH</v>
      </c>
      <c r="H959" s="51">
        <f>IF('Line By Line'!$E$14&lt;D959,D959-'Line By Line'!$E$14-E959,0)</f>
        <v>0</v>
      </c>
      <c r="I959" s="52">
        <f>H959*'SS taxation calculator'!$E$32</f>
        <v>0</v>
      </c>
      <c r="J959" s="52">
        <f t="shared" si="5"/>
        <v>0</v>
      </c>
      <c r="K959" s="204" t="str">
        <f t="shared" si="6"/>
        <v>#DIV/0!</v>
      </c>
      <c r="L959" s="54" t="str">
        <f>CONCATENATE("Adding $",ROUND(B959/1000,1),"K actually added $",ROUND((B959+(J959-'SS taxation calculator'!$G$8))/1000,1),"K")</f>
        <v>Adding $-100K actually added $-100K</v>
      </c>
      <c r="M959" s="61">
        <f>'SS taxation calculator'!$C$7+'SS taxation calculator'!$C$8+'SS taxation calculator'!$C$9+B959</f>
        <v>-100000</v>
      </c>
      <c r="N959" s="55">
        <f>J959+B959+'SS taxation calculator'!$C$7</f>
        <v>-100000</v>
      </c>
      <c r="O959" s="55">
        <f t="shared" si="7"/>
        <v>31500</v>
      </c>
      <c r="P959" s="132">
        <f>VLOOKUP('SS taxation calculator'!$C$12,'SS taxation calculator'!$BC$6:$BF$16,3,FALSE)</f>
        <v>0</v>
      </c>
      <c r="Q959" s="132">
        <f>VLOOKUP('SS taxation calculator'!$C$12,'SS taxation calculator'!$BC$6:$BF$16,4,FALSE)</f>
        <v>0</v>
      </c>
      <c r="R959" s="132">
        <f t="shared" si="8"/>
        <v>0</v>
      </c>
      <c r="S959" s="205">
        <f>VLOOKUP('SS taxation calculator'!$C$12,'SS taxation calculator'!$BC$6:$BF$16,2,FALSE)</f>
        <v>0</v>
      </c>
      <c r="T959" s="132">
        <f t="shared" si="9"/>
        <v>0</v>
      </c>
    </row>
    <row r="960" ht="15.75" customHeight="1">
      <c r="A960" s="55">
        <f t="shared" si="13"/>
        <v>0</v>
      </c>
      <c r="B960" s="52">
        <f t="shared" si="2"/>
        <v>-99000</v>
      </c>
      <c r="C960" s="51">
        <f>'SS taxation calculator'!$G$7</f>
        <v>0</v>
      </c>
      <c r="D960" s="52">
        <f>'SS taxation calculator'!$C$7+B960+'SS taxation calculator'!$C$8+'SS taxation calculator'!$C$9*0.5-'Line By Line'!$E$12</f>
        <v>-99000</v>
      </c>
      <c r="E960" s="52">
        <f>IF(D960&lt;'Line By Line'!$E$14,0,MIN(D960-'Line By Line'!$E$14,'Line By Line'!$E$16))</f>
        <v>0</v>
      </c>
      <c r="F960" s="52">
        <f t="shared" si="3"/>
        <v>0</v>
      </c>
      <c r="G960" s="51" t="str">
        <f t="shared" si="4"/>
        <v>50% of 1st TH</v>
      </c>
      <c r="H960" s="51">
        <f>IF('Line By Line'!$E$14&lt;D960,D960-'Line By Line'!$E$14-E960,0)</f>
        <v>0</v>
      </c>
      <c r="I960" s="52">
        <f>H960*'SS taxation calculator'!$E$32</f>
        <v>0</v>
      </c>
      <c r="J960" s="52">
        <f t="shared" si="5"/>
        <v>0</v>
      </c>
      <c r="K960" s="204" t="str">
        <f t="shared" si="6"/>
        <v>#DIV/0!</v>
      </c>
      <c r="L960" s="54" t="str">
        <f>CONCATENATE("Adding $",ROUND(B960/1000,1),"K actually added $",ROUND((B960+(J960-'SS taxation calculator'!$G$8))/1000,1),"K")</f>
        <v>Adding $-99K actually added $-99K</v>
      </c>
      <c r="M960" s="61">
        <f>'SS taxation calculator'!$C$7+'SS taxation calculator'!$C$8+'SS taxation calculator'!$C$9+B960</f>
        <v>-99000</v>
      </c>
      <c r="N960" s="55">
        <f>J960+B960+'SS taxation calculator'!$C$7</f>
        <v>-99000</v>
      </c>
      <c r="O960" s="55">
        <f t="shared" si="7"/>
        <v>31500</v>
      </c>
      <c r="P960" s="132">
        <f>VLOOKUP('SS taxation calculator'!$C$12,'SS taxation calculator'!$BC$6:$BF$16,3,FALSE)</f>
        <v>0</v>
      </c>
      <c r="Q960" s="132">
        <f>VLOOKUP('SS taxation calculator'!$C$12,'SS taxation calculator'!$BC$6:$BF$16,4,FALSE)</f>
        <v>0</v>
      </c>
      <c r="R960" s="132">
        <f t="shared" si="8"/>
        <v>0</v>
      </c>
      <c r="S960" s="205">
        <f>VLOOKUP('SS taxation calculator'!$C$12,'SS taxation calculator'!$BC$6:$BF$16,2,FALSE)</f>
        <v>0</v>
      </c>
      <c r="T960" s="132">
        <f t="shared" si="9"/>
        <v>0</v>
      </c>
    </row>
    <row r="961" ht="15.75" customHeight="1">
      <c r="A961" s="55">
        <f t="shared" si="13"/>
        <v>0</v>
      </c>
      <c r="B961" s="52">
        <f t="shared" si="2"/>
        <v>-98000</v>
      </c>
      <c r="C961" s="51">
        <f>'SS taxation calculator'!$G$7</f>
        <v>0</v>
      </c>
      <c r="D961" s="52">
        <f>'SS taxation calculator'!$C$7+B961+'SS taxation calculator'!$C$8+'SS taxation calculator'!$C$9*0.5-'Line By Line'!$E$12</f>
        <v>-98000</v>
      </c>
      <c r="E961" s="52">
        <f>IF(D961&lt;'Line By Line'!$E$14,0,MIN(D961-'Line By Line'!$E$14,'Line By Line'!$E$16))</f>
        <v>0</v>
      </c>
      <c r="F961" s="52">
        <f t="shared" si="3"/>
        <v>0</v>
      </c>
      <c r="G961" s="51" t="str">
        <f t="shared" si="4"/>
        <v>50% of 1st TH</v>
      </c>
      <c r="H961" s="51">
        <f>IF('Line By Line'!$E$14&lt;D961,D961-'Line By Line'!$E$14-E961,0)</f>
        <v>0</v>
      </c>
      <c r="I961" s="52">
        <f>H961*'SS taxation calculator'!$E$32</f>
        <v>0</v>
      </c>
      <c r="J961" s="52">
        <f t="shared" si="5"/>
        <v>0</v>
      </c>
      <c r="K961" s="204" t="str">
        <f t="shared" si="6"/>
        <v>#DIV/0!</v>
      </c>
      <c r="L961" s="54" t="str">
        <f>CONCATENATE("Adding $",ROUND(B961/1000,1),"K actually added $",ROUND((B961+(J961-'SS taxation calculator'!$G$8))/1000,1),"K")</f>
        <v>Adding $-98K actually added $-98K</v>
      </c>
      <c r="M961" s="61">
        <f>'SS taxation calculator'!$C$7+'SS taxation calculator'!$C$8+'SS taxation calculator'!$C$9+B961</f>
        <v>-98000</v>
      </c>
      <c r="N961" s="55">
        <f>J961+B961+'SS taxation calculator'!$C$7</f>
        <v>-98000</v>
      </c>
      <c r="O961" s="55">
        <f t="shared" si="7"/>
        <v>31500</v>
      </c>
      <c r="P961" s="132">
        <f>VLOOKUP('SS taxation calculator'!$C$12,'SS taxation calculator'!$BC$6:$BF$16,3,FALSE)</f>
        <v>0</v>
      </c>
      <c r="Q961" s="132">
        <f>VLOOKUP('SS taxation calculator'!$C$12,'SS taxation calculator'!$BC$6:$BF$16,4,FALSE)</f>
        <v>0</v>
      </c>
      <c r="R961" s="132">
        <f t="shared" si="8"/>
        <v>0</v>
      </c>
      <c r="S961" s="205">
        <f>VLOOKUP('SS taxation calculator'!$C$12,'SS taxation calculator'!$BC$6:$BF$16,2,FALSE)</f>
        <v>0</v>
      </c>
      <c r="T961" s="132">
        <f t="shared" si="9"/>
        <v>0</v>
      </c>
    </row>
    <row r="962" ht="15.75" customHeight="1">
      <c r="A962" s="55">
        <f t="shared" si="13"/>
        <v>0</v>
      </c>
      <c r="B962" s="52">
        <f t="shared" si="2"/>
        <v>-97000</v>
      </c>
      <c r="C962" s="51">
        <f>'SS taxation calculator'!$G$7</f>
        <v>0</v>
      </c>
      <c r="D962" s="52">
        <f>'SS taxation calculator'!$C$7+B962+'SS taxation calculator'!$C$8+'SS taxation calculator'!$C$9*0.5-'Line By Line'!$E$12</f>
        <v>-97000</v>
      </c>
      <c r="E962" s="52">
        <f>IF(D962&lt;'Line By Line'!$E$14,0,MIN(D962-'Line By Line'!$E$14,'Line By Line'!$E$16))</f>
        <v>0</v>
      </c>
      <c r="F962" s="52">
        <f t="shared" si="3"/>
        <v>0</v>
      </c>
      <c r="G962" s="51" t="str">
        <f t="shared" si="4"/>
        <v>50% of 1st TH</v>
      </c>
      <c r="H962" s="51">
        <f>IF('Line By Line'!$E$14&lt;D962,D962-'Line By Line'!$E$14-E962,0)</f>
        <v>0</v>
      </c>
      <c r="I962" s="52">
        <f>H962*'SS taxation calculator'!$E$32</f>
        <v>0</v>
      </c>
      <c r="J962" s="52">
        <f t="shared" si="5"/>
        <v>0</v>
      </c>
      <c r="K962" s="204" t="str">
        <f t="shared" si="6"/>
        <v>#DIV/0!</v>
      </c>
      <c r="L962" s="54" t="str">
        <f>CONCATENATE("Adding $",ROUND(B962/1000,1),"K actually added $",ROUND((B962+(J962-'SS taxation calculator'!$G$8))/1000,1),"K")</f>
        <v>Adding $-97K actually added $-97K</v>
      </c>
      <c r="M962" s="61">
        <f>'SS taxation calculator'!$C$7+'SS taxation calculator'!$C$8+'SS taxation calculator'!$C$9+B962</f>
        <v>-97000</v>
      </c>
      <c r="N962" s="55">
        <f>J962+B962+'SS taxation calculator'!$C$7</f>
        <v>-97000</v>
      </c>
      <c r="O962" s="55">
        <f t="shared" si="7"/>
        <v>31500</v>
      </c>
      <c r="P962" s="132">
        <f>VLOOKUP('SS taxation calculator'!$C$12,'SS taxation calculator'!$BC$6:$BF$16,3,FALSE)</f>
        <v>0</v>
      </c>
      <c r="Q962" s="132">
        <f>VLOOKUP('SS taxation calculator'!$C$12,'SS taxation calculator'!$BC$6:$BF$16,4,FALSE)</f>
        <v>0</v>
      </c>
      <c r="R962" s="132">
        <f t="shared" si="8"/>
        <v>0</v>
      </c>
      <c r="S962" s="205">
        <f>VLOOKUP('SS taxation calculator'!$C$12,'SS taxation calculator'!$BC$6:$BF$16,2,FALSE)</f>
        <v>0</v>
      </c>
      <c r="T962" s="132">
        <f t="shared" si="9"/>
        <v>0</v>
      </c>
    </row>
    <row r="963" ht="15.75" customHeight="1">
      <c r="A963" s="55">
        <f t="shared" si="13"/>
        <v>0</v>
      </c>
      <c r="B963" s="52">
        <f t="shared" si="2"/>
        <v>-96000</v>
      </c>
      <c r="C963" s="51">
        <f>'SS taxation calculator'!$G$7</f>
        <v>0</v>
      </c>
      <c r="D963" s="52">
        <f>'SS taxation calculator'!$C$7+B963+'SS taxation calculator'!$C$8+'SS taxation calculator'!$C$9*0.5-'Line By Line'!$E$12</f>
        <v>-96000</v>
      </c>
      <c r="E963" s="52">
        <f>IF(D963&lt;'Line By Line'!$E$14,0,MIN(D963-'Line By Line'!$E$14,'Line By Line'!$E$16))</f>
        <v>0</v>
      </c>
      <c r="F963" s="52">
        <f t="shared" si="3"/>
        <v>0</v>
      </c>
      <c r="G963" s="51" t="str">
        <f t="shared" si="4"/>
        <v>50% of 1st TH</v>
      </c>
      <c r="H963" s="51">
        <f>IF('Line By Line'!$E$14&lt;D963,D963-'Line By Line'!$E$14-E963,0)</f>
        <v>0</v>
      </c>
      <c r="I963" s="52">
        <f>H963*'SS taxation calculator'!$E$32</f>
        <v>0</v>
      </c>
      <c r="J963" s="52">
        <f t="shared" si="5"/>
        <v>0</v>
      </c>
      <c r="K963" s="204" t="str">
        <f t="shared" si="6"/>
        <v>#DIV/0!</v>
      </c>
      <c r="L963" s="54" t="str">
        <f>CONCATENATE("Adding $",ROUND(B963/1000,1),"K actually added $",ROUND((B963+(J963-'SS taxation calculator'!$G$8))/1000,1),"K")</f>
        <v>Adding $-96K actually added $-96K</v>
      </c>
      <c r="M963" s="61">
        <f>'SS taxation calculator'!$C$7+'SS taxation calculator'!$C$8+'SS taxation calculator'!$C$9+B963</f>
        <v>-96000</v>
      </c>
      <c r="N963" s="55">
        <f>J963+B963+'SS taxation calculator'!$C$7</f>
        <v>-96000</v>
      </c>
      <c r="O963" s="55">
        <f t="shared" si="7"/>
        <v>31500</v>
      </c>
      <c r="P963" s="132">
        <f>VLOOKUP('SS taxation calculator'!$C$12,'SS taxation calculator'!$BC$6:$BF$16,3,FALSE)</f>
        <v>0</v>
      </c>
      <c r="Q963" s="132">
        <f>VLOOKUP('SS taxation calculator'!$C$12,'SS taxation calculator'!$BC$6:$BF$16,4,FALSE)</f>
        <v>0</v>
      </c>
      <c r="R963" s="132">
        <f t="shared" si="8"/>
        <v>0</v>
      </c>
      <c r="S963" s="205">
        <f>VLOOKUP('SS taxation calculator'!$C$12,'SS taxation calculator'!$BC$6:$BF$16,2,FALSE)</f>
        <v>0</v>
      </c>
      <c r="T963" s="132">
        <f t="shared" si="9"/>
        <v>0</v>
      </c>
    </row>
    <row r="964" ht="15.75" customHeight="1">
      <c r="A964" s="55">
        <f t="shared" si="13"/>
        <v>0</v>
      </c>
      <c r="B964" s="52">
        <f t="shared" si="2"/>
        <v>-95000</v>
      </c>
      <c r="C964" s="51">
        <f>'SS taxation calculator'!$G$7</f>
        <v>0</v>
      </c>
      <c r="D964" s="52">
        <f>'SS taxation calculator'!$C$7+B964+'SS taxation calculator'!$C$8+'SS taxation calculator'!$C$9*0.5-'Line By Line'!$E$12</f>
        <v>-95000</v>
      </c>
      <c r="E964" s="52">
        <f>IF(D964&lt;'Line By Line'!$E$14,0,MIN(D964-'Line By Line'!$E$14,'Line By Line'!$E$16))</f>
        <v>0</v>
      </c>
      <c r="F964" s="52">
        <f t="shared" si="3"/>
        <v>0</v>
      </c>
      <c r="G964" s="51" t="str">
        <f t="shared" si="4"/>
        <v>50% of 1st TH</v>
      </c>
      <c r="H964" s="51">
        <f>IF('Line By Line'!$E$14&lt;D964,D964-'Line By Line'!$E$14-E964,0)</f>
        <v>0</v>
      </c>
      <c r="I964" s="52">
        <f>H964*'SS taxation calculator'!$E$32</f>
        <v>0</v>
      </c>
      <c r="J964" s="52">
        <f t="shared" si="5"/>
        <v>0</v>
      </c>
      <c r="K964" s="204" t="str">
        <f t="shared" si="6"/>
        <v>#DIV/0!</v>
      </c>
      <c r="L964" s="54" t="str">
        <f>CONCATENATE("Adding $",ROUND(B964/1000,1),"K actually added $",ROUND((B964+(J964-'SS taxation calculator'!$G$8))/1000,1),"K")</f>
        <v>Adding $-95K actually added $-95K</v>
      </c>
      <c r="M964" s="61">
        <f>'SS taxation calculator'!$C$7+'SS taxation calculator'!$C$8+'SS taxation calculator'!$C$9+B964</f>
        <v>-95000</v>
      </c>
      <c r="N964" s="55">
        <f>J964+B964+'SS taxation calculator'!$C$7</f>
        <v>-95000</v>
      </c>
      <c r="O964" s="55">
        <f t="shared" si="7"/>
        <v>31500</v>
      </c>
      <c r="P964" s="132">
        <f>VLOOKUP('SS taxation calculator'!$C$12,'SS taxation calculator'!$BC$6:$BF$16,3,FALSE)</f>
        <v>0</v>
      </c>
      <c r="Q964" s="132">
        <f>VLOOKUP('SS taxation calculator'!$C$12,'SS taxation calculator'!$BC$6:$BF$16,4,FALSE)</f>
        <v>0</v>
      </c>
      <c r="R964" s="132">
        <f t="shared" si="8"/>
        <v>0</v>
      </c>
      <c r="S964" s="205">
        <f>VLOOKUP('SS taxation calculator'!$C$12,'SS taxation calculator'!$BC$6:$BF$16,2,FALSE)</f>
        <v>0</v>
      </c>
      <c r="T964" s="132">
        <f t="shared" si="9"/>
        <v>0</v>
      </c>
    </row>
    <row r="965" ht="15.75" customHeight="1">
      <c r="A965" s="55">
        <f t="shared" si="13"/>
        <v>0</v>
      </c>
      <c r="B965" s="52">
        <f t="shared" si="2"/>
        <v>-94000</v>
      </c>
      <c r="C965" s="51">
        <f>'SS taxation calculator'!$G$7</f>
        <v>0</v>
      </c>
      <c r="D965" s="52">
        <f>'SS taxation calculator'!$C$7+B965+'SS taxation calculator'!$C$8+'SS taxation calculator'!$C$9*0.5-'Line By Line'!$E$12</f>
        <v>-94000</v>
      </c>
      <c r="E965" s="52">
        <f>IF(D965&lt;'Line By Line'!$E$14,0,MIN(D965-'Line By Line'!$E$14,'Line By Line'!$E$16))</f>
        <v>0</v>
      </c>
      <c r="F965" s="52">
        <f t="shared" si="3"/>
        <v>0</v>
      </c>
      <c r="G965" s="51" t="str">
        <f t="shared" si="4"/>
        <v>50% of 1st TH</v>
      </c>
      <c r="H965" s="51">
        <f>IF('Line By Line'!$E$14&lt;D965,D965-'Line By Line'!$E$14-E965,0)</f>
        <v>0</v>
      </c>
      <c r="I965" s="52">
        <f>H965*'SS taxation calculator'!$E$32</f>
        <v>0</v>
      </c>
      <c r="J965" s="52">
        <f t="shared" si="5"/>
        <v>0</v>
      </c>
      <c r="K965" s="204" t="str">
        <f t="shared" si="6"/>
        <v>#DIV/0!</v>
      </c>
      <c r="L965" s="54" t="str">
        <f>CONCATENATE("Adding $",ROUND(B965/1000,1),"K actually added $",ROUND((B965+(J965-'SS taxation calculator'!$G$8))/1000,1),"K")</f>
        <v>Adding $-94K actually added $-94K</v>
      </c>
      <c r="M965" s="61">
        <f>'SS taxation calculator'!$C$7+'SS taxation calculator'!$C$8+'SS taxation calculator'!$C$9+B965</f>
        <v>-94000</v>
      </c>
      <c r="N965" s="55">
        <f>J965+B965+'SS taxation calculator'!$C$7</f>
        <v>-94000</v>
      </c>
      <c r="O965" s="55">
        <f t="shared" si="7"/>
        <v>31500</v>
      </c>
      <c r="P965" s="132">
        <f>VLOOKUP('SS taxation calculator'!$C$12,'SS taxation calculator'!$BC$6:$BF$16,3,FALSE)</f>
        <v>0</v>
      </c>
      <c r="Q965" s="132">
        <f>VLOOKUP('SS taxation calculator'!$C$12,'SS taxation calculator'!$BC$6:$BF$16,4,FALSE)</f>
        <v>0</v>
      </c>
      <c r="R965" s="132">
        <f t="shared" si="8"/>
        <v>0</v>
      </c>
      <c r="S965" s="205">
        <f>VLOOKUP('SS taxation calculator'!$C$12,'SS taxation calculator'!$BC$6:$BF$16,2,FALSE)</f>
        <v>0</v>
      </c>
      <c r="T965" s="132">
        <f t="shared" si="9"/>
        <v>0</v>
      </c>
    </row>
    <row r="966" ht="15.75" customHeight="1">
      <c r="A966" s="55">
        <f t="shared" si="13"/>
        <v>0</v>
      </c>
      <c r="B966" s="52">
        <f t="shared" si="2"/>
        <v>-93000</v>
      </c>
      <c r="C966" s="51">
        <f>'SS taxation calculator'!$G$7</f>
        <v>0</v>
      </c>
      <c r="D966" s="52">
        <f>'SS taxation calculator'!$C$7+B966+'SS taxation calculator'!$C$8+'SS taxation calculator'!$C$9*0.5-'Line By Line'!$E$12</f>
        <v>-93000</v>
      </c>
      <c r="E966" s="52">
        <f>IF(D966&lt;'Line By Line'!$E$14,0,MIN(D966-'Line By Line'!$E$14,'Line By Line'!$E$16))</f>
        <v>0</v>
      </c>
      <c r="F966" s="52">
        <f t="shared" si="3"/>
        <v>0</v>
      </c>
      <c r="G966" s="51" t="str">
        <f t="shared" si="4"/>
        <v>50% of 1st TH</v>
      </c>
      <c r="H966" s="51">
        <f>IF('Line By Line'!$E$14&lt;D966,D966-'Line By Line'!$E$14-E966,0)</f>
        <v>0</v>
      </c>
      <c r="I966" s="52">
        <f>H966*'SS taxation calculator'!$E$32</f>
        <v>0</v>
      </c>
      <c r="J966" s="52">
        <f t="shared" si="5"/>
        <v>0</v>
      </c>
      <c r="K966" s="204" t="str">
        <f t="shared" si="6"/>
        <v>#DIV/0!</v>
      </c>
      <c r="L966" s="54" t="str">
        <f>CONCATENATE("Adding $",ROUND(B966/1000,1),"K actually added $",ROUND((B966+(J966-'SS taxation calculator'!$G$8))/1000,1),"K")</f>
        <v>Adding $-93K actually added $-93K</v>
      </c>
      <c r="M966" s="61">
        <f>'SS taxation calculator'!$C$7+'SS taxation calculator'!$C$8+'SS taxation calculator'!$C$9+B966</f>
        <v>-93000</v>
      </c>
      <c r="N966" s="55">
        <f>J966+B966+'SS taxation calculator'!$C$7</f>
        <v>-93000</v>
      </c>
      <c r="O966" s="55">
        <f t="shared" si="7"/>
        <v>31500</v>
      </c>
      <c r="P966" s="132">
        <f>VLOOKUP('SS taxation calculator'!$C$12,'SS taxation calculator'!$BC$6:$BF$16,3,FALSE)</f>
        <v>0</v>
      </c>
      <c r="Q966" s="132">
        <f>VLOOKUP('SS taxation calculator'!$C$12,'SS taxation calculator'!$BC$6:$BF$16,4,FALSE)</f>
        <v>0</v>
      </c>
      <c r="R966" s="132">
        <f t="shared" si="8"/>
        <v>0</v>
      </c>
      <c r="S966" s="205">
        <f>VLOOKUP('SS taxation calculator'!$C$12,'SS taxation calculator'!$BC$6:$BF$16,2,FALSE)</f>
        <v>0</v>
      </c>
      <c r="T966" s="132">
        <f t="shared" si="9"/>
        <v>0</v>
      </c>
    </row>
    <row r="967" ht="15.75" customHeight="1">
      <c r="A967" s="55">
        <f t="shared" si="13"/>
        <v>0</v>
      </c>
      <c r="B967" s="52">
        <f t="shared" si="2"/>
        <v>-92000</v>
      </c>
      <c r="C967" s="51">
        <f>'SS taxation calculator'!$G$7</f>
        <v>0</v>
      </c>
      <c r="D967" s="52">
        <f>'SS taxation calculator'!$C$7+B967+'SS taxation calculator'!$C$8+'SS taxation calculator'!$C$9*0.5-'Line By Line'!$E$12</f>
        <v>-92000</v>
      </c>
      <c r="E967" s="52">
        <f>IF(D967&lt;'Line By Line'!$E$14,0,MIN(D967-'Line By Line'!$E$14,'Line By Line'!$E$16))</f>
        <v>0</v>
      </c>
      <c r="F967" s="52">
        <f t="shared" si="3"/>
        <v>0</v>
      </c>
      <c r="G967" s="51" t="str">
        <f t="shared" si="4"/>
        <v>50% of 1st TH</v>
      </c>
      <c r="H967" s="51">
        <f>IF('Line By Line'!$E$14&lt;D967,D967-'Line By Line'!$E$14-E967,0)</f>
        <v>0</v>
      </c>
      <c r="I967" s="52">
        <f>H967*'SS taxation calculator'!$E$32</f>
        <v>0</v>
      </c>
      <c r="J967" s="52">
        <f t="shared" si="5"/>
        <v>0</v>
      </c>
      <c r="K967" s="204" t="str">
        <f t="shared" si="6"/>
        <v>#DIV/0!</v>
      </c>
      <c r="L967" s="54" t="str">
        <f>CONCATENATE("Adding $",ROUND(B967/1000,1),"K actually added $",ROUND((B967+(J967-'SS taxation calculator'!$G$8))/1000,1),"K")</f>
        <v>Adding $-92K actually added $-92K</v>
      </c>
      <c r="M967" s="61">
        <f>'SS taxation calculator'!$C$7+'SS taxation calculator'!$C$8+'SS taxation calculator'!$C$9+B967</f>
        <v>-92000</v>
      </c>
      <c r="N967" s="55">
        <f>J967+B967+'SS taxation calculator'!$C$7</f>
        <v>-92000</v>
      </c>
      <c r="O967" s="55">
        <f t="shared" si="7"/>
        <v>31500</v>
      </c>
      <c r="P967" s="132">
        <f>VLOOKUP('SS taxation calculator'!$C$12,'SS taxation calculator'!$BC$6:$BF$16,3,FALSE)</f>
        <v>0</v>
      </c>
      <c r="Q967" s="132">
        <f>VLOOKUP('SS taxation calculator'!$C$12,'SS taxation calculator'!$BC$6:$BF$16,4,FALSE)</f>
        <v>0</v>
      </c>
      <c r="R967" s="132">
        <f t="shared" si="8"/>
        <v>0</v>
      </c>
      <c r="S967" s="205">
        <f>VLOOKUP('SS taxation calculator'!$C$12,'SS taxation calculator'!$BC$6:$BF$16,2,FALSE)</f>
        <v>0</v>
      </c>
      <c r="T967" s="132">
        <f t="shared" si="9"/>
        <v>0</v>
      </c>
    </row>
    <row r="968" ht="15.75" customHeight="1">
      <c r="A968" s="55">
        <f t="shared" si="13"/>
        <v>0</v>
      </c>
      <c r="B968" s="52">
        <f t="shared" si="2"/>
        <v>-91000</v>
      </c>
      <c r="C968" s="51">
        <f>'SS taxation calculator'!$G$7</f>
        <v>0</v>
      </c>
      <c r="D968" s="52">
        <f>'SS taxation calculator'!$C$7+B968+'SS taxation calculator'!$C$8+'SS taxation calculator'!$C$9*0.5-'Line By Line'!$E$12</f>
        <v>-91000</v>
      </c>
      <c r="E968" s="52">
        <f>IF(D968&lt;'Line By Line'!$E$14,0,MIN(D968-'Line By Line'!$E$14,'Line By Line'!$E$16))</f>
        <v>0</v>
      </c>
      <c r="F968" s="52">
        <f t="shared" si="3"/>
        <v>0</v>
      </c>
      <c r="G968" s="51" t="str">
        <f t="shared" si="4"/>
        <v>50% of 1st TH</v>
      </c>
      <c r="H968" s="51">
        <f>IF('Line By Line'!$E$14&lt;D968,D968-'Line By Line'!$E$14-E968,0)</f>
        <v>0</v>
      </c>
      <c r="I968" s="52">
        <f>H968*'SS taxation calculator'!$E$32</f>
        <v>0</v>
      </c>
      <c r="J968" s="52">
        <f t="shared" si="5"/>
        <v>0</v>
      </c>
      <c r="K968" s="204" t="str">
        <f t="shared" si="6"/>
        <v>#DIV/0!</v>
      </c>
      <c r="L968" s="54" t="str">
        <f>CONCATENATE("Adding $",ROUND(B968/1000,1),"K actually added $",ROUND((B968+(J968-'SS taxation calculator'!$G$8))/1000,1),"K")</f>
        <v>Adding $-91K actually added $-91K</v>
      </c>
      <c r="M968" s="61">
        <f>'SS taxation calculator'!$C$7+'SS taxation calculator'!$C$8+'SS taxation calculator'!$C$9+B968</f>
        <v>-91000</v>
      </c>
      <c r="N968" s="55">
        <f>J968+B968+'SS taxation calculator'!$C$7</f>
        <v>-91000</v>
      </c>
      <c r="O968" s="55">
        <f t="shared" si="7"/>
        <v>31500</v>
      </c>
      <c r="P968" s="132">
        <f>VLOOKUP('SS taxation calculator'!$C$12,'SS taxation calculator'!$BC$6:$BF$16,3,FALSE)</f>
        <v>0</v>
      </c>
      <c r="Q968" s="132">
        <f>VLOOKUP('SS taxation calculator'!$C$12,'SS taxation calculator'!$BC$6:$BF$16,4,FALSE)</f>
        <v>0</v>
      </c>
      <c r="R968" s="132">
        <f t="shared" si="8"/>
        <v>0</v>
      </c>
      <c r="S968" s="205">
        <f>VLOOKUP('SS taxation calculator'!$C$12,'SS taxation calculator'!$BC$6:$BF$16,2,FALSE)</f>
        <v>0</v>
      </c>
      <c r="T968" s="132">
        <f t="shared" si="9"/>
        <v>0</v>
      </c>
    </row>
    <row r="969" ht="15.75" customHeight="1">
      <c r="A969" s="55">
        <f t="shared" si="13"/>
        <v>0</v>
      </c>
      <c r="B969" s="52">
        <f t="shared" si="2"/>
        <v>-90000</v>
      </c>
      <c r="C969" s="51">
        <f>'SS taxation calculator'!$G$7</f>
        <v>0</v>
      </c>
      <c r="D969" s="52">
        <f>'SS taxation calculator'!$C$7+B969+'SS taxation calculator'!$C$8+'SS taxation calculator'!$C$9*0.5-'Line By Line'!$E$12</f>
        <v>-90000</v>
      </c>
      <c r="E969" s="52">
        <f>IF(D969&lt;'Line By Line'!$E$14,0,MIN(D969-'Line By Line'!$E$14,'Line By Line'!$E$16))</f>
        <v>0</v>
      </c>
      <c r="F969" s="52">
        <f t="shared" si="3"/>
        <v>0</v>
      </c>
      <c r="G969" s="51" t="str">
        <f t="shared" si="4"/>
        <v>50% of 1st TH</v>
      </c>
      <c r="H969" s="51">
        <f>IF('Line By Line'!$E$14&lt;D969,D969-'Line By Line'!$E$14-E969,0)</f>
        <v>0</v>
      </c>
      <c r="I969" s="52">
        <f>H969*'SS taxation calculator'!$E$32</f>
        <v>0</v>
      </c>
      <c r="J969" s="52">
        <f t="shared" si="5"/>
        <v>0</v>
      </c>
      <c r="K969" s="204" t="str">
        <f t="shared" si="6"/>
        <v>#DIV/0!</v>
      </c>
      <c r="L969" s="54" t="str">
        <f>CONCATENATE("Adding $",ROUND(B969/1000,1),"K actually added $",ROUND((B969+(J969-'SS taxation calculator'!$G$8))/1000,1),"K")</f>
        <v>Adding $-90K actually added $-90K</v>
      </c>
      <c r="M969" s="61">
        <f>'SS taxation calculator'!$C$7+'SS taxation calculator'!$C$8+'SS taxation calculator'!$C$9+B969</f>
        <v>-90000</v>
      </c>
      <c r="N969" s="55">
        <f>J969+B969+'SS taxation calculator'!$C$7</f>
        <v>-90000</v>
      </c>
      <c r="O969" s="55">
        <f t="shared" si="7"/>
        <v>31500</v>
      </c>
      <c r="P969" s="132">
        <f>VLOOKUP('SS taxation calculator'!$C$12,'SS taxation calculator'!$BC$6:$BF$16,3,FALSE)</f>
        <v>0</v>
      </c>
      <c r="Q969" s="132">
        <f>VLOOKUP('SS taxation calculator'!$C$12,'SS taxation calculator'!$BC$6:$BF$16,4,FALSE)</f>
        <v>0</v>
      </c>
      <c r="R969" s="132">
        <f t="shared" si="8"/>
        <v>0</v>
      </c>
      <c r="S969" s="205">
        <f>VLOOKUP('SS taxation calculator'!$C$12,'SS taxation calculator'!$BC$6:$BF$16,2,FALSE)</f>
        <v>0</v>
      </c>
      <c r="T969" s="132">
        <f t="shared" si="9"/>
        <v>0</v>
      </c>
    </row>
    <row r="970" ht="15.75" customHeight="1">
      <c r="A970" s="55">
        <f t="shared" si="13"/>
        <v>0</v>
      </c>
      <c r="B970" s="52">
        <f t="shared" si="2"/>
        <v>-89000</v>
      </c>
      <c r="C970" s="51">
        <f>'SS taxation calculator'!$G$7</f>
        <v>0</v>
      </c>
      <c r="D970" s="52">
        <f>'SS taxation calculator'!$C$7+B970+'SS taxation calculator'!$C$8+'SS taxation calculator'!$C$9*0.5-'Line By Line'!$E$12</f>
        <v>-89000</v>
      </c>
      <c r="E970" s="52">
        <f>IF(D970&lt;'Line By Line'!$E$14,0,MIN(D970-'Line By Line'!$E$14,'Line By Line'!$E$16))</f>
        <v>0</v>
      </c>
      <c r="F970" s="52">
        <f t="shared" si="3"/>
        <v>0</v>
      </c>
      <c r="G970" s="51" t="str">
        <f t="shared" si="4"/>
        <v>50% of 1st TH</v>
      </c>
      <c r="H970" s="51">
        <f>IF('Line By Line'!$E$14&lt;D970,D970-'Line By Line'!$E$14-E970,0)</f>
        <v>0</v>
      </c>
      <c r="I970" s="52">
        <f>H970*'SS taxation calculator'!$E$32</f>
        <v>0</v>
      </c>
      <c r="J970" s="52">
        <f t="shared" si="5"/>
        <v>0</v>
      </c>
      <c r="K970" s="204" t="str">
        <f t="shared" si="6"/>
        <v>#DIV/0!</v>
      </c>
      <c r="L970" s="54" t="str">
        <f>CONCATENATE("Adding $",ROUND(B970/1000,1),"K actually added $",ROUND((B970+(J970-'SS taxation calculator'!$G$8))/1000,1),"K")</f>
        <v>Adding $-89K actually added $-89K</v>
      </c>
      <c r="M970" s="61">
        <f>'SS taxation calculator'!$C$7+'SS taxation calculator'!$C$8+'SS taxation calculator'!$C$9+B970</f>
        <v>-89000</v>
      </c>
      <c r="N970" s="55">
        <f>J970+B970+'SS taxation calculator'!$C$7</f>
        <v>-89000</v>
      </c>
      <c r="O970" s="55">
        <f t="shared" si="7"/>
        <v>31500</v>
      </c>
      <c r="P970" s="132">
        <f>VLOOKUP('SS taxation calculator'!$C$12,'SS taxation calculator'!$BC$6:$BF$16,3,FALSE)</f>
        <v>0</v>
      </c>
      <c r="Q970" s="132">
        <f>VLOOKUP('SS taxation calculator'!$C$12,'SS taxation calculator'!$BC$6:$BF$16,4,FALSE)</f>
        <v>0</v>
      </c>
      <c r="R970" s="132">
        <f t="shared" si="8"/>
        <v>0</v>
      </c>
      <c r="S970" s="205">
        <f>VLOOKUP('SS taxation calculator'!$C$12,'SS taxation calculator'!$BC$6:$BF$16,2,FALSE)</f>
        <v>0</v>
      </c>
      <c r="T970" s="132">
        <f t="shared" si="9"/>
        <v>0</v>
      </c>
    </row>
    <row r="971" ht="15.75" customHeight="1">
      <c r="A971" s="55">
        <f t="shared" si="13"/>
        <v>0</v>
      </c>
      <c r="B971" s="52">
        <f t="shared" si="2"/>
        <v>-88000</v>
      </c>
      <c r="C971" s="51">
        <f>'SS taxation calculator'!$G$7</f>
        <v>0</v>
      </c>
      <c r="D971" s="52">
        <f>'SS taxation calculator'!$C$7+B971+'SS taxation calculator'!$C$8+'SS taxation calculator'!$C$9*0.5-'Line By Line'!$E$12</f>
        <v>-88000</v>
      </c>
      <c r="E971" s="52">
        <f>IF(D971&lt;'Line By Line'!$E$14,0,MIN(D971-'Line By Line'!$E$14,'Line By Line'!$E$16))</f>
        <v>0</v>
      </c>
      <c r="F971" s="52">
        <f t="shared" si="3"/>
        <v>0</v>
      </c>
      <c r="G971" s="51" t="str">
        <f t="shared" si="4"/>
        <v>50% of 1st TH</v>
      </c>
      <c r="H971" s="51">
        <f>IF('Line By Line'!$E$14&lt;D971,D971-'Line By Line'!$E$14-E971,0)</f>
        <v>0</v>
      </c>
      <c r="I971" s="52">
        <f>H971*'SS taxation calculator'!$E$32</f>
        <v>0</v>
      </c>
      <c r="J971" s="52">
        <f t="shared" si="5"/>
        <v>0</v>
      </c>
      <c r="K971" s="204" t="str">
        <f t="shared" si="6"/>
        <v>#DIV/0!</v>
      </c>
      <c r="L971" s="54" t="str">
        <f>CONCATENATE("Adding $",ROUND(B971/1000,1),"K actually added $",ROUND((B971+(J971-'SS taxation calculator'!$G$8))/1000,1),"K")</f>
        <v>Adding $-88K actually added $-88K</v>
      </c>
      <c r="M971" s="61">
        <f>'SS taxation calculator'!$C$7+'SS taxation calculator'!$C$8+'SS taxation calculator'!$C$9+B971</f>
        <v>-88000</v>
      </c>
      <c r="N971" s="55">
        <f>J971+B971+'SS taxation calculator'!$C$7</f>
        <v>-88000</v>
      </c>
      <c r="O971" s="55">
        <f t="shared" si="7"/>
        <v>31500</v>
      </c>
      <c r="P971" s="132">
        <f>VLOOKUP('SS taxation calculator'!$C$12,'SS taxation calculator'!$BC$6:$BF$16,3,FALSE)</f>
        <v>0</v>
      </c>
      <c r="Q971" s="132">
        <f>VLOOKUP('SS taxation calculator'!$C$12,'SS taxation calculator'!$BC$6:$BF$16,4,FALSE)</f>
        <v>0</v>
      </c>
      <c r="R971" s="132">
        <f t="shared" si="8"/>
        <v>0</v>
      </c>
      <c r="S971" s="205">
        <f>VLOOKUP('SS taxation calculator'!$C$12,'SS taxation calculator'!$BC$6:$BF$16,2,FALSE)</f>
        <v>0</v>
      </c>
      <c r="T971" s="132">
        <f t="shared" si="9"/>
        <v>0</v>
      </c>
    </row>
    <row r="972" ht="15.75" customHeight="1">
      <c r="A972" s="55">
        <f t="shared" si="13"/>
        <v>0</v>
      </c>
      <c r="B972" s="52">
        <f t="shared" si="2"/>
        <v>-87000</v>
      </c>
      <c r="C972" s="51">
        <f>'SS taxation calculator'!$G$7</f>
        <v>0</v>
      </c>
      <c r="D972" s="52">
        <f>'SS taxation calculator'!$C$7+B972+'SS taxation calculator'!$C$8+'SS taxation calculator'!$C$9*0.5-'Line By Line'!$E$12</f>
        <v>-87000</v>
      </c>
      <c r="E972" s="52">
        <f>IF(D972&lt;'Line By Line'!$E$14,0,MIN(D972-'Line By Line'!$E$14,'Line By Line'!$E$16))</f>
        <v>0</v>
      </c>
      <c r="F972" s="52">
        <f t="shared" si="3"/>
        <v>0</v>
      </c>
      <c r="G972" s="51" t="str">
        <f t="shared" si="4"/>
        <v>50% of 1st TH</v>
      </c>
      <c r="H972" s="51">
        <f>IF('Line By Line'!$E$14&lt;D972,D972-'Line By Line'!$E$14-E972,0)</f>
        <v>0</v>
      </c>
      <c r="I972" s="52">
        <f>H972*'SS taxation calculator'!$E$32</f>
        <v>0</v>
      </c>
      <c r="J972" s="52">
        <f t="shared" si="5"/>
        <v>0</v>
      </c>
      <c r="K972" s="204" t="str">
        <f t="shared" si="6"/>
        <v>#DIV/0!</v>
      </c>
      <c r="L972" s="54" t="str">
        <f>CONCATENATE("Adding $",ROUND(B972/1000,1),"K actually added $",ROUND((B972+(J972-'SS taxation calculator'!$G$8))/1000,1),"K")</f>
        <v>Adding $-87K actually added $-87K</v>
      </c>
      <c r="M972" s="61">
        <f>'SS taxation calculator'!$C$7+'SS taxation calculator'!$C$8+'SS taxation calculator'!$C$9+B972</f>
        <v>-87000</v>
      </c>
      <c r="N972" s="55">
        <f>J972+B972+'SS taxation calculator'!$C$7</f>
        <v>-87000</v>
      </c>
      <c r="O972" s="55">
        <f t="shared" si="7"/>
        <v>31500</v>
      </c>
      <c r="P972" s="132">
        <f>VLOOKUP('SS taxation calculator'!$C$12,'SS taxation calculator'!$BC$6:$BF$16,3,FALSE)</f>
        <v>0</v>
      </c>
      <c r="Q972" s="132">
        <f>VLOOKUP('SS taxation calculator'!$C$12,'SS taxation calculator'!$BC$6:$BF$16,4,FALSE)</f>
        <v>0</v>
      </c>
      <c r="R972" s="132">
        <f t="shared" si="8"/>
        <v>0</v>
      </c>
      <c r="S972" s="205">
        <f>VLOOKUP('SS taxation calculator'!$C$12,'SS taxation calculator'!$BC$6:$BF$16,2,FALSE)</f>
        <v>0</v>
      </c>
      <c r="T972" s="132">
        <f t="shared" si="9"/>
        <v>0</v>
      </c>
    </row>
    <row r="973" ht="15.75" customHeight="1">
      <c r="A973" s="55">
        <f t="shared" si="13"/>
        <v>0</v>
      </c>
      <c r="B973" s="52">
        <f t="shared" si="2"/>
        <v>-86000</v>
      </c>
      <c r="C973" s="51">
        <f>'SS taxation calculator'!$G$7</f>
        <v>0</v>
      </c>
      <c r="D973" s="52">
        <f>'SS taxation calculator'!$C$7+B973+'SS taxation calculator'!$C$8+'SS taxation calculator'!$C$9*0.5-'Line By Line'!$E$12</f>
        <v>-86000</v>
      </c>
      <c r="E973" s="52">
        <f>IF(D973&lt;'Line By Line'!$E$14,0,MIN(D973-'Line By Line'!$E$14,'Line By Line'!$E$16))</f>
        <v>0</v>
      </c>
      <c r="F973" s="52">
        <f t="shared" si="3"/>
        <v>0</v>
      </c>
      <c r="G973" s="51" t="str">
        <f t="shared" si="4"/>
        <v>50% of 1st TH</v>
      </c>
      <c r="H973" s="51">
        <f>IF('Line By Line'!$E$14&lt;D973,D973-'Line By Line'!$E$14-E973,0)</f>
        <v>0</v>
      </c>
      <c r="I973" s="52">
        <f>H973*'SS taxation calculator'!$E$32</f>
        <v>0</v>
      </c>
      <c r="J973" s="52">
        <f t="shared" si="5"/>
        <v>0</v>
      </c>
      <c r="K973" s="204" t="str">
        <f t="shared" si="6"/>
        <v>#DIV/0!</v>
      </c>
      <c r="L973" s="54" t="str">
        <f>CONCATENATE("Adding $",ROUND(B973/1000,1),"K actually added $",ROUND((B973+(J973-'SS taxation calculator'!$G$8))/1000,1),"K")</f>
        <v>Adding $-86K actually added $-86K</v>
      </c>
      <c r="M973" s="61">
        <f>'SS taxation calculator'!$C$7+'SS taxation calculator'!$C$8+'SS taxation calculator'!$C$9+B973</f>
        <v>-86000</v>
      </c>
      <c r="N973" s="55">
        <f>J973+B973+'SS taxation calculator'!$C$7</f>
        <v>-86000</v>
      </c>
      <c r="O973" s="55">
        <f t="shared" si="7"/>
        <v>31500</v>
      </c>
      <c r="P973" s="132">
        <f>VLOOKUP('SS taxation calculator'!$C$12,'SS taxation calculator'!$BC$6:$BF$16,3,FALSE)</f>
        <v>0</v>
      </c>
      <c r="Q973" s="132">
        <f>VLOOKUP('SS taxation calculator'!$C$12,'SS taxation calculator'!$BC$6:$BF$16,4,FALSE)</f>
        <v>0</v>
      </c>
      <c r="R973" s="132">
        <f t="shared" si="8"/>
        <v>0</v>
      </c>
      <c r="S973" s="205">
        <f>VLOOKUP('SS taxation calculator'!$C$12,'SS taxation calculator'!$BC$6:$BF$16,2,FALSE)</f>
        <v>0</v>
      </c>
      <c r="T973" s="132">
        <f t="shared" si="9"/>
        <v>0</v>
      </c>
    </row>
    <row r="974" ht="15.75" customHeight="1">
      <c r="A974" s="55">
        <f t="shared" si="13"/>
        <v>0</v>
      </c>
      <c r="B974" s="52">
        <f t="shared" si="2"/>
        <v>-85000</v>
      </c>
      <c r="C974" s="51">
        <f>'SS taxation calculator'!$G$7</f>
        <v>0</v>
      </c>
      <c r="D974" s="52">
        <f>'SS taxation calculator'!$C$7+B974+'SS taxation calculator'!$C$8+'SS taxation calculator'!$C$9*0.5-'Line By Line'!$E$12</f>
        <v>-85000</v>
      </c>
      <c r="E974" s="52">
        <f>IF(D974&lt;'Line By Line'!$E$14,0,MIN(D974-'Line By Line'!$E$14,'Line By Line'!$E$16))</f>
        <v>0</v>
      </c>
      <c r="F974" s="52">
        <f t="shared" si="3"/>
        <v>0</v>
      </c>
      <c r="G974" s="51" t="str">
        <f t="shared" si="4"/>
        <v>50% of 1st TH</v>
      </c>
      <c r="H974" s="51">
        <f>IF('Line By Line'!$E$14&lt;D974,D974-'Line By Line'!$E$14-E974,0)</f>
        <v>0</v>
      </c>
      <c r="I974" s="52">
        <f>H974*'SS taxation calculator'!$E$32</f>
        <v>0</v>
      </c>
      <c r="J974" s="52">
        <f t="shared" si="5"/>
        <v>0</v>
      </c>
      <c r="K974" s="204" t="str">
        <f t="shared" si="6"/>
        <v>#DIV/0!</v>
      </c>
      <c r="L974" s="54" t="str">
        <f>CONCATENATE("Adding $",ROUND(B974/1000,1),"K actually added $",ROUND((B974+(J974-'SS taxation calculator'!$G$8))/1000,1),"K")</f>
        <v>Adding $-85K actually added $-85K</v>
      </c>
      <c r="M974" s="61">
        <f>'SS taxation calculator'!$C$7+'SS taxation calculator'!$C$8+'SS taxation calculator'!$C$9+B974</f>
        <v>-85000</v>
      </c>
      <c r="N974" s="55">
        <f>J974+B974+'SS taxation calculator'!$C$7</f>
        <v>-85000</v>
      </c>
      <c r="O974" s="55">
        <f t="shared" si="7"/>
        <v>31500</v>
      </c>
      <c r="P974" s="132">
        <f>VLOOKUP('SS taxation calculator'!$C$12,'SS taxation calculator'!$BC$6:$BF$16,3,FALSE)</f>
        <v>0</v>
      </c>
      <c r="Q974" s="132">
        <f>VLOOKUP('SS taxation calculator'!$C$12,'SS taxation calculator'!$BC$6:$BF$16,4,FALSE)</f>
        <v>0</v>
      </c>
      <c r="R974" s="132">
        <f t="shared" si="8"/>
        <v>0</v>
      </c>
      <c r="S974" s="205">
        <f>VLOOKUP('SS taxation calculator'!$C$12,'SS taxation calculator'!$BC$6:$BF$16,2,FALSE)</f>
        <v>0</v>
      </c>
      <c r="T974" s="132">
        <f t="shared" si="9"/>
        <v>0</v>
      </c>
    </row>
    <row r="975" ht="15.75" customHeight="1">
      <c r="A975" s="55">
        <f t="shared" si="13"/>
        <v>0</v>
      </c>
      <c r="B975" s="52">
        <f t="shared" si="2"/>
        <v>-84000</v>
      </c>
      <c r="C975" s="51">
        <f>'SS taxation calculator'!$G$7</f>
        <v>0</v>
      </c>
      <c r="D975" s="52">
        <f>'SS taxation calculator'!$C$7+B975+'SS taxation calculator'!$C$8+'SS taxation calculator'!$C$9*0.5-'Line By Line'!$E$12</f>
        <v>-84000</v>
      </c>
      <c r="E975" s="52">
        <f>IF(D975&lt;'Line By Line'!$E$14,0,MIN(D975-'Line By Line'!$E$14,'Line By Line'!$E$16))</f>
        <v>0</v>
      </c>
      <c r="F975" s="52">
        <f t="shared" si="3"/>
        <v>0</v>
      </c>
      <c r="G975" s="51" t="str">
        <f t="shared" si="4"/>
        <v>50% of 1st TH</v>
      </c>
      <c r="H975" s="51">
        <f>IF('Line By Line'!$E$14&lt;D975,D975-'Line By Line'!$E$14-E975,0)</f>
        <v>0</v>
      </c>
      <c r="I975" s="52">
        <f>H975*'SS taxation calculator'!$E$32</f>
        <v>0</v>
      </c>
      <c r="J975" s="52">
        <f t="shared" si="5"/>
        <v>0</v>
      </c>
      <c r="K975" s="204" t="str">
        <f t="shared" si="6"/>
        <v>#DIV/0!</v>
      </c>
      <c r="L975" s="54" t="str">
        <f>CONCATENATE("Adding $",ROUND(B975/1000,1),"K actually added $",ROUND((B975+(J975-'SS taxation calculator'!$G$8))/1000,1),"K")</f>
        <v>Adding $-84K actually added $-84K</v>
      </c>
      <c r="M975" s="61">
        <f>'SS taxation calculator'!$C$7+'SS taxation calculator'!$C$8+'SS taxation calculator'!$C$9+B975</f>
        <v>-84000</v>
      </c>
      <c r="N975" s="55">
        <f>J975+B975+'SS taxation calculator'!$C$7</f>
        <v>-84000</v>
      </c>
      <c r="O975" s="55">
        <f t="shared" si="7"/>
        <v>31500</v>
      </c>
      <c r="P975" s="132">
        <f>VLOOKUP('SS taxation calculator'!$C$12,'SS taxation calculator'!$BC$6:$BF$16,3,FALSE)</f>
        <v>0</v>
      </c>
      <c r="Q975" s="132">
        <f>VLOOKUP('SS taxation calculator'!$C$12,'SS taxation calculator'!$BC$6:$BF$16,4,FALSE)</f>
        <v>0</v>
      </c>
      <c r="R975" s="132">
        <f t="shared" si="8"/>
        <v>0</v>
      </c>
      <c r="S975" s="205">
        <f>VLOOKUP('SS taxation calculator'!$C$12,'SS taxation calculator'!$BC$6:$BF$16,2,FALSE)</f>
        <v>0</v>
      </c>
      <c r="T975" s="132">
        <f t="shared" si="9"/>
        <v>0</v>
      </c>
    </row>
    <row r="976" ht="15.75" customHeight="1">
      <c r="A976" s="55">
        <f t="shared" si="13"/>
        <v>0</v>
      </c>
      <c r="B976" s="52">
        <f t="shared" si="2"/>
        <v>-83000</v>
      </c>
      <c r="C976" s="51">
        <f>'SS taxation calculator'!$G$7</f>
        <v>0</v>
      </c>
      <c r="D976" s="52">
        <f>'SS taxation calculator'!$C$7+B976+'SS taxation calculator'!$C$8+'SS taxation calculator'!$C$9*0.5-'Line By Line'!$E$12</f>
        <v>-83000</v>
      </c>
      <c r="E976" s="52">
        <f>IF(D976&lt;'Line By Line'!$E$14,0,MIN(D976-'Line By Line'!$E$14,'Line By Line'!$E$16))</f>
        <v>0</v>
      </c>
      <c r="F976" s="52">
        <f t="shared" si="3"/>
        <v>0</v>
      </c>
      <c r="G976" s="51" t="str">
        <f t="shared" si="4"/>
        <v>50% of 1st TH</v>
      </c>
      <c r="H976" s="51">
        <f>IF('Line By Line'!$E$14&lt;D976,D976-'Line By Line'!$E$14-E976,0)</f>
        <v>0</v>
      </c>
      <c r="I976" s="52">
        <f>H976*'SS taxation calculator'!$E$32</f>
        <v>0</v>
      </c>
      <c r="J976" s="52">
        <f t="shared" si="5"/>
        <v>0</v>
      </c>
      <c r="K976" s="204" t="str">
        <f t="shared" si="6"/>
        <v>#DIV/0!</v>
      </c>
      <c r="L976" s="54" t="str">
        <f>CONCATENATE("Adding $",ROUND(B976/1000,1),"K actually added $",ROUND((B976+(J976-'SS taxation calculator'!$G$8))/1000,1),"K")</f>
        <v>Adding $-83K actually added $-83K</v>
      </c>
      <c r="M976" s="61">
        <f>'SS taxation calculator'!$C$7+'SS taxation calculator'!$C$8+'SS taxation calculator'!$C$9+B976</f>
        <v>-83000</v>
      </c>
      <c r="N976" s="55">
        <f>J976+B976+'SS taxation calculator'!$C$7</f>
        <v>-83000</v>
      </c>
      <c r="O976" s="55">
        <f t="shared" si="7"/>
        <v>31500</v>
      </c>
      <c r="P976" s="132">
        <f>VLOOKUP('SS taxation calculator'!$C$12,'SS taxation calculator'!$BC$6:$BF$16,3,FALSE)</f>
        <v>0</v>
      </c>
      <c r="Q976" s="132">
        <f>VLOOKUP('SS taxation calculator'!$C$12,'SS taxation calculator'!$BC$6:$BF$16,4,FALSE)</f>
        <v>0</v>
      </c>
      <c r="R976" s="132">
        <f t="shared" si="8"/>
        <v>0</v>
      </c>
      <c r="S976" s="205">
        <f>VLOOKUP('SS taxation calculator'!$C$12,'SS taxation calculator'!$BC$6:$BF$16,2,FALSE)</f>
        <v>0</v>
      </c>
      <c r="T976" s="132">
        <f t="shared" si="9"/>
        <v>0</v>
      </c>
    </row>
    <row r="977" ht="15.75" customHeight="1">
      <c r="A977" s="55">
        <f t="shared" si="13"/>
        <v>0</v>
      </c>
      <c r="B977" s="52">
        <f t="shared" si="2"/>
        <v>-82000</v>
      </c>
      <c r="C977" s="51">
        <f>'SS taxation calculator'!$G$7</f>
        <v>0</v>
      </c>
      <c r="D977" s="52">
        <f>'SS taxation calculator'!$C$7+B977+'SS taxation calculator'!$C$8+'SS taxation calculator'!$C$9*0.5-'Line By Line'!$E$12</f>
        <v>-82000</v>
      </c>
      <c r="E977" s="52">
        <f>IF(D977&lt;'Line By Line'!$E$14,0,MIN(D977-'Line By Line'!$E$14,'Line By Line'!$E$16))</f>
        <v>0</v>
      </c>
      <c r="F977" s="52">
        <f t="shared" si="3"/>
        <v>0</v>
      </c>
      <c r="G977" s="51" t="str">
        <f t="shared" si="4"/>
        <v>50% of 1st TH</v>
      </c>
      <c r="H977" s="51">
        <f>IF('Line By Line'!$E$14&lt;D977,D977-'Line By Line'!$E$14-E977,0)</f>
        <v>0</v>
      </c>
      <c r="I977" s="52">
        <f>H977*'SS taxation calculator'!$E$32</f>
        <v>0</v>
      </c>
      <c r="J977" s="52">
        <f t="shared" si="5"/>
        <v>0</v>
      </c>
      <c r="K977" s="204" t="str">
        <f t="shared" si="6"/>
        <v>#DIV/0!</v>
      </c>
      <c r="L977" s="54" t="str">
        <f>CONCATENATE("Adding $",ROUND(B977/1000,1),"K actually added $",ROUND((B977+(J977-'SS taxation calculator'!$G$8))/1000,1),"K")</f>
        <v>Adding $-82K actually added $-82K</v>
      </c>
      <c r="M977" s="61">
        <f>'SS taxation calculator'!$C$7+'SS taxation calculator'!$C$8+'SS taxation calculator'!$C$9+B977</f>
        <v>-82000</v>
      </c>
      <c r="N977" s="55">
        <f>J977+B977+'SS taxation calculator'!$C$7</f>
        <v>-82000</v>
      </c>
      <c r="O977" s="55">
        <f t="shared" si="7"/>
        <v>31500</v>
      </c>
      <c r="P977" s="132">
        <f>VLOOKUP('SS taxation calculator'!$C$12,'SS taxation calculator'!$BC$6:$BF$16,3,FALSE)</f>
        <v>0</v>
      </c>
      <c r="Q977" s="132">
        <f>VLOOKUP('SS taxation calculator'!$C$12,'SS taxation calculator'!$BC$6:$BF$16,4,FALSE)</f>
        <v>0</v>
      </c>
      <c r="R977" s="132">
        <f t="shared" si="8"/>
        <v>0</v>
      </c>
      <c r="S977" s="205">
        <f>VLOOKUP('SS taxation calculator'!$C$12,'SS taxation calculator'!$BC$6:$BF$16,2,FALSE)</f>
        <v>0</v>
      </c>
      <c r="T977" s="132">
        <f t="shared" si="9"/>
        <v>0</v>
      </c>
    </row>
    <row r="978" ht="15.75" customHeight="1">
      <c r="A978" s="55">
        <f t="shared" si="13"/>
        <v>0</v>
      </c>
      <c r="B978" s="52">
        <f t="shared" si="2"/>
        <v>-81000</v>
      </c>
      <c r="C978" s="51">
        <f>'SS taxation calculator'!$G$7</f>
        <v>0</v>
      </c>
      <c r="D978" s="52">
        <f>'SS taxation calculator'!$C$7+B978+'SS taxation calculator'!$C$8+'SS taxation calculator'!$C$9*0.5-'Line By Line'!$E$12</f>
        <v>-81000</v>
      </c>
      <c r="E978" s="52">
        <f>IF(D978&lt;'Line By Line'!$E$14,0,MIN(D978-'Line By Line'!$E$14,'Line By Line'!$E$16))</f>
        <v>0</v>
      </c>
      <c r="F978" s="52">
        <f t="shared" si="3"/>
        <v>0</v>
      </c>
      <c r="G978" s="51" t="str">
        <f t="shared" si="4"/>
        <v>50% of 1st TH</v>
      </c>
      <c r="H978" s="51">
        <f>IF('Line By Line'!$E$14&lt;D978,D978-'Line By Line'!$E$14-E978,0)</f>
        <v>0</v>
      </c>
      <c r="I978" s="52">
        <f>H978*'SS taxation calculator'!$E$32</f>
        <v>0</v>
      </c>
      <c r="J978" s="52">
        <f t="shared" si="5"/>
        <v>0</v>
      </c>
      <c r="K978" s="204" t="str">
        <f t="shared" si="6"/>
        <v>#DIV/0!</v>
      </c>
      <c r="L978" s="54" t="str">
        <f>CONCATENATE("Adding $",ROUND(B978/1000,1),"K actually added $",ROUND((B978+(J978-'SS taxation calculator'!$G$8))/1000,1),"K")</f>
        <v>Adding $-81K actually added $-81K</v>
      </c>
      <c r="M978" s="61">
        <f>'SS taxation calculator'!$C$7+'SS taxation calculator'!$C$8+'SS taxation calculator'!$C$9+B978</f>
        <v>-81000</v>
      </c>
      <c r="N978" s="55">
        <f>J978+B978+'SS taxation calculator'!$C$7</f>
        <v>-81000</v>
      </c>
      <c r="O978" s="55">
        <f t="shared" si="7"/>
        <v>31500</v>
      </c>
      <c r="P978" s="132">
        <f>VLOOKUP('SS taxation calculator'!$C$12,'SS taxation calculator'!$BC$6:$BF$16,3,FALSE)</f>
        <v>0</v>
      </c>
      <c r="Q978" s="132">
        <f>VLOOKUP('SS taxation calculator'!$C$12,'SS taxation calculator'!$BC$6:$BF$16,4,FALSE)</f>
        <v>0</v>
      </c>
      <c r="R978" s="132">
        <f t="shared" si="8"/>
        <v>0</v>
      </c>
      <c r="S978" s="205">
        <f>VLOOKUP('SS taxation calculator'!$C$12,'SS taxation calculator'!$BC$6:$BF$16,2,FALSE)</f>
        <v>0</v>
      </c>
      <c r="T978" s="132">
        <f t="shared" si="9"/>
        <v>0</v>
      </c>
    </row>
    <row r="979" ht="15.75" customHeight="1">
      <c r="A979" s="55">
        <f t="shared" si="13"/>
        <v>0</v>
      </c>
      <c r="B979" s="52">
        <f t="shared" si="2"/>
        <v>-80000</v>
      </c>
      <c r="C979" s="51">
        <f>'SS taxation calculator'!$G$7</f>
        <v>0</v>
      </c>
      <c r="D979" s="52">
        <f>'SS taxation calculator'!$C$7+B979+'SS taxation calculator'!$C$8+'SS taxation calculator'!$C$9*0.5-'Line By Line'!$E$12</f>
        <v>-80000</v>
      </c>
      <c r="E979" s="52">
        <f>IF(D979&lt;'Line By Line'!$E$14,0,MIN(D979-'Line By Line'!$E$14,'Line By Line'!$E$16))</f>
        <v>0</v>
      </c>
      <c r="F979" s="52">
        <f t="shared" si="3"/>
        <v>0</v>
      </c>
      <c r="G979" s="51" t="str">
        <f t="shared" si="4"/>
        <v>50% of 1st TH</v>
      </c>
      <c r="H979" s="51">
        <f>IF('Line By Line'!$E$14&lt;D979,D979-'Line By Line'!$E$14-E979,0)</f>
        <v>0</v>
      </c>
      <c r="I979" s="52">
        <f>H979*'SS taxation calculator'!$E$32</f>
        <v>0</v>
      </c>
      <c r="J979" s="52">
        <f t="shared" si="5"/>
        <v>0</v>
      </c>
      <c r="K979" s="204" t="str">
        <f t="shared" si="6"/>
        <v>#DIV/0!</v>
      </c>
      <c r="L979" s="54" t="str">
        <f>CONCATENATE("Adding $",ROUND(B979/1000,1),"K actually added $",ROUND((B979+(J979-'SS taxation calculator'!$G$8))/1000,1),"K")</f>
        <v>Adding $-80K actually added $-80K</v>
      </c>
      <c r="M979" s="61">
        <f>'SS taxation calculator'!$C$7+'SS taxation calculator'!$C$8+'SS taxation calculator'!$C$9+B979</f>
        <v>-80000</v>
      </c>
      <c r="N979" s="55">
        <f>J979+B979+'SS taxation calculator'!$C$7</f>
        <v>-80000</v>
      </c>
      <c r="O979" s="55">
        <f t="shared" si="7"/>
        <v>31500</v>
      </c>
      <c r="P979" s="132">
        <f>VLOOKUP('SS taxation calculator'!$C$12,'SS taxation calculator'!$BC$6:$BF$16,3,FALSE)</f>
        <v>0</v>
      </c>
      <c r="Q979" s="132">
        <f>VLOOKUP('SS taxation calculator'!$C$12,'SS taxation calculator'!$BC$6:$BF$16,4,FALSE)</f>
        <v>0</v>
      </c>
      <c r="R979" s="132">
        <f t="shared" si="8"/>
        <v>0</v>
      </c>
      <c r="S979" s="205">
        <f>VLOOKUP('SS taxation calculator'!$C$12,'SS taxation calculator'!$BC$6:$BF$16,2,FALSE)</f>
        <v>0</v>
      </c>
      <c r="T979" s="132">
        <f t="shared" si="9"/>
        <v>0</v>
      </c>
    </row>
    <row r="980" ht="15.75" customHeight="1">
      <c r="A980" s="55">
        <f t="shared" si="13"/>
        <v>0</v>
      </c>
      <c r="B980" s="52">
        <f t="shared" si="2"/>
        <v>-79000</v>
      </c>
      <c r="C980" s="51">
        <f>'SS taxation calculator'!$G$7</f>
        <v>0</v>
      </c>
      <c r="D980" s="52">
        <f>'SS taxation calculator'!$C$7+B980+'SS taxation calculator'!$C$8+'SS taxation calculator'!$C$9*0.5-'Line By Line'!$E$12</f>
        <v>-79000</v>
      </c>
      <c r="E980" s="52">
        <f>IF(D980&lt;'Line By Line'!$E$14,0,MIN(D980-'Line By Line'!$E$14,'Line By Line'!$E$16))</f>
        <v>0</v>
      </c>
      <c r="F980" s="52">
        <f t="shared" si="3"/>
        <v>0</v>
      </c>
      <c r="G980" s="51" t="str">
        <f t="shared" si="4"/>
        <v>50% of 1st TH</v>
      </c>
      <c r="H980" s="51">
        <f>IF('Line By Line'!$E$14&lt;D980,D980-'Line By Line'!$E$14-E980,0)</f>
        <v>0</v>
      </c>
      <c r="I980" s="52">
        <f>H980*'SS taxation calculator'!$E$32</f>
        <v>0</v>
      </c>
      <c r="J980" s="52">
        <f t="shared" si="5"/>
        <v>0</v>
      </c>
      <c r="K980" s="204" t="str">
        <f t="shared" si="6"/>
        <v>#DIV/0!</v>
      </c>
      <c r="L980" s="54" t="str">
        <f>CONCATENATE("Adding $",ROUND(B980/1000,1),"K actually added $",ROUND((B980+(J980-'SS taxation calculator'!$G$8))/1000,1),"K")</f>
        <v>Adding $-79K actually added $-79K</v>
      </c>
      <c r="M980" s="61">
        <f>'SS taxation calculator'!$C$7+'SS taxation calculator'!$C$8+'SS taxation calculator'!$C$9+B980</f>
        <v>-79000</v>
      </c>
      <c r="N980" s="55">
        <f>J980+B980+'SS taxation calculator'!$C$7</f>
        <v>-79000</v>
      </c>
      <c r="O980" s="55">
        <f t="shared" si="7"/>
        <v>31500</v>
      </c>
      <c r="P980" s="132">
        <f>VLOOKUP('SS taxation calculator'!$C$12,'SS taxation calculator'!$BC$6:$BF$16,3,FALSE)</f>
        <v>0</v>
      </c>
      <c r="Q980" s="132">
        <f>VLOOKUP('SS taxation calculator'!$C$12,'SS taxation calculator'!$BC$6:$BF$16,4,FALSE)</f>
        <v>0</v>
      </c>
      <c r="R980" s="132">
        <f t="shared" si="8"/>
        <v>0</v>
      </c>
      <c r="S980" s="205">
        <f>VLOOKUP('SS taxation calculator'!$C$12,'SS taxation calculator'!$BC$6:$BF$16,2,FALSE)</f>
        <v>0</v>
      </c>
      <c r="T980" s="132">
        <f t="shared" si="9"/>
        <v>0</v>
      </c>
    </row>
    <row r="981" ht="15.75" customHeight="1">
      <c r="A981" s="55">
        <f t="shared" si="13"/>
        <v>0</v>
      </c>
      <c r="B981" s="52">
        <f t="shared" si="2"/>
        <v>-78000</v>
      </c>
      <c r="C981" s="51">
        <f>'SS taxation calculator'!$G$7</f>
        <v>0</v>
      </c>
      <c r="D981" s="52">
        <f>'SS taxation calculator'!$C$7+B981+'SS taxation calculator'!$C$8+'SS taxation calculator'!$C$9*0.5-'Line By Line'!$E$12</f>
        <v>-78000</v>
      </c>
      <c r="E981" s="52">
        <f>IF(D981&lt;'Line By Line'!$E$14,0,MIN(D981-'Line By Line'!$E$14,'Line By Line'!$E$16))</f>
        <v>0</v>
      </c>
      <c r="F981" s="52">
        <f t="shared" si="3"/>
        <v>0</v>
      </c>
      <c r="G981" s="51" t="str">
        <f t="shared" si="4"/>
        <v>50% of 1st TH</v>
      </c>
      <c r="H981" s="51">
        <f>IF('Line By Line'!$E$14&lt;D981,D981-'Line By Line'!$E$14-E981,0)</f>
        <v>0</v>
      </c>
      <c r="I981" s="52">
        <f>H981*'SS taxation calculator'!$E$32</f>
        <v>0</v>
      </c>
      <c r="J981" s="52">
        <f t="shared" si="5"/>
        <v>0</v>
      </c>
      <c r="K981" s="204" t="str">
        <f t="shared" si="6"/>
        <v>#DIV/0!</v>
      </c>
      <c r="L981" s="54" t="str">
        <f>CONCATENATE("Adding $",ROUND(B981/1000,1),"K actually added $",ROUND((B981+(J981-'SS taxation calculator'!$G$8))/1000,1),"K")</f>
        <v>Adding $-78K actually added $-78K</v>
      </c>
      <c r="M981" s="61">
        <f>'SS taxation calculator'!$C$7+'SS taxation calculator'!$C$8+'SS taxation calculator'!$C$9+B981</f>
        <v>-78000</v>
      </c>
      <c r="N981" s="55">
        <f>J981+B981+'SS taxation calculator'!$C$7</f>
        <v>-78000</v>
      </c>
      <c r="O981" s="55">
        <f t="shared" si="7"/>
        <v>31500</v>
      </c>
      <c r="P981" s="132">
        <f>VLOOKUP('SS taxation calculator'!$C$12,'SS taxation calculator'!$BC$6:$BF$16,3,FALSE)</f>
        <v>0</v>
      </c>
      <c r="Q981" s="132">
        <f>VLOOKUP('SS taxation calculator'!$C$12,'SS taxation calculator'!$BC$6:$BF$16,4,FALSE)</f>
        <v>0</v>
      </c>
      <c r="R981" s="132">
        <f t="shared" si="8"/>
        <v>0</v>
      </c>
      <c r="S981" s="205">
        <f>VLOOKUP('SS taxation calculator'!$C$12,'SS taxation calculator'!$BC$6:$BF$16,2,FALSE)</f>
        <v>0</v>
      </c>
      <c r="T981" s="132">
        <f t="shared" si="9"/>
        <v>0</v>
      </c>
    </row>
    <row r="982" ht="15.75" customHeight="1">
      <c r="A982" s="55">
        <f t="shared" si="13"/>
        <v>0</v>
      </c>
      <c r="B982" s="52">
        <f t="shared" si="2"/>
        <v>-77000</v>
      </c>
      <c r="C982" s="51">
        <f>'SS taxation calculator'!$G$7</f>
        <v>0</v>
      </c>
      <c r="D982" s="52">
        <f>'SS taxation calculator'!$C$7+B982+'SS taxation calculator'!$C$8+'SS taxation calculator'!$C$9*0.5-'Line By Line'!$E$12</f>
        <v>-77000</v>
      </c>
      <c r="E982" s="52">
        <f>IF(D982&lt;'Line By Line'!$E$14,0,MIN(D982-'Line By Line'!$E$14,'Line By Line'!$E$16))</f>
        <v>0</v>
      </c>
      <c r="F982" s="52">
        <f t="shared" si="3"/>
        <v>0</v>
      </c>
      <c r="G982" s="51" t="str">
        <f t="shared" si="4"/>
        <v>50% of 1st TH</v>
      </c>
      <c r="H982" s="51">
        <f>IF('Line By Line'!$E$14&lt;D982,D982-'Line By Line'!$E$14-E982,0)</f>
        <v>0</v>
      </c>
      <c r="I982" s="52">
        <f>H982*'SS taxation calculator'!$E$32</f>
        <v>0</v>
      </c>
      <c r="J982" s="52">
        <f t="shared" si="5"/>
        <v>0</v>
      </c>
      <c r="K982" s="204" t="str">
        <f t="shared" si="6"/>
        <v>#DIV/0!</v>
      </c>
      <c r="L982" s="54" t="str">
        <f>CONCATENATE("Adding $",ROUND(B982/1000,1),"K actually added $",ROUND((B982+(J982-'SS taxation calculator'!$G$8))/1000,1),"K")</f>
        <v>Adding $-77K actually added $-77K</v>
      </c>
      <c r="M982" s="61">
        <f>'SS taxation calculator'!$C$7+'SS taxation calculator'!$C$8+'SS taxation calculator'!$C$9+B982</f>
        <v>-77000</v>
      </c>
      <c r="N982" s="55">
        <f>J982+B982+'SS taxation calculator'!$C$7</f>
        <v>-77000</v>
      </c>
      <c r="O982" s="55">
        <f t="shared" si="7"/>
        <v>31500</v>
      </c>
      <c r="P982" s="132">
        <f>VLOOKUP('SS taxation calculator'!$C$12,'SS taxation calculator'!$BC$6:$BF$16,3,FALSE)</f>
        <v>0</v>
      </c>
      <c r="Q982" s="132">
        <f>VLOOKUP('SS taxation calculator'!$C$12,'SS taxation calculator'!$BC$6:$BF$16,4,FALSE)</f>
        <v>0</v>
      </c>
      <c r="R982" s="132">
        <f t="shared" si="8"/>
        <v>0</v>
      </c>
      <c r="S982" s="205">
        <f>VLOOKUP('SS taxation calculator'!$C$12,'SS taxation calculator'!$BC$6:$BF$16,2,FALSE)</f>
        <v>0</v>
      </c>
      <c r="T982" s="132">
        <f t="shared" si="9"/>
        <v>0</v>
      </c>
    </row>
    <row r="983" ht="15.75" customHeight="1">
      <c r="A983" s="55">
        <f t="shared" si="13"/>
        <v>0</v>
      </c>
      <c r="B983" s="52">
        <f t="shared" si="2"/>
        <v>-76000</v>
      </c>
      <c r="C983" s="51">
        <f>'SS taxation calculator'!$G$7</f>
        <v>0</v>
      </c>
      <c r="D983" s="52">
        <f>'SS taxation calculator'!$C$7+B983+'SS taxation calculator'!$C$8+'SS taxation calculator'!$C$9*0.5-'Line By Line'!$E$12</f>
        <v>-76000</v>
      </c>
      <c r="E983" s="52">
        <f>IF(D983&lt;'Line By Line'!$E$14,0,MIN(D983-'Line By Line'!$E$14,'Line By Line'!$E$16))</f>
        <v>0</v>
      </c>
      <c r="F983" s="52">
        <f t="shared" si="3"/>
        <v>0</v>
      </c>
      <c r="G983" s="51" t="str">
        <f t="shared" si="4"/>
        <v>50% of 1st TH</v>
      </c>
      <c r="H983" s="51">
        <f>IF('Line By Line'!$E$14&lt;D983,D983-'Line By Line'!$E$14-E983,0)</f>
        <v>0</v>
      </c>
      <c r="I983" s="52">
        <f>H983*'SS taxation calculator'!$E$32</f>
        <v>0</v>
      </c>
      <c r="J983" s="52">
        <f t="shared" si="5"/>
        <v>0</v>
      </c>
      <c r="K983" s="204" t="str">
        <f t="shared" si="6"/>
        <v>#DIV/0!</v>
      </c>
      <c r="L983" s="54" t="str">
        <f>CONCATENATE("Adding $",ROUND(B983/1000,1),"K actually added $",ROUND((B983+(J983-'SS taxation calculator'!$G$8))/1000,1),"K")</f>
        <v>Adding $-76K actually added $-76K</v>
      </c>
      <c r="M983" s="61">
        <f>'SS taxation calculator'!$C$7+'SS taxation calculator'!$C$8+'SS taxation calculator'!$C$9+B983</f>
        <v>-76000</v>
      </c>
      <c r="N983" s="55">
        <f>J983+B983+'SS taxation calculator'!$C$7</f>
        <v>-76000</v>
      </c>
      <c r="O983" s="55">
        <f t="shared" si="7"/>
        <v>31500</v>
      </c>
      <c r="P983" s="132">
        <f>VLOOKUP('SS taxation calculator'!$C$12,'SS taxation calculator'!$BC$6:$BF$16,3,FALSE)</f>
        <v>0</v>
      </c>
      <c r="Q983" s="132">
        <f>VLOOKUP('SS taxation calculator'!$C$12,'SS taxation calculator'!$BC$6:$BF$16,4,FALSE)</f>
        <v>0</v>
      </c>
      <c r="R983" s="132">
        <f t="shared" si="8"/>
        <v>0</v>
      </c>
      <c r="S983" s="205">
        <f>VLOOKUP('SS taxation calculator'!$C$12,'SS taxation calculator'!$BC$6:$BF$16,2,FALSE)</f>
        <v>0</v>
      </c>
      <c r="T983" s="132">
        <f t="shared" si="9"/>
        <v>0</v>
      </c>
    </row>
    <row r="984" ht="15.75" customHeight="1">
      <c r="A984" s="55">
        <f t="shared" si="13"/>
        <v>0</v>
      </c>
      <c r="B984" s="52">
        <f t="shared" si="2"/>
        <v>-75000</v>
      </c>
      <c r="C984" s="51">
        <f>'SS taxation calculator'!$G$7</f>
        <v>0</v>
      </c>
      <c r="D984" s="52">
        <f>'SS taxation calculator'!$C$7+B984+'SS taxation calculator'!$C$8+'SS taxation calculator'!$C$9*0.5-'Line By Line'!$E$12</f>
        <v>-75000</v>
      </c>
      <c r="E984" s="52">
        <f>IF(D984&lt;'Line By Line'!$E$14,0,MIN(D984-'Line By Line'!$E$14,'Line By Line'!$E$16))</f>
        <v>0</v>
      </c>
      <c r="F984" s="52">
        <f t="shared" si="3"/>
        <v>0</v>
      </c>
      <c r="G984" s="51" t="str">
        <f t="shared" si="4"/>
        <v>50% of 1st TH</v>
      </c>
      <c r="H984" s="51">
        <f>IF('Line By Line'!$E$14&lt;D984,D984-'Line By Line'!$E$14-E984,0)</f>
        <v>0</v>
      </c>
      <c r="I984" s="52">
        <f>H984*'SS taxation calculator'!$E$32</f>
        <v>0</v>
      </c>
      <c r="J984" s="52">
        <f t="shared" si="5"/>
        <v>0</v>
      </c>
      <c r="K984" s="204" t="str">
        <f t="shared" si="6"/>
        <v>#DIV/0!</v>
      </c>
      <c r="L984" s="54" t="str">
        <f>CONCATENATE("Adding $",ROUND(B984/1000,1),"K actually added $",ROUND((B984+(J984-'SS taxation calculator'!$G$8))/1000,1),"K")</f>
        <v>Adding $-75K actually added $-75K</v>
      </c>
      <c r="M984" s="61">
        <f>'SS taxation calculator'!$C$7+'SS taxation calculator'!$C$8+'SS taxation calculator'!$C$9+B984</f>
        <v>-75000</v>
      </c>
      <c r="N984" s="55">
        <f>J984+B984+'SS taxation calculator'!$C$7</f>
        <v>-75000</v>
      </c>
      <c r="O984" s="55">
        <f t="shared" si="7"/>
        <v>31500</v>
      </c>
      <c r="P984" s="132">
        <f>VLOOKUP('SS taxation calculator'!$C$12,'SS taxation calculator'!$BC$6:$BF$16,3,FALSE)</f>
        <v>0</v>
      </c>
      <c r="Q984" s="132">
        <f>VLOOKUP('SS taxation calculator'!$C$12,'SS taxation calculator'!$BC$6:$BF$16,4,FALSE)</f>
        <v>0</v>
      </c>
      <c r="R984" s="132">
        <f t="shared" si="8"/>
        <v>0</v>
      </c>
      <c r="S984" s="205">
        <f>VLOOKUP('SS taxation calculator'!$C$12,'SS taxation calculator'!$BC$6:$BF$16,2,FALSE)</f>
        <v>0</v>
      </c>
      <c r="T984" s="132">
        <f t="shared" si="9"/>
        <v>0</v>
      </c>
    </row>
    <row r="985" ht="15.75" customHeight="1">
      <c r="A985" s="55">
        <f t="shared" si="13"/>
        <v>0</v>
      </c>
      <c r="B985" s="52">
        <f t="shared" si="2"/>
        <v>-74000</v>
      </c>
      <c r="C985" s="51">
        <f>'SS taxation calculator'!$G$7</f>
        <v>0</v>
      </c>
      <c r="D985" s="52">
        <f>'SS taxation calculator'!$C$7+B985+'SS taxation calculator'!$C$8+'SS taxation calculator'!$C$9*0.5-'Line By Line'!$E$12</f>
        <v>-74000</v>
      </c>
      <c r="E985" s="52">
        <f>IF(D985&lt;'Line By Line'!$E$14,0,MIN(D985-'Line By Line'!$E$14,'Line By Line'!$E$16))</f>
        <v>0</v>
      </c>
      <c r="F985" s="52">
        <f t="shared" si="3"/>
        <v>0</v>
      </c>
      <c r="G985" s="51" t="str">
        <f t="shared" si="4"/>
        <v>50% of 1st TH</v>
      </c>
      <c r="H985" s="51">
        <f>IF('Line By Line'!$E$14&lt;D985,D985-'Line By Line'!$E$14-E985,0)</f>
        <v>0</v>
      </c>
      <c r="I985" s="52">
        <f>H985*'SS taxation calculator'!$E$32</f>
        <v>0</v>
      </c>
      <c r="J985" s="52">
        <f t="shared" si="5"/>
        <v>0</v>
      </c>
      <c r="K985" s="204" t="str">
        <f t="shared" si="6"/>
        <v>#DIV/0!</v>
      </c>
      <c r="L985" s="54" t="str">
        <f>CONCATENATE("Adding $",ROUND(B985/1000,1),"K actually added $",ROUND((B985+(J985-'SS taxation calculator'!$G$8))/1000,1),"K")</f>
        <v>Adding $-74K actually added $-74K</v>
      </c>
      <c r="M985" s="61">
        <f>'SS taxation calculator'!$C$7+'SS taxation calculator'!$C$8+'SS taxation calculator'!$C$9+B985</f>
        <v>-74000</v>
      </c>
      <c r="N985" s="55">
        <f>J985+B985+'SS taxation calculator'!$C$7</f>
        <v>-74000</v>
      </c>
      <c r="O985" s="55">
        <f t="shared" si="7"/>
        <v>31500</v>
      </c>
      <c r="P985" s="132">
        <f>VLOOKUP('SS taxation calculator'!$C$12,'SS taxation calculator'!$BC$6:$BF$16,3,FALSE)</f>
        <v>0</v>
      </c>
      <c r="Q985" s="132">
        <f>VLOOKUP('SS taxation calculator'!$C$12,'SS taxation calculator'!$BC$6:$BF$16,4,FALSE)</f>
        <v>0</v>
      </c>
      <c r="R985" s="132">
        <f t="shared" si="8"/>
        <v>0</v>
      </c>
      <c r="S985" s="205">
        <f>VLOOKUP('SS taxation calculator'!$C$12,'SS taxation calculator'!$BC$6:$BF$16,2,FALSE)</f>
        <v>0</v>
      </c>
      <c r="T985" s="132">
        <f t="shared" si="9"/>
        <v>0</v>
      </c>
    </row>
    <row r="986" ht="15.75" customHeight="1">
      <c r="A986" s="55">
        <f t="shared" si="13"/>
        <v>0</v>
      </c>
      <c r="B986" s="52">
        <f t="shared" si="2"/>
        <v>-73000</v>
      </c>
      <c r="C986" s="51">
        <f>'SS taxation calculator'!$G$7</f>
        <v>0</v>
      </c>
      <c r="D986" s="52">
        <f>'SS taxation calculator'!$C$7+B986+'SS taxation calculator'!$C$8+'SS taxation calculator'!$C$9*0.5-'Line By Line'!$E$12</f>
        <v>-73000</v>
      </c>
      <c r="E986" s="52">
        <f>IF(D986&lt;'Line By Line'!$E$14,0,MIN(D986-'Line By Line'!$E$14,'Line By Line'!$E$16))</f>
        <v>0</v>
      </c>
      <c r="F986" s="52">
        <f t="shared" si="3"/>
        <v>0</v>
      </c>
      <c r="G986" s="51" t="str">
        <f t="shared" si="4"/>
        <v>50% of 1st TH</v>
      </c>
      <c r="H986" s="51">
        <f>IF('Line By Line'!$E$14&lt;D986,D986-'Line By Line'!$E$14-E986,0)</f>
        <v>0</v>
      </c>
      <c r="I986" s="52">
        <f>H986*'SS taxation calculator'!$E$32</f>
        <v>0</v>
      </c>
      <c r="J986" s="52">
        <f t="shared" si="5"/>
        <v>0</v>
      </c>
      <c r="K986" s="204" t="str">
        <f t="shared" si="6"/>
        <v>#DIV/0!</v>
      </c>
      <c r="L986" s="54" t="str">
        <f>CONCATENATE("Adding $",ROUND(B986/1000,1),"K actually added $",ROUND((B986+(J986-'SS taxation calculator'!$G$8))/1000,1),"K")</f>
        <v>Adding $-73K actually added $-73K</v>
      </c>
      <c r="M986" s="61">
        <f>'SS taxation calculator'!$C$7+'SS taxation calculator'!$C$8+'SS taxation calculator'!$C$9+B986</f>
        <v>-73000</v>
      </c>
      <c r="N986" s="55">
        <f>J986+B986+'SS taxation calculator'!$C$7</f>
        <v>-73000</v>
      </c>
      <c r="O986" s="55">
        <f t="shared" si="7"/>
        <v>31500</v>
      </c>
      <c r="P986" s="132">
        <f>VLOOKUP('SS taxation calculator'!$C$12,'SS taxation calculator'!$BC$6:$BF$16,3,FALSE)</f>
        <v>0</v>
      </c>
      <c r="Q986" s="132">
        <f>VLOOKUP('SS taxation calculator'!$C$12,'SS taxation calculator'!$BC$6:$BF$16,4,FALSE)</f>
        <v>0</v>
      </c>
      <c r="R986" s="132">
        <f t="shared" si="8"/>
        <v>0</v>
      </c>
      <c r="S986" s="205">
        <f>VLOOKUP('SS taxation calculator'!$C$12,'SS taxation calculator'!$BC$6:$BF$16,2,FALSE)</f>
        <v>0</v>
      </c>
      <c r="T986" s="132">
        <f t="shared" si="9"/>
        <v>0</v>
      </c>
    </row>
    <row r="987" ht="15.75" customHeight="1">
      <c r="A987" s="55">
        <f t="shared" si="13"/>
        <v>0</v>
      </c>
      <c r="B987" s="52">
        <f t="shared" si="2"/>
        <v>-72000</v>
      </c>
      <c r="C987" s="51">
        <f>'SS taxation calculator'!$G$7</f>
        <v>0</v>
      </c>
      <c r="D987" s="52">
        <f>'SS taxation calculator'!$C$7+B987+'SS taxation calculator'!$C$8+'SS taxation calculator'!$C$9*0.5-'Line By Line'!$E$12</f>
        <v>-72000</v>
      </c>
      <c r="E987" s="52">
        <f>IF(D987&lt;'Line By Line'!$E$14,0,MIN(D987-'Line By Line'!$E$14,'Line By Line'!$E$16))</f>
        <v>0</v>
      </c>
      <c r="F987" s="52">
        <f t="shared" si="3"/>
        <v>0</v>
      </c>
      <c r="G987" s="51" t="str">
        <f t="shared" si="4"/>
        <v>50% of 1st TH</v>
      </c>
      <c r="H987" s="51">
        <f>IF('Line By Line'!$E$14&lt;D987,D987-'Line By Line'!$E$14-E987,0)</f>
        <v>0</v>
      </c>
      <c r="I987" s="52">
        <f>H987*'SS taxation calculator'!$E$32</f>
        <v>0</v>
      </c>
      <c r="J987" s="52">
        <f t="shared" si="5"/>
        <v>0</v>
      </c>
      <c r="K987" s="204" t="str">
        <f t="shared" si="6"/>
        <v>#DIV/0!</v>
      </c>
      <c r="L987" s="54" t="str">
        <f>CONCATENATE("Adding $",ROUND(B987/1000,1),"K actually added $",ROUND((B987+(J987-'SS taxation calculator'!$G$8))/1000,1),"K")</f>
        <v>Adding $-72K actually added $-72K</v>
      </c>
      <c r="M987" s="61">
        <f>'SS taxation calculator'!$C$7+'SS taxation calculator'!$C$8+'SS taxation calculator'!$C$9+B987</f>
        <v>-72000</v>
      </c>
      <c r="N987" s="55">
        <f>J987+B987+'SS taxation calculator'!$C$7</f>
        <v>-72000</v>
      </c>
      <c r="O987" s="55">
        <f t="shared" si="7"/>
        <v>31500</v>
      </c>
      <c r="P987" s="132">
        <f>VLOOKUP('SS taxation calculator'!$C$12,'SS taxation calculator'!$BC$6:$BF$16,3,FALSE)</f>
        <v>0</v>
      </c>
      <c r="Q987" s="132">
        <f>VLOOKUP('SS taxation calculator'!$C$12,'SS taxation calculator'!$BC$6:$BF$16,4,FALSE)</f>
        <v>0</v>
      </c>
      <c r="R987" s="132">
        <f t="shared" si="8"/>
        <v>0</v>
      </c>
      <c r="S987" s="205">
        <f>VLOOKUP('SS taxation calculator'!$C$12,'SS taxation calculator'!$BC$6:$BF$16,2,FALSE)</f>
        <v>0</v>
      </c>
      <c r="T987" s="132">
        <f t="shared" si="9"/>
        <v>0</v>
      </c>
    </row>
    <row r="988" ht="15.75" customHeight="1">
      <c r="A988" s="55">
        <f t="shared" si="13"/>
        <v>0</v>
      </c>
      <c r="B988" s="52">
        <f t="shared" si="2"/>
        <v>-71000</v>
      </c>
      <c r="C988" s="51">
        <f>'SS taxation calculator'!$G$7</f>
        <v>0</v>
      </c>
      <c r="D988" s="52">
        <f>'SS taxation calculator'!$C$7+B988+'SS taxation calculator'!$C$8+'SS taxation calculator'!$C$9*0.5-'Line By Line'!$E$12</f>
        <v>-71000</v>
      </c>
      <c r="E988" s="52">
        <f>IF(D988&lt;'Line By Line'!$E$14,0,MIN(D988-'Line By Line'!$E$14,'Line By Line'!$E$16))</f>
        <v>0</v>
      </c>
      <c r="F988" s="52">
        <f t="shared" si="3"/>
        <v>0</v>
      </c>
      <c r="G988" s="51" t="str">
        <f t="shared" si="4"/>
        <v>50% of 1st TH</v>
      </c>
      <c r="H988" s="51">
        <f>IF('Line By Line'!$E$14&lt;D988,D988-'Line By Line'!$E$14-E988,0)</f>
        <v>0</v>
      </c>
      <c r="I988" s="52">
        <f>H988*'SS taxation calculator'!$E$32</f>
        <v>0</v>
      </c>
      <c r="J988" s="52">
        <f t="shared" si="5"/>
        <v>0</v>
      </c>
      <c r="K988" s="204" t="str">
        <f t="shared" si="6"/>
        <v>#DIV/0!</v>
      </c>
      <c r="L988" s="54" t="str">
        <f>CONCATENATE("Adding $",ROUND(B988/1000,1),"K actually added $",ROUND((B988+(J988-'SS taxation calculator'!$G$8))/1000,1),"K")</f>
        <v>Adding $-71K actually added $-71K</v>
      </c>
      <c r="M988" s="61">
        <f>'SS taxation calculator'!$C$7+'SS taxation calculator'!$C$8+'SS taxation calculator'!$C$9+B988</f>
        <v>-71000</v>
      </c>
      <c r="N988" s="55">
        <f>J988+B988+'SS taxation calculator'!$C$7</f>
        <v>-71000</v>
      </c>
      <c r="O988" s="55">
        <f t="shared" si="7"/>
        <v>31500</v>
      </c>
      <c r="P988" s="132">
        <f>VLOOKUP('SS taxation calculator'!$C$12,'SS taxation calculator'!$BC$6:$BF$16,3,FALSE)</f>
        <v>0</v>
      </c>
      <c r="Q988" s="132">
        <f>VLOOKUP('SS taxation calculator'!$C$12,'SS taxation calculator'!$BC$6:$BF$16,4,FALSE)</f>
        <v>0</v>
      </c>
      <c r="R988" s="132">
        <f t="shared" si="8"/>
        <v>0</v>
      </c>
      <c r="S988" s="205">
        <f>VLOOKUP('SS taxation calculator'!$C$12,'SS taxation calculator'!$BC$6:$BF$16,2,FALSE)</f>
        <v>0</v>
      </c>
      <c r="T988" s="132">
        <f t="shared" si="9"/>
        <v>0</v>
      </c>
    </row>
    <row r="989" ht="15.75" customHeight="1">
      <c r="A989" s="55">
        <f t="shared" si="13"/>
        <v>0</v>
      </c>
      <c r="B989" s="52">
        <f t="shared" si="2"/>
        <v>-70000</v>
      </c>
      <c r="C989" s="51">
        <f>'SS taxation calculator'!$G$7</f>
        <v>0</v>
      </c>
      <c r="D989" s="52">
        <f>'SS taxation calculator'!$C$7+B989+'SS taxation calculator'!$C$8+'SS taxation calculator'!$C$9*0.5-'Line By Line'!$E$12</f>
        <v>-70000</v>
      </c>
      <c r="E989" s="52">
        <f>IF(D989&lt;'Line By Line'!$E$14,0,MIN(D989-'Line By Line'!$E$14,'Line By Line'!$E$16))</f>
        <v>0</v>
      </c>
      <c r="F989" s="52">
        <f t="shared" si="3"/>
        <v>0</v>
      </c>
      <c r="G989" s="51" t="str">
        <f t="shared" si="4"/>
        <v>50% of 1st TH</v>
      </c>
      <c r="H989" s="51">
        <f>IF('Line By Line'!$E$14&lt;D989,D989-'Line By Line'!$E$14-E989,0)</f>
        <v>0</v>
      </c>
      <c r="I989" s="52">
        <f>H989*'SS taxation calculator'!$E$32</f>
        <v>0</v>
      </c>
      <c r="J989" s="52">
        <f t="shared" si="5"/>
        <v>0</v>
      </c>
      <c r="K989" s="204" t="str">
        <f t="shared" si="6"/>
        <v>#DIV/0!</v>
      </c>
      <c r="L989" s="54" t="str">
        <f>CONCATENATE("Adding $",ROUND(B989/1000,1),"K actually added $",ROUND((B989+(J989-'SS taxation calculator'!$G$8))/1000,1),"K")</f>
        <v>Adding $-70K actually added $-70K</v>
      </c>
      <c r="M989" s="61">
        <f>'SS taxation calculator'!$C$7+'SS taxation calculator'!$C$8+'SS taxation calculator'!$C$9+B989</f>
        <v>-70000</v>
      </c>
      <c r="N989" s="55">
        <f>J989+B989+'SS taxation calculator'!$C$7</f>
        <v>-70000</v>
      </c>
      <c r="O989" s="55">
        <f t="shared" si="7"/>
        <v>31500</v>
      </c>
      <c r="P989" s="132">
        <f>VLOOKUP('SS taxation calculator'!$C$12,'SS taxation calculator'!$BC$6:$BF$16,3,FALSE)</f>
        <v>0</v>
      </c>
      <c r="Q989" s="132">
        <f>VLOOKUP('SS taxation calculator'!$C$12,'SS taxation calculator'!$BC$6:$BF$16,4,FALSE)</f>
        <v>0</v>
      </c>
      <c r="R989" s="132">
        <f t="shared" si="8"/>
        <v>0</v>
      </c>
      <c r="S989" s="205">
        <f>VLOOKUP('SS taxation calculator'!$C$12,'SS taxation calculator'!$BC$6:$BF$16,2,FALSE)</f>
        <v>0</v>
      </c>
      <c r="T989" s="132">
        <f t="shared" si="9"/>
        <v>0</v>
      </c>
    </row>
    <row r="990" ht="15.75" customHeight="1">
      <c r="A990" s="55">
        <f t="shared" si="13"/>
        <v>0</v>
      </c>
      <c r="B990" s="52">
        <f t="shared" si="2"/>
        <v>-69000</v>
      </c>
      <c r="C990" s="51">
        <f>'SS taxation calculator'!$G$7</f>
        <v>0</v>
      </c>
      <c r="D990" s="52">
        <f>'SS taxation calculator'!$C$7+B990+'SS taxation calculator'!$C$8+'SS taxation calculator'!$C$9*0.5-'Line By Line'!$E$12</f>
        <v>-69000</v>
      </c>
      <c r="E990" s="52">
        <f>IF(D990&lt;'Line By Line'!$E$14,0,MIN(D990-'Line By Line'!$E$14,'Line By Line'!$E$16))</f>
        <v>0</v>
      </c>
      <c r="F990" s="52">
        <f t="shared" si="3"/>
        <v>0</v>
      </c>
      <c r="G990" s="51" t="str">
        <f t="shared" si="4"/>
        <v>50% of 1st TH</v>
      </c>
      <c r="H990" s="51">
        <f>IF('Line By Line'!$E$14&lt;D990,D990-'Line By Line'!$E$14-E990,0)</f>
        <v>0</v>
      </c>
      <c r="I990" s="52">
        <f>H990*'SS taxation calculator'!$E$32</f>
        <v>0</v>
      </c>
      <c r="J990" s="52">
        <f t="shared" si="5"/>
        <v>0</v>
      </c>
      <c r="K990" s="204" t="str">
        <f t="shared" si="6"/>
        <v>#DIV/0!</v>
      </c>
      <c r="L990" s="54" t="str">
        <f>CONCATENATE("Adding $",ROUND(B990/1000,1),"K actually added $",ROUND((B990+(J990-'SS taxation calculator'!$G$8))/1000,1),"K")</f>
        <v>Adding $-69K actually added $-69K</v>
      </c>
      <c r="M990" s="61">
        <f>'SS taxation calculator'!$C$7+'SS taxation calculator'!$C$8+'SS taxation calculator'!$C$9+B990</f>
        <v>-69000</v>
      </c>
      <c r="N990" s="55">
        <f>J990+B990+'SS taxation calculator'!$C$7</f>
        <v>-69000</v>
      </c>
      <c r="O990" s="55">
        <f t="shared" si="7"/>
        <v>31500</v>
      </c>
      <c r="P990" s="132">
        <f>VLOOKUP('SS taxation calculator'!$C$12,'SS taxation calculator'!$BC$6:$BF$16,3,FALSE)</f>
        <v>0</v>
      </c>
      <c r="Q990" s="132">
        <f>VLOOKUP('SS taxation calculator'!$C$12,'SS taxation calculator'!$BC$6:$BF$16,4,FALSE)</f>
        <v>0</v>
      </c>
      <c r="R990" s="132">
        <f t="shared" si="8"/>
        <v>0</v>
      </c>
      <c r="S990" s="205">
        <f>VLOOKUP('SS taxation calculator'!$C$12,'SS taxation calculator'!$BC$6:$BF$16,2,FALSE)</f>
        <v>0</v>
      </c>
      <c r="T990" s="132">
        <f t="shared" si="9"/>
        <v>0</v>
      </c>
    </row>
    <row r="991" ht="15.75" customHeight="1">
      <c r="A991" s="55">
        <f t="shared" si="13"/>
        <v>0</v>
      </c>
      <c r="B991" s="52">
        <f t="shared" si="2"/>
        <v>-68000</v>
      </c>
      <c r="C991" s="51">
        <f>'SS taxation calculator'!$G$7</f>
        <v>0</v>
      </c>
      <c r="D991" s="52">
        <f>'SS taxation calculator'!$C$7+B991+'SS taxation calculator'!$C$8+'SS taxation calculator'!$C$9*0.5-'Line By Line'!$E$12</f>
        <v>-68000</v>
      </c>
      <c r="E991" s="52">
        <f>IF(D991&lt;'Line By Line'!$E$14,0,MIN(D991-'Line By Line'!$E$14,'Line By Line'!$E$16))</f>
        <v>0</v>
      </c>
      <c r="F991" s="52">
        <f t="shared" si="3"/>
        <v>0</v>
      </c>
      <c r="G991" s="51" t="str">
        <f t="shared" si="4"/>
        <v>50% of 1st TH</v>
      </c>
      <c r="H991" s="51">
        <f>IF('Line By Line'!$E$14&lt;D991,D991-'Line By Line'!$E$14-E991,0)</f>
        <v>0</v>
      </c>
      <c r="I991" s="52">
        <f>H991*'SS taxation calculator'!$E$32</f>
        <v>0</v>
      </c>
      <c r="J991" s="52">
        <f t="shared" si="5"/>
        <v>0</v>
      </c>
      <c r="K991" s="204" t="str">
        <f t="shared" si="6"/>
        <v>#DIV/0!</v>
      </c>
      <c r="L991" s="54" t="str">
        <f>CONCATENATE("Adding $",ROUND(B991/1000,1),"K actually added $",ROUND((B991+(J991-'SS taxation calculator'!$G$8))/1000,1),"K")</f>
        <v>Adding $-68K actually added $-68K</v>
      </c>
      <c r="M991" s="61">
        <f>'SS taxation calculator'!$C$7+'SS taxation calculator'!$C$8+'SS taxation calculator'!$C$9+B991</f>
        <v>-68000</v>
      </c>
      <c r="N991" s="55">
        <f>J991+B991+'SS taxation calculator'!$C$7</f>
        <v>-68000</v>
      </c>
      <c r="O991" s="55">
        <f t="shared" si="7"/>
        <v>31500</v>
      </c>
      <c r="P991" s="132">
        <f>VLOOKUP('SS taxation calculator'!$C$12,'SS taxation calculator'!$BC$6:$BF$16,3,FALSE)</f>
        <v>0</v>
      </c>
      <c r="Q991" s="132">
        <f>VLOOKUP('SS taxation calculator'!$C$12,'SS taxation calculator'!$BC$6:$BF$16,4,FALSE)</f>
        <v>0</v>
      </c>
      <c r="R991" s="132">
        <f t="shared" si="8"/>
        <v>0</v>
      </c>
      <c r="S991" s="205">
        <f>VLOOKUP('SS taxation calculator'!$C$12,'SS taxation calculator'!$BC$6:$BF$16,2,FALSE)</f>
        <v>0</v>
      </c>
      <c r="T991" s="132">
        <f t="shared" si="9"/>
        <v>0</v>
      </c>
    </row>
    <row r="992" ht="15.75" customHeight="1">
      <c r="A992" s="55">
        <f t="shared" si="13"/>
        <v>0</v>
      </c>
      <c r="B992" s="52">
        <f t="shared" si="2"/>
        <v>-67000</v>
      </c>
      <c r="C992" s="51">
        <f>'SS taxation calculator'!$G$7</f>
        <v>0</v>
      </c>
      <c r="D992" s="52">
        <f>'SS taxation calculator'!$C$7+B992+'SS taxation calculator'!$C$8+'SS taxation calculator'!$C$9*0.5-'Line By Line'!$E$12</f>
        <v>-67000</v>
      </c>
      <c r="E992" s="52">
        <f>IF(D992&lt;'Line By Line'!$E$14,0,MIN(D992-'Line By Line'!$E$14,'Line By Line'!$E$16))</f>
        <v>0</v>
      </c>
      <c r="F992" s="52">
        <f t="shared" si="3"/>
        <v>0</v>
      </c>
      <c r="G992" s="51" t="str">
        <f t="shared" si="4"/>
        <v>50% of 1st TH</v>
      </c>
      <c r="H992" s="51">
        <f>IF('Line By Line'!$E$14&lt;D992,D992-'Line By Line'!$E$14-E992,0)</f>
        <v>0</v>
      </c>
      <c r="I992" s="52">
        <f>H992*'SS taxation calculator'!$E$32</f>
        <v>0</v>
      </c>
      <c r="J992" s="52">
        <f t="shared" si="5"/>
        <v>0</v>
      </c>
      <c r="K992" s="204" t="str">
        <f t="shared" si="6"/>
        <v>#DIV/0!</v>
      </c>
      <c r="L992" s="54" t="str">
        <f>CONCATENATE("Adding $",ROUND(B992/1000,1),"K actually added $",ROUND((B992+(J992-'SS taxation calculator'!$G$8))/1000,1),"K")</f>
        <v>Adding $-67K actually added $-67K</v>
      </c>
      <c r="M992" s="61">
        <f>'SS taxation calculator'!$C$7+'SS taxation calculator'!$C$8+'SS taxation calculator'!$C$9+B992</f>
        <v>-67000</v>
      </c>
      <c r="N992" s="55">
        <f>J992+B992+'SS taxation calculator'!$C$7</f>
        <v>-67000</v>
      </c>
      <c r="O992" s="55">
        <f t="shared" si="7"/>
        <v>31500</v>
      </c>
      <c r="P992" s="132">
        <f>VLOOKUP('SS taxation calculator'!$C$12,'SS taxation calculator'!$BC$6:$BF$16,3,FALSE)</f>
        <v>0</v>
      </c>
      <c r="Q992" s="132">
        <f>VLOOKUP('SS taxation calculator'!$C$12,'SS taxation calculator'!$BC$6:$BF$16,4,FALSE)</f>
        <v>0</v>
      </c>
      <c r="R992" s="132">
        <f t="shared" si="8"/>
        <v>0</v>
      </c>
      <c r="S992" s="205">
        <f>VLOOKUP('SS taxation calculator'!$C$12,'SS taxation calculator'!$BC$6:$BF$16,2,FALSE)</f>
        <v>0</v>
      </c>
      <c r="T992" s="132">
        <f t="shared" si="9"/>
        <v>0</v>
      </c>
    </row>
    <row r="993" ht="15.75" customHeight="1">
      <c r="A993" s="55">
        <f t="shared" si="13"/>
        <v>0</v>
      </c>
      <c r="B993" s="52">
        <f t="shared" si="2"/>
        <v>-66000</v>
      </c>
      <c r="C993" s="51">
        <f>'SS taxation calculator'!$G$7</f>
        <v>0</v>
      </c>
      <c r="D993" s="52">
        <f>'SS taxation calculator'!$C$7+B993+'SS taxation calculator'!$C$8+'SS taxation calculator'!$C$9*0.5-'Line By Line'!$E$12</f>
        <v>-66000</v>
      </c>
      <c r="E993" s="52">
        <f>IF(D993&lt;'Line By Line'!$E$14,0,MIN(D993-'Line By Line'!$E$14,'Line By Line'!$E$16))</f>
        <v>0</v>
      </c>
      <c r="F993" s="52">
        <f t="shared" si="3"/>
        <v>0</v>
      </c>
      <c r="G993" s="51" t="str">
        <f t="shared" si="4"/>
        <v>50% of 1st TH</v>
      </c>
      <c r="H993" s="51">
        <f>IF('Line By Line'!$E$14&lt;D993,D993-'Line By Line'!$E$14-E993,0)</f>
        <v>0</v>
      </c>
      <c r="I993" s="52">
        <f>H993*'SS taxation calculator'!$E$32</f>
        <v>0</v>
      </c>
      <c r="J993" s="52">
        <f t="shared" si="5"/>
        <v>0</v>
      </c>
      <c r="K993" s="204" t="str">
        <f t="shared" si="6"/>
        <v>#DIV/0!</v>
      </c>
      <c r="L993" s="54" t="str">
        <f>CONCATENATE("Adding $",ROUND(B993/1000,1),"K actually added $",ROUND((B993+(J993-'SS taxation calculator'!$G$8))/1000,1),"K")</f>
        <v>Adding $-66K actually added $-66K</v>
      </c>
      <c r="M993" s="61">
        <f>'SS taxation calculator'!$C$7+'SS taxation calculator'!$C$8+'SS taxation calculator'!$C$9+B993</f>
        <v>-66000</v>
      </c>
      <c r="N993" s="55">
        <f>J993+B993+'SS taxation calculator'!$C$7</f>
        <v>-66000</v>
      </c>
      <c r="O993" s="55">
        <f t="shared" si="7"/>
        <v>31500</v>
      </c>
      <c r="P993" s="132">
        <f>VLOOKUP('SS taxation calculator'!$C$12,'SS taxation calculator'!$BC$6:$BF$16,3,FALSE)</f>
        <v>0</v>
      </c>
      <c r="Q993" s="132">
        <f>VLOOKUP('SS taxation calculator'!$C$12,'SS taxation calculator'!$BC$6:$BF$16,4,FALSE)</f>
        <v>0</v>
      </c>
      <c r="R993" s="132">
        <f t="shared" si="8"/>
        <v>0</v>
      </c>
      <c r="S993" s="205">
        <f>VLOOKUP('SS taxation calculator'!$C$12,'SS taxation calculator'!$BC$6:$BF$16,2,FALSE)</f>
        <v>0</v>
      </c>
      <c r="T993" s="132">
        <f t="shared" si="9"/>
        <v>0</v>
      </c>
    </row>
    <row r="994" ht="15.75" customHeight="1">
      <c r="A994" s="55">
        <f t="shared" si="13"/>
        <v>0</v>
      </c>
      <c r="B994" s="52">
        <f t="shared" si="2"/>
        <v>-65000</v>
      </c>
      <c r="C994" s="51">
        <f>'SS taxation calculator'!$G$7</f>
        <v>0</v>
      </c>
      <c r="D994" s="52">
        <f>'SS taxation calculator'!$C$7+B994+'SS taxation calculator'!$C$8+'SS taxation calculator'!$C$9*0.5-'Line By Line'!$E$12</f>
        <v>-65000</v>
      </c>
      <c r="E994" s="52">
        <f>IF(D994&lt;'Line By Line'!$E$14,0,MIN(D994-'Line By Line'!$E$14,'Line By Line'!$E$16))</f>
        <v>0</v>
      </c>
      <c r="F994" s="52">
        <f t="shared" si="3"/>
        <v>0</v>
      </c>
      <c r="G994" s="51" t="str">
        <f t="shared" si="4"/>
        <v>50% of 1st TH</v>
      </c>
      <c r="H994" s="51">
        <f>IF('Line By Line'!$E$14&lt;D994,D994-'Line By Line'!$E$14-E994,0)</f>
        <v>0</v>
      </c>
      <c r="I994" s="52">
        <f>H994*'SS taxation calculator'!$E$32</f>
        <v>0</v>
      </c>
      <c r="J994" s="52">
        <f t="shared" si="5"/>
        <v>0</v>
      </c>
      <c r="K994" s="204" t="str">
        <f t="shared" si="6"/>
        <v>#DIV/0!</v>
      </c>
      <c r="L994" s="54" t="str">
        <f>CONCATENATE("Adding $",ROUND(B994/1000,1),"K actually added $",ROUND((B994+(J994-'SS taxation calculator'!$G$8))/1000,1),"K")</f>
        <v>Adding $-65K actually added $-65K</v>
      </c>
      <c r="M994" s="61">
        <f>'SS taxation calculator'!$C$7+'SS taxation calculator'!$C$8+'SS taxation calculator'!$C$9+B994</f>
        <v>-65000</v>
      </c>
      <c r="N994" s="55">
        <f>J994+B994+'SS taxation calculator'!$C$7</f>
        <v>-65000</v>
      </c>
      <c r="O994" s="55">
        <f t="shared" si="7"/>
        <v>31500</v>
      </c>
      <c r="P994" s="132">
        <f>VLOOKUP('SS taxation calculator'!$C$12,'SS taxation calculator'!$BC$6:$BF$16,3,FALSE)</f>
        <v>0</v>
      </c>
      <c r="Q994" s="132">
        <f>VLOOKUP('SS taxation calculator'!$C$12,'SS taxation calculator'!$BC$6:$BF$16,4,FALSE)</f>
        <v>0</v>
      </c>
      <c r="R994" s="132">
        <f t="shared" si="8"/>
        <v>0</v>
      </c>
      <c r="S994" s="205">
        <f>VLOOKUP('SS taxation calculator'!$C$12,'SS taxation calculator'!$BC$6:$BF$16,2,FALSE)</f>
        <v>0</v>
      </c>
      <c r="T994" s="132">
        <f t="shared" si="9"/>
        <v>0</v>
      </c>
    </row>
    <row r="995" ht="15.75" customHeight="1">
      <c r="A995" s="55">
        <f t="shared" si="13"/>
        <v>0</v>
      </c>
      <c r="B995" s="52">
        <f t="shared" si="2"/>
        <v>-64000</v>
      </c>
      <c r="C995" s="51">
        <f>'SS taxation calculator'!$G$7</f>
        <v>0</v>
      </c>
      <c r="D995" s="52">
        <f>'SS taxation calculator'!$C$7+B995+'SS taxation calculator'!$C$8+'SS taxation calculator'!$C$9*0.5-'Line By Line'!$E$12</f>
        <v>-64000</v>
      </c>
      <c r="E995" s="52">
        <f>IF(D995&lt;'Line By Line'!$E$14,0,MIN(D995-'Line By Line'!$E$14,'Line By Line'!$E$16))</f>
        <v>0</v>
      </c>
      <c r="F995" s="52">
        <f t="shared" si="3"/>
        <v>0</v>
      </c>
      <c r="G995" s="51" t="str">
        <f t="shared" si="4"/>
        <v>50% of 1st TH</v>
      </c>
      <c r="H995" s="51">
        <f>IF('Line By Line'!$E$14&lt;D995,D995-'Line By Line'!$E$14-E995,0)</f>
        <v>0</v>
      </c>
      <c r="I995" s="52">
        <f>H995*'SS taxation calculator'!$E$32</f>
        <v>0</v>
      </c>
      <c r="J995" s="52">
        <f t="shared" si="5"/>
        <v>0</v>
      </c>
      <c r="K995" s="204" t="str">
        <f t="shared" si="6"/>
        <v>#DIV/0!</v>
      </c>
      <c r="L995" s="54" t="str">
        <f>CONCATENATE("Adding $",ROUND(B995/1000,1),"K actually added $",ROUND((B995+(J995-'SS taxation calculator'!$G$8))/1000,1),"K")</f>
        <v>Adding $-64K actually added $-64K</v>
      </c>
      <c r="M995" s="61">
        <f>'SS taxation calculator'!$C$7+'SS taxation calculator'!$C$8+'SS taxation calculator'!$C$9+B995</f>
        <v>-64000</v>
      </c>
      <c r="N995" s="55">
        <f>J995+B995+'SS taxation calculator'!$C$7</f>
        <v>-64000</v>
      </c>
      <c r="O995" s="55">
        <f t="shared" si="7"/>
        <v>31500</v>
      </c>
      <c r="P995" s="132">
        <f>VLOOKUP('SS taxation calculator'!$C$12,'SS taxation calculator'!$BC$6:$BF$16,3,FALSE)</f>
        <v>0</v>
      </c>
      <c r="Q995" s="132">
        <f>VLOOKUP('SS taxation calculator'!$C$12,'SS taxation calculator'!$BC$6:$BF$16,4,FALSE)</f>
        <v>0</v>
      </c>
      <c r="R995" s="132">
        <f t="shared" si="8"/>
        <v>0</v>
      </c>
      <c r="S995" s="205">
        <f>VLOOKUP('SS taxation calculator'!$C$12,'SS taxation calculator'!$BC$6:$BF$16,2,FALSE)</f>
        <v>0</v>
      </c>
      <c r="T995" s="132">
        <f t="shared" si="9"/>
        <v>0</v>
      </c>
    </row>
    <row r="996" ht="15.75" customHeight="1">
      <c r="A996" s="55">
        <f t="shared" si="13"/>
        <v>0</v>
      </c>
      <c r="B996" s="52">
        <f t="shared" si="2"/>
        <v>-63000</v>
      </c>
      <c r="C996" s="51">
        <f>'SS taxation calculator'!$G$7</f>
        <v>0</v>
      </c>
      <c r="D996" s="52">
        <f>'SS taxation calculator'!$C$7+B996+'SS taxation calculator'!$C$8+'SS taxation calculator'!$C$9*0.5-'Line By Line'!$E$12</f>
        <v>-63000</v>
      </c>
      <c r="E996" s="52">
        <f>IF(D996&lt;'Line By Line'!$E$14,0,MIN(D996-'Line By Line'!$E$14,'Line By Line'!$E$16))</f>
        <v>0</v>
      </c>
      <c r="F996" s="52">
        <f t="shared" si="3"/>
        <v>0</v>
      </c>
      <c r="G996" s="51" t="str">
        <f t="shared" si="4"/>
        <v>50% of 1st TH</v>
      </c>
      <c r="H996" s="51">
        <f>IF('Line By Line'!$E$14&lt;D996,D996-'Line By Line'!$E$14-E996,0)</f>
        <v>0</v>
      </c>
      <c r="I996" s="52">
        <f>H996*'SS taxation calculator'!$E$32</f>
        <v>0</v>
      </c>
      <c r="J996" s="52">
        <f t="shared" si="5"/>
        <v>0</v>
      </c>
      <c r="K996" s="204" t="str">
        <f t="shared" si="6"/>
        <v>#DIV/0!</v>
      </c>
      <c r="L996" s="54" t="str">
        <f>CONCATENATE("Adding $",ROUND(B996/1000,1),"K actually added $",ROUND((B996+(J996-'SS taxation calculator'!$G$8))/1000,1),"K")</f>
        <v>Adding $-63K actually added $-63K</v>
      </c>
      <c r="M996" s="61">
        <f>'SS taxation calculator'!$C$7+'SS taxation calculator'!$C$8+'SS taxation calculator'!$C$9+B996</f>
        <v>-63000</v>
      </c>
      <c r="N996" s="55">
        <f>J996+B996+'SS taxation calculator'!$C$7</f>
        <v>-63000</v>
      </c>
      <c r="O996" s="55">
        <f t="shared" si="7"/>
        <v>31500</v>
      </c>
      <c r="P996" s="132">
        <f>VLOOKUP('SS taxation calculator'!$C$12,'SS taxation calculator'!$BC$6:$BF$16,3,FALSE)</f>
        <v>0</v>
      </c>
      <c r="Q996" s="132">
        <f>VLOOKUP('SS taxation calculator'!$C$12,'SS taxation calculator'!$BC$6:$BF$16,4,FALSE)</f>
        <v>0</v>
      </c>
      <c r="R996" s="132">
        <f t="shared" si="8"/>
        <v>0</v>
      </c>
      <c r="S996" s="205">
        <f>VLOOKUP('SS taxation calculator'!$C$12,'SS taxation calculator'!$BC$6:$BF$16,2,FALSE)</f>
        <v>0</v>
      </c>
      <c r="T996" s="132">
        <f t="shared" si="9"/>
        <v>0</v>
      </c>
    </row>
    <row r="997" ht="15.75" customHeight="1">
      <c r="A997" s="55">
        <f t="shared" si="13"/>
        <v>0</v>
      </c>
      <c r="B997" s="52">
        <f t="shared" si="2"/>
        <v>-62000</v>
      </c>
      <c r="C997" s="51">
        <f>'SS taxation calculator'!$G$7</f>
        <v>0</v>
      </c>
      <c r="D997" s="52">
        <f>'SS taxation calculator'!$C$7+B997+'SS taxation calculator'!$C$8+'SS taxation calculator'!$C$9*0.5-'Line By Line'!$E$12</f>
        <v>-62000</v>
      </c>
      <c r="E997" s="52">
        <f>IF(D997&lt;'Line By Line'!$E$14,0,MIN(D997-'Line By Line'!$E$14,'Line By Line'!$E$16))</f>
        <v>0</v>
      </c>
      <c r="F997" s="52">
        <f t="shared" si="3"/>
        <v>0</v>
      </c>
      <c r="G997" s="51" t="str">
        <f t="shared" si="4"/>
        <v>50% of 1st TH</v>
      </c>
      <c r="H997" s="51">
        <f>IF('Line By Line'!$E$14&lt;D997,D997-'Line By Line'!$E$14-E997,0)</f>
        <v>0</v>
      </c>
      <c r="I997" s="52">
        <f>H997*'SS taxation calculator'!$E$32</f>
        <v>0</v>
      </c>
      <c r="J997" s="52">
        <f t="shared" si="5"/>
        <v>0</v>
      </c>
      <c r="K997" s="204" t="str">
        <f t="shared" si="6"/>
        <v>#DIV/0!</v>
      </c>
      <c r="L997" s="54" t="str">
        <f>CONCATENATE("Adding $",ROUND(B997/1000,1),"K actually added $",ROUND((B997+(J997-'SS taxation calculator'!$G$8))/1000,1),"K")</f>
        <v>Adding $-62K actually added $-62K</v>
      </c>
      <c r="M997" s="61">
        <f>'SS taxation calculator'!$C$7+'SS taxation calculator'!$C$8+'SS taxation calculator'!$C$9+B997</f>
        <v>-62000</v>
      </c>
      <c r="N997" s="55">
        <f>J997+B997+'SS taxation calculator'!$C$7</f>
        <v>-62000</v>
      </c>
      <c r="O997" s="55">
        <f t="shared" si="7"/>
        <v>31500</v>
      </c>
      <c r="P997" s="132">
        <f>VLOOKUP('SS taxation calculator'!$C$12,'SS taxation calculator'!$BC$6:$BF$16,3,FALSE)</f>
        <v>0</v>
      </c>
      <c r="Q997" s="132">
        <f>VLOOKUP('SS taxation calculator'!$C$12,'SS taxation calculator'!$BC$6:$BF$16,4,FALSE)</f>
        <v>0</v>
      </c>
      <c r="R997" s="132">
        <f t="shared" si="8"/>
        <v>0</v>
      </c>
      <c r="S997" s="205">
        <f>VLOOKUP('SS taxation calculator'!$C$12,'SS taxation calculator'!$BC$6:$BF$16,2,FALSE)</f>
        <v>0</v>
      </c>
      <c r="T997" s="132">
        <f t="shared" si="9"/>
        <v>0</v>
      </c>
    </row>
    <row r="998" ht="15.75" customHeight="1">
      <c r="A998" s="55">
        <f t="shared" si="13"/>
        <v>0</v>
      </c>
      <c r="B998" s="52">
        <f t="shared" si="2"/>
        <v>-61000</v>
      </c>
      <c r="C998" s="51">
        <f>'SS taxation calculator'!$G$7</f>
        <v>0</v>
      </c>
      <c r="D998" s="52">
        <f>'SS taxation calculator'!$C$7+B998+'SS taxation calculator'!$C$8+'SS taxation calculator'!$C$9*0.5-'Line By Line'!$E$12</f>
        <v>-61000</v>
      </c>
      <c r="E998" s="52">
        <f>IF(D998&lt;'Line By Line'!$E$14,0,MIN(D998-'Line By Line'!$E$14,'Line By Line'!$E$16))</f>
        <v>0</v>
      </c>
      <c r="F998" s="52">
        <f t="shared" si="3"/>
        <v>0</v>
      </c>
      <c r="G998" s="51" t="str">
        <f t="shared" si="4"/>
        <v>50% of 1st TH</v>
      </c>
      <c r="H998" s="51">
        <f>IF('Line By Line'!$E$14&lt;D998,D998-'Line By Line'!$E$14-E998,0)</f>
        <v>0</v>
      </c>
      <c r="I998" s="52">
        <f>H998*'SS taxation calculator'!$E$32</f>
        <v>0</v>
      </c>
      <c r="J998" s="52">
        <f t="shared" si="5"/>
        <v>0</v>
      </c>
      <c r="K998" s="204" t="str">
        <f t="shared" si="6"/>
        <v>#DIV/0!</v>
      </c>
      <c r="L998" s="54" t="str">
        <f>CONCATENATE("Adding $",ROUND(B998/1000,1),"K actually added $",ROUND((B998+(J998-'SS taxation calculator'!$G$8))/1000,1),"K")</f>
        <v>Adding $-61K actually added $-61K</v>
      </c>
      <c r="M998" s="61">
        <f>'SS taxation calculator'!$C$7+'SS taxation calculator'!$C$8+'SS taxation calculator'!$C$9+B998</f>
        <v>-61000</v>
      </c>
      <c r="N998" s="55">
        <f>J998+B998+'SS taxation calculator'!$C$7</f>
        <v>-61000</v>
      </c>
      <c r="O998" s="55">
        <f t="shared" si="7"/>
        <v>31500</v>
      </c>
      <c r="P998" s="132">
        <f>VLOOKUP('SS taxation calculator'!$C$12,'SS taxation calculator'!$BC$6:$BF$16,3,FALSE)</f>
        <v>0</v>
      </c>
      <c r="Q998" s="132">
        <f>VLOOKUP('SS taxation calculator'!$C$12,'SS taxation calculator'!$BC$6:$BF$16,4,FALSE)</f>
        <v>0</v>
      </c>
      <c r="R998" s="132">
        <f t="shared" si="8"/>
        <v>0</v>
      </c>
      <c r="S998" s="205">
        <f>VLOOKUP('SS taxation calculator'!$C$12,'SS taxation calculator'!$BC$6:$BF$16,2,FALSE)</f>
        <v>0</v>
      </c>
      <c r="T998" s="132">
        <f t="shared" si="9"/>
        <v>0</v>
      </c>
    </row>
    <row r="999" ht="15.75" customHeight="1">
      <c r="A999" s="55">
        <f t="shared" si="13"/>
        <v>0</v>
      </c>
      <c r="B999" s="52">
        <f t="shared" si="2"/>
        <v>-60000</v>
      </c>
      <c r="C999" s="51">
        <f>'SS taxation calculator'!$G$7</f>
        <v>0</v>
      </c>
      <c r="D999" s="52">
        <f>'SS taxation calculator'!$C$7+B999+'SS taxation calculator'!$C$8+'SS taxation calculator'!$C$9*0.5-'Line By Line'!$E$12</f>
        <v>-60000</v>
      </c>
      <c r="E999" s="52">
        <f>IF(D999&lt;'Line By Line'!$E$14,0,MIN(D999-'Line By Line'!$E$14,'Line By Line'!$E$16))</f>
        <v>0</v>
      </c>
      <c r="F999" s="52">
        <f t="shared" si="3"/>
        <v>0</v>
      </c>
      <c r="G999" s="51" t="str">
        <f t="shared" si="4"/>
        <v>50% of 1st TH</v>
      </c>
      <c r="H999" s="51">
        <f>IF('Line By Line'!$E$14&lt;D999,D999-'Line By Line'!$E$14-E999,0)</f>
        <v>0</v>
      </c>
      <c r="I999" s="52">
        <f>H999*'SS taxation calculator'!$E$32</f>
        <v>0</v>
      </c>
      <c r="J999" s="52">
        <f t="shared" si="5"/>
        <v>0</v>
      </c>
      <c r="K999" s="204" t="str">
        <f t="shared" si="6"/>
        <v>#DIV/0!</v>
      </c>
      <c r="L999" s="54" t="str">
        <f>CONCATENATE("Adding $",ROUND(B999/1000,1),"K actually added $",ROUND((B999+(J999-'SS taxation calculator'!$G$8))/1000,1),"K")</f>
        <v>Adding $-60K actually added $-60K</v>
      </c>
      <c r="M999" s="61">
        <f>'SS taxation calculator'!$C$7+'SS taxation calculator'!$C$8+'SS taxation calculator'!$C$9+B999</f>
        <v>-60000</v>
      </c>
      <c r="N999" s="55">
        <f>J999+B999+'SS taxation calculator'!$C$7</f>
        <v>-60000</v>
      </c>
      <c r="O999" s="55">
        <f t="shared" si="7"/>
        <v>31500</v>
      </c>
      <c r="P999" s="132">
        <f>VLOOKUP('SS taxation calculator'!$C$12,'SS taxation calculator'!$BC$6:$BF$16,3,FALSE)</f>
        <v>0</v>
      </c>
      <c r="Q999" s="132">
        <f>VLOOKUP('SS taxation calculator'!$C$12,'SS taxation calculator'!$BC$6:$BF$16,4,FALSE)</f>
        <v>0</v>
      </c>
      <c r="R999" s="132">
        <f t="shared" si="8"/>
        <v>0</v>
      </c>
      <c r="S999" s="205">
        <f>VLOOKUP('SS taxation calculator'!$C$12,'SS taxation calculator'!$BC$6:$BF$16,2,FALSE)</f>
        <v>0</v>
      </c>
      <c r="T999" s="132">
        <f t="shared" si="9"/>
        <v>0</v>
      </c>
    </row>
    <row r="1000" ht="15.75" customHeight="1">
      <c r="A1000" s="55">
        <f t="shared" si="13"/>
        <v>0</v>
      </c>
      <c r="B1000" s="52">
        <f t="shared" si="2"/>
        <v>-59000</v>
      </c>
      <c r="C1000" s="51">
        <f>'SS taxation calculator'!$G$7</f>
        <v>0</v>
      </c>
      <c r="D1000" s="52">
        <f>'SS taxation calculator'!$C$7+B1000+'SS taxation calculator'!$C$8+'SS taxation calculator'!$C$9*0.5-'Line By Line'!$E$12</f>
        <v>-59000</v>
      </c>
      <c r="E1000" s="52">
        <f>IF(D1000&lt;'Line By Line'!$E$14,0,MIN(D1000-'Line By Line'!$E$14,'Line By Line'!$E$16))</f>
        <v>0</v>
      </c>
      <c r="F1000" s="52">
        <f t="shared" si="3"/>
        <v>0</v>
      </c>
      <c r="G1000" s="51" t="str">
        <f t="shared" si="4"/>
        <v>50% of 1st TH</v>
      </c>
      <c r="H1000" s="51">
        <f>IF('Line By Line'!$E$14&lt;D1000,D1000-'Line By Line'!$E$14-E1000,0)</f>
        <v>0</v>
      </c>
      <c r="I1000" s="52">
        <f>H1000*'SS taxation calculator'!$E$32</f>
        <v>0</v>
      </c>
      <c r="J1000" s="52">
        <f t="shared" si="5"/>
        <v>0</v>
      </c>
      <c r="K1000" s="204" t="str">
        <f t="shared" si="6"/>
        <v>#DIV/0!</v>
      </c>
      <c r="L1000" s="54" t="str">
        <f>CONCATENATE("Adding $",ROUND(B1000/1000,1),"K actually added $",ROUND((B1000+(J1000-'SS taxation calculator'!$G$8))/1000,1),"K")</f>
        <v>Adding $-59K actually added $-59K</v>
      </c>
      <c r="M1000" s="61">
        <f>'SS taxation calculator'!$C$7+'SS taxation calculator'!$C$8+'SS taxation calculator'!$C$9+B1000</f>
        <v>-59000</v>
      </c>
      <c r="N1000" s="55">
        <f>J1000+B1000+'SS taxation calculator'!$C$7</f>
        <v>-59000</v>
      </c>
      <c r="O1000" s="55">
        <f t="shared" si="7"/>
        <v>31500</v>
      </c>
      <c r="P1000" s="132">
        <f>VLOOKUP('SS taxation calculator'!$C$12,'SS taxation calculator'!$BC$6:$BF$16,3,FALSE)</f>
        <v>0</v>
      </c>
      <c r="Q1000" s="132">
        <f>VLOOKUP('SS taxation calculator'!$C$12,'SS taxation calculator'!$BC$6:$BF$16,4,FALSE)</f>
        <v>0</v>
      </c>
      <c r="R1000" s="132">
        <f t="shared" si="8"/>
        <v>0</v>
      </c>
      <c r="S1000" s="205">
        <f>VLOOKUP('SS taxation calculator'!$C$12,'SS taxation calculator'!$BC$6:$BF$16,2,FALSE)</f>
        <v>0</v>
      </c>
      <c r="T1000" s="132">
        <f t="shared" si="9"/>
        <v>0</v>
      </c>
    </row>
    <row r="1001" ht="15.75" customHeight="1">
      <c r="A1001" s="55">
        <f t="shared" si="13"/>
        <v>0</v>
      </c>
      <c r="B1001" s="52">
        <f t="shared" si="2"/>
        <v>-58000</v>
      </c>
      <c r="C1001" s="51">
        <f>'SS taxation calculator'!$G$7</f>
        <v>0</v>
      </c>
      <c r="D1001" s="52">
        <f>'SS taxation calculator'!$C$7+B1001+'SS taxation calculator'!$C$8+'SS taxation calculator'!$C$9*0.5-'Line By Line'!$E$12</f>
        <v>-58000</v>
      </c>
      <c r="E1001" s="52">
        <f>IF(D1001&lt;'Line By Line'!$E$14,0,MIN(D1001-'Line By Line'!$E$14,'Line By Line'!$E$16))</f>
        <v>0</v>
      </c>
      <c r="F1001" s="52">
        <f t="shared" si="3"/>
        <v>0</v>
      </c>
      <c r="G1001" s="51" t="str">
        <f t="shared" si="4"/>
        <v>50% of 1st TH</v>
      </c>
      <c r="H1001" s="51">
        <f>IF('Line By Line'!$E$14&lt;D1001,D1001-'Line By Line'!$E$14-E1001,0)</f>
        <v>0</v>
      </c>
      <c r="I1001" s="52">
        <f>H1001*'SS taxation calculator'!$E$32</f>
        <v>0</v>
      </c>
      <c r="J1001" s="52">
        <f t="shared" si="5"/>
        <v>0</v>
      </c>
      <c r="K1001" s="204" t="str">
        <f t="shared" si="6"/>
        <v>#DIV/0!</v>
      </c>
      <c r="L1001" s="54" t="str">
        <f>CONCATENATE("Adding $",ROUND(B1001/1000,1),"K actually added $",ROUND((B1001+(J1001-'SS taxation calculator'!$G$8))/1000,1),"K")</f>
        <v>Adding $-58K actually added $-58K</v>
      </c>
      <c r="M1001" s="61">
        <f>'SS taxation calculator'!$C$7+'SS taxation calculator'!$C$8+'SS taxation calculator'!$C$9+B1001</f>
        <v>-58000</v>
      </c>
      <c r="N1001" s="55">
        <f>J1001+B1001+'SS taxation calculator'!$C$7</f>
        <v>-58000</v>
      </c>
      <c r="O1001" s="55">
        <f t="shared" si="7"/>
        <v>31500</v>
      </c>
      <c r="P1001" s="132">
        <f>VLOOKUP('SS taxation calculator'!$C$12,'SS taxation calculator'!$BC$6:$BF$16,3,FALSE)</f>
        <v>0</v>
      </c>
      <c r="Q1001" s="132">
        <f>VLOOKUP('SS taxation calculator'!$C$12,'SS taxation calculator'!$BC$6:$BF$16,4,FALSE)</f>
        <v>0</v>
      </c>
      <c r="R1001" s="132">
        <f t="shared" si="8"/>
        <v>0</v>
      </c>
      <c r="S1001" s="205">
        <f>VLOOKUP('SS taxation calculator'!$C$12,'SS taxation calculator'!$BC$6:$BF$16,2,FALSE)</f>
        <v>0</v>
      </c>
      <c r="T1001" s="132">
        <f t="shared" si="9"/>
        <v>0</v>
      </c>
    </row>
    <row r="1002" ht="15.75" customHeight="1">
      <c r="A1002" s="55">
        <f t="shared" si="13"/>
        <v>0</v>
      </c>
      <c r="B1002" s="52">
        <f t="shared" si="2"/>
        <v>-57000</v>
      </c>
      <c r="C1002" s="51">
        <f>'SS taxation calculator'!$G$7</f>
        <v>0</v>
      </c>
      <c r="D1002" s="52">
        <f>'SS taxation calculator'!$C$7+B1002+'SS taxation calculator'!$C$8+'SS taxation calculator'!$C$9*0.5-'Line By Line'!$E$12</f>
        <v>-57000</v>
      </c>
      <c r="E1002" s="52">
        <f>IF(D1002&lt;'Line By Line'!$E$14,0,MIN(D1002-'Line By Line'!$E$14,'Line By Line'!$E$16))</f>
        <v>0</v>
      </c>
      <c r="F1002" s="52">
        <f t="shared" si="3"/>
        <v>0</v>
      </c>
      <c r="G1002" s="51" t="str">
        <f t="shared" si="4"/>
        <v>50% of 1st TH</v>
      </c>
      <c r="H1002" s="51">
        <f>IF('Line By Line'!$E$14&lt;D1002,D1002-'Line By Line'!$E$14-E1002,0)</f>
        <v>0</v>
      </c>
      <c r="I1002" s="52">
        <f>H1002*'SS taxation calculator'!$E$32</f>
        <v>0</v>
      </c>
      <c r="J1002" s="52">
        <f t="shared" si="5"/>
        <v>0</v>
      </c>
      <c r="K1002" s="204" t="str">
        <f t="shared" si="6"/>
        <v>#DIV/0!</v>
      </c>
      <c r="L1002" s="54" t="str">
        <f>CONCATENATE("Adding $",ROUND(B1002/1000,1),"K actually added $",ROUND((B1002+(J1002-'SS taxation calculator'!$G$8))/1000,1),"K")</f>
        <v>Adding $-57K actually added $-57K</v>
      </c>
      <c r="M1002" s="61">
        <f>'SS taxation calculator'!$C$7+'SS taxation calculator'!$C$8+'SS taxation calculator'!$C$9+B1002</f>
        <v>-57000</v>
      </c>
      <c r="N1002" s="55">
        <f>J1002+B1002+'SS taxation calculator'!$C$7</f>
        <v>-57000</v>
      </c>
      <c r="O1002" s="55">
        <f t="shared" si="7"/>
        <v>31500</v>
      </c>
      <c r="P1002" s="132">
        <f>VLOOKUP('SS taxation calculator'!$C$12,'SS taxation calculator'!$BC$6:$BF$16,3,FALSE)</f>
        <v>0</v>
      </c>
      <c r="Q1002" s="132">
        <f>VLOOKUP('SS taxation calculator'!$C$12,'SS taxation calculator'!$BC$6:$BF$16,4,FALSE)</f>
        <v>0</v>
      </c>
      <c r="R1002" s="132">
        <f t="shared" si="8"/>
        <v>0</v>
      </c>
      <c r="S1002" s="205">
        <f>VLOOKUP('SS taxation calculator'!$C$12,'SS taxation calculator'!$BC$6:$BF$16,2,FALSE)</f>
        <v>0</v>
      </c>
      <c r="T1002" s="132">
        <f t="shared" si="9"/>
        <v>0</v>
      </c>
    </row>
    <row r="1003" ht="15.75" customHeight="1">
      <c r="A1003" s="55">
        <f t="shared" si="13"/>
        <v>0</v>
      </c>
      <c r="B1003" s="52">
        <f t="shared" si="2"/>
        <v>-56000</v>
      </c>
      <c r="C1003" s="51">
        <f>'SS taxation calculator'!$G$7</f>
        <v>0</v>
      </c>
      <c r="D1003" s="52">
        <f>'SS taxation calculator'!$C$7+B1003+'SS taxation calculator'!$C$8+'SS taxation calculator'!$C$9*0.5-'Line By Line'!$E$12</f>
        <v>-56000</v>
      </c>
      <c r="E1003" s="52">
        <f>IF(D1003&lt;'Line By Line'!$E$14,0,MIN(D1003-'Line By Line'!$E$14,'Line By Line'!$E$16))</f>
        <v>0</v>
      </c>
      <c r="F1003" s="52">
        <f t="shared" si="3"/>
        <v>0</v>
      </c>
      <c r="G1003" s="51" t="str">
        <f t="shared" si="4"/>
        <v>50% of 1st TH</v>
      </c>
      <c r="H1003" s="51">
        <f>IF('Line By Line'!$E$14&lt;D1003,D1003-'Line By Line'!$E$14-E1003,0)</f>
        <v>0</v>
      </c>
      <c r="I1003" s="52">
        <f>H1003*'SS taxation calculator'!$E$32</f>
        <v>0</v>
      </c>
      <c r="J1003" s="52">
        <f t="shared" si="5"/>
        <v>0</v>
      </c>
      <c r="K1003" s="204" t="str">
        <f t="shared" si="6"/>
        <v>#DIV/0!</v>
      </c>
      <c r="L1003" s="54" t="str">
        <f>CONCATENATE("Adding $",ROUND(B1003/1000,1),"K actually added $",ROUND((B1003+(J1003-'SS taxation calculator'!$G$8))/1000,1),"K")</f>
        <v>Adding $-56K actually added $-56K</v>
      </c>
      <c r="M1003" s="61">
        <f>'SS taxation calculator'!$C$7+'SS taxation calculator'!$C$8+'SS taxation calculator'!$C$9+B1003</f>
        <v>-56000</v>
      </c>
      <c r="N1003" s="55">
        <f>J1003+B1003+'SS taxation calculator'!$C$7</f>
        <v>-56000</v>
      </c>
      <c r="O1003" s="55">
        <f t="shared" si="7"/>
        <v>31500</v>
      </c>
      <c r="P1003" s="132">
        <f>VLOOKUP('SS taxation calculator'!$C$12,'SS taxation calculator'!$BC$6:$BF$16,3,FALSE)</f>
        <v>0</v>
      </c>
      <c r="Q1003" s="132">
        <f>VLOOKUP('SS taxation calculator'!$C$12,'SS taxation calculator'!$BC$6:$BF$16,4,FALSE)</f>
        <v>0</v>
      </c>
      <c r="R1003" s="132">
        <f t="shared" si="8"/>
        <v>0</v>
      </c>
      <c r="S1003" s="205">
        <f>VLOOKUP('SS taxation calculator'!$C$12,'SS taxation calculator'!$BC$6:$BF$16,2,FALSE)</f>
        <v>0</v>
      </c>
      <c r="T1003" s="132">
        <f t="shared" si="9"/>
        <v>0</v>
      </c>
    </row>
    <row r="1004" ht="15.75" customHeight="1">
      <c r="A1004" s="55">
        <f t="shared" si="13"/>
        <v>0</v>
      </c>
      <c r="B1004" s="52">
        <f t="shared" si="2"/>
        <v>-55000</v>
      </c>
      <c r="C1004" s="51">
        <f>'SS taxation calculator'!$G$7</f>
        <v>0</v>
      </c>
      <c r="D1004" s="52">
        <f>'SS taxation calculator'!$C$7+B1004+'SS taxation calculator'!$C$8+'SS taxation calculator'!$C$9*0.5-'Line By Line'!$E$12</f>
        <v>-55000</v>
      </c>
      <c r="E1004" s="52">
        <f>IF(D1004&lt;'Line By Line'!$E$14,0,MIN(D1004-'Line By Line'!$E$14,'Line By Line'!$E$16))</f>
        <v>0</v>
      </c>
      <c r="F1004" s="52">
        <f t="shared" si="3"/>
        <v>0</v>
      </c>
      <c r="G1004" s="51" t="str">
        <f t="shared" si="4"/>
        <v>50% of 1st TH</v>
      </c>
      <c r="H1004" s="51">
        <f>IF('Line By Line'!$E$14&lt;D1004,D1004-'Line By Line'!$E$14-E1004,0)</f>
        <v>0</v>
      </c>
      <c r="I1004" s="52">
        <f>H1004*'SS taxation calculator'!$E$32</f>
        <v>0</v>
      </c>
      <c r="J1004" s="52">
        <f t="shared" si="5"/>
        <v>0</v>
      </c>
      <c r="K1004" s="204" t="str">
        <f t="shared" si="6"/>
        <v>#DIV/0!</v>
      </c>
      <c r="L1004" s="54" t="str">
        <f>CONCATENATE("Adding $",ROUND(B1004/1000,1),"K actually added $",ROUND((B1004+(J1004-'SS taxation calculator'!$G$8))/1000,1),"K")</f>
        <v>Adding $-55K actually added $-55K</v>
      </c>
      <c r="M1004" s="61">
        <f>'SS taxation calculator'!$C$7+'SS taxation calculator'!$C$8+'SS taxation calculator'!$C$9+B1004</f>
        <v>-55000</v>
      </c>
      <c r="N1004" s="55">
        <f>J1004+B1004+'SS taxation calculator'!$C$7</f>
        <v>-55000</v>
      </c>
      <c r="O1004" s="55">
        <f t="shared" si="7"/>
        <v>31500</v>
      </c>
      <c r="P1004" s="132">
        <f>VLOOKUP('SS taxation calculator'!$C$12,'SS taxation calculator'!$BC$6:$BF$16,3,FALSE)</f>
        <v>0</v>
      </c>
      <c r="Q1004" s="132">
        <f>VLOOKUP('SS taxation calculator'!$C$12,'SS taxation calculator'!$BC$6:$BF$16,4,FALSE)</f>
        <v>0</v>
      </c>
      <c r="R1004" s="132">
        <f t="shared" si="8"/>
        <v>0</v>
      </c>
      <c r="S1004" s="205">
        <f>VLOOKUP('SS taxation calculator'!$C$12,'SS taxation calculator'!$BC$6:$BF$16,2,FALSE)</f>
        <v>0</v>
      </c>
      <c r="T1004" s="132">
        <f t="shared" si="9"/>
        <v>0</v>
      </c>
    </row>
    <row r="1005" ht="15.75" customHeight="1">
      <c r="A1005" s="55">
        <f t="shared" si="13"/>
        <v>0</v>
      </c>
      <c r="B1005" s="52">
        <f t="shared" si="2"/>
        <v>-54000</v>
      </c>
      <c r="C1005" s="51">
        <f>'SS taxation calculator'!$G$7</f>
        <v>0</v>
      </c>
      <c r="D1005" s="52">
        <f>'SS taxation calculator'!$C$7+B1005+'SS taxation calculator'!$C$8+'SS taxation calculator'!$C$9*0.5-'Line By Line'!$E$12</f>
        <v>-54000</v>
      </c>
      <c r="E1005" s="52">
        <f>IF(D1005&lt;'Line By Line'!$E$14,0,MIN(D1005-'Line By Line'!$E$14,'Line By Line'!$E$16))</f>
        <v>0</v>
      </c>
      <c r="F1005" s="52">
        <f t="shared" si="3"/>
        <v>0</v>
      </c>
      <c r="G1005" s="51" t="str">
        <f t="shared" si="4"/>
        <v>50% of 1st TH</v>
      </c>
      <c r="H1005" s="51">
        <f>IF('Line By Line'!$E$14&lt;D1005,D1005-'Line By Line'!$E$14-E1005,0)</f>
        <v>0</v>
      </c>
      <c r="I1005" s="52">
        <f>H1005*'SS taxation calculator'!$E$32</f>
        <v>0</v>
      </c>
      <c r="J1005" s="52">
        <f t="shared" si="5"/>
        <v>0</v>
      </c>
      <c r="K1005" s="204" t="str">
        <f t="shared" si="6"/>
        <v>#DIV/0!</v>
      </c>
      <c r="L1005" s="54" t="str">
        <f>CONCATENATE("Adding $",ROUND(B1005/1000,1),"K actually added $",ROUND((B1005+(J1005-'SS taxation calculator'!$G$8))/1000,1),"K")</f>
        <v>Adding $-54K actually added $-54K</v>
      </c>
      <c r="M1005" s="61">
        <f>'SS taxation calculator'!$C$7+'SS taxation calculator'!$C$8+'SS taxation calculator'!$C$9+B1005</f>
        <v>-54000</v>
      </c>
      <c r="N1005" s="55">
        <f>J1005+B1005+'SS taxation calculator'!$C$7</f>
        <v>-54000</v>
      </c>
      <c r="O1005" s="55">
        <f t="shared" si="7"/>
        <v>31500</v>
      </c>
      <c r="P1005" s="132">
        <f>VLOOKUP('SS taxation calculator'!$C$12,'SS taxation calculator'!$BC$6:$BF$16,3,FALSE)</f>
        <v>0</v>
      </c>
      <c r="Q1005" s="132">
        <f>VLOOKUP('SS taxation calculator'!$C$12,'SS taxation calculator'!$BC$6:$BF$16,4,FALSE)</f>
        <v>0</v>
      </c>
      <c r="R1005" s="132">
        <f t="shared" si="8"/>
        <v>0</v>
      </c>
      <c r="S1005" s="205">
        <f>VLOOKUP('SS taxation calculator'!$C$12,'SS taxation calculator'!$BC$6:$BF$16,2,FALSE)</f>
        <v>0</v>
      </c>
      <c r="T1005" s="132">
        <f t="shared" si="9"/>
        <v>0</v>
      </c>
    </row>
    <row r="1006" ht="15.75" customHeight="1">
      <c r="A1006" s="55">
        <f t="shared" si="13"/>
        <v>0</v>
      </c>
      <c r="B1006" s="52">
        <f t="shared" si="2"/>
        <v>-53000</v>
      </c>
      <c r="C1006" s="51">
        <f>'SS taxation calculator'!$G$7</f>
        <v>0</v>
      </c>
      <c r="D1006" s="52">
        <f>'SS taxation calculator'!$C$7+B1006+'SS taxation calculator'!$C$8+'SS taxation calculator'!$C$9*0.5-'Line By Line'!$E$12</f>
        <v>-53000</v>
      </c>
      <c r="E1006" s="52">
        <f>IF(D1006&lt;'Line By Line'!$E$14,0,MIN(D1006-'Line By Line'!$E$14,'Line By Line'!$E$16))</f>
        <v>0</v>
      </c>
      <c r="F1006" s="52">
        <f t="shared" si="3"/>
        <v>0</v>
      </c>
      <c r="G1006" s="51" t="str">
        <f t="shared" si="4"/>
        <v>50% of 1st TH</v>
      </c>
      <c r="H1006" s="51">
        <f>IF('Line By Line'!$E$14&lt;D1006,D1006-'Line By Line'!$E$14-E1006,0)</f>
        <v>0</v>
      </c>
      <c r="I1006" s="52">
        <f>H1006*'SS taxation calculator'!$E$32</f>
        <v>0</v>
      </c>
      <c r="J1006" s="52">
        <f t="shared" si="5"/>
        <v>0</v>
      </c>
      <c r="K1006" s="204" t="str">
        <f t="shared" si="6"/>
        <v>#DIV/0!</v>
      </c>
      <c r="L1006" s="54" t="str">
        <f>CONCATENATE("Adding $",ROUND(B1006/1000,1),"K actually added $",ROUND((B1006+(J1006-'SS taxation calculator'!$G$8))/1000,1),"K")</f>
        <v>Adding $-53K actually added $-53K</v>
      </c>
      <c r="M1006" s="61">
        <f>'SS taxation calculator'!$C$7+'SS taxation calculator'!$C$8+'SS taxation calculator'!$C$9+B1006</f>
        <v>-53000</v>
      </c>
      <c r="N1006" s="55">
        <f>J1006+B1006+'SS taxation calculator'!$C$7</f>
        <v>-53000</v>
      </c>
      <c r="O1006" s="55">
        <f t="shared" si="7"/>
        <v>31500</v>
      </c>
      <c r="P1006" s="132">
        <f>VLOOKUP('SS taxation calculator'!$C$12,'SS taxation calculator'!$BC$6:$BF$16,3,FALSE)</f>
        <v>0</v>
      </c>
      <c r="Q1006" s="132">
        <f>VLOOKUP('SS taxation calculator'!$C$12,'SS taxation calculator'!$BC$6:$BF$16,4,FALSE)</f>
        <v>0</v>
      </c>
      <c r="R1006" s="132">
        <f t="shared" si="8"/>
        <v>0</v>
      </c>
      <c r="S1006" s="205">
        <f>VLOOKUP('SS taxation calculator'!$C$12,'SS taxation calculator'!$BC$6:$BF$16,2,FALSE)</f>
        <v>0</v>
      </c>
      <c r="T1006" s="132">
        <f t="shared" si="9"/>
        <v>0</v>
      </c>
    </row>
    <row r="1007" ht="15.75" customHeight="1">
      <c r="A1007" s="55">
        <f t="shared" si="13"/>
        <v>0</v>
      </c>
      <c r="B1007" s="52">
        <f t="shared" si="2"/>
        <v>-52000</v>
      </c>
      <c r="C1007" s="51">
        <f>'SS taxation calculator'!$G$7</f>
        <v>0</v>
      </c>
      <c r="D1007" s="52">
        <f>'SS taxation calculator'!$C$7+B1007+'SS taxation calculator'!$C$8+'SS taxation calculator'!$C$9*0.5-'Line By Line'!$E$12</f>
        <v>-52000</v>
      </c>
      <c r="E1007" s="52">
        <f>IF(D1007&lt;'Line By Line'!$E$14,0,MIN(D1007-'Line By Line'!$E$14,'Line By Line'!$E$16))</f>
        <v>0</v>
      </c>
      <c r="F1007" s="52">
        <f t="shared" si="3"/>
        <v>0</v>
      </c>
      <c r="G1007" s="51" t="str">
        <f t="shared" si="4"/>
        <v>50% of 1st TH</v>
      </c>
      <c r="H1007" s="51">
        <f>IF('Line By Line'!$E$14&lt;D1007,D1007-'Line By Line'!$E$14-E1007,0)</f>
        <v>0</v>
      </c>
      <c r="I1007" s="52">
        <f>H1007*'SS taxation calculator'!$E$32</f>
        <v>0</v>
      </c>
      <c r="J1007" s="52">
        <f t="shared" si="5"/>
        <v>0</v>
      </c>
      <c r="K1007" s="204" t="str">
        <f t="shared" si="6"/>
        <v>#DIV/0!</v>
      </c>
      <c r="L1007" s="54" t="str">
        <f>CONCATENATE("Adding $",ROUND(B1007/1000,1),"K actually added $",ROUND((B1007+(J1007-'SS taxation calculator'!$G$8))/1000,1),"K")</f>
        <v>Adding $-52K actually added $-52K</v>
      </c>
      <c r="M1007" s="61">
        <f>'SS taxation calculator'!$C$7+'SS taxation calculator'!$C$8+'SS taxation calculator'!$C$9+B1007</f>
        <v>-52000</v>
      </c>
      <c r="N1007" s="55">
        <f>J1007+B1007+'SS taxation calculator'!$C$7</f>
        <v>-52000</v>
      </c>
      <c r="O1007" s="55">
        <f t="shared" si="7"/>
        <v>31500</v>
      </c>
      <c r="P1007" s="132">
        <f>VLOOKUP('SS taxation calculator'!$C$12,'SS taxation calculator'!$BC$6:$BF$16,3,FALSE)</f>
        <v>0</v>
      </c>
      <c r="Q1007" s="132">
        <f>VLOOKUP('SS taxation calculator'!$C$12,'SS taxation calculator'!$BC$6:$BF$16,4,FALSE)</f>
        <v>0</v>
      </c>
      <c r="R1007" s="132">
        <f t="shared" si="8"/>
        <v>0</v>
      </c>
      <c r="S1007" s="205">
        <f>VLOOKUP('SS taxation calculator'!$C$12,'SS taxation calculator'!$BC$6:$BF$16,2,FALSE)</f>
        <v>0</v>
      </c>
      <c r="T1007" s="132">
        <f t="shared" si="9"/>
        <v>0</v>
      </c>
    </row>
    <row r="1008" ht="15.75" customHeight="1">
      <c r="A1008" s="55">
        <f t="shared" si="13"/>
        <v>0</v>
      </c>
      <c r="B1008" s="52">
        <f t="shared" si="2"/>
        <v>-51000</v>
      </c>
      <c r="C1008" s="51">
        <f>'SS taxation calculator'!$G$7</f>
        <v>0</v>
      </c>
      <c r="D1008" s="52">
        <f>'SS taxation calculator'!$C$7+B1008+'SS taxation calculator'!$C$8+'SS taxation calculator'!$C$9*0.5-'Line By Line'!$E$12</f>
        <v>-51000</v>
      </c>
      <c r="E1008" s="52">
        <f>IF(D1008&lt;'Line By Line'!$E$14,0,MIN(D1008-'Line By Line'!$E$14,'Line By Line'!$E$16))</f>
        <v>0</v>
      </c>
      <c r="F1008" s="52">
        <f t="shared" si="3"/>
        <v>0</v>
      </c>
      <c r="G1008" s="51" t="str">
        <f t="shared" si="4"/>
        <v>50% of 1st TH</v>
      </c>
      <c r="H1008" s="51">
        <f>IF('Line By Line'!$E$14&lt;D1008,D1008-'Line By Line'!$E$14-E1008,0)</f>
        <v>0</v>
      </c>
      <c r="I1008" s="52">
        <f>H1008*'SS taxation calculator'!$E$32</f>
        <v>0</v>
      </c>
      <c r="J1008" s="52">
        <f t="shared" si="5"/>
        <v>0</v>
      </c>
      <c r="K1008" s="204" t="str">
        <f t="shared" si="6"/>
        <v>#DIV/0!</v>
      </c>
      <c r="L1008" s="54" t="str">
        <f>CONCATENATE("Adding $",ROUND(B1008/1000,1),"K actually added $",ROUND((B1008+(J1008-'SS taxation calculator'!$G$8))/1000,1),"K")</f>
        <v>Adding $-51K actually added $-51K</v>
      </c>
      <c r="M1008" s="61">
        <f>'SS taxation calculator'!$C$7+'SS taxation calculator'!$C$8+'SS taxation calculator'!$C$9+B1008</f>
        <v>-51000</v>
      </c>
      <c r="N1008" s="55">
        <f>J1008+B1008+'SS taxation calculator'!$C$7</f>
        <v>-51000</v>
      </c>
      <c r="O1008" s="55">
        <f t="shared" si="7"/>
        <v>31500</v>
      </c>
      <c r="P1008" s="132">
        <f>VLOOKUP('SS taxation calculator'!$C$12,'SS taxation calculator'!$BC$6:$BF$16,3,FALSE)</f>
        <v>0</v>
      </c>
      <c r="Q1008" s="132">
        <f>VLOOKUP('SS taxation calculator'!$C$12,'SS taxation calculator'!$BC$6:$BF$16,4,FALSE)</f>
        <v>0</v>
      </c>
      <c r="R1008" s="132">
        <f t="shared" si="8"/>
        <v>0</v>
      </c>
      <c r="S1008" s="205">
        <f>VLOOKUP('SS taxation calculator'!$C$12,'SS taxation calculator'!$BC$6:$BF$16,2,FALSE)</f>
        <v>0</v>
      </c>
      <c r="T1008" s="132">
        <f t="shared" si="9"/>
        <v>0</v>
      </c>
    </row>
    <row r="1009" ht="15.75" customHeight="1">
      <c r="A1009" s="55">
        <f t="shared" si="13"/>
        <v>0</v>
      </c>
      <c r="B1009" s="52">
        <f t="shared" si="2"/>
        <v>-50000</v>
      </c>
      <c r="C1009" s="51">
        <f>'SS taxation calculator'!$G$7</f>
        <v>0</v>
      </c>
      <c r="D1009" s="52">
        <f>'SS taxation calculator'!$C$7+B1009+'SS taxation calculator'!$C$8+'SS taxation calculator'!$C$9*0.5-'Line By Line'!$E$12</f>
        <v>-50000</v>
      </c>
      <c r="E1009" s="52">
        <f>IF(D1009&lt;'Line By Line'!$E$14,0,MIN(D1009-'Line By Line'!$E$14,'Line By Line'!$E$16))</f>
        <v>0</v>
      </c>
      <c r="F1009" s="52">
        <f t="shared" si="3"/>
        <v>0</v>
      </c>
      <c r="G1009" s="51" t="str">
        <f t="shared" si="4"/>
        <v>50% of 1st TH</v>
      </c>
      <c r="H1009" s="51">
        <f>IF('Line By Line'!$E$14&lt;D1009,D1009-'Line By Line'!$E$14-E1009,0)</f>
        <v>0</v>
      </c>
      <c r="I1009" s="52">
        <f>H1009*'SS taxation calculator'!$E$32</f>
        <v>0</v>
      </c>
      <c r="J1009" s="52">
        <f t="shared" si="5"/>
        <v>0</v>
      </c>
      <c r="K1009" s="204" t="str">
        <f t="shared" si="6"/>
        <v>#DIV/0!</v>
      </c>
      <c r="L1009" s="54" t="str">
        <f>CONCATENATE("Adding $",ROUND(B1009/1000,1),"K actually added $",ROUND((B1009+(J1009-'SS taxation calculator'!$G$8))/1000,1),"K")</f>
        <v>Adding $-50K actually added $-50K</v>
      </c>
      <c r="M1009" s="61">
        <f>'SS taxation calculator'!$C$7+'SS taxation calculator'!$C$8+'SS taxation calculator'!$C$9+B1009</f>
        <v>-50000</v>
      </c>
      <c r="N1009" s="55">
        <f>J1009+B1009+'SS taxation calculator'!$C$7</f>
        <v>-50000</v>
      </c>
      <c r="O1009" s="55">
        <f t="shared" si="7"/>
        <v>31500</v>
      </c>
      <c r="P1009" s="132">
        <f>VLOOKUP('SS taxation calculator'!$C$12,'SS taxation calculator'!$BC$6:$BF$16,3,FALSE)</f>
        <v>0</v>
      </c>
      <c r="Q1009" s="132">
        <f>VLOOKUP('SS taxation calculator'!$C$12,'SS taxation calculator'!$BC$6:$BF$16,4,FALSE)</f>
        <v>0</v>
      </c>
      <c r="R1009" s="132">
        <f t="shared" si="8"/>
        <v>0</v>
      </c>
      <c r="S1009" s="205">
        <f>VLOOKUP('SS taxation calculator'!$C$12,'SS taxation calculator'!$BC$6:$BF$16,2,FALSE)</f>
        <v>0</v>
      </c>
      <c r="T1009" s="132">
        <f t="shared" si="9"/>
        <v>0</v>
      </c>
    </row>
    <row r="1010" ht="15.75" customHeight="1">
      <c r="A1010" s="55">
        <f t="shared" si="13"/>
        <v>0</v>
      </c>
      <c r="B1010" s="52">
        <f t="shared" si="2"/>
        <v>-49000</v>
      </c>
      <c r="C1010" s="51">
        <f>'SS taxation calculator'!$G$7</f>
        <v>0</v>
      </c>
      <c r="D1010" s="52">
        <f>'SS taxation calculator'!$C$7+B1010+'SS taxation calculator'!$C$8+'SS taxation calculator'!$C$9*0.5-'Line By Line'!$E$12</f>
        <v>-49000</v>
      </c>
      <c r="E1010" s="52">
        <f>IF(D1010&lt;'Line By Line'!$E$14,0,MIN(D1010-'Line By Line'!$E$14,'Line By Line'!$E$16))</f>
        <v>0</v>
      </c>
      <c r="F1010" s="52">
        <f t="shared" si="3"/>
        <v>0</v>
      </c>
      <c r="G1010" s="51" t="str">
        <f t="shared" si="4"/>
        <v>50% of 1st TH</v>
      </c>
      <c r="H1010" s="51">
        <f>IF('Line By Line'!$E$14&lt;D1010,D1010-'Line By Line'!$E$14-E1010,0)</f>
        <v>0</v>
      </c>
      <c r="I1010" s="52">
        <f>H1010*'SS taxation calculator'!$E$32</f>
        <v>0</v>
      </c>
      <c r="J1010" s="52">
        <f t="shared" si="5"/>
        <v>0</v>
      </c>
      <c r="K1010" s="204" t="str">
        <f t="shared" si="6"/>
        <v>#DIV/0!</v>
      </c>
      <c r="L1010" s="54" t="str">
        <f>CONCATENATE("Adding $",ROUND(B1010/1000,1),"K actually added $",ROUND((B1010+(J1010-'SS taxation calculator'!$G$8))/1000,1),"K")</f>
        <v>Adding $-49K actually added $-49K</v>
      </c>
      <c r="M1010" s="61">
        <f>'SS taxation calculator'!$C$7+'SS taxation calculator'!$C$8+'SS taxation calculator'!$C$9+B1010</f>
        <v>-49000</v>
      </c>
      <c r="N1010" s="55">
        <f>J1010+B1010+'SS taxation calculator'!$C$7</f>
        <v>-49000</v>
      </c>
      <c r="O1010" s="55">
        <f t="shared" si="7"/>
        <v>31500</v>
      </c>
      <c r="P1010" s="132">
        <f>VLOOKUP('SS taxation calculator'!$C$12,'SS taxation calculator'!$BC$6:$BF$16,3,FALSE)</f>
        <v>0</v>
      </c>
      <c r="Q1010" s="132">
        <f>VLOOKUP('SS taxation calculator'!$C$12,'SS taxation calculator'!$BC$6:$BF$16,4,FALSE)</f>
        <v>0</v>
      </c>
      <c r="R1010" s="132">
        <f t="shared" si="8"/>
        <v>0</v>
      </c>
      <c r="S1010" s="205">
        <f>VLOOKUP('SS taxation calculator'!$C$12,'SS taxation calculator'!$BC$6:$BF$16,2,FALSE)</f>
        <v>0</v>
      </c>
      <c r="T1010" s="132">
        <f t="shared" si="9"/>
        <v>0</v>
      </c>
    </row>
    <row r="1011" ht="15.75" customHeight="1">
      <c r="A1011" s="55">
        <f t="shared" si="13"/>
        <v>0</v>
      </c>
      <c r="B1011" s="52">
        <f t="shared" si="2"/>
        <v>-48000</v>
      </c>
      <c r="C1011" s="51">
        <f>'SS taxation calculator'!$G$7</f>
        <v>0</v>
      </c>
      <c r="D1011" s="52">
        <f>'SS taxation calculator'!$C$7+B1011+'SS taxation calculator'!$C$8+'SS taxation calculator'!$C$9*0.5-'Line By Line'!$E$12</f>
        <v>-48000</v>
      </c>
      <c r="E1011" s="52">
        <f>IF(D1011&lt;'Line By Line'!$E$14,0,MIN(D1011-'Line By Line'!$E$14,'Line By Line'!$E$16))</f>
        <v>0</v>
      </c>
      <c r="F1011" s="52">
        <f t="shared" si="3"/>
        <v>0</v>
      </c>
      <c r="G1011" s="51" t="str">
        <f t="shared" si="4"/>
        <v>50% of 1st TH</v>
      </c>
      <c r="H1011" s="51">
        <f>IF('Line By Line'!$E$14&lt;D1011,D1011-'Line By Line'!$E$14-E1011,0)</f>
        <v>0</v>
      </c>
      <c r="I1011" s="52">
        <f>H1011*'SS taxation calculator'!$E$32</f>
        <v>0</v>
      </c>
      <c r="J1011" s="52">
        <f t="shared" si="5"/>
        <v>0</v>
      </c>
      <c r="K1011" s="204" t="str">
        <f t="shared" si="6"/>
        <v>#DIV/0!</v>
      </c>
      <c r="L1011" s="54" t="str">
        <f>CONCATENATE("Adding $",ROUND(B1011/1000,1),"K actually added $",ROUND((B1011+(J1011-'SS taxation calculator'!$G$8))/1000,1),"K")</f>
        <v>Adding $-48K actually added $-48K</v>
      </c>
      <c r="M1011" s="61">
        <f>'SS taxation calculator'!$C$7+'SS taxation calculator'!$C$8+'SS taxation calculator'!$C$9+B1011</f>
        <v>-48000</v>
      </c>
      <c r="N1011" s="55">
        <f>J1011+B1011+'SS taxation calculator'!$C$7</f>
        <v>-48000</v>
      </c>
      <c r="O1011" s="55">
        <f t="shared" si="7"/>
        <v>31500</v>
      </c>
      <c r="P1011" s="132">
        <f>VLOOKUP('SS taxation calculator'!$C$12,'SS taxation calculator'!$BC$6:$BF$16,3,FALSE)</f>
        <v>0</v>
      </c>
      <c r="Q1011" s="132">
        <f>VLOOKUP('SS taxation calculator'!$C$12,'SS taxation calculator'!$BC$6:$BF$16,4,FALSE)</f>
        <v>0</v>
      </c>
      <c r="R1011" s="132">
        <f t="shared" si="8"/>
        <v>0</v>
      </c>
      <c r="S1011" s="205">
        <f>VLOOKUP('SS taxation calculator'!$C$12,'SS taxation calculator'!$BC$6:$BF$16,2,FALSE)</f>
        <v>0</v>
      </c>
      <c r="T1011" s="132">
        <f t="shared" si="9"/>
        <v>0</v>
      </c>
    </row>
    <row r="1012" ht="15.75" customHeight="1">
      <c r="A1012" s="55">
        <f t="shared" si="13"/>
        <v>0</v>
      </c>
      <c r="B1012" s="52">
        <f t="shared" si="2"/>
        <v>-47000</v>
      </c>
      <c r="C1012" s="51">
        <f>'SS taxation calculator'!$G$7</f>
        <v>0</v>
      </c>
      <c r="D1012" s="52">
        <f>'SS taxation calculator'!$C$7+B1012+'SS taxation calculator'!$C$8+'SS taxation calculator'!$C$9*0.5-'Line By Line'!$E$12</f>
        <v>-47000</v>
      </c>
      <c r="E1012" s="52">
        <f>IF(D1012&lt;'Line By Line'!$E$14,0,MIN(D1012-'Line By Line'!$E$14,'Line By Line'!$E$16))</f>
        <v>0</v>
      </c>
      <c r="F1012" s="52">
        <f t="shared" si="3"/>
        <v>0</v>
      </c>
      <c r="G1012" s="51" t="str">
        <f t="shared" si="4"/>
        <v>50% of 1st TH</v>
      </c>
      <c r="H1012" s="51">
        <f>IF('Line By Line'!$E$14&lt;D1012,D1012-'Line By Line'!$E$14-E1012,0)</f>
        <v>0</v>
      </c>
      <c r="I1012" s="52">
        <f>H1012*'SS taxation calculator'!$E$32</f>
        <v>0</v>
      </c>
      <c r="J1012" s="52">
        <f t="shared" si="5"/>
        <v>0</v>
      </c>
      <c r="K1012" s="204" t="str">
        <f t="shared" si="6"/>
        <v>#DIV/0!</v>
      </c>
      <c r="L1012" s="54" t="str">
        <f>CONCATENATE("Adding $",ROUND(B1012/1000,1),"K actually added $",ROUND((B1012+(J1012-'SS taxation calculator'!$G$8))/1000,1),"K")</f>
        <v>Adding $-47K actually added $-47K</v>
      </c>
      <c r="M1012" s="61">
        <f>'SS taxation calculator'!$C$7+'SS taxation calculator'!$C$8+'SS taxation calculator'!$C$9+B1012</f>
        <v>-47000</v>
      </c>
      <c r="N1012" s="55">
        <f>J1012+B1012+'SS taxation calculator'!$C$7</f>
        <v>-47000</v>
      </c>
      <c r="O1012" s="55">
        <f t="shared" si="7"/>
        <v>31500</v>
      </c>
      <c r="P1012" s="132">
        <f>VLOOKUP('SS taxation calculator'!$C$12,'SS taxation calculator'!$BC$6:$BF$16,3,FALSE)</f>
        <v>0</v>
      </c>
      <c r="Q1012" s="132">
        <f>VLOOKUP('SS taxation calculator'!$C$12,'SS taxation calculator'!$BC$6:$BF$16,4,FALSE)</f>
        <v>0</v>
      </c>
      <c r="R1012" s="132">
        <f t="shared" si="8"/>
        <v>0</v>
      </c>
      <c r="S1012" s="205">
        <f>VLOOKUP('SS taxation calculator'!$C$12,'SS taxation calculator'!$BC$6:$BF$16,2,FALSE)</f>
        <v>0</v>
      </c>
      <c r="T1012" s="132">
        <f t="shared" si="9"/>
        <v>0</v>
      </c>
    </row>
    <row r="1013" ht="15.75" customHeight="1">
      <c r="A1013" s="55">
        <f t="shared" si="13"/>
        <v>0</v>
      </c>
      <c r="B1013" s="52">
        <f t="shared" si="2"/>
        <v>-46000</v>
      </c>
      <c r="C1013" s="51">
        <f>'SS taxation calculator'!$G$7</f>
        <v>0</v>
      </c>
      <c r="D1013" s="52">
        <f>'SS taxation calculator'!$C$7+B1013+'SS taxation calculator'!$C$8+'SS taxation calculator'!$C$9*0.5-'Line By Line'!$E$12</f>
        <v>-46000</v>
      </c>
      <c r="E1013" s="52">
        <f>IF(D1013&lt;'Line By Line'!$E$14,0,MIN(D1013-'Line By Line'!$E$14,'Line By Line'!$E$16))</f>
        <v>0</v>
      </c>
      <c r="F1013" s="52">
        <f t="shared" si="3"/>
        <v>0</v>
      </c>
      <c r="G1013" s="51" t="str">
        <f t="shared" si="4"/>
        <v>50% of 1st TH</v>
      </c>
      <c r="H1013" s="51">
        <f>IF('Line By Line'!$E$14&lt;D1013,D1013-'Line By Line'!$E$14-E1013,0)</f>
        <v>0</v>
      </c>
      <c r="I1013" s="52">
        <f>H1013*'SS taxation calculator'!$E$32</f>
        <v>0</v>
      </c>
      <c r="J1013" s="52">
        <f t="shared" si="5"/>
        <v>0</v>
      </c>
      <c r="K1013" s="204" t="str">
        <f t="shared" si="6"/>
        <v>#DIV/0!</v>
      </c>
      <c r="L1013" s="54" t="str">
        <f>CONCATENATE("Adding $",ROUND(B1013/1000,1),"K actually added $",ROUND((B1013+(J1013-'SS taxation calculator'!$G$8))/1000,1),"K")</f>
        <v>Adding $-46K actually added $-46K</v>
      </c>
      <c r="M1013" s="61">
        <f>'SS taxation calculator'!$C$7+'SS taxation calculator'!$C$8+'SS taxation calculator'!$C$9+B1013</f>
        <v>-46000</v>
      </c>
      <c r="N1013" s="55">
        <f>J1013+B1013+'SS taxation calculator'!$C$7</f>
        <v>-46000</v>
      </c>
      <c r="O1013" s="55">
        <f t="shared" si="7"/>
        <v>31500</v>
      </c>
      <c r="P1013" s="132">
        <f>VLOOKUP('SS taxation calculator'!$C$12,'SS taxation calculator'!$BC$6:$BF$16,3,FALSE)</f>
        <v>0</v>
      </c>
      <c r="Q1013" s="132">
        <f>VLOOKUP('SS taxation calculator'!$C$12,'SS taxation calculator'!$BC$6:$BF$16,4,FALSE)</f>
        <v>0</v>
      </c>
      <c r="R1013" s="132">
        <f t="shared" si="8"/>
        <v>0</v>
      </c>
      <c r="S1013" s="205">
        <f>VLOOKUP('SS taxation calculator'!$C$12,'SS taxation calculator'!$BC$6:$BF$16,2,FALSE)</f>
        <v>0</v>
      </c>
      <c r="T1013" s="132">
        <f t="shared" si="9"/>
        <v>0</v>
      </c>
    </row>
    <row r="1014" ht="15.75" customHeight="1">
      <c r="A1014" s="55">
        <f t="shared" si="13"/>
        <v>0</v>
      </c>
      <c r="B1014" s="52">
        <f t="shared" si="2"/>
        <v>-45000</v>
      </c>
      <c r="C1014" s="51">
        <f>'SS taxation calculator'!$G$7</f>
        <v>0</v>
      </c>
      <c r="D1014" s="52">
        <f>'SS taxation calculator'!$C$7+B1014+'SS taxation calculator'!$C$8+'SS taxation calculator'!$C$9*0.5-'Line By Line'!$E$12</f>
        <v>-45000</v>
      </c>
      <c r="E1014" s="52">
        <f>IF(D1014&lt;'Line By Line'!$E$14,0,MIN(D1014-'Line By Line'!$E$14,'Line By Line'!$E$16))</f>
        <v>0</v>
      </c>
      <c r="F1014" s="52">
        <f t="shared" si="3"/>
        <v>0</v>
      </c>
      <c r="G1014" s="51" t="str">
        <f t="shared" si="4"/>
        <v>50% of 1st TH</v>
      </c>
      <c r="H1014" s="51">
        <f>IF('Line By Line'!$E$14&lt;D1014,D1014-'Line By Line'!$E$14-E1014,0)</f>
        <v>0</v>
      </c>
      <c r="I1014" s="52">
        <f>H1014*'SS taxation calculator'!$E$32</f>
        <v>0</v>
      </c>
      <c r="J1014" s="52">
        <f t="shared" si="5"/>
        <v>0</v>
      </c>
      <c r="K1014" s="204" t="str">
        <f t="shared" si="6"/>
        <v>#DIV/0!</v>
      </c>
      <c r="L1014" s="54" t="str">
        <f>CONCATENATE("Adding $",ROUND(B1014/1000,1),"K actually added $",ROUND((B1014+(J1014-'SS taxation calculator'!$G$8))/1000,1),"K")</f>
        <v>Adding $-45K actually added $-45K</v>
      </c>
      <c r="M1014" s="61">
        <f>'SS taxation calculator'!$C$7+'SS taxation calculator'!$C$8+'SS taxation calculator'!$C$9+B1014</f>
        <v>-45000</v>
      </c>
      <c r="N1014" s="55">
        <f>J1014+B1014+'SS taxation calculator'!$C$7</f>
        <v>-45000</v>
      </c>
      <c r="O1014" s="55">
        <f t="shared" si="7"/>
        <v>31500</v>
      </c>
      <c r="P1014" s="132">
        <f>VLOOKUP('SS taxation calculator'!$C$12,'SS taxation calculator'!$BC$6:$BF$16,3,FALSE)</f>
        <v>0</v>
      </c>
      <c r="Q1014" s="132">
        <f>VLOOKUP('SS taxation calculator'!$C$12,'SS taxation calculator'!$BC$6:$BF$16,4,FALSE)</f>
        <v>0</v>
      </c>
      <c r="R1014" s="132">
        <f t="shared" si="8"/>
        <v>0</v>
      </c>
      <c r="S1014" s="205">
        <f>VLOOKUP('SS taxation calculator'!$C$12,'SS taxation calculator'!$BC$6:$BF$16,2,FALSE)</f>
        <v>0</v>
      </c>
      <c r="T1014" s="132">
        <f t="shared" si="9"/>
        <v>0</v>
      </c>
    </row>
    <row r="1015" ht="15.75" customHeight="1">
      <c r="A1015" s="55">
        <f t="shared" si="13"/>
        <v>0</v>
      </c>
      <c r="B1015" s="52">
        <f t="shared" si="2"/>
        <v>-44000</v>
      </c>
      <c r="C1015" s="51">
        <f>'SS taxation calculator'!$G$7</f>
        <v>0</v>
      </c>
      <c r="D1015" s="52">
        <f>'SS taxation calculator'!$C$7+B1015+'SS taxation calculator'!$C$8+'SS taxation calculator'!$C$9*0.5-'Line By Line'!$E$12</f>
        <v>-44000</v>
      </c>
      <c r="E1015" s="52">
        <f>IF(D1015&lt;'Line By Line'!$E$14,0,MIN(D1015-'Line By Line'!$E$14,'Line By Line'!$E$16))</f>
        <v>0</v>
      </c>
      <c r="F1015" s="52">
        <f t="shared" si="3"/>
        <v>0</v>
      </c>
      <c r="G1015" s="51" t="str">
        <f t="shared" si="4"/>
        <v>50% of 1st TH</v>
      </c>
      <c r="H1015" s="51">
        <f>IF('Line By Line'!$E$14&lt;D1015,D1015-'Line By Line'!$E$14-E1015,0)</f>
        <v>0</v>
      </c>
      <c r="I1015" s="52">
        <f>H1015*'SS taxation calculator'!$E$32</f>
        <v>0</v>
      </c>
      <c r="J1015" s="52">
        <f t="shared" si="5"/>
        <v>0</v>
      </c>
      <c r="K1015" s="204" t="str">
        <f t="shared" si="6"/>
        <v>#DIV/0!</v>
      </c>
      <c r="L1015" s="54" t="str">
        <f>CONCATENATE("Adding $",ROUND(B1015/1000,1),"K actually added $",ROUND((B1015+(J1015-'SS taxation calculator'!$G$8))/1000,1),"K")</f>
        <v>Adding $-44K actually added $-44K</v>
      </c>
      <c r="M1015" s="61">
        <f>'SS taxation calculator'!$C$7+'SS taxation calculator'!$C$8+'SS taxation calculator'!$C$9+B1015</f>
        <v>-44000</v>
      </c>
      <c r="N1015" s="55">
        <f>J1015+B1015+'SS taxation calculator'!$C$7</f>
        <v>-44000</v>
      </c>
      <c r="O1015" s="55">
        <f t="shared" si="7"/>
        <v>31500</v>
      </c>
      <c r="P1015" s="132">
        <f>VLOOKUP('SS taxation calculator'!$C$12,'SS taxation calculator'!$BC$6:$BF$16,3,FALSE)</f>
        <v>0</v>
      </c>
      <c r="Q1015" s="132">
        <f>VLOOKUP('SS taxation calculator'!$C$12,'SS taxation calculator'!$BC$6:$BF$16,4,FALSE)</f>
        <v>0</v>
      </c>
      <c r="R1015" s="132">
        <f t="shared" si="8"/>
        <v>0</v>
      </c>
      <c r="S1015" s="205">
        <f>VLOOKUP('SS taxation calculator'!$C$12,'SS taxation calculator'!$BC$6:$BF$16,2,FALSE)</f>
        <v>0</v>
      </c>
      <c r="T1015" s="132">
        <f t="shared" si="9"/>
        <v>0</v>
      </c>
    </row>
    <row r="1016" ht="15.75" customHeight="1">
      <c r="A1016" s="55">
        <f t="shared" si="13"/>
        <v>0</v>
      </c>
      <c r="B1016" s="52">
        <f t="shared" si="2"/>
        <v>-43000</v>
      </c>
      <c r="C1016" s="51">
        <f>'SS taxation calculator'!$G$7</f>
        <v>0</v>
      </c>
      <c r="D1016" s="52">
        <f>'SS taxation calculator'!$C$7+B1016+'SS taxation calculator'!$C$8+'SS taxation calculator'!$C$9*0.5-'Line By Line'!$E$12</f>
        <v>-43000</v>
      </c>
      <c r="E1016" s="52">
        <f>IF(D1016&lt;'Line By Line'!$E$14,0,MIN(D1016-'Line By Line'!$E$14,'Line By Line'!$E$16))</f>
        <v>0</v>
      </c>
      <c r="F1016" s="52">
        <f t="shared" si="3"/>
        <v>0</v>
      </c>
      <c r="G1016" s="51" t="str">
        <f t="shared" si="4"/>
        <v>50% of 1st TH</v>
      </c>
      <c r="H1016" s="51">
        <f>IF('Line By Line'!$E$14&lt;D1016,D1016-'Line By Line'!$E$14-E1016,0)</f>
        <v>0</v>
      </c>
      <c r="I1016" s="52">
        <f>H1016*'SS taxation calculator'!$E$32</f>
        <v>0</v>
      </c>
      <c r="J1016" s="52">
        <f t="shared" si="5"/>
        <v>0</v>
      </c>
      <c r="K1016" s="204" t="str">
        <f t="shared" si="6"/>
        <v>#DIV/0!</v>
      </c>
      <c r="L1016" s="54" t="str">
        <f>CONCATENATE("Adding $",ROUND(B1016/1000,1),"K actually added $",ROUND((B1016+(J1016-'SS taxation calculator'!$G$8))/1000,1),"K")</f>
        <v>Adding $-43K actually added $-43K</v>
      </c>
      <c r="M1016" s="61">
        <f>'SS taxation calculator'!$C$7+'SS taxation calculator'!$C$8+'SS taxation calculator'!$C$9+B1016</f>
        <v>-43000</v>
      </c>
      <c r="N1016" s="55">
        <f>J1016+B1016+'SS taxation calculator'!$C$7</f>
        <v>-43000</v>
      </c>
      <c r="O1016" s="55">
        <f t="shared" si="7"/>
        <v>31500</v>
      </c>
      <c r="P1016" s="132">
        <f>VLOOKUP('SS taxation calculator'!$C$12,'SS taxation calculator'!$BC$6:$BF$16,3,FALSE)</f>
        <v>0</v>
      </c>
      <c r="Q1016" s="132">
        <f>VLOOKUP('SS taxation calculator'!$C$12,'SS taxation calculator'!$BC$6:$BF$16,4,FALSE)</f>
        <v>0</v>
      </c>
      <c r="R1016" s="132">
        <f t="shared" si="8"/>
        <v>0</v>
      </c>
      <c r="S1016" s="205">
        <f>VLOOKUP('SS taxation calculator'!$C$12,'SS taxation calculator'!$BC$6:$BF$16,2,FALSE)</f>
        <v>0</v>
      </c>
      <c r="T1016" s="132">
        <f t="shared" si="9"/>
        <v>0</v>
      </c>
    </row>
    <row r="1017" ht="15.75" customHeight="1">
      <c r="A1017" s="55">
        <f t="shared" si="13"/>
        <v>0</v>
      </c>
      <c r="B1017" s="52">
        <f t="shared" si="2"/>
        <v>-42000</v>
      </c>
      <c r="C1017" s="51">
        <f>'SS taxation calculator'!$G$7</f>
        <v>0</v>
      </c>
      <c r="D1017" s="52">
        <f>'SS taxation calculator'!$C$7+B1017+'SS taxation calculator'!$C$8+'SS taxation calculator'!$C$9*0.5-'Line By Line'!$E$12</f>
        <v>-42000</v>
      </c>
      <c r="E1017" s="52">
        <f>IF(D1017&lt;'Line By Line'!$E$14,0,MIN(D1017-'Line By Line'!$E$14,'Line By Line'!$E$16))</f>
        <v>0</v>
      </c>
      <c r="F1017" s="52">
        <f t="shared" si="3"/>
        <v>0</v>
      </c>
      <c r="G1017" s="51" t="str">
        <f t="shared" si="4"/>
        <v>50% of 1st TH</v>
      </c>
      <c r="H1017" s="51">
        <f>IF('Line By Line'!$E$14&lt;D1017,D1017-'Line By Line'!$E$14-E1017,0)</f>
        <v>0</v>
      </c>
      <c r="I1017" s="52">
        <f>H1017*'SS taxation calculator'!$E$32</f>
        <v>0</v>
      </c>
      <c r="J1017" s="52">
        <f t="shared" si="5"/>
        <v>0</v>
      </c>
      <c r="K1017" s="204" t="str">
        <f t="shared" si="6"/>
        <v>#DIV/0!</v>
      </c>
      <c r="L1017" s="54" t="str">
        <f>CONCATENATE("Adding $",ROUND(B1017/1000,1),"K actually added $",ROUND((B1017+(J1017-'SS taxation calculator'!$G$8))/1000,1),"K")</f>
        <v>Adding $-42K actually added $-42K</v>
      </c>
      <c r="M1017" s="61">
        <f>'SS taxation calculator'!$C$7+'SS taxation calculator'!$C$8+'SS taxation calculator'!$C$9+B1017</f>
        <v>-42000</v>
      </c>
      <c r="N1017" s="55">
        <f>J1017+B1017+'SS taxation calculator'!$C$7</f>
        <v>-42000</v>
      </c>
      <c r="O1017" s="55">
        <f t="shared" si="7"/>
        <v>31500</v>
      </c>
      <c r="P1017" s="132">
        <f>VLOOKUP('SS taxation calculator'!$C$12,'SS taxation calculator'!$BC$6:$BF$16,3,FALSE)</f>
        <v>0</v>
      </c>
      <c r="Q1017" s="132">
        <f>VLOOKUP('SS taxation calculator'!$C$12,'SS taxation calculator'!$BC$6:$BF$16,4,FALSE)</f>
        <v>0</v>
      </c>
      <c r="R1017" s="132">
        <f t="shared" si="8"/>
        <v>0</v>
      </c>
      <c r="S1017" s="205">
        <f>VLOOKUP('SS taxation calculator'!$C$12,'SS taxation calculator'!$BC$6:$BF$16,2,FALSE)</f>
        <v>0</v>
      </c>
      <c r="T1017" s="132">
        <f t="shared" si="9"/>
        <v>0</v>
      </c>
    </row>
    <row r="1018" ht="15.75" customHeight="1">
      <c r="A1018" s="55">
        <f t="shared" si="13"/>
        <v>0</v>
      </c>
      <c r="B1018" s="52">
        <f t="shared" si="2"/>
        <v>-41000</v>
      </c>
      <c r="C1018" s="51">
        <f>'SS taxation calculator'!$G$7</f>
        <v>0</v>
      </c>
      <c r="D1018" s="52">
        <f>'SS taxation calculator'!$C$7+B1018+'SS taxation calculator'!$C$8+'SS taxation calculator'!$C$9*0.5-'Line By Line'!$E$12</f>
        <v>-41000</v>
      </c>
      <c r="E1018" s="52">
        <f>IF(D1018&lt;'Line By Line'!$E$14,0,MIN(D1018-'Line By Line'!$E$14,'Line By Line'!$E$16))</f>
        <v>0</v>
      </c>
      <c r="F1018" s="52">
        <f t="shared" si="3"/>
        <v>0</v>
      </c>
      <c r="G1018" s="51" t="str">
        <f t="shared" si="4"/>
        <v>50% of 1st TH</v>
      </c>
      <c r="H1018" s="51">
        <f>IF('Line By Line'!$E$14&lt;D1018,D1018-'Line By Line'!$E$14-E1018,0)</f>
        <v>0</v>
      </c>
      <c r="I1018" s="52">
        <f>H1018*'SS taxation calculator'!$E$32</f>
        <v>0</v>
      </c>
      <c r="J1018" s="52">
        <f t="shared" si="5"/>
        <v>0</v>
      </c>
      <c r="K1018" s="204" t="str">
        <f t="shared" si="6"/>
        <v>#DIV/0!</v>
      </c>
      <c r="L1018" s="54" t="str">
        <f>CONCATENATE("Adding $",ROUND(B1018/1000,1),"K actually added $",ROUND((B1018+(J1018-'SS taxation calculator'!$G$8))/1000,1),"K")</f>
        <v>Adding $-41K actually added $-41K</v>
      </c>
      <c r="M1018" s="61">
        <f>'SS taxation calculator'!$C$7+'SS taxation calculator'!$C$8+'SS taxation calculator'!$C$9+B1018</f>
        <v>-41000</v>
      </c>
      <c r="N1018" s="55">
        <f>J1018+B1018+'SS taxation calculator'!$C$7</f>
        <v>-41000</v>
      </c>
      <c r="O1018" s="55">
        <f t="shared" si="7"/>
        <v>31500</v>
      </c>
      <c r="P1018" s="132">
        <f>VLOOKUP('SS taxation calculator'!$C$12,'SS taxation calculator'!$BC$6:$BF$16,3,FALSE)</f>
        <v>0</v>
      </c>
      <c r="Q1018" s="132">
        <f>VLOOKUP('SS taxation calculator'!$C$12,'SS taxation calculator'!$BC$6:$BF$16,4,FALSE)</f>
        <v>0</v>
      </c>
      <c r="R1018" s="132">
        <f t="shared" si="8"/>
        <v>0</v>
      </c>
      <c r="S1018" s="205">
        <f>VLOOKUP('SS taxation calculator'!$C$12,'SS taxation calculator'!$BC$6:$BF$16,2,FALSE)</f>
        <v>0</v>
      </c>
      <c r="T1018" s="132">
        <f t="shared" si="9"/>
        <v>0</v>
      </c>
    </row>
    <row r="1019" ht="15.75" customHeight="1">
      <c r="A1019" s="55">
        <f t="shared" si="13"/>
        <v>0</v>
      </c>
      <c r="B1019" s="52">
        <f t="shared" si="2"/>
        <v>-40000</v>
      </c>
      <c r="C1019" s="51">
        <f>'SS taxation calculator'!$G$7</f>
        <v>0</v>
      </c>
      <c r="D1019" s="52">
        <f>'SS taxation calculator'!$C$7+B1019+'SS taxation calculator'!$C$8+'SS taxation calculator'!$C$9*0.5-'Line By Line'!$E$12</f>
        <v>-40000</v>
      </c>
      <c r="E1019" s="52">
        <f>IF(D1019&lt;'Line By Line'!$E$14,0,MIN(D1019-'Line By Line'!$E$14,'Line By Line'!$E$16))</f>
        <v>0</v>
      </c>
      <c r="F1019" s="52">
        <f t="shared" si="3"/>
        <v>0</v>
      </c>
      <c r="G1019" s="51" t="str">
        <f t="shared" si="4"/>
        <v>50% of 1st TH</v>
      </c>
      <c r="H1019" s="51">
        <f>IF('Line By Line'!$E$14&lt;D1019,D1019-'Line By Line'!$E$14-E1019,0)</f>
        <v>0</v>
      </c>
      <c r="I1019" s="52">
        <f>H1019*'SS taxation calculator'!$E$32</f>
        <v>0</v>
      </c>
      <c r="J1019" s="52">
        <f t="shared" si="5"/>
        <v>0</v>
      </c>
      <c r="K1019" s="204" t="str">
        <f t="shared" si="6"/>
        <v>#DIV/0!</v>
      </c>
      <c r="L1019" s="54" t="str">
        <f>CONCATENATE("Adding $",ROUND(B1019/1000,1),"K actually added $",ROUND((B1019+(J1019-'SS taxation calculator'!$G$8))/1000,1),"K")</f>
        <v>Adding $-40K actually added $-40K</v>
      </c>
      <c r="M1019" s="61">
        <f>'SS taxation calculator'!$C$7+'SS taxation calculator'!$C$8+'SS taxation calculator'!$C$9+B1019</f>
        <v>-40000</v>
      </c>
      <c r="N1019" s="55">
        <f>J1019+B1019+'SS taxation calculator'!$C$7</f>
        <v>-40000</v>
      </c>
      <c r="O1019" s="55">
        <f t="shared" si="7"/>
        <v>31500</v>
      </c>
      <c r="P1019" s="132">
        <f>VLOOKUP('SS taxation calculator'!$C$12,'SS taxation calculator'!$BC$6:$BF$16,3,FALSE)</f>
        <v>0</v>
      </c>
      <c r="Q1019" s="132">
        <f>VLOOKUP('SS taxation calculator'!$C$12,'SS taxation calculator'!$BC$6:$BF$16,4,FALSE)</f>
        <v>0</v>
      </c>
      <c r="R1019" s="132">
        <f t="shared" si="8"/>
        <v>0</v>
      </c>
      <c r="S1019" s="205">
        <f>VLOOKUP('SS taxation calculator'!$C$12,'SS taxation calculator'!$BC$6:$BF$16,2,FALSE)</f>
        <v>0</v>
      </c>
      <c r="T1019" s="132">
        <f t="shared" si="9"/>
        <v>0</v>
      </c>
    </row>
    <row r="1020" ht="15.75" customHeight="1">
      <c r="A1020" s="55">
        <f t="shared" si="13"/>
        <v>0</v>
      </c>
      <c r="B1020" s="52">
        <f t="shared" si="2"/>
        <v>-39000</v>
      </c>
      <c r="C1020" s="51">
        <f>'SS taxation calculator'!$G$7</f>
        <v>0</v>
      </c>
      <c r="D1020" s="52">
        <f>'SS taxation calculator'!$C$7+B1020+'SS taxation calculator'!$C$8+'SS taxation calculator'!$C$9*0.5-'Line By Line'!$E$12</f>
        <v>-39000</v>
      </c>
      <c r="E1020" s="52">
        <f>IF(D1020&lt;'Line By Line'!$E$14,0,MIN(D1020-'Line By Line'!$E$14,'Line By Line'!$E$16))</f>
        <v>0</v>
      </c>
      <c r="F1020" s="52">
        <f t="shared" si="3"/>
        <v>0</v>
      </c>
      <c r="G1020" s="51" t="str">
        <f t="shared" si="4"/>
        <v>50% of 1st TH</v>
      </c>
      <c r="H1020" s="51">
        <f>IF('Line By Line'!$E$14&lt;D1020,D1020-'Line By Line'!$E$14-E1020,0)</f>
        <v>0</v>
      </c>
      <c r="I1020" s="52">
        <f>H1020*'SS taxation calculator'!$E$32</f>
        <v>0</v>
      </c>
      <c r="J1020" s="52">
        <f t="shared" si="5"/>
        <v>0</v>
      </c>
      <c r="K1020" s="204" t="str">
        <f t="shared" si="6"/>
        <v>#DIV/0!</v>
      </c>
      <c r="L1020" s="54" t="str">
        <f>CONCATENATE("Adding $",ROUND(B1020/1000,1),"K actually added $",ROUND((B1020+(J1020-'SS taxation calculator'!$G$8))/1000,1),"K")</f>
        <v>Adding $-39K actually added $-39K</v>
      </c>
      <c r="M1020" s="61">
        <f>'SS taxation calculator'!$C$7+'SS taxation calculator'!$C$8+'SS taxation calculator'!$C$9+B1020</f>
        <v>-39000</v>
      </c>
      <c r="N1020" s="55">
        <f>J1020+B1020+'SS taxation calculator'!$C$7</f>
        <v>-39000</v>
      </c>
      <c r="O1020" s="55">
        <f t="shared" si="7"/>
        <v>31500</v>
      </c>
      <c r="P1020" s="132">
        <f>VLOOKUP('SS taxation calculator'!$C$12,'SS taxation calculator'!$BC$6:$BF$16,3,FALSE)</f>
        <v>0</v>
      </c>
      <c r="Q1020" s="132">
        <f>VLOOKUP('SS taxation calculator'!$C$12,'SS taxation calculator'!$BC$6:$BF$16,4,FALSE)</f>
        <v>0</v>
      </c>
      <c r="R1020" s="132">
        <f t="shared" si="8"/>
        <v>0</v>
      </c>
      <c r="S1020" s="205">
        <f>VLOOKUP('SS taxation calculator'!$C$12,'SS taxation calculator'!$BC$6:$BF$16,2,FALSE)</f>
        <v>0</v>
      </c>
      <c r="T1020" s="132">
        <f t="shared" si="9"/>
        <v>0</v>
      </c>
    </row>
    <row r="1021" ht="15.75" customHeight="1">
      <c r="A1021" s="55">
        <f t="shared" si="13"/>
        <v>0</v>
      </c>
      <c r="B1021" s="52">
        <f t="shared" si="2"/>
        <v>-38000</v>
      </c>
      <c r="C1021" s="51">
        <f>'SS taxation calculator'!$G$7</f>
        <v>0</v>
      </c>
      <c r="D1021" s="52">
        <f>'SS taxation calculator'!$C$7+B1021+'SS taxation calculator'!$C$8+'SS taxation calculator'!$C$9*0.5-'Line By Line'!$E$12</f>
        <v>-38000</v>
      </c>
      <c r="E1021" s="52">
        <f>IF(D1021&lt;'Line By Line'!$E$14,0,MIN(D1021-'Line By Line'!$E$14,'Line By Line'!$E$16))</f>
        <v>0</v>
      </c>
      <c r="F1021" s="52">
        <f t="shared" si="3"/>
        <v>0</v>
      </c>
      <c r="G1021" s="51" t="str">
        <f t="shared" si="4"/>
        <v>50% of 1st TH</v>
      </c>
      <c r="H1021" s="51">
        <f>IF('Line By Line'!$E$14&lt;D1021,D1021-'Line By Line'!$E$14-E1021,0)</f>
        <v>0</v>
      </c>
      <c r="I1021" s="52">
        <f>H1021*'SS taxation calculator'!$E$32</f>
        <v>0</v>
      </c>
      <c r="J1021" s="52">
        <f t="shared" si="5"/>
        <v>0</v>
      </c>
      <c r="K1021" s="204" t="str">
        <f t="shared" si="6"/>
        <v>#DIV/0!</v>
      </c>
      <c r="L1021" s="54" t="str">
        <f>CONCATENATE("Adding $",ROUND(B1021/1000,1),"K actually added $",ROUND((B1021+(J1021-'SS taxation calculator'!$G$8))/1000,1),"K")</f>
        <v>Adding $-38K actually added $-38K</v>
      </c>
      <c r="M1021" s="61">
        <f>'SS taxation calculator'!$C$7+'SS taxation calculator'!$C$8+'SS taxation calculator'!$C$9+B1021</f>
        <v>-38000</v>
      </c>
      <c r="N1021" s="55">
        <f>J1021+B1021+'SS taxation calculator'!$C$7</f>
        <v>-38000</v>
      </c>
      <c r="O1021" s="55">
        <f t="shared" si="7"/>
        <v>31500</v>
      </c>
      <c r="P1021" s="132">
        <f>VLOOKUP('SS taxation calculator'!$C$12,'SS taxation calculator'!$BC$6:$BF$16,3,FALSE)</f>
        <v>0</v>
      </c>
      <c r="Q1021" s="132">
        <f>VLOOKUP('SS taxation calculator'!$C$12,'SS taxation calculator'!$BC$6:$BF$16,4,FALSE)</f>
        <v>0</v>
      </c>
      <c r="R1021" s="132">
        <f t="shared" si="8"/>
        <v>0</v>
      </c>
      <c r="S1021" s="205">
        <f>VLOOKUP('SS taxation calculator'!$C$12,'SS taxation calculator'!$BC$6:$BF$16,2,FALSE)</f>
        <v>0</v>
      </c>
      <c r="T1021" s="132">
        <f t="shared" si="9"/>
        <v>0</v>
      </c>
    </row>
    <row r="1022" ht="15.75" customHeight="1">
      <c r="A1022" s="55">
        <f t="shared" si="13"/>
        <v>0</v>
      </c>
      <c r="B1022" s="52">
        <f t="shared" si="2"/>
        <v>-37000</v>
      </c>
      <c r="C1022" s="51">
        <f>'SS taxation calculator'!$G$7</f>
        <v>0</v>
      </c>
      <c r="D1022" s="52">
        <f>'SS taxation calculator'!$C$7+B1022+'SS taxation calculator'!$C$8+'SS taxation calculator'!$C$9*0.5-'Line By Line'!$E$12</f>
        <v>-37000</v>
      </c>
      <c r="E1022" s="52">
        <f>IF(D1022&lt;'Line By Line'!$E$14,0,MIN(D1022-'Line By Line'!$E$14,'Line By Line'!$E$16))</f>
        <v>0</v>
      </c>
      <c r="F1022" s="52">
        <f t="shared" si="3"/>
        <v>0</v>
      </c>
      <c r="G1022" s="51" t="str">
        <f t="shared" si="4"/>
        <v>50% of 1st TH</v>
      </c>
      <c r="H1022" s="51">
        <f>IF('Line By Line'!$E$14&lt;D1022,D1022-'Line By Line'!$E$14-E1022,0)</f>
        <v>0</v>
      </c>
      <c r="I1022" s="52">
        <f>H1022*'SS taxation calculator'!$E$32</f>
        <v>0</v>
      </c>
      <c r="J1022" s="52">
        <f t="shared" si="5"/>
        <v>0</v>
      </c>
      <c r="K1022" s="204" t="str">
        <f t="shared" si="6"/>
        <v>#DIV/0!</v>
      </c>
      <c r="L1022" s="54" t="str">
        <f>CONCATENATE("Adding $",ROUND(B1022/1000,1),"K actually added $",ROUND((B1022+(J1022-'SS taxation calculator'!$G$8))/1000,1),"K")</f>
        <v>Adding $-37K actually added $-37K</v>
      </c>
      <c r="M1022" s="61">
        <f>'SS taxation calculator'!$C$7+'SS taxation calculator'!$C$8+'SS taxation calculator'!$C$9+B1022</f>
        <v>-37000</v>
      </c>
      <c r="N1022" s="55">
        <f>J1022+B1022+'SS taxation calculator'!$C$7</f>
        <v>-37000</v>
      </c>
      <c r="O1022" s="55">
        <f t="shared" si="7"/>
        <v>31500</v>
      </c>
      <c r="P1022" s="132">
        <f>VLOOKUP('SS taxation calculator'!$C$12,'SS taxation calculator'!$BC$6:$BF$16,3,FALSE)</f>
        <v>0</v>
      </c>
      <c r="Q1022" s="132">
        <f>VLOOKUP('SS taxation calculator'!$C$12,'SS taxation calculator'!$BC$6:$BF$16,4,FALSE)</f>
        <v>0</v>
      </c>
      <c r="R1022" s="132">
        <f t="shared" si="8"/>
        <v>0</v>
      </c>
      <c r="S1022" s="205">
        <f>VLOOKUP('SS taxation calculator'!$C$12,'SS taxation calculator'!$BC$6:$BF$16,2,FALSE)</f>
        <v>0</v>
      </c>
      <c r="T1022" s="132">
        <f t="shared" si="9"/>
        <v>0</v>
      </c>
    </row>
    <row r="1023" ht="15.75" customHeight="1">
      <c r="A1023" s="55">
        <f t="shared" si="13"/>
        <v>0</v>
      </c>
      <c r="B1023" s="52">
        <f t="shared" si="2"/>
        <v>-36000</v>
      </c>
      <c r="C1023" s="51">
        <f>'SS taxation calculator'!$G$7</f>
        <v>0</v>
      </c>
      <c r="D1023" s="52">
        <f>'SS taxation calculator'!$C$7+B1023+'SS taxation calculator'!$C$8+'SS taxation calculator'!$C$9*0.5-'Line By Line'!$E$12</f>
        <v>-36000</v>
      </c>
      <c r="E1023" s="52">
        <f>IF(D1023&lt;'Line By Line'!$E$14,0,MIN(D1023-'Line By Line'!$E$14,'Line By Line'!$E$16))</f>
        <v>0</v>
      </c>
      <c r="F1023" s="52">
        <f t="shared" si="3"/>
        <v>0</v>
      </c>
      <c r="G1023" s="51" t="str">
        <f t="shared" si="4"/>
        <v>50% of 1st TH</v>
      </c>
      <c r="H1023" s="51">
        <f>IF('Line By Line'!$E$14&lt;D1023,D1023-'Line By Line'!$E$14-E1023,0)</f>
        <v>0</v>
      </c>
      <c r="I1023" s="52">
        <f>H1023*'SS taxation calculator'!$E$32</f>
        <v>0</v>
      </c>
      <c r="J1023" s="52">
        <f t="shared" si="5"/>
        <v>0</v>
      </c>
      <c r="K1023" s="204" t="str">
        <f t="shared" si="6"/>
        <v>#DIV/0!</v>
      </c>
      <c r="L1023" s="54" t="str">
        <f>CONCATENATE("Adding $",ROUND(B1023/1000,1),"K actually added $",ROUND((B1023+(J1023-'SS taxation calculator'!$G$8))/1000,1),"K")</f>
        <v>Adding $-36K actually added $-36K</v>
      </c>
      <c r="M1023" s="61">
        <f>'SS taxation calculator'!$C$7+'SS taxation calculator'!$C$8+'SS taxation calculator'!$C$9+B1023</f>
        <v>-36000</v>
      </c>
      <c r="N1023" s="55">
        <f>J1023+B1023+'SS taxation calculator'!$C$7</f>
        <v>-36000</v>
      </c>
      <c r="O1023" s="55">
        <f t="shared" si="7"/>
        <v>31500</v>
      </c>
      <c r="P1023" s="132">
        <f>VLOOKUP('SS taxation calculator'!$C$12,'SS taxation calculator'!$BC$6:$BF$16,3,FALSE)</f>
        <v>0</v>
      </c>
      <c r="Q1023" s="132">
        <f>VLOOKUP('SS taxation calculator'!$C$12,'SS taxation calculator'!$BC$6:$BF$16,4,FALSE)</f>
        <v>0</v>
      </c>
      <c r="R1023" s="132">
        <f t="shared" si="8"/>
        <v>0</v>
      </c>
      <c r="S1023" s="205">
        <f>VLOOKUP('SS taxation calculator'!$C$12,'SS taxation calculator'!$BC$6:$BF$16,2,FALSE)</f>
        <v>0</v>
      </c>
      <c r="T1023" s="132">
        <f t="shared" si="9"/>
        <v>0</v>
      </c>
    </row>
    <row r="1024" ht="15.75" customHeight="1">
      <c r="A1024" s="55">
        <f t="shared" si="13"/>
        <v>0</v>
      </c>
      <c r="B1024" s="52">
        <f t="shared" si="2"/>
        <v>-35000</v>
      </c>
      <c r="C1024" s="51">
        <f>'SS taxation calculator'!$G$7</f>
        <v>0</v>
      </c>
      <c r="D1024" s="52">
        <f>'SS taxation calculator'!$C$7+B1024+'SS taxation calculator'!$C$8+'SS taxation calculator'!$C$9*0.5-'Line By Line'!$E$12</f>
        <v>-35000</v>
      </c>
      <c r="E1024" s="52">
        <f>IF(D1024&lt;'Line By Line'!$E$14,0,MIN(D1024-'Line By Line'!$E$14,'Line By Line'!$E$16))</f>
        <v>0</v>
      </c>
      <c r="F1024" s="52">
        <f t="shared" si="3"/>
        <v>0</v>
      </c>
      <c r="G1024" s="51" t="str">
        <f t="shared" si="4"/>
        <v>50% of 1st TH</v>
      </c>
      <c r="H1024" s="51">
        <f>IF('Line By Line'!$E$14&lt;D1024,D1024-'Line By Line'!$E$14-E1024,0)</f>
        <v>0</v>
      </c>
      <c r="I1024" s="52">
        <f>H1024*'SS taxation calculator'!$E$32</f>
        <v>0</v>
      </c>
      <c r="J1024" s="52">
        <f t="shared" si="5"/>
        <v>0</v>
      </c>
      <c r="K1024" s="204" t="str">
        <f t="shared" si="6"/>
        <v>#DIV/0!</v>
      </c>
      <c r="L1024" s="54" t="str">
        <f>CONCATENATE("Adding $",ROUND(B1024/1000,1),"K actually added $",ROUND((B1024+(J1024-'SS taxation calculator'!$G$8))/1000,1),"K")</f>
        <v>Adding $-35K actually added $-35K</v>
      </c>
      <c r="M1024" s="61">
        <f>'SS taxation calculator'!$C$7+'SS taxation calculator'!$C$8+'SS taxation calculator'!$C$9+B1024</f>
        <v>-35000</v>
      </c>
      <c r="N1024" s="55">
        <f>J1024+B1024+'SS taxation calculator'!$C$7</f>
        <v>-35000</v>
      </c>
      <c r="O1024" s="55">
        <f t="shared" si="7"/>
        <v>31500</v>
      </c>
      <c r="P1024" s="132">
        <f>VLOOKUP('SS taxation calculator'!$C$12,'SS taxation calculator'!$BC$6:$BF$16,3,FALSE)</f>
        <v>0</v>
      </c>
      <c r="Q1024" s="132">
        <f>VLOOKUP('SS taxation calculator'!$C$12,'SS taxation calculator'!$BC$6:$BF$16,4,FALSE)</f>
        <v>0</v>
      </c>
      <c r="R1024" s="132">
        <f t="shared" si="8"/>
        <v>0</v>
      </c>
      <c r="S1024" s="205">
        <f>VLOOKUP('SS taxation calculator'!$C$12,'SS taxation calculator'!$BC$6:$BF$16,2,FALSE)</f>
        <v>0</v>
      </c>
      <c r="T1024" s="132">
        <f t="shared" si="9"/>
        <v>0</v>
      </c>
    </row>
    <row r="1025" ht="15.75" customHeight="1">
      <c r="A1025" s="55">
        <f t="shared" si="13"/>
        <v>0</v>
      </c>
      <c r="B1025" s="52">
        <f t="shared" si="2"/>
        <v>-34000</v>
      </c>
      <c r="C1025" s="51">
        <f>'SS taxation calculator'!$G$7</f>
        <v>0</v>
      </c>
      <c r="D1025" s="52">
        <f>'SS taxation calculator'!$C$7+B1025+'SS taxation calculator'!$C$8+'SS taxation calculator'!$C$9*0.5-'Line By Line'!$E$12</f>
        <v>-34000</v>
      </c>
      <c r="E1025" s="52">
        <f>IF(D1025&lt;'Line By Line'!$E$14,0,MIN(D1025-'Line By Line'!$E$14,'Line By Line'!$E$16))</f>
        <v>0</v>
      </c>
      <c r="F1025" s="52">
        <f t="shared" si="3"/>
        <v>0</v>
      </c>
      <c r="G1025" s="51" t="str">
        <f t="shared" si="4"/>
        <v>50% of 1st TH</v>
      </c>
      <c r="H1025" s="51">
        <f>IF('Line By Line'!$E$14&lt;D1025,D1025-'Line By Line'!$E$14-E1025,0)</f>
        <v>0</v>
      </c>
      <c r="I1025" s="52">
        <f>H1025*'SS taxation calculator'!$E$32</f>
        <v>0</v>
      </c>
      <c r="J1025" s="52">
        <f t="shared" si="5"/>
        <v>0</v>
      </c>
      <c r="K1025" s="204" t="str">
        <f t="shared" si="6"/>
        <v>#DIV/0!</v>
      </c>
      <c r="L1025" s="54" t="str">
        <f>CONCATENATE("Adding $",ROUND(B1025/1000,1),"K actually added $",ROUND((B1025+(J1025-'SS taxation calculator'!$G$8))/1000,1),"K")</f>
        <v>Adding $-34K actually added $-34K</v>
      </c>
      <c r="M1025" s="61">
        <f>'SS taxation calculator'!$C$7+'SS taxation calculator'!$C$8+'SS taxation calculator'!$C$9+B1025</f>
        <v>-34000</v>
      </c>
      <c r="N1025" s="55">
        <f>J1025+B1025+'SS taxation calculator'!$C$7</f>
        <v>-34000</v>
      </c>
      <c r="O1025" s="55">
        <f t="shared" si="7"/>
        <v>31500</v>
      </c>
      <c r="P1025" s="132">
        <f>VLOOKUP('SS taxation calculator'!$C$12,'SS taxation calculator'!$BC$6:$BF$16,3,FALSE)</f>
        <v>0</v>
      </c>
      <c r="Q1025" s="132">
        <f>VLOOKUP('SS taxation calculator'!$C$12,'SS taxation calculator'!$BC$6:$BF$16,4,FALSE)</f>
        <v>0</v>
      </c>
      <c r="R1025" s="132">
        <f t="shared" si="8"/>
        <v>0</v>
      </c>
      <c r="S1025" s="205">
        <f>VLOOKUP('SS taxation calculator'!$C$12,'SS taxation calculator'!$BC$6:$BF$16,2,FALSE)</f>
        <v>0</v>
      </c>
      <c r="T1025" s="132">
        <f t="shared" si="9"/>
        <v>0</v>
      </c>
    </row>
    <row r="1026" ht="15.75" customHeight="1">
      <c r="A1026" s="55">
        <f t="shared" si="13"/>
        <v>0</v>
      </c>
      <c r="B1026" s="52">
        <f t="shared" si="2"/>
        <v>-33000</v>
      </c>
      <c r="C1026" s="51">
        <f>'SS taxation calculator'!$G$7</f>
        <v>0</v>
      </c>
      <c r="D1026" s="52">
        <f>'SS taxation calculator'!$C$7+B1026+'SS taxation calculator'!$C$8+'SS taxation calculator'!$C$9*0.5-'Line By Line'!$E$12</f>
        <v>-33000</v>
      </c>
      <c r="E1026" s="52">
        <f>IF(D1026&lt;'Line By Line'!$E$14,0,MIN(D1026-'Line By Line'!$E$14,'Line By Line'!$E$16))</f>
        <v>0</v>
      </c>
      <c r="F1026" s="52">
        <f t="shared" si="3"/>
        <v>0</v>
      </c>
      <c r="G1026" s="51" t="str">
        <f t="shared" si="4"/>
        <v>50% of 1st TH</v>
      </c>
      <c r="H1026" s="51">
        <f>IF('Line By Line'!$E$14&lt;D1026,D1026-'Line By Line'!$E$14-E1026,0)</f>
        <v>0</v>
      </c>
      <c r="I1026" s="52">
        <f>H1026*'SS taxation calculator'!$E$32</f>
        <v>0</v>
      </c>
      <c r="J1026" s="52">
        <f t="shared" si="5"/>
        <v>0</v>
      </c>
      <c r="K1026" s="204" t="str">
        <f t="shared" si="6"/>
        <v>#DIV/0!</v>
      </c>
      <c r="L1026" s="54" t="str">
        <f>CONCATENATE("Adding $",ROUND(B1026/1000,1),"K actually added $",ROUND((B1026+(J1026-'SS taxation calculator'!$G$8))/1000,1),"K")</f>
        <v>Adding $-33K actually added $-33K</v>
      </c>
      <c r="M1026" s="61">
        <f>'SS taxation calculator'!$C$7+'SS taxation calculator'!$C$8+'SS taxation calculator'!$C$9+B1026</f>
        <v>-33000</v>
      </c>
      <c r="N1026" s="55">
        <f>J1026+B1026+'SS taxation calculator'!$C$7</f>
        <v>-33000</v>
      </c>
      <c r="O1026" s="55">
        <f t="shared" si="7"/>
        <v>31500</v>
      </c>
      <c r="P1026" s="132">
        <f>VLOOKUP('SS taxation calculator'!$C$12,'SS taxation calculator'!$BC$6:$BF$16,3,FALSE)</f>
        <v>0</v>
      </c>
      <c r="Q1026" s="132">
        <f>VLOOKUP('SS taxation calculator'!$C$12,'SS taxation calculator'!$BC$6:$BF$16,4,FALSE)</f>
        <v>0</v>
      </c>
      <c r="R1026" s="132">
        <f t="shared" si="8"/>
        <v>0</v>
      </c>
      <c r="S1026" s="205">
        <f>VLOOKUP('SS taxation calculator'!$C$12,'SS taxation calculator'!$BC$6:$BF$16,2,FALSE)</f>
        <v>0</v>
      </c>
      <c r="T1026" s="132">
        <f t="shared" si="9"/>
        <v>0</v>
      </c>
    </row>
    <row r="1027" ht="15.75" customHeight="1">
      <c r="A1027" s="55">
        <f t="shared" si="13"/>
        <v>0</v>
      </c>
      <c r="B1027" s="52">
        <f t="shared" si="2"/>
        <v>-32000</v>
      </c>
      <c r="C1027" s="51">
        <f>'SS taxation calculator'!$G$7</f>
        <v>0</v>
      </c>
      <c r="D1027" s="52">
        <f>'SS taxation calculator'!$C$7+B1027+'SS taxation calculator'!$C$8+'SS taxation calculator'!$C$9*0.5-'Line By Line'!$E$12</f>
        <v>-32000</v>
      </c>
      <c r="E1027" s="52">
        <f>IF(D1027&lt;'Line By Line'!$E$14,0,MIN(D1027-'Line By Line'!$E$14,'Line By Line'!$E$16))</f>
        <v>0</v>
      </c>
      <c r="F1027" s="52">
        <f t="shared" si="3"/>
        <v>0</v>
      </c>
      <c r="G1027" s="51" t="str">
        <f t="shared" si="4"/>
        <v>50% of 1st TH</v>
      </c>
      <c r="H1027" s="51">
        <f>IF('Line By Line'!$E$14&lt;D1027,D1027-'Line By Line'!$E$14-E1027,0)</f>
        <v>0</v>
      </c>
      <c r="I1027" s="52">
        <f>H1027*'SS taxation calculator'!$E$32</f>
        <v>0</v>
      </c>
      <c r="J1027" s="52">
        <f t="shared" si="5"/>
        <v>0</v>
      </c>
      <c r="K1027" s="204" t="str">
        <f t="shared" si="6"/>
        <v>#DIV/0!</v>
      </c>
      <c r="L1027" s="54" t="str">
        <f>CONCATENATE("Adding $",ROUND(B1027/1000,1),"K actually added $",ROUND((B1027+(J1027-'SS taxation calculator'!$G$8))/1000,1),"K")</f>
        <v>Adding $-32K actually added $-32K</v>
      </c>
      <c r="M1027" s="61">
        <f>'SS taxation calculator'!$C$7+'SS taxation calculator'!$C$8+'SS taxation calculator'!$C$9+B1027</f>
        <v>-32000</v>
      </c>
      <c r="N1027" s="55">
        <f>J1027+B1027+'SS taxation calculator'!$C$7</f>
        <v>-32000</v>
      </c>
      <c r="O1027" s="55">
        <f t="shared" si="7"/>
        <v>31500</v>
      </c>
      <c r="P1027" s="132">
        <f>VLOOKUP('SS taxation calculator'!$C$12,'SS taxation calculator'!$BC$6:$BF$16,3,FALSE)</f>
        <v>0</v>
      </c>
      <c r="Q1027" s="132">
        <f>VLOOKUP('SS taxation calculator'!$C$12,'SS taxation calculator'!$BC$6:$BF$16,4,FALSE)</f>
        <v>0</v>
      </c>
      <c r="R1027" s="132">
        <f t="shared" si="8"/>
        <v>0</v>
      </c>
      <c r="S1027" s="205">
        <f>VLOOKUP('SS taxation calculator'!$C$12,'SS taxation calculator'!$BC$6:$BF$16,2,FALSE)</f>
        <v>0</v>
      </c>
      <c r="T1027" s="132">
        <f t="shared" si="9"/>
        <v>0</v>
      </c>
    </row>
    <row r="1028" ht="15.75" customHeight="1">
      <c r="A1028" s="55">
        <f t="shared" si="13"/>
        <v>0</v>
      </c>
      <c r="B1028" s="52">
        <f t="shared" si="2"/>
        <v>-31000</v>
      </c>
      <c r="C1028" s="51">
        <f>'SS taxation calculator'!$G$7</f>
        <v>0</v>
      </c>
      <c r="D1028" s="52">
        <f>'SS taxation calculator'!$C$7+B1028+'SS taxation calculator'!$C$8+'SS taxation calculator'!$C$9*0.5-'Line By Line'!$E$12</f>
        <v>-31000</v>
      </c>
      <c r="E1028" s="52">
        <f>IF(D1028&lt;'Line By Line'!$E$14,0,MIN(D1028-'Line By Line'!$E$14,'Line By Line'!$E$16))</f>
        <v>0</v>
      </c>
      <c r="F1028" s="52">
        <f t="shared" si="3"/>
        <v>0</v>
      </c>
      <c r="G1028" s="51" t="str">
        <f t="shared" si="4"/>
        <v>50% of 1st TH</v>
      </c>
      <c r="H1028" s="51">
        <f>IF('Line By Line'!$E$14&lt;D1028,D1028-'Line By Line'!$E$14-E1028,0)</f>
        <v>0</v>
      </c>
      <c r="I1028" s="52">
        <f>H1028*'SS taxation calculator'!$E$32</f>
        <v>0</v>
      </c>
      <c r="J1028" s="52">
        <f t="shared" si="5"/>
        <v>0</v>
      </c>
      <c r="K1028" s="204" t="str">
        <f t="shared" si="6"/>
        <v>#DIV/0!</v>
      </c>
      <c r="L1028" s="54" t="str">
        <f>CONCATENATE("Adding $",ROUND(B1028/1000,1),"K actually added $",ROUND((B1028+(J1028-'SS taxation calculator'!$G$8))/1000,1),"K")</f>
        <v>Adding $-31K actually added $-31K</v>
      </c>
      <c r="M1028" s="61">
        <f>'SS taxation calculator'!$C$7+'SS taxation calculator'!$C$8+'SS taxation calculator'!$C$9+B1028</f>
        <v>-31000</v>
      </c>
      <c r="N1028" s="55">
        <f>J1028+B1028+'SS taxation calculator'!$C$7</f>
        <v>-31000</v>
      </c>
      <c r="O1028" s="55">
        <f t="shared" si="7"/>
        <v>31500</v>
      </c>
      <c r="P1028" s="132">
        <f>VLOOKUP('SS taxation calculator'!$C$12,'SS taxation calculator'!$BC$6:$BF$16,3,FALSE)</f>
        <v>0</v>
      </c>
      <c r="Q1028" s="132">
        <f>VLOOKUP('SS taxation calculator'!$C$12,'SS taxation calculator'!$BC$6:$BF$16,4,FALSE)</f>
        <v>0</v>
      </c>
      <c r="R1028" s="132">
        <f t="shared" si="8"/>
        <v>0</v>
      </c>
      <c r="S1028" s="205">
        <f>VLOOKUP('SS taxation calculator'!$C$12,'SS taxation calculator'!$BC$6:$BF$16,2,FALSE)</f>
        <v>0</v>
      </c>
      <c r="T1028" s="132">
        <f t="shared" si="9"/>
        <v>0</v>
      </c>
    </row>
    <row r="1029" ht="15.75" customHeight="1">
      <c r="A1029" s="55">
        <f t="shared" si="13"/>
        <v>0</v>
      </c>
      <c r="B1029" s="52">
        <f t="shared" si="2"/>
        <v>-30000</v>
      </c>
      <c r="C1029" s="51">
        <f>'SS taxation calculator'!$G$7</f>
        <v>0</v>
      </c>
      <c r="D1029" s="52">
        <f>'SS taxation calculator'!$C$7+B1029+'SS taxation calculator'!$C$8+'SS taxation calculator'!$C$9*0.5-'Line By Line'!$E$12</f>
        <v>-30000</v>
      </c>
      <c r="E1029" s="52">
        <f>IF(D1029&lt;'Line By Line'!$E$14,0,MIN(D1029-'Line By Line'!$E$14,'Line By Line'!$E$16))</f>
        <v>0</v>
      </c>
      <c r="F1029" s="52">
        <f t="shared" si="3"/>
        <v>0</v>
      </c>
      <c r="G1029" s="51" t="str">
        <f t="shared" si="4"/>
        <v>50% of 1st TH</v>
      </c>
      <c r="H1029" s="51">
        <f>IF('Line By Line'!$E$14&lt;D1029,D1029-'Line By Line'!$E$14-E1029,0)</f>
        <v>0</v>
      </c>
      <c r="I1029" s="52">
        <f>H1029*'SS taxation calculator'!$E$32</f>
        <v>0</v>
      </c>
      <c r="J1029" s="52">
        <f t="shared" si="5"/>
        <v>0</v>
      </c>
      <c r="K1029" s="204" t="str">
        <f t="shared" si="6"/>
        <v>#DIV/0!</v>
      </c>
      <c r="L1029" s="54" t="str">
        <f>CONCATENATE("Adding $",ROUND(B1029/1000,1),"K actually added $",ROUND((B1029+(J1029-'SS taxation calculator'!$G$8))/1000,1),"K")</f>
        <v>Adding $-30K actually added $-30K</v>
      </c>
      <c r="M1029" s="61">
        <f>'SS taxation calculator'!$C$7+'SS taxation calculator'!$C$8+'SS taxation calculator'!$C$9+B1029</f>
        <v>-30000</v>
      </c>
      <c r="N1029" s="55">
        <f>J1029+B1029+'SS taxation calculator'!$C$7</f>
        <v>-30000</v>
      </c>
      <c r="O1029" s="55">
        <f t="shared" si="7"/>
        <v>31500</v>
      </c>
      <c r="P1029" s="132">
        <f>VLOOKUP('SS taxation calculator'!$C$12,'SS taxation calculator'!$BC$6:$BF$16,3,FALSE)</f>
        <v>0</v>
      </c>
      <c r="Q1029" s="132">
        <f>VLOOKUP('SS taxation calculator'!$C$12,'SS taxation calculator'!$BC$6:$BF$16,4,FALSE)</f>
        <v>0</v>
      </c>
      <c r="R1029" s="132">
        <f t="shared" si="8"/>
        <v>0</v>
      </c>
      <c r="S1029" s="205">
        <f>VLOOKUP('SS taxation calculator'!$C$12,'SS taxation calculator'!$BC$6:$BF$16,2,FALSE)</f>
        <v>0</v>
      </c>
      <c r="T1029" s="132">
        <f t="shared" si="9"/>
        <v>0</v>
      </c>
    </row>
    <row r="1030" ht="15.75" customHeight="1">
      <c r="A1030" s="55">
        <f t="shared" si="13"/>
        <v>0</v>
      </c>
      <c r="B1030" s="52">
        <f t="shared" si="2"/>
        <v>-29000</v>
      </c>
      <c r="C1030" s="51">
        <f>'SS taxation calculator'!$G$7</f>
        <v>0</v>
      </c>
      <c r="D1030" s="52">
        <f>'SS taxation calculator'!$C$7+B1030+'SS taxation calculator'!$C$8+'SS taxation calculator'!$C$9*0.5-'Line By Line'!$E$12</f>
        <v>-29000</v>
      </c>
      <c r="E1030" s="52">
        <f>IF(D1030&lt;'Line By Line'!$E$14,0,MIN(D1030-'Line By Line'!$E$14,'Line By Line'!$E$16))</f>
        <v>0</v>
      </c>
      <c r="F1030" s="52">
        <f t="shared" si="3"/>
        <v>0</v>
      </c>
      <c r="G1030" s="51" t="str">
        <f t="shared" si="4"/>
        <v>50% of 1st TH</v>
      </c>
      <c r="H1030" s="51">
        <f>IF('Line By Line'!$E$14&lt;D1030,D1030-'Line By Line'!$E$14-E1030,0)</f>
        <v>0</v>
      </c>
      <c r="I1030" s="52">
        <f>H1030*'SS taxation calculator'!$E$32</f>
        <v>0</v>
      </c>
      <c r="J1030" s="52">
        <f t="shared" si="5"/>
        <v>0</v>
      </c>
      <c r="K1030" s="204" t="str">
        <f t="shared" si="6"/>
        <v>#DIV/0!</v>
      </c>
      <c r="L1030" s="54" t="str">
        <f>CONCATENATE("Adding $",ROUND(B1030/1000,1),"K actually added $",ROUND((B1030+(J1030-'SS taxation calculator'!$G$8))/1000,1),"K")</f>
        <v>Adding $-29K actually added $-29K</v>
      </c>
      <c r="M1030" s="61">
        <f>'SS taxation calculator'!$C$7+'SS taxation calculator'!$C$8+'SS taxation calculator'!$C$9+B1030</f>
        <v>-29000</v>
      </c>
      <c r="N1030" s="55">
        <f>J1030+B1030+'SS taxation calculator'!$C$7</f>
        <v>-29000</v>
      </c>
      <c r="O1030" s="55">
        <f t="shared" si="7"/>
        <v>31500</v>
      </c>
      <c r="P1030" s="132">
        <f>VLOOKUP('SS taxation calculator'!$C$12,'SS taxation calculator'!$BC$6:$BF$16,3,FALSE)</f>
        <v>0</v>
      </c>
      <c r="Q1030" s="132">
        <f>VLOOKUP('SS taxation calculator'!$C$12,'SS taxation calculator'!$BC$6:$BF$16,4,FALSE)</f>
        <v>0</v>
      </c>
      <c r="R1030" s="132">
        <f t="shared" si="8"/>
        <v>0</v>
      </c>
      <c r="S1030" s="205">
        <f>VLOOKUP('SS taxation calculator'!$C$12,'SS taxation calculator'!$BC$6:$BF$16,2,FALSE)</f>
        <v>0</v>
      </c>
      <c r="T1030" s="132">
        <f t="shared" si="9"/>
        <v>0</v>
      </c>
    </row>
    <row r="1031" ht="15.75" customHeight="1">
      <c r="A1031" s="55">
        <f t="shared" si="13"/>
        <v>0</v>
      </c>
      <c r="B1031" s="52">
        <f t="shared" si="2"/>
        <v>-28000</v>
      </c>
      <c r="C1031" s="51">
        <f>'SS taxation calculator'!$G$7</f>
        <v>0</v>
      </c>
      <c r="D1031" s="52">
        <f>'SS taxation calculator'!$C$7+B1031+'SS taxation calculator'!$C$8+'SS taxation calculator'!$C$9*0.5-'Line By Line'!$E$12</f>
        <v>-28000</v>
      </c>
      <c r="E1031" s="52">
        <f>IF(D1031&lt;'Line By Line'!$E$14,0,MIN(D1031-'Line By Line'!$E$14,'Line By Line'!$E$16))</f>
        <v>0</v>
      </c>
      <c r="F1031" s="52">
        <f t="shared" si="3"/>
        <v>0</v>
      </c>
      <c r="G1031" s="51" t="str">
        <f t="shared" si="4"/>
        <v>50% of 1st TH</v>
      </c>
      <c r="H1031" s="51">
        <f>IF('Line By Line'!$E$14&lt;D1031,D1031-'Line By Line'!$E$14-E1031,0)</f>
        <v>0</v>
      </c>
      <c r="I1031" s="52">
        <f>H1031*'SS taxation calculator'!$E$32</f>
        <v>0</v>
      </c>
      <c r="J1031" s="52">
        <f t="shared" si="5"/>
        <v>0</v>
      </c>
      <c r="K1031" s="204" t="str">
        <f t="shared" si="6"/>
        <v>#DIV/0!</v>
      </c>
      <c r="L1031" s="54" t="str">
        <f>CONCATENATE("Adding $",ROUND(B1031/1000,1),"K actually added $",ROUND((B1031+(J1031-'SS taxation calculator'!$G$8))/1000,1),"K")</f>
        <v>Adding $-28K actually added $-28K</v>
      </c>
      <c r="M1031" s="61">
        <f>'SS taxation calculator'!$C$7+'SS taxation calculator'!$C$8+'SS taxation calculator'!$C$9+B1031</f>
        <v>-28000</v>
      </c>
      <c r="N1031" s="55">
        <f>J1031+B1031+'SS taxation calculator'!$C$7</f>
        <v>-28000</v>
      </c>
      <c r="O1031" s="55">
        <f t="shared" si="7"/>
        <v>31500</v>
      </c>
      <c r="P1031" s="132">
        <f>VLOOKUP('SS taxation calculator'!$C$12,'SS taxation calculator'!$BC$6:$BF$16,3,FALSE)</f>
        <v>0</v>
      </c>
      <c r="Q1031" s="132">
        <f>VLOOKUP('SS taxation calculator'!$C$12,'SS taxation calculator'!$BC$6:$BF$16,4,FALSE)</f>
        <v>0</v>
      </c>
      <c r="R1031" s="132">
        <f t="shared" si="8"/>
        <v>0</v>
      </c>
      <c r="S1031" s="205">
        <f>VLOOKUP('SS taxation calculator'!$C$12,'SS taxation calculator'!$BC$6:$BF$16,2,FALSE)</f>
        <v>0</v>
      </c>
      <c r="T1031" s="132">
        <f t="shared" si="9"/>
        <v>0</v>
      </c>
    </row>
    <row r="1032" ht="15.75" customHeight="1">
      <c r="A1032" s="55">
        <f t="shared" si="13"/>
        <v>0</v>
      </c>
      <c r="B1032" s="52">
        <f t="shared" si="2"/>
        <v>-27000</v>
      </c>
      <c r="C1032" s="51">
        <f>'SS taxation calculator'!$G$7</f>
        <v>0</v>
      </c>
      <c r="D1032" s="52">
        <f>'SS taxation calculator'!$C$7+B1032+'SS taxation calculator'!$C$8+'SS taxation calculator'!$C$9*0.5-'Line By Line'!$E$12</f>
        <v>-27000</v>
      </c>
      <c r="E1032" s="52">
        <f>IF(D1032&lt;'Line By Line'!$E$14,0,MIN(D1032-'Line By Line'!$E$14,'Line By Line'!$E$16))</f>
        <v>0</v>
      </c>
      <c r="F1032" s="52">
        <f t="shared" si="3"/>
        <v>0</v>
      </c>
      <c r="G1032" s="51" t="str">
        <f t="shared" si="4"/>
        <v>50% of 1st TH</v>
      </c>
      <c r="H1032" s="51">
        <f>IF('Line By Line'!$E$14&lt;D1032,D1032-'Line By Line'!$E$14-E1032,0)</f>
        <v>0</v>
      </c>
      <c r="I1032" s="52">
        <f>H1032*'SS taxation calculator'!$E$32</f>
        <v>0</v>
      </c>
      <c r="J1032" s="52">
        <f t="shared" si="5"/>
        <v>0</v>
      </c>
      <c r="K1032" s="204" t="str">
        <f t="shared" si="6"/>
        <v>#DIV/0!</v>
      </c>
      <c r="L1032" s="54" t="str">
        <f>CONCATENATE("Adding $",ROUND(B1032/1000,1),"K actually added $",ROUND((B1032+(J1032-'SS taxation calculator'!$G$8))/1000,1),"K")</f>
        <v>Adding $-27K actually added $-27K</v>
      </c>
      <c r="M1032" s="61">
        <f>'SS taxation calculator'!$C$7+'SS taxation calculator'!$C$8+'SS taxation calculator'!$C$9+B1032</f>
        <v>-27000</v>
      </c>
      <c r="N1032" s="55">
        <f>J1032+B1032+'SS taxation calculator'!$C$7</f>
        <v>-27000</v>
      </c>
      <c r="O1032" s="55">
        <f t="shared" si="7"/>
        <v>31500</v>
      </c>
      <c r="P1032" s="132">
        <f>VLOOKUP('SS taxation calculator'!$C$12,'SS taxation calculator'!$BC$6:$BF$16,3,FALSE)</f>
        <v>0</v>
      </c>
      <c r="Q1032" s="132">
        <f>VLOOKUP('SS taxation calculator'!$C$12,'SS taxation calculator'!$BC$6:$BF$16,4,FALSE)</f>
        <v>0</v>
      </c>
      <c r="R1032" s="132">
        <f t="shared" si="8"/>
        <v>0</v>
      </c>
      <c r="S1032" s="205">
        <f>VLOOKUP('SS taxation calculator'!$C$12,'SS taxation calculator'!$BC$6:$BF$16,2,FALSE)</f>
        <v>0</v>
      </c>
      <c r="T1032" s="132">
        <f t="shared" si="9"/>
        <v>0</v>
      </c>
    </row>
    <row r="1033" ht="15.75" customHeight="1">
      <c r="A1033" s="55">
        <f t="shared" si="13"/>
        <v>0</v>
      </c>
      <c r="B1033" s="52">
        <f t="shared" si="2"/>
        <v>-26000</v>
      </c>
      <c r="C1033" s="51">
        <f>'SS taxation calculator'!$G$7</f>
        <v>0</v>
      </c>
      <c r="D1033" s="52">
        <f>'SS taxation calculator'!$C$7+B1033+'SS taxation calculator'!$C$8+'SS taxation calculator'!$C$9*0.5-'Line By Line'!$E$12</f>
        <v>-26000</v>
      </c>
      <c r="E1033" s="52">
        <f>IF(D1033&lt;'Line By Line'!$E$14,0,MIN(D1033-'Line By Line'!$E$14,'Line By Line'!$E$16))</f>
        <v>0</v>
      </c>
      <c r="F1033" s="52">
        <f t="shared" si="3"/>
        <v>0</v>
      </c>
      <c r="G1033" s="51" t="str">
        <f t="shared" si="4"/>
        <v>50% of 1st TH</v>
      </c>
      <c r="H1033" s="51">
        <f>IF('Line By Line'!$E$14&lt;D1033,D1033-'Line By Line'!$E$14-E1033,0)</f>
        <v>0</v>
      </c>
      <c r="I1033" s="52">
        <f>H1033*'SS taxation calculator'!$E$32</f>
        <v>0</v>
      </c>
      <c r="J1033" s="52">
        <f t="shared" si="5"/>
        <v>0</v>
      </c>
      <c r="K1033" s="204" t="str">
        <f t="shared" si="6"/>
        <v>#DIV/0!</v>
      </c>
      <c r="L1033" s="54" t="str">
        <f>CONCATENATE("Adding $",ROUND(B1033/1000,1),"K actually added $",ROUND((B1033+(J1033-'SS taxation calculator'!$G$8))/1000,1),"K")</f>
        <v>Adding $-26K actually added $-26K</v>
      </c>
      <c r="M1033" s="61">
        <f>'SS taxation calculator'!$C$7+'SS taxation calculator'!$C$8+'SS taxation calculator'!$C$9+B1033</f>
        <v>-26000</v>
      </c>
      <c r="N1033" s="55">
        <f>J1033+B1033+'SS taxation calculator'!$C$7</f>
        <v>-26000</v>
      </c>
      <c r="O1033" s="55">
        <f t="shared" si="7"/>
        <v>31500</v>
      </c>
      <c r="P1033" s="132">
        <f>VLOOKUP('SS taxation calculator'!$C$12,'SS taxation calculator'!$BC$6:$BF$16,3,FALSE)</f>
        <v>0</v>
      </c>
      <c r="Q1033" s="132">
        <f>VLOOKUP('SS taxation calculator'!$C$12,'SS taxation calculator'!$BC$6:$BF$16,4,FALSE)</f>
        <v>0</v>
      </c>
      <c r="R1033" s="132">
        <f t="shared" si="8"/>
        <v>0</v>
      </c>
      <c r="S1033" s="205">
        <f>VLOOKUP('SS taxation calculator'!$C$12,'SS taxation calculator'!$BC$6:$BF$16,2,FALSE)</f>
        <v>0</v>
      </c>
      <c r="T1033" s="132">
        <f t="shared" si="9"/>
        <v>0</v>
      </c>
    </row>
    <row r="1034" ht="15.75" customHeight="1">
      <c r="A1034" s="55">
        <f t="shared" si="13"/>
        <v>0</v>
      </c>
      <c r="B1034" s="52">
        <f t="shared" si="2"/>
        <v>-25000</v>
      </c>
      <c r="C1034" s="51">
        <f>'SS taxation calculator'!$G$7</f>
        <v>0</v>
      </c>
      <c r="D1034" s="52">
        <f>'SS taxation calculator'!$C$7+B1034+'SS taxation calculator'!$C$8+'SS taxation calculator'!$C$9*0.5-'Line By Line'!$E$12</f>
        <v>-25000</v>
      </c>
      <c r="E1034" s="52">
        <f>IF(D1034&lt;'Line By Line'!$E$14,0,MIN(D1034-'Line By Line'!$E$14,'Line By Line'!$E$16))</f>
        <v>0</v>
      </c>
      <c r="F1034" s="52">
        <f t="shared" si="3"/>
        <v>0</v>
      </c>
      <c r="G1034" s="51" t="str">
        <f t="shared" si="4"/>
        <v>50% of 1st TH</v>
      </c>
      <c r="H1034" s="51">
        <f>IF('Line By Line'!$E$14&lt;D1034,D1034-'Line By Line'!$E$14-E1034,0)</f>
        <v>0</v>
      </c>
      <c r="I1034" s="52">
        <f>H1034*'SS taxation calculator'!$E$32</f>
        <v>0</v>
      </c>
      <c r="J1034" s="52">
        <f t="shared" si="5"/>
        <v>0</v>
      </c>
      <c r="K1034" s="204" t="str">
        <f t="shared" si="6"/>
        <v>#DIV/0!</v>
      </c>
      <c r="L1034" s="54" t="str">
        <f>CONCATENATE("Adding $",ROUND(B1034/1000,1),"K actually added $",ROUND((B1034+(J1034-'SS taxation calculator'!$G$8))/1000,1),"K")</f>
        <v>Adding $-25K actually added $-25K</v>
      </c>
      <c r="M1034" s="61">
        <f>'SS taxation calculator'!$C$7+'SS taxation calculator'!$C$8+'SS taxation calculator'!$C$9+B1034</f>
        <v>-25000</v>
      </c>
      <c r="N1034" s="55">
        <f>J1034+B1034+'SS taxation calculator'!$C$7</f>
        <v>-25000</v>
      </c>
      <c r="O1034" s="55">
        <f t="shared" si="7"/>
        <v>31500</v>
      </c>
      <c r="P1034" s="132">
        <f>VLOOKUP('SS taxation calculator'!$C$12,'SS taxation calculator'!$BC$6:$BF$16,3,FALSE)</f>
        <v>0</v>
      </c>
      <c r="Q1034" s="132">
        <f>VLOOKUP('SS taxation calculator'!$C$12,'SS taxation calculator'!$BC$6:$BF$16,4,FALSE)</f>
        <v>0</v>
      </c>
      <c r="R1034" s="132">
        <f t="shared" si="8"/>
        <v>0</v>
      </c>
      <c r="S1034" s="205">
        <f>VLOOKUP('SS taxation calculator'!$C$12,'SS taxation calculator'!$BC$6:$BF$16,2,FALSE)</f>
        <v>0</v>
      </c>
      <c r="T1034" s="132">
        <f t="shared" si="9"/>
        <v>0</v>
      </c>
    </row>
    <row r="1035" ht="15.75" customHeight="1">
      <c r="A1035" s="55">
        <f t="shared" si="13"/>
        <v>0</v>
      </c>
      <c r="B1035" s="52">
        <f t="shared" si="2"/>
        <v>-24000</v>
      </c>
      <c r="C1035" s="51">
        <f>'SS taxation calculator'!$G$7</f>
        <v>0</v>
      </c>
      <c r="D1035" s="52">
        <f>'SS taxation calculator'!$C$7+B1035+'SS taxation calculator'!$C$8+'SS taxation calculator'!$C$9*0.5-'Line By Line'!$E$12</f>
        <v>-24000</v>
      </c>
      <c r="E1035" s="52">
        <f>IF(D1035&lt;'Line By Line'!$E$14,0,MIN(D1035-'Line By Line'!$E$14,'Line By Line'!$E$16))</f>
        <v>0</v>
      </c>
      <c r="F1035" s="52">
        <f t="shared" si="3"/>
        <v>0</v>
      </c>
      <c r="G1035" s="51" t="str">
        <f t="shared" si="4"/>
        <v>50% of 1st TH</v>
      </c>
      <c r="H1035" s="51">
        <f>IF('Line By Line'!$E$14&lt;D1035,D1035-'Line By Line'!$E$14-E1035,0)</f>
        <v>0</v>
      </c>
      <c r="I1035" s="52">
        <f>H1035*'SS taxation calculator'!$E$32</f>
        <v>0</v>
      </c>
      <c r="J1035" s="52">
        <f t="shared" si="5"/>
        <v>0</v>
      </c>
      <c r="K1035" s="204" t="str">
        <f t="shared" si="6"/>
        <v>#DIV/0!</v>
      </c>
      <c r="L1035" s="54" t="str">
        <f>CONCATENATE("Adding $",ROUND(B1035/1000,1),"K actually added $",ROUND((B1035+(J1035-'SS taxation calculator'!$G$8))/1000,1),"K")</f>
        <v>Adding $-24K actually added $-24K</v>
      </c>
      <c r="M1035" s="61">
        <f>'SS taxation calculator'!$C$7+'SS taxation calculator'!$C$8+'SS taxation calculator'!$C$9+B1035</f>
        <v>-24000</v>
      </c>
      <c r="N1035" s="55">
        <f>J1035+B1035+'SS taxation calculator'!$C$7</f>
        <v>-24000</v>
      </c>
      <c r="O1035" s="55">
        <f t="shared" si="7"/>
        <v>31500</v>
      </c>
      <c r="P1035" s="132">
        <f>VLOOKUP('SS taxation calculator'!$C$12,'SS taxation calculator'!$BC$6:$BF$16,3,FALSE)</f>
        <v>0</v>
      </c>
      <c r="Q1035" s="132">
        <f>VLOOKUP('SS taxation calculator'!$C$12,'SS taxation calculator'!$BC$6:$BF$16,4,FALSE)</f>
        <v>0</v>
      </c>
      <c r="R1035" s="132">
        <f t="shared" si="8"/>
        <v>0</v>
      </c>
      <c r="S1035" s="205">
        <f>VLOOKUP('SS taxation calculator'!$C$12,'SS taxation calculator'!$BC$6:$BF$16,2,FALSE)</f>
        <v>0</v>
      </c>
      <c r="T1035" s="132">
        <f t="shared" si="9"/>
        <v>0</v>
      </c>
    </row>
    <row r="1036" ht="15.75" customHeight="1">
      <c r="A1036" s="55">
        <f t="shared" si="13"/>
        <v>0</v>
      </c>
      <c r="B1036" s="52">
        <f t="shared" si="2"/>
        <v>-23000</v>
      </c>
      <c r="C1036" s="51">
        <f>'SS taxation calculator'!$G$7</f>
        <v>0</v>
      </c>
      <c r="D1036" s="52">
        <f>'SS taxation calculator'!$C$7+B1036+'SS taxation calculator'!$C$8+'SS taxation calculator'!$C$9*0.5-'Line By Line'!$E$12</f>
        <v>-23000</v>
      </c>
      <c r="E1036" s="52">
        <f>IF(D1036&lt;'Line By Line'!$E$14,0,MIN(D1036-'Line By Line'!$E$14,'Line By Line'!$E$16))</f>
        <v>0</v>
      </c>
      <c r="F1036" s="52">
        <f t="shared" si="3"/>
        <v>0</v>
      </c>
      <c r="G1036" s="51" t="str">
        <f t="shared" si="4"/>
        <v>50% of 1st TH</v>
      </c>
      <c r="H1036" s="51">
        <f>IF('Line By Line'!$E$14&lt;D1036,D1036-'Line By Line'!$E$14-E1036,0)</f>
        <v>0</v>
      </c>
      <c r="I1036" s="52">
        <f>H1036*'SS taxation calculator'!$E$32</f>
        <v>0</v>
      </c>
      <c r="J1036" s="52">
        <f t="shared" si="5"/>
        <v>0</v>
      </c>
      <c r="K1036" s="204" t="str">
        <f t="shared" si="6"/>
        <v>#DIV/0!</v>
      </c>
      <c r="L1036" s="54" t="str">
        <f>CONCATENATE("Adding $",ROUND(B1036/1000,1),"K actually added $",ROUND((B1036+(J1036-'SS taxation calculator'!$G$8))/1000,1),"K")</f>
        <v>Adding $-23K actually added $-23K</v>
      </c>
      <c r="M1036" s="61">
        <f>'SS taxation calculator'!$C$7+'SS taxation calculator'!$C$8+'SS taxation calculator'!$C$9+B1036</f>
        <v>-23000</v>
      </c>
      <c r="N1036" s="55">
        <f>J1036+B1036+'SS taxation calculator'!$C$7</f>
        <v>-23000</v>
      </c>
      <c r="O1036" s="55">
        <f t="shared" si="7"/>
        <v>31500</v>
      </c>
      <c r="P1036" s="132">
        <f>VLOOKUP('SS taxation calculator'!$C$12,'SS taxation calculator'!$BC$6:$BF$16,3,FALSE)</f>
        <v>0</v>
      </c>
      <c r="Q1036" s="132">
        <f>VLOOKUP('SS taxation calculator'!$C$12,'SS taxation calculator'!$BC$6:$BF$16,4,FALSE)</f>
        <v>0</v>
      </c>
      <c r="R1036" s="132">
        <f t="shared" si="8"/>
        <v>0</v>
      </c>
      <c r="S1036" s="205">
        <f>VLOOKUP('SS taxation calculator'!$C$12,'SS taxation calculator'!$BC$6:$BF$16,2,FALSE)</f>
        <v>0</v>
      </c>
      <c r="T1036" s="132">
        <f t="shared" si="9"/>
        <v>0</v>
      </c>
    </row>
    <row r="1037" ht="15.75" customHeight="1">
      <c r="A1037" s="55">
        <f t="shared" si="13"/>
        <v>0</v>
      </c>
      <c r="B1037" s="52">
        <f t="shared" si="2"/>
        <v>-22000</v>
      </c>
      <c r="C1037" s="51">
        <f>'SS taxation calculator'!$G$7</f>
        <v>0</v>
      </c>
      <c r="D1037" s="52">
        <f>'SS taxation calculator'!$C$7+B1037+'SS taxation calculator'!$C$8+'SS taxation calculator'!$C$9*0.5-'Line By Line'!$E$12</f>
        <v>-22000</v>
      </c>
      <c r="E1037" s="52">
        <f>IF(D1037&lt;'Line By Line'!$E$14,0,MIN(D1037-'Line By Line'!$E$14,'Line By Line'!$E$16))</f>
        <v>0</v>
      </c>
      <c r="F1037" s="52">
        <f t="shared" si="3"/>
        <v>0</v>
      </c>
      <c r="G1037" s="51" t="str">
        <f t="shared" si="4"/>
        <v>50% of 1st TH</v>
      </c>
      <c r="H1037" s="51">
        <f>IF('Line By Line'!$E$14&lt;D1037,D1037-'Line By Line'!$E$14-E1037,0)</f>
        <v>0</v>
      </c>
      <c r="I1037" s="52">
        <f>H1037*'SS taxation calculator'!$E$32</f>
        <v>0</v>
      </c>
      <c r="J1037" s="52">
        <f t="shared" si="5"/>
        <v>0</v>
      </c>
      <c r="K1037" s="204" t="str">
        <f t="shared" si="6"/>
        <v>#DIV/0!</v>
      </c>
      <c r="L1037" s="54" t="str">
        <f>CONCATENATE("Adding $",ROUND(B1037/1000,1),"K actually added $",ROUND((B1037+(J1037-'SS taxation calculator'!$G$8))/1000,1),"K")</f>
        <v>Adding $-22K actually added $-22K</v>
      </c>
      <c r="M1037" s="61">
        <f>'SS taxation calculator'!$C$7+'SS taxation calculator'!$C$8+'SS taxation calculator'!$C$9+B1037</f>
        <v>-22000</v>
      </c>
      <c r="N1037" s="55">
        <f>J1037+B1037+'SS taxation calculator'!$C$7</f>
        <v>-22000</v>
      </c>
      <c r="O1037" s="55">
        <f t="shared" si="7"/>
        <v>31500</v>
      </c>
      <c r="P1037" s="132">
        <f>VLOOKUP('SS taxation calculator'!$C$12,'SS taxation calculator'!$BC$6:$BF$16,3,FALSE)</f>
        <v>0</v>
      </c>
      <c r="Q1037" s="132">
        <f>VLOOKUP('SS taxation calculator'!$C$12,'SS taxation calculator'!$BC$6:$BF$16,4,FALSE)</f>
        <v>0</v>
      </c>
      <c r="R1037" s="132">
        <f t="shared" si="8"/>
        <v>0</v>
      </c>
      <c r="S1037" s="205">
        <f>VLOOKUP('SS taxation calculator'!$C$12,'SS taxation calculator'!$BC$6:$BF$16,2,FALSE)</f>
        <v>0</v>
      </c>
      <c r="T1037" s="132">
        <f t="shared" si="9"/>
        <v>0</v>
      </c>
    </row>
    <row r="1038" ht="15.75" customHeight="1">
      <c r="A1038" s="55">
        <f t="shared" si="13"/>
        <v>0</v>
      </c>
      <c r="B1038" s="52">
        <f t="shared" si="2"/>
        <v>-21000</v>
      </c>
      <c r="C1038" s="51">
        <f>'SS taxation calculator'!$G$7</f>
        <v>0</v>
      </c>
      <c r="D1038" s="52">
        <f>'SS taxation calculator'!$C$7+B1038+'SS taxation calculator'!$C$8+'SS taxation calculator'!$C$9*0.5-'Line By Line'!$E$12</f>
        <v>-21000</v>
      </c>
      <c r="E1038" s="52">
        <f>IF(D1038&lt;'Line By Line'!$E$14,0,MIN(D1038-'Line By Line'!$E$14,'Line By Line'!$E$16))</f>
        <v>0</v>
      </c>
      <c r="F1038" s="52">
        <f t="shared" si="3"/>
        <v>0</v>
      </c>
      <c r="G1038" s="51" t="str">
        <f t="shared" si="4"/>
        <v>50% of 1st TH</v>
      </c>
      <c r="H1038" s="51">
        <f>IF('Line By Line'!$E$14&lt;D1038,D1038-'Line By Line'!$E$14-E1038,0)</f>
        <v>0</v>
      </c>
      <c r="I1038" s="52">
        <f>H1038*'SS taxation calculator'!$E$32</f>
        <v>0</v>
      </c>
      <c r="J1038" s="52">
        <f t="shared" si="5"/>
        <v>0</v>
      </c>
      <c r="K1038" s="204" t="str">
        <f t="shared" si="6"/>
        <v>#DIV/0!</v>
      </c>
      <c r="L1038" s="54" t="str">
        <f>CONCATENATE("Adding $",ROUND(B1038/1000,1),"K actually added $",ROUND((B1038+(J1038-'SS taxation calculator'!$G$8))/1000,1),"K")</f>
        <v>Adding $-21K actually added $-21K</v>
      </c>
      <c r="M1038" s="61">
        <f>'SS taxation calculator'!$C$7+'SS taxation calculator'!$C$8+'SS taxation calculator'!$C$9+B1038</f>
        <v>-21000</v>
      </c>
      <c r="N1038" s="55">
        <f>J1038+B1038+'SS taxation calculator'!$C$7</f>
        <v>-21000</v>
      </c>
      <c r="O1038" s="55">
        <f t="shared" si="7"/>
        <v>31500</v>
      </c>
      <c r="P1038" s="132">
        <f>VLOOKUP('SS taxation calculator'!$C$12,'SS taxation calculator'!$BC$6:$BF$16,3,FALSE)</f>
        <v>0</v>
      </c>
      <c r="Q1038" s="132">
        <f>VLOOKUP('SS taxation calculator'!$C$12,'SS taxation calculator'!$BC$6:$BF$16,4,FALSE)</f>
        <v>0</v>
      </c>
      <c r="R1038" s="132">
        <f t="shared" si="8"/>
        <v>0</v>
      </c>
      <c r="S1038" s="205">
        <f>VLOOKUP('SS taxation calculator'!$C$12,'SS taxation calculator'!$BC$6:$BF$16,2,FALSE)</f>
        <v>0</v>
      </c>
      <c r="T1038" s="132">
        <f t="shared" si="9"/>
        <v>0</v>
      </c>
    </row>
    <row r="1039" ht="15.75" customHeight="1">
      <c r="A1039" s="55">
        <f t="shared" si="13"/>
        <v>0</v>
      </c>
      <c r="B1039" s="52">
        <f t="shared" si="2"/>
        <v>-20000</v>
      </c>
      <c r="C1039" s="51">
        <f>'SS taxation calculator'!$G$7</f>
        <v>0</v>
      </c>
      <c r="D1039" s="52">
        <f>'SS taxation calculator'!$C$7+B1039+'SS taxation calculator'!$C$8+'SS taxation calculator'!$C$9*0.5-'Line By Line'!$E$12</f>
        <v>-20000</v>
      </c>
      <c r="E1039" s="52">
        <f>IF(D1039&lt;'Line By Line'!$E$14,0,MIN(D1039-'Line By Line'!$E$14,'Line By Line'!$E$16))</f>
        <v>0</v>
      </c>
      <c r="F1039" s="52">
        <f t="shared" si="3"/>
        <v>0</v>
      </c>
      <c r="G1039" s="51" t="str">
        <f t="shared" si="4"/>
        <v>50% of 1st TH</v>
      </c>
      <c r="H1039" s="51">
        <f>IF('Line By Line'!$E$14&lt;D1039,D1039-'Line By Line'!$E$14-E1039,0)</f>
        <v>0</v>
      </c>
      <c r="I1039" s="52">
        <f>H1039*'SS taxation calculator'!$E$32</f>
        <v>0</v>
      </c>
      <c r="J1039" s="52">
        <f t="shared" si="5"/>
        <v>0</v>
      </c>
      <c r="K1039" s="204" t="str">
        <f t="shared" si="6"/>
        <v>#DIV/0!</v>
      </c>
      <c r="L1039" s="54" t="str">
        <f>CONCATENATE("Adding $",ROUND(B1039/1000,1),"K actually added $",ROUND((B1039+(J1039-'SS taxation calculator'!$G$8))/1000,1),"K")</f>
        <v>Adding $-20K actually added $-20K</v>
      </c>
      <c r="M1039" s="61">
        <f>'SS taxation calculator'!$C$7+'SS taxation calculator'!$C$8+'SS taxation calculator'!$C$9+B1039</f>
        <v>-20000</v>
      </c>
      <c r="N1039" s="55">
        <f>J1039+B1039+'SS taxation calculator'!$C$7</f>
        <v>-20000</v>
      </c>
      <c r="O1039" s="55">
        <f t="shared" si="7"/>
        <v>31500</v>
      </c>
      <c r="P1039" s="132">
        <f>VLOOKUP('SS taxation calculator'!$C$12,'SS taxation calculator'!$BC$6:$BF$16,3,FALSE)</f>
        <v>0</v>
      </c>
      <c r="Q1039" s="132">
        <f>VLOOKUP('SS taxation calculator'!$C$12,'SS taxation calculator'!$BC$6:$BF$16,4,FALSE)</f>
        <v>0</v>
      </c>
      <c r="R1039" s="132">
        <f t="shared" si="8"/>
        <v>0</v>
      </c>
      <c r="S1039" s="205">
        <f>VLOOKUP('SS taxation calculator'!$C$12,'SS taxation calculator'!$BC$6:$BF$16,2,FALSE)</f>
        <v>0</v>
      </c>
      <c r="T1039" s="132">
        <f t="shared" si="9"/>
        <v>0</v>
      </c>
    </row>
    <row r="1040" ht="15.75" customHeight="1">
      <c r="A1040" s="55">
        <f t="shared" si="13"/>
        <v>0</v>
      </c>
      <c r="B1040" s="52">
        <f t="shared" si="2"/>
        <v>-19000</v>
      </c>
      <c r="C1040" s="51">
        <f>'SS taxation calculator'!$G$7</f>
        <v>0</v>
      </c>
      <c r="D1040" s="52">
        <f>'SS taxation calculator'!$C$7+B1040+'SS taxation calculator'!$C$8+'SS taxation calculator'!$C$9*0.5-'Line By Line'!$E$12</f>
        <v>-19000</v>
      </c>
      <c r="E1040" s="52">
        <f>IF(D1040&lt;'Line By Line'!$E$14,0,MIN(D1040-'Line By Line'!$E$14,'Line By Line'!$E$16))</f>
        <v>0</v>
      </c>
      <c r="F1040" s="52">
        <f t="shared" si="3"/>
        <v>0</v>
      </c>
      <c r="G1040" s="51" t="str">
        <f t="shared" si="4"/>
        <v>50% of 1st TH</v>
      </c>
      <c r="H1040" s="51">
        <f>IF('Line By Line'!$E$14&lt;D1040,D1040-'Line By Line'!$E$14-E1040,0)</f>
        <v>0</v>
      </c>
      <c r="I1040" s="52">
        <f>H1040*'SS taxation calculator'!$E$32</f>
        <v>0</v>
      </c>
      <c r="J1040" s="52">
        <f t="shared" si="5"/>
        <v>0</v>
      </c>
      <c r="K1040" s="204" t="str">
        <f t="shared" si="6"/>
        <v>#DIV/0!</v>
      </c>
      <c r="L1040" s="54" t="str">
        <f>CONCATENATE("Adding $",ROUND(B1040/1000,1),"K actually added $",ROUND((B1040+(J1040-'SS taxation calculator'!$G$8))/1000,1),"K")</f>
        <v>Adding $-19K actually added $-19K</v>
      </c>
      <c r="M1040" s="61">
        <f>'SS taxation calculator'!$C$7+'SS taxation calculator'!$C$8+'SS taxation calculator'!$C$9+B1040</f>
        <v>-19000</v>
      </c>
      <c r="N1040" s="55">
        <f>J1040+B1040+'SS taxation calculator'!$C$7</f>
        <v>-19000</v>
      </c>
      <c r="O1040" s="55">
        <f t="shared" si="7"/>
        <v>31500</v>
      </c>
      <c r="P1040" s="132">
        <f>VLOOKUP('SS taxation calculator'!$C$12,'SS taxation calculator'!$BC$6:$BF$16,3,FALSE)</f>
        <v>0</v>
      </c>
      <c r="Q1040" s="132">
        <f>VLOOKUP('SS taxation calculator'!$C$12,'SS taxation calculator'!$BC$6:$BF$16,4,FALSE)</f>
        <v>0</v>
      </c>
      <c r="R1040" s="132">
        <f t="shared" si="8"/>
        <v>0</v>
      </c>
      <c r="S1040" s="205">
        <f>VLOOKUP('SS taxation calculator'!$C$12,'SS taxation calculator'!$BC$6:$BF$16,2,FALSE)</f>
        <v>0</v>
      </c>
      <c r="T1040" s="132">
        <f t="shared" si="9"/>
        <v>0</v>
      </c>
    </row>
    <row r="1041" ht="15.75" customHeight="1">
      <c r="A1041" s="55">
        <f t="shared" si="13"/>
        <v>0</v>
      </c>
      <c r="B1041" s="52">
        <f t="shared" si="2"/>
        <v>-18000</v>
      </c>
      <c r="C1041" s="51">
        <f>'SS taxation calculator'!$G$7</f>
        <v>0</v>
      </c>
      <c r="D1041" s="52">
        <f>'SS taxation calculator'!$C$7+B1041+'SS taxation calculator'!$C$8+'SS taxation calculator'!$C$9*0.5-'Line By Line'!$E$12</f>
        <v>-18000</v>
      </c>
      <c r="E1041" s="52">
        <f>IF(D1041&lt;'Line By Line'!$E$14,0,MIN(D1041-'Line By Line'!$E$14,'Line By Line'!$E$16))</f>
        <v>0</v>
      </c>
      <c r="F1041" s="52">
        <f t="shared" si="3"/>
        <v>0</v>
      </c>
      <c r="G1041" s="51" t="str">
        <f t="shared" si="4"/>
        <v>50% of 1st TH</v>
      </c>
      <c r="H1041" s="51">
        <f>IF('Line By Line'!$E$14&lt;D1041,D1041-'Line By Line'!$E$14-E1041,0)</f>
        <v>0</v>
      </c>
      <c r="I1041" s="52">
        <f>H1041*'SS taxation calculator'!$E$32</f>
        <v>0</v>
      </c>
      <c r="J1041" s="52">
        <f t="shared" si="5"/>
        <v>0</v>
      </c>
      <c r="K1041" s="204" t="str">
        <f t="shared" si="6"/>
        <v>#DIV/0!</v>
      </c>
      <c r="L1041" s="54" t="str">
        <f>CONCATENATE("Adding $",ROUND(B1041/1000,1),"K actually added $",ROUND((B1041+(J1041-'SS taxation calculator'!$G$8))/1000,1),"K")</f>
        <v>Adding $-18K actually added $-18K</v>
      </c>
      <c r="M1041" s="61">
        <f>'SS taxation calculator'!$C$7+'SS taxation calculator'!$C$8+'SS taxation calculator'!$C$9+B1041</f>
        <v>-18000</v>
      </c>
      <c r="N1041" s="55">
        <f>J1041+B1041+'SS taxation calculator'!$C$7</f>
        <v>-18000</v>
      </c>
      <c r="O1041" s="55">
        <f t="shared" si="7"/>
        <v>31500</v>
      </c>
      <c r="P1041" s="132">
        <f>VLOOKUP('SS taxation calculator'!$C$12,'SS taxation calculator'!$BC$6:$BF$16,3,FALSE)</f>
        <v>0</v>
      </c>
      <c r="Q1041" s="132">
        <f>VLOOKUP('SS taxation calculator'!$C$12,'SS taxation calculator'!$BC$6:$BF$16,4,FALSE)</f>
        <v>0</v>
      </c>
      <c r="R1041" s="132">
        <f t="shared" si="8"/>
        <v>0</v>
      </c>
      <c r="S1041" s="205">
        <f>VLOOKUP('SS taxation calculator'!$C$12,'SS taxation calculator'!$BC$6:$BF$16,2,FALSE)</f>
        <v>0</v>
      </c>
      <c r="T1041" s="132">
        <f t="shared" si="9"/>
        <v>0</v>
      </c>
    </row>
    <row r="1042" ht="15.75" customHeight="1">
      <c r="A1042" s="55">
        <f t="shared" si="13"/>
        <v>0</v>
      </c>
      <c r="B1042" s="52">
        <f t="shared" si="2"/>
        <v>-17000</v>
      </c>
      <c r="C1042" s="51">
        <f>'SS taxation calculator'!$G$7</f>
        <v>0</v>
      </c>
      <c r="D1042" s="52">
        <f>'SS taxation calculator'!$C$7+B1042+'SS taxation calculator'!$C$8+'SS taxation calculator'!$C$9*0.5-'Line By Line'!$E$12</f>
        <v>-17000</v>
      </c>
      <c r="E1042" s="52">
        <f>IF(D1042&lt;'Line By Line'!$E$14,0,MIN(D1042-'Line By Line'!$E$14,'Line By Line'!$E$16))</f>
        <v>0</v>
      </c>
      <c r="F1042" s="52">
        <f t="shared" si="3"/>
        <v>0</v>
      </c>
      <c r="G1042" s="51" t="str">
        <f t="shared" si="4"/>
        <v>50% of 1st TH</v>
      </c>
      <c r="H1042" s="51">
        <f>IF('Line By Line'!$E$14&lt;D1042,D1042-'Line By Line'!$E$14-E1042,0)</f>
        <v>0</v>
      </c>
      <c r="I1042" s="52">
        <f>H1042*'SS taxation calculator'!$E$32</f>
        <v>0</v>
      </c>
      <c r="J1042" s="52">
        <f t="shared" si="5"/>
        <v>0</v>
      </c>
      <c r="K1042" s="204" t="str">
        <f t="shared" si="6"/>
        <v>#DIV/0!</v>
      </c>
      <c r="L1042" s="54" t="str">
        <f>CONCATENATE("Adding $",ROUND(B1042/1000,1),"K actually added $",ROUND((B1042+(J1042-'SS taxation calculator'!$G$8))/1000,1),"K")</f>
        <v>Adding $-17K actually added $-17K</v>
      </c>
      <c r="M1042" s="61">
        <f>'SS taxation calculator'!$C$7+'SS taxation calculator'!$C$8+'SS taxation calculator'!$C$9+B1042</f>
        <v>-17000</v>
      </c>
      <c r="N1042" s="55">
        <f>J1042+B1042+'SS taxation calculator'!$C$7</f>
        <v>-17000</v>
      </c>
      <c r="O1042" s="55">
        <f t="shared" si="7"/>
        <v>31500</v>
      </c>
      <c r="P1042" s="132">
        <f>VLOOKUP('SS taxation calculator'!$C$12,'SS taxation calculator'!$BC$6:$BF$16,3,FALSE)</f>
        <v>0</v>
      </c>
      <c r="Q1042" s="132">
        <f>VLOOKUP('SS taxation calculator'!$C$12,'SS taxation calculator'!$BC$6:$BF$16,4,FALSE)</f>
        <v>0</v>
      </c>
      <c r="R1042" s="132">
        <f t="shared" si="8"/>
        <v>0</v>
      </c>
      <c r="S1042" s="205">
        <f>VLOOKUP('SS taxation calculator'!$C$12,'SS taxation calculator'!$BC$6:$BF$16,2,FALSE)</f>
        <v>0</v>
      </c>
      <c r="T1042" s="132">
        <f t="shared" si="9"/>
        <v>0</v>
      </c>
    </row>
    <row r="1043" ht="15.75" customHeight="1">
      <c r="A1043" s="55">
        <f t="shared" si="13"/>
        <v>0</v>
      </c>
      <c r="B1043" s="52">
        <f t="shared" si="2"/>
        <v>-16000</v>
      </c>
      <c r="C1043" s="51">
        <f>'SS taxation calculator'!$G$7</f>
        <v>0</v>
      </c>
      <c r="D1043" s="52">
        <f>'SS taxation calculator'!$C$7+B1043+'SS taxation calculator'!$C$8+'SS taxation calculator'!$C$9*0.5-'Line By Line'!$E$12</f>
        <v>-16000</v>
      </c>
      <c r="E1043" s="52">
        <f>IF(D1043&lt;'Line By Line'!$E$14,0,MIN(D1043-'Line By Line'!$E$14,'Line By Line'!$E$16))</f>
        <v>0</v>
      </c>
      <c r="F1043" s="52">
        <f t="shared" si="3"/>
        <v>0</v>
      </c>
      <c r="G1043" s="51" t="str">
        <f t="shared" si="4"/>
        <v>50% of 1st TH</v>
      </c>
      <c r="H1043" s="51">
        <f>IF('Line By Line'!$E$14&lt;D1043,D1043-'Line By Line'!$E$14-E1043,0)</f>
        <v>0</v>
      </c>
      <c r="I1043" s="52">
        <f>H1043*'SS taxation calculator'!$E$32</f>
        <v>0</v>
      </c>
      <c r="J1043" s="52">
        <f t="shared" si="5"/>
        <v>0</v>
      </c>
      <c r="K1043" s="204" t="str">
        <f t="shared" si="6"/>
        <v>#DIV/0!</v>
      </c>
      <c r="L1043" s="54" t="str">
        <f>CONCATENATE("Adding $",ROUND(B1043/1000,1),"K actually added $",ROUND((B1043+(J1043-'SS taxation calculator'!$G$8))/1000,1),"K")</f>
        <v>Adding $-16K actually added $-16K</v>
      </c>
      <c r="M1043" s="61">
        <f>'SS taxation calculator'!$C$7+'SS taxation calculator'!$C$8+'SS taxation calculator'!$C$9+B1043</f>
        <v>-16000</v>
      </c>
      <c r="N1043" s="55">
        <f>J1043+B1043+'SS taxation calculator'!$C$7</f>
        <v>-16000</v>
      </c>
      <c r="O1043" s="55">
        <f t="shared" si="7"/>
        <v>31500</v>
      </c>
      <c r="P1043" s="132">
        <f>VLOOKUP('SS taxation calculator'!$C$12,'SS taxation calculator'!$BC$6:$BF$16,3,FALSE)</f>
        <v>0</v>
      </c>
      <c r="Q1043" s="132">
        <f>VLOOKUP('SS taxation calculator'!$C$12,'SS taxation calculator'!$BC$6:$BF$16,4,FALSE)</f>
        <v>0</v>
      </c>
      <c r="R1043" s="132">
        <f t="shared" si="8"/>
        <v>0</v>
      </c>
      <c r="S1043" s="205">
        <f>VLOOKUP('SS taxation calculator'!$C$12,'SS taxation calculator'!$BC$6:$BF$16,2,FALSE)</f>
        <v>0</v>
      </c>
      <c r="T1043" s="132">
        <f t="shared" si="9"/>
        <v>0</v>
      </c>
    </row>
    <row r="1044" ht="15.75" customHeight="1">
      <c r="A1044" s="55">
        <f t="shared" si="13"/>
        <v>0</v>
      </c>
      <c r="B1044" s="52">
        <f t="shared" si="2"/>
        <v>-15000</v>
      </c>
      <c r="C1044" s="51">
        <f>'SS taxation calculator'!$G$7</f>
        <v>0</v>
      </c>
      <c r="D1044" s="52">
        <f>'SS taxation calculator'!$C$7+B1044+'SS taxation calculator'!$C$8+'SS taxation calculator'!$C$9*0.5-'Line By Line'!$E$12</f>
        <v>-15000</v>
      </c>
      <c r="E1044" s="52">
        <f>IF(D1044&lt;'Line By Line'!$E$14,0,MIN(D1044-'Line By Line'!$E$14,'Line By Line'!$E$16))</f>
        <v>0</v>
      </c>
      <c r="F1044" s="52">
        <f t="shared" si="3"/>
        <v>0</v>
      </c>
      <c r="G1044" s="51" t="str">
        <f t="shared" si="4"/>
        <v>50% of 1st TH</v>
      </c>
      <c r="H1044" s="51">
        <f>IF('Line By Line'!$E$14&lt;D1044,D1044-'Line By Line'!$E$14-E1044,0)</f>
        <v>0</v>
      </c>
      <c r="I1044" s="52">
        <f>H1044*'SS taxation calculator'!$E$32</f>
        <v>0</v>
      </c>
      <c r="J1044" s="52">
        <f t="shared" si="5"/>
        <v>0</v>
      </c>
      <c r="K1044" s="204" t="str">
        <f t="shared" si="6"/>
        <v>#DIV/0!</v>
      </c>
      <c r="L1044" s="54" t="str">
        <f>CONCATENATE("Adding $",ROUND(B1044/1000,1),"K actually added $",ROUND((B1044+(J1044-'SS taxation calculator'!$G$8))/1000,1),"K")</f>
        <v>Adding $-15K actually added $-15K</v>
      </c>
      <c r="M1044" s="61">
        <f>'SS taxation calculator'!$C$7+'SS taxation calculator'!$C$8+'SS taxation calculator'!$C$9+B1044</f>
        <v>-15000</v>
      </c>
      <c r="N1044" s="55">
        <f>J1044+B1044+'SS taxation calculator'!$C$7</f>
        <v>-15000</v>
      </c>
      <c r="O1044" s="55">
        <f t="shared" si="7"/>
        <v>31500</v>
      </c>
      <c r="P1044" s="132">
        <f>VLOOKUP('SS taxation calculator'!$C$12,'SS taxation calculator'!$BC$6:$BF$16,3,FALSE)</f>
        <v>0</v>
      </c>
      <c r="Q1044" s="132">
        <f>VLOOKUP('SS taxation calculator'!$C$12,'SS taxation calculator'!$BC$6:$BF$16,4,FALSE)</f>
        <v>0</v>
      </c>
      <c r="R1044" s="132">
        <f t="shared" si="8"/>
        <v>0</v>
      </c>
      <c r="S1044" s="205">
        <f>VLOOKUP('SS taxation calculator'!$C$12,'SS taxation calculator'!$BC$6:$BF$16,2,FALSE)</f>
        <v>0</v>
      </c>
      <c r="T1044" s="132">
        <f t="shared" si="9"/>
        <v>0</v>
      </c>
    </row>
    <row r="1045" ht="15.75" customHeight="1">
      <c r="A1045" s="55">
        <f t="shared" si="13"/>
        <v>0</v>
      </c>
      <c r="B1045" s="52">
        <f t="shared" si="2"/>
        <v>-14000</v>
      </c>
      <c r="C1045" s="51">
        <f>'SS taxation calculator'!$G$7</f>
        <v>0</v>
      </c>
      <c r="D1045" s="52">
        <f>'SS taxation calculator'!$C$7+B1045+'SS taxation calculator'!$C$8+'SS taxation calculator'!$C$9*0.5-'Line By Line'!$E$12</f>
        <v>-14000</v>
      </c>
      <c r="E1045" s="52">
        <f>IF(D1045&lt;'Line By Line'!$E$14,0,MIN(D1045-'Line By Line'!$E$14,'Line By Line'!$E$16))</f>
        <v>0</v>
      </c>
      <c r="F1045" s="52">
        <f t="shared" si="3"/>
        <v>0</v>
      </c>
      <c r="G1045" s="51" t="str">
        <f t="shared" si="4"/>
        <v>50% of 1st TH</v>
      </c>
      <c r="H1045" s="51">
        <f>IF('Line By Line'!$E$14&lt;D1045,D1045-'Line By Line'!$E$14-E1045,0)</f>
        <v>0</v>
      </c>
      <c r="I1045" s="52">
        <f>H1045*'SS taxation calculator'!$E$32</f>
        <v>0</v>
      </c>
      <c r="J1045" s="52">
        <f t="shared" si="5"/>
        <v>0</v>
      </c>
      <c r="K1045" s="204" t="str">
        <f t="shared" si="6"/>
        <v>#DIV/0!</v>
      </c>
      <c r="L1045" s="54" t="str">
        <f>CONCATENATE("Adding $",ROUND(B1045/1000,1),"K actually added $",ROUND((B1045+(J1045-'SS taxation calculator'!$G$8))/1000,1),"K")</f>
        <v>Adding $-14K actually added $-14K</v>
      </c>
      <c r="M1045" s="61">
        <f>'SS taxation calculator'!$C$7+'SS taxation calculator'!$C$8+'SS taxation calculator'!$C$9+B1045</f>
        <v>-14000</v>
      </c>
      <c r="N1045" s="55">
        <f>J1045+B1045+'SS taxation calculator'!$C$7</f>
        <v>-14000</v>
      </c>
      <c r="O1045" s="55">
        <f t="shared" si="7"/>
        <v>31500</v>
      </c>
      <c r="P1045" s="132">
        <f>VLOOKUP('SS taxation calculator'!$C$12,'SS taxation calculator'!$BC$6:$BF$16,3,FALSE)</f>
        <v>0</v>
      </c>
      <c r="Q1045" s="132">
        <f>VLOOKUP('SS taxation calculator'!$C$12,'SS taxation calculator'!$BC$6:$BF$16,4,FALSE)</f>
        <v>0</v>
      </c>
      <c r="R1045" s="132">
        <f t="shared" si="8"/>
        <v>0</v>
      </c>
      <c r="S1045" s="205">
        <f>VLOOKUP('SS taxation calculator'!$C$12,'SS taxation calculator'!$BC$6:$BF$16,2,FALSE)</f>
        <v>0</v>
      </c>
      <c r="T1045" s="132">
        <f t="shared" si="9"/>
        <v>0</v>
      </c>
    </row>
    <row r="1046" ht="15.75" customHeight="1">
      <c r="A1046" s="55">
        <f t="shared" si="13"/>
        <v>0</v>
      </c>
      <c r="B1046" s="52">
        <f t="shared" si="2"/>
        <v>-13000</v>
      </c>
      <c r="C1046" s="51">
        <f>'SS taxation calculator'!$G$7</f>
        <v>0</v>
      </c>
      <c r="D1046" s="52">
        <f>'SS taxation calculator'!$C$7+B1046+'SS taxation calculator'!$C$8+'SS taxation calculator'!$C$9*0.5-'Line By Line'!$E$12</f>
        <v>-13000</v>
      </c>
      <c r="E1046" s="52">
        <f>IF(D1046&lt;'Line By Line'!$E$14,0,MIN(D1046-'Line By Line'!$E$14,'Line By Line'!$E$16))</f>
        <v>0</v>
      </c>
      <c r="F1046" s="52">
        <f t="shared" si="3"/>
        <v>0</v>
      </c>
      <c r="G1046" s="51" t="str">
        <f t="shared" si="4"/>
        <v>50% of 1st TH</v>
      </c>
      <c r="H1046" s="51">
        <f>IF('Line By Line'!$E$14&lt;D1046,D1046-'Line By Line'!$E$14-E1046,0)</f>
        <v>0</v>
      </c>
      <c r="I1046" s="52">
        <f>H1046*'SS taxation calculator'!$E$32</f>
        <v>0</v>
      </c>
      <c r="J1046" s="52">
        <f t="shared" si="5"/>
        <v>0</v>
      </c>
      <c r="K1046" s="204" t="str">
        <f t="shared" si="6"/>
        <v>#DIV/0!</v>
      </c>
      <c r="L1046" s="54" t="str">
        <f>CONCATENATE("Adding $",ROUND(B1046/1000,1),"K actually added $",ROUND((B1046+(J1046-'SS taxation calculator'!$G$8))/1000,1),"K")</f>
        <v>Adding $-13K actually added $-13K</v>
      </c>
      <c r="M1046" s="61">
        <f>'SS taxation calculator'!$C$7+'SS taxation calculator'!$C$8+'SS taxation calculator'!$C$9+B1046</f>
        <v>-13000</v>
      </c>
      <c r="N1046" s="55">
        <f>J1046+B1046+'SS taxation calculator'!$C$7</f>
        <v>-13000</v>
      </c>
      <c r="O1046" s="55">
        <f t="shared" si="7"/>
        <v>31500</v>
      </c>
      <c r="P1046" s="132">
        <f>VLOOKUP('SS taxation calculator'!$C$12,'SS taxation calculator'!$BC$6:$BF$16,3,FALSE)</f>
        <v>0</v>
      </c>
      <c r="Q1046" s="132">
        <f>VLOOKUP('SS taxation calculator'!$C$12,'SS taxation calculator'!$BC$6:$BF$16,4,FALSE)</f>
        <v>0</v>
      </c>
      <c r="R1046" s="132">
        <f t="shared" si="8"/>
        <v>0</v>
      </c>
      <c r="S1046" s="205">
        <f>VLOOKUP('SS taxation calculator'!$C$12,'SS taxation calculator'!$BC$6:$BF$16,2,FALSE)</f>
        <v>0</v>
      </c>
      <c r="T1046" s="132">
        <f t="shared" si="9"/>
        <v>0</v>
      </c>
    </row>
    <row r="1047" ht="15.75" customHeight="1">
      <c r="A1047" s="55">
        <f t="shared" si="13"/>
        <v>0</v>
      </c>
      <c r="B1047" s="52">
        <f t="shared" si="2"/>
        <v>-12000</v>
      </c>
      <c r="C1047" s="51">
        <f>'SS taxation calculator'!$G$7</f>
        <v>0</v>
      </c>
      <c r="D1047" s="52">
        <f>'SS taxation calculator'!$C$7+B1047+'SS taxation calculator'!$C$8+'SS taxation calculator'!$C$9*0.5-'Line By Line'!$E$12</f>
        <v>-12000</v>
      </c>
      <c r="E1047" s="52">
        <f>IF(D1047&lt;'Line By Line'!$E$14,0,MIN(D1047-'Line By Line'!$E$14,'Line By Line'!$E$16))</f>
        <v>0</v>
      </c>
      <c r="F1047" s="52">
        <f t="shared" si="3"/>
        <v>0</v>
      </c>
      <c r="G1047" s="51" t="str">
        <f t="shared" si="4"/>
        <v>50% of 1st TH</v>
      </c>
      <c r="H1047" s="51">
        <f>IF('Line By Line'!$E$14&lt;D1047,D1047-'Line By Line'!$E$14-E1047,0)</f>
        <v>0</v>
      </c>
      <c r="I1047" s="52">
        <f>H1047*'SS taxation calculator'!$E$32</f>
        <v>0</v>
      </c>
      <c r="J1047" s="52">
        <f t="shared" si="5"/>
        <v>0</v>
      </c>
      <c r="K1047" s="204" t="str">
        <f t="shared" si="6"/>
        <v>#DIV/0!</v>
      </c>
      <c r="L1047" s="54" t="str">
        <f>CONCATENATE("Adding $",ROUND(B1047/1000,1),"K actually added $",ROUND((B1047+(J1047-'SS taxation calculator'!$G$8))/1000,1),"K")</f>
        <v>Adding $-12K actually added $-12K</v>
      </c>
      <c r="M1047" s="61">
        <f>'SS taxation calculator'!$C$7+'SS taxation calculator'!$C$8+'SS taxation calculator'!$C$9+B1047</f>
        <v>-12000</v>
      </c>
      <c r="N1047" s="55">
        <f>J1047+B1047+'SS taxation calculator'!$C$7</f>
        <v>-12000</v>
      </c>
      <c r="O1047" s="55">
        <f t="shared" si="7"/>
        <v>31500</v>
      </c>
      <c r="P1047" s="132">
        <f>VLOOKUP('SS taxation calculator'!$C$12,'SS taxation calculator'!$BC$6:$BF$16,3,FALSE)</f>
        <v>0</v>
      </c>
      <c r="Q1047" s="132">
        <f>VLOOKUP('SS taxation calculator'!$C$12,'SS taxation calculator'!$BC$6:$BF$16,4,FALSE)</f>
        <v>0</v>
      </c>
      <c r="R1047" s="132">
        <f t="shared" si="8"/>
        <v>0</v>
      </c>
      <c r="S1047" s="205">
        <f>VLOOKUP('SS taxation calculator'!$C$12,'SS taxation calculator'!$BC$6:$BF$16,2,FALSE)</f>
        <v>0</v>
      </c>
      <c r="T1047" s="132">
        <f t="shared" si="9"/>
        <v>0</v>
      </c>
    </row>
    <row r="1048" ht="15.75" customHeight="1">
      <c r="A1048" s="55">
        <f t="shared" si="13"/>
        <v>0</v>
      </c>
      <c r="B1048" s="52">
        <f t="shared" si="2"/>
        <v>-11000</v>
      </c>
      <c r="C1048" s="51">
        <f>'SS taxation calculator'!$G$7</f>
        <v>0</v>
      </c>
      <c r="D1048" s="52">
        <f>'SS taxation calculator'!$C$7+B1048+'SS taxation calculator'!$C$8+'SS taxation calculator'!$C$9*0.5-'Line By Line'!$E$12</f>
        <v>-11000</v>
      </c>
      <c r="E1048" s="52">
        <f>IF(D1048&lt;'Line By Line'!$E$14,0,MIN(D1048-'Line By Line'!$E$14,'Line By Line'!$E$16))</f>
        <v>0</v>
      </c>
      <c r="F1048" s="52">
        <f t="shared" si="3"/>
        <v>0</v>
      </c>
      <c r="G1048" s="51" t="str">
        <f t="shared" si="4"/>
        <v>50% of 1st TH</v>
      </c>
      <c r="H1048" s="51">
        <f>IF('Line By Line'!$E$14&lt;D1048,D1048-'Line By Line'!$E$14-E1048,0)</f>
        <v>0</v>
      </c>
      <c r="I1048" s="52">
        <f>H1048*'SS taxation calculator'!$E$32</f>
        <v>0</v>
      </c>
      <c r="J1048" s="52">
        <f t="shared" si="5"/>
        <v>0</v>
      </c>
      <c r="K1048" s="204" t="str">
        <f t="shared" si="6"/>
        <v>#DIV/0!</v>
      </c>
      <c r="L1048" s="54" t="str">
        <f>CONCATENATE("Adding $",ROUND(B1048/1000,1),"K actually added $",ROUND((B1048+(J1048-'SS taxation calculator'!$G$8))/1000,1),"K")</f>
        <v>Adding $-11K actually added $-11K</v>
      </c>
      <c r="M1048" s="61">
        <f>'SS taxation calculator'!$C$7+'SS taxation calculator'!$C$8+'SS taxation calculator'!$C$9+B1048</f>
        <v>-11000</v>
      </c>
      <c r="N1048" s="55">
        <f>J1048+B1048+'SS taxation calculator'!$C$7</f>
        <v>-11000</v>
      </c>
      <c r="O1048" s="55">
        <f t="shared" si="7"/>
        <v>31500</v>
      </c>
      <c r="P1048" s="132">
        <f>VLOOKUP('SS taxation calculator'!$C$12,'SS taxation calculator'!$BC$6:$BF$16,3,FALSE)</f>
        <v>0</v>
      </c>
      <c r="Q1048" s="132">
        <f>VLOOKUP('SS taxation calculator'!$C$12,'SS taxation calculator'!$BC$6:$BF$16,4,FALSE)</f>
        <v>0</v>
      </c>
      <c r="R1048" s="132">
        <f t="shared" si="8"/>
        <v>0</v>
      </c>
      <c r="S1048" s="205">
        <f>VLOOKUP('SS taxation calculator'!$C$12,'SS taxation calculator'!$BC$6:$BF$16,2,FALSE)</f>
        <v>0</v>
      </c>
      <c r="T1048" s="132">
        <f t="shared" si="9"/>
        <v>0</v>
      </c>
    </row>
    <row r="1049" ht="15.75" customHeight="1">
      <c r="A1049" s="55">
        <f t="shared" si="13"/>
        <v>0</v>
      </c>
      <c r="B1049" s="52">
        <f t="shared" si="2"/>
        <v>-10000</v>
      </c>
      <c r="C1049" s="51">
        <f>'SS taxation calculator'!$G$7</f>
        <v>0</v>
      </c>
      <c r="D1049" s="52">
        <f>'SS taxation calculator'!$C$7+B1049+'SS taxation calculator'!$C$8+'SS taxation calculator'!$C$9*0.5-'Line By Line'!$E$12</f>
        <v>-10000</v>
      </c>
      <c r="E1049" s="52">
        <f>IF(D1049&lt;'Line By Line'!$E$14,0,MIN(D1049-'Line By Line'!$E$14,'Line By Line'!$E$16))</f>
        <v>0</v>
      </c>
      <c r="F1049" s="52">
        <f t="shared" si="3"/>
        <v>0</v>
      </c>
      <c r="G1049" s="51" t="str">
        <f t="shared" si="4"/>
        <v>50% of 1st TH</v>
      </c>
      <c r="H1049" s="51">
        <f>IF('Line By Line'!$E$14&lt;D1049,D1049-'Line By Line'!$E$14-E1049,0)</f>
        <v>0</v>
      </c>
      <c r="I1049" s="52">
        <f>H1049*'SS taxation calculator'!$E$32</f>
        <v>0</v>
      </c>
      <c r="J1049" s="52">
        <f t="shared" si="5"/>
        <v>0</v>
      </c>
      <c r="K1049" s="204" t="str">
        <f t="shared" si="6"/>
        <v>#DIV/0!</v>
      </c>
      <c r="L1049" s="54" t="str">
        <f>CONCATENATE("Adding $",ROUND(B1049/1000,1),"K actually added $",ROUND((B1049+(J1049-'SS taxation calculator'!$G$8))/1000,1),"K")</f>
        <v>Adding $-10K actually added $-10K</v>
      </c>
      <c r="M1049" s="61">
        <f>'SS taxation calculator'!$C$7+'SS taxation calculator'!$C$8+'SS taxation calculator'!$C$9+B1049</f>
        <v>-10000</v>
      </c>
      <c r="N1049" s="55">
        <f>J1049+B1049+'SS taxation calculator'!$C$7</f>
        <v>-10000</v>
      </c>
      <c r="O1049" s="55">
        <f t="shared" si="7"/>
        <v>31500</v>
      </c>
      <c r="P1049" s="132">
        <f>VLOOKUP('SS taxation calculator'!$C$12,'SS taxation calculator'!$BC$6:$BF$16,3,FALSE)</f>
        <v>0</v>
      </c>
      <c r="Q1049" s="132">
        <f>VLOOKUP('SS taxation calculator'!$C$12,'SS taxation calculator'!$BC$6:$BF$16,4,FALSE)</f>
        <v>0</v>
      </c>
      <c r="R1049" s="132">
        <f t="shared" si="8"/>
        <v>0</v>
      </c>
      <c r="S1049" s="205">
        <f>VLOOKUP('SS taxation calculator'!$C$12,'SS taxation calculator'!$BC$6:$BF$16,2,FALSE)</f>
        <v>0</v>
      </c>
      <c r="T1049" s="132">
        <f t="shared" si="9"/>
        <v>0</v>
      </c>
    </row>
    <row r="1050" ht="15.75" customHeight="1">
      <c r="A1050" s="55">
        <f t="shared" si="13"/>
        <v>0</v>
      </c>
      <c r="B1050" s="52">
        <f t="shared" si="2"/>
        <v>-9000</v>
      </c>
      <c r="C1050" s="51">
        <f>'SS taxation calculator'!$G$7</f>
        <v>0</v>
      </c>
      <c r="D1050" s="52">
        <f>'SS taxation calculator'!$C$7+B1050+'SS taxation calculator'!$C$8+'SS taxation calculator'!$C$9*0.5-'Line By Line'!$E$12</f>
        <v>-9000</v>
      </c>
      <c r="E1050" s="52">
        <f>IF(D1050&lt;'Line By Line'!$E$14,0,MIN(D1050-'Line By Line'!$E$14,'Line By Line'!$E$16))</f>
        <v>0</v>
      </c>
      <c r="F1050" s="52">
        <f t="shared" si="3"/>
        <v>0</v>
      </c>
      <c r="G1050" s="51" t="str">
        <f t="shared" si="4"/>
        <v>50% of 1st TH</v>
      </c>
      <c r="H1050" s="51">
        <f>IF('Line By Line'!$E$14&lt;D1050,D1050-'Line By Line'!$E$14-E1050,0)</f>
        <v>0</v>
      </c>
      <c r="I1050" s="52">
        <f>H1050*'SS taxation calculator'!$E$32</f>
        <v>0</v>
      </c>
      <c r="J1050" s="52">
        <f t="shared" si="5"/>
        <v>0</v>
      </c>
      <c r="K1050" s="204" t="str">
        <f t="shared" si="6"/>
        <v>#DIV/0!</v>
      </c>
      <c r="L1050" s="54" t="str">
        <f>CONCATENATE("Adding $",ROUND(B1050/1000,1),"K actually added $",ROUND((B1050+(J1050-'SS taxation calculator'!$G$8))/1000,1),"K")</f>
        <v>Adding $-9K actually added $-9K</v>
      </c>
      <c r="M1050" s="61">
        <f>'SS taxation calculator'!$C$7+'SS taxation calculator'!$C$8+'SS taxation calculator'!$C$9+B1050</f>
        <v>-9000</v>
      </c>
      <c r="N1050" s="55">
        <f>J1050+B1050+'SS taxation calculator'!$C$7</f>
        <v>-9000</v>
      </c>
      <c r="O1050" s="55">
        <f t="shared" si="7"/>
        <v>31500</v>
      </c>
      <c r="P1050" s="132">
        <f>VLOOKUP('SS taxation calculator'!$C$12,'SS taxation calculator'!$BC$6:$BF$16,3,FALSE)</f>
        <v>0</v>
      </c>
      <c r="Q1050" s="132">
        <f>VLOOKUP('SS taxation calculator'!$C$12,'SS taxation calculator'!$BC$6:$BF$16,4,FALSE)</f>
        <v>0</v>
      </c>
      <c r="R1050" s="132">
        <f t="shared" si="8"/>
        <v>0</v>
      </c>
      <c r="S1050" s="205">
        <f>VLOOKUP('SS taxation calculator'!$C$12,'SS taxation calculator'!$BC$6:$BF$16,2,FALSE)</f>
        <v>0</v>
      </c>
      <c r="T1050" s="132">
        <f t="shared" si="9"/>
        <v>0</v>
      </c>
    </row>
    <row r="1051" ht="15.75" customHeight="1">
      <c r="A1051" s="55">
        <f t="shared" si="13"/>
        <v>0</v>
      </c>
      <c r="B1051" s="52">
        <f t="shared" si="2"/>
        <v>-8000</v>
      </c>
      <c r="C1051" s="51">
        <f>'SS taxation calculator'!$G$7</f>
        <v>0</v>
      </c>
      <c r="D1051" s="52">
        <f>'SS taxation calculator'!$C$7+B1051+'SS taxation calculator'!$C$8+'SS taxation calculator'!$C$9*0.5-'Line By Line'!$E$12</f>
        <v>-8000</v>
      </c>
      <c r="E1051" s="52">
        <f>IF(D1051&lt;'Line By Line'!$E$14,0,MIN(D1051-'Line By Line'!$E$14,'Line By Line'!$E$16))</f>
        <v>0</v>
      </c>
      <c r="F1051" s="52">
        <f t="shared" si="3"/>
        <v>0</v>
      </c>
      <c r="G1051" s="51" t="str">
        <f t="shared" si="4"/>
        <v>50% of 1st TH</v>
      </c>
      <c r="H1051" s="51">
        <f>IF('Line By Line'!$E$14&lt;D1051,D1051-'Line By Line'!$E$14-E1051,0)</f>
        <v>0</v>
      </c>
      <c r="I1051" s="52">
        <f>H1051*'SS taxation calculator'!$E$32</f>
        <v>0</v>
      </c>
      <c r="J1051" s="52">
        <f t="shared" si="5"/>
        <v>0</v>
      </c>
      <c r="K1051" s="204" t="str">
        <f t="shared" si="6"/>
        <v>#DIV/0!</v>
      </c>
      <c r="L1051" s="54" t="str">
        <f>CONCATENATE("Adding $",ROUND(B1051/1000,1),"K actually added $",ROUND((B1051+(J1051-'SS taxation calculator'!$G$8))/1000,1),"K")</f>
        <v>Adding $-8K actually added $-8K</v>
      </c>
      <c r="M1051" s="61">
        <f>'SS taxation calculator'!$C$7+'SS taxation calculator'!$C$8+'SS taxation calculator'!$C$9+B1051</f>
        <v>-8000</v>
      </c>
      <c r="N1051" s="55">
        <f>J1051+B1051+'SS taxation calculator'!$C$7</f>
        <v>-8000</v>
      </c>
      <c r="O1051" s="55">
        <f t="shared" si="7"/>
        <v>31500</v>
      </c>
      <c r="P1051" s="132">
        <f>VLOOKUP('SS taxation calculator'!$C$12,'SS taxation calculator'!$BC$6:$BF$16,3,FALSE)</f>
        <v>0</v>
      </c>
      <c r="Q1051" s="132">
        <f>VLOOKUP('SS taxation calculator'!$C$12,'SS taxation calculator'!$BC$6:$BF$16,4,FALSE)</f>
        <v>0</v>
      </c>
      <c r="R1051" s="132">
        <f t="shared" si="8"/>
        <v>0</v>
      </c>
      <c r="S1051" s="205">
        <f>VLOOKUP('SS taxation calculator'!$C$12,'SS taxation calculator'!$BC$6:$BF$16,2,FALSE)</f>
        <v>0</v>
      </c>
      <c r="T1051" s="132">
        <f t="shared" si="9"/>
        <v>0</v>
      </c>
    </row>
    <row r="1052" ht="15.75" customHeight="1">
      <c r="A1052" s="55">
        <f t="shared" si="13"/>
        <v>0</v>
      </c>
      <c r="B1052" s="52">
        <f t="shared" si="2"/>
        <v>-7000</v>
      </c>
      <c r="C1052" s="51">
        <f>'SS taxation calculator'!$G$7</f>
        <v>0</v>
      </c>
      <c r="D1052" s="52">
        <f>'SS taxation calculator'!$C$7+B1052+'SS taxation calculator'!$C$8+'SS taxation calculator'!$C$9*0.5-'Line By Line'!$E$12</f>
        <v>-7000</v>
      </c>
      <c r="E1052" s="52">
        <f>IF(D1052&lt;'Line By Line'!$E$14,0,MIN(D1052-'Line By Line'!$E$14,'Line By Line'!$E$16))</f>
        <v>0</v>
      </c>
      <c r="F1052" s="52">
        <f t="shared" si="3"/>
        <v>0</v>
      </c>
      <c r="G1052" s="51" t="str">
        <f t="shared" si="4"/>
        <v>50% of 1st TH</v>
      </c>
      <c r="H1052" s="51">
        <f>IF('Line By Line'!$E$14&lt;D1052,D1052-'Line By Line'!$E$14-E1052,0)</f>
        <v>0</v>
      </c>
      <c r="I1052" s="52">
        <f>H1052*'SS taxation calculator'!$E$32</f>
        <v>0</v>
      </c>
      <c r="J1052" s="52">
        <f t="shared" si="5"/>
        <v>0</v>
      </c>
      <c r="K1052" s="204" t="str">
        <f t="shared" si="6"/>
        <v>#DIV/0!</v>
      </c>
      <c r="L1052" s="54" t="str">
        <f>CONCATENATE("Adding $",ROUND(B1052/1000,1),"K actually added $",ROUND((B1052+(J1052-'SS taxation calculator'!$G$8))/1000,1),"K")</f>
        <v>Adding $-7K actually added $-7K</v>
      </c>
      <c r="M1052" s="61">
        <f>'SS taxation calculator'!$C$7+'SS taxation calculator'!$C$8+'SS taxation calculator'!$C$9+B1052</f>
        <v>-7000</v>
      </c>
      <c r="N1052" s="55">
        <f>J1052+B1052+'SS taxation calculator'!$C$7</f>
        <v>-7000</v>
      </c>
      <c r="O1052" s="55">
        <f t="shared" si="7"/>
        <v>31500</v>
      </c>
      <c r="P1052" s="132">
        <f>VLOOKUP('SS taxation calculator'!$C$12,'SS taxation calculator'!$BC$6:$BF$16,3,FALSE)</f>
        <v>0</v>
      </c>
      <c r="Q1052" s="132">
        <f>VLOOKUP('SS taxation calculator'!$C$12,'SS taxation calculator'!$BC$6:$BF$16,4,FALSE)</f>
        <v>0</v>
      </c>
      <c r="R1052" s="132">
        <f t="shared" si="8"/>
        <v>0</v>
      </c>
      <c r="S1052" s="205">
        <f>VLOOKUP('SS taxation calculator'!$C$12,'SS taxation calculator'!$BC$6:$BF$16,2,FALSE)</f>
        <v>0</v>
      </c>
      <c r="T1052" s="132">
        <f t="shared" si="9"/>
        <v>0</v>
      </c>
    </row>
    <row r="1053" ht="15.75" customHeight="1">
      <c r="A1053" s="55">
        <f t="shared" si="13"/>
        <v>0</v>
      </c>
      <c r="B1053" s="52">
        <f t="shared" si="2"/>
        <v>-6000</v>
      </c>
      <c r="C1053" s="51">
        <f>'SS taxation calculator'!$G$7</f>
        <v>0</v>
      </c>
      <c r="D1053" s="52">
        <f>'SS taxation calculator'!$C$7+B1053+'SS taxation calculator'!$C$8+'SS taxation calculator'!$C$9*0.5-'Line By Line'!$E$12</f>
        <v>-6000</v>
      </c>
      <c r="E1053" s="52">
        <f>IF(D1053&lt;'Line By Line'!$E$14,0,MIN(D1053-'Line By Line'!$E$14,'Line By Line'!$E$16))</f>
        <v>0</v>
      </c>
      <c r="F1053" s="52">
        <f t="shared" si="3"/>
        <v>0</v>
      </c>
      <c r="G1053" s="51" t="str">
        <f t="shared" si="4"/>
        <v>50% of 1st TH</v>
      </c>
      <c r="H1053" s="51">
        <f>IF('Line By Line'!$E$14&lt;D1053,D1053-'Line By Line'!$E$14-E1053,0)</f>
        <v>0</v>
      </c>
      <c r="I1053" s="52">
        <f>H1053*'SS taxation calculator'!$E$32</f>
        <v>0</v>
      </c>
      <c r="J1053" s="52">
        <f t="shared" si="5"/>
        <v>0</v>
      </c>
      <c r="K1053" s="204" t="str">
        <f t="shared" si="6"/>
        <v>#DIV/0!</v>
      </c>
      <c r="L1053" s="54" t="str">
        <f>CONCATENATE("Adding $",ROUND(B1053/1000,1),"K actually added $",ROUND((B1053+(J1053-'SS taxation calculator'!$G$8))/1000,1),"K")</f>
        <v>Adding $-6K actually added $-6K</v>
      </c>
      <c r="M1053" s="61">
        <f>'SS taxation calculator'!$C$7+'SS taxation calculator'!$C$8+'SS taxation calculator'!$C$9+B1053</f>
        <v>-6000</v>
      </c>
      <c r="N1053" s="55">
        <f>J1053+B1053+'SS taxation calculator'!$C$7</f>
        <v>-6000</v>
      </c>
      <c r="O1053" s="55">
        <f t="shared" si="7"/>
        <v>31500</v>
      </c>
      <c r="P1053" s="132">
        <f>VLOOKUP('SS taxation calculator'!$C$12,'SS taxation calculator'!$BC$6:$BF$16,3,FALSE)</f>
        <v>0</v>
      </c>
      <c r="Q1053" s="132">
        <f>VLOOKUP('SS taxation calculator'!$C$12,'SS taxation calculator'!$BC$6:$BF$16,4,FALSE)</f>
        <v>0</v>
      </c>
      <c r="R1053" s="132">
        <f t="shared" si="8"/>
        <v>0</v>
      </c>
      <c r="S1053" s="205">
        <f>VLOOKUP('SS taxation calculator'!$C$12,'SS taxation calculator'!$BC$6:$BF$16,2,FALSE)</f>
        <v>0</v>
      </c>
      <c r="T1053" s="132">
        <f t="shared" si="9"/>
        <v>0</v>
      </c>
    </row>
    <row r="1054" ht="15.75" customHeight="1">
      <c r="A1054" s="55">
        <f t="shared" si="13"/>
        <v>0</v>
      </c>
      <c r="B1054" s="52">
        <f t="shared" si="2"/>
        <v>-5000</v>
      </c>
      <c r="C1054" s="51">
        <f>'SS taxation calculator'!$G$7</f>
        <v>0</v>
      </c>
      <c r="D1054" s="52">
        <f>'SS taxation calculator'!$C$7+B1054+'SS taxation calculator'!$C$8+'SS taxation calculator'!$C$9*0.5-'Line By Line'!$E$12</f>
        <v>-5000</v>
      </c>
      <c r="E1054" s="52">
        <f>IF(D1054&lt;'Line By Line'!$E$14,0,MIN(D1054-'Line By Line'!$E$14,'Line By Line'!$E$16))</f>
        <v>0</v>
      </c>
      <c r="F1054" s="52">
        <f t="shared" si="3"/>
        <v>0</v>
      </c>
      <c r="G1054" s="51" t="str">
        <f t="shared" si="4"/>
        <v>50% of 1st TH</v>
      </c>
      <c r="H1054" s="51">
        <f>IF('Line By Line'!$E$14&lt;D1054,D1054-'Line By Line'!$E$14-E1054,0)</f>
        <v>0</v>
      </c>
      <c r="I1054" s="52">
        <f>H1054*'SS taxation calculator'!$E$32</f>
        <v>0</v>
      </c>
      <c r="J1054" s="52">
        <f t="shared" si="5"/>
        <v>0</v>
      </c>
      <c r="K1054" s="204" t="str">
        <f t="shared" si="6"/>
        <v>#DIV/0!</v>
      </c>
      <c r="L1054" s="54" t="str">
        <f>CONCATENATE("Adding $",ROUND(B1054/1000,1),"K actually added $",ROUND((B1054+(J1054-'SS taxation calculator'!$G$8))/1000,1),"K")</f>
        <v>Adding $-5K actually added $-5K</v>
      </c>
      <c r="M1054" s="61">
        <f>'SS taxation calculator'!$C$7+'SS taxation calculator'!$C$8+'SS taxation calculator'!$C$9+B1054</f>
        <v>-5000</v>
      </c>
      <c r="N1054" s="55">
        <f>J1054+B1054+'SS taxation calculator'!$C$7</f>
        <v>-5000</v>
      </c>
      <c r="O1054" s="55">
        <f t="shared" si="7"/>
        <v>31500</v>
      </c>
      <c r="P1054" s="132">
        <f>VLOOKUP('SS taxation calculator'!$C$12,'SS taxation calculator'!$BC$6:$BF$16,3,FALSE)</f>
        <v>0</v>
      </c>
      <c r="Q1054" s="132">
        <f>VLOOKUP('SS taxation calculator'!$C$12,'SS taxation calculator'!$BC$6:$BF$16,4,FALSE)</f>
        <v>0</v>
      </c>
      <c r="R1054" s="132">
        <f t="shared" si="8"/>
        <v>0</v>
      </c>
      <c r="S1054" s="205">
        <f>VLOOKUP('SS taxation calculator'!$C$12,'SS taxation calculator'!$BC$6:$BF$16,2,FALSE)</f>
        <v>0</v>
      </c>
      <c r="T1054" s="132">
        <f t="shared" si="9"/>
        <v>0</v>
      </c>
    </row>
    <row r="1055" ht="15.75" customHeight="1">
      <c r="A1055" s="55">
        <f t="shared" si="13"/>
        <v>0</v>
      </c>
      <c r="B1055" s="52">
        <f t="shared" si="2"/>
        <v>-4000</v>
      </c>
      <c r="C1055" s="51">
        <f>'SS taxation calculator'!$G$7</f>
        <v>0</v>
      </c>
      <c r="D1055" s="52">
        <f>'SS taxation calculator'!$C$7+B1055+'SS taxation calculator'!$C$8+'SS taxation calculator'!$C$9*0.5-'Line By Line'!$E$12</f>
        <v>-4000</v>
      </c>
      <c r="E1055" s="52">
        <f>IF(D1055&lt;'Line By Line'!$E$14,0,MIN(D1055-'Line By Line'!$E$14,'Line By Line'!$E$16))</f>
        <v>0</v>
      </c>
      <c r="F1055" s="52">
        <f t="shared" si="3"/>
        <v>0</v>
      </c>
      <c r="G1055" s="51" t="str">
        <f t="shared" si="4"/>
        <v>50% of 1st TH</v>
      </c>
      <c r="H1055" s="51">
        <f>IF('Line By Line'!$E$14&lt;D1055,D1055-'Line By Line'!$E$14-E1055,0)</f>
        <v>0</v>
      </c>
      <c r="I1055" s="52">
        <f>H1055*'SS taxation calculator'!$E$32</f>
        <v>0</v>
      </c>
      <c r="J1055" s="52">
        <f t="shared" si="5"/>
        <v>0</v>
      </c>
      <c r="K1055" s="204" t="str">
        <f t="shared" si="6"/>
        <v>#DIV/0!</v>
      </c>
      <c r="L1055" s="54" t="str">
        <f>CONCATENATE("Adding $",ROUND(B1055/1000,1),"K actually added $",ROUND((B1055+(J1055-'SS taxation calculator'!$G$8))/1000,1),"K")</f>
        <v>Adding $-4K actually added $-4K</v>
      </c>
      <c r="M1055" s="61">
        <f>'SS taxation calculator'!$C$7+'SS taxation calculator'!$C$8+'SS taxation calculator'!$C$9+B1055</f>
        <v>-4000</v>
      </c>
      <c r="N1055" s="55">
        <f>J1055+B1055+'SS taxation calculator'!$C$7</f>
        <v>-4000</v>
      </c>
      <c r="O1055" s="55">
        <f t="shared" si="7"/>
        <v>31500</v>
      </c>
      <c r="P1055" s="132">
        <f>VLOOKUP('SS taxation calculator'!$C$12,'SS taxation calculator'!$BC$6:$BF$16,3,FALSE)</f>
        <v>0</v>
      </c>
      <c r="Q1055" s="132">
        <f>VLOOKUP('SS taxation calculator'!$C$12,'SS taxation calculator'!$BC$6:$BF$16,4,FALSE)</f>
        <v>0</v>
      </c>
      <c r="R1055" s="132">
        <f t="shared" si="8"/>
        <v>0</v>
      </c>
      <c r="S1055" s="205">
        <f>VLOOKUP('SS taxation calculator'!$C$12,'SS taxation calculator'!$BC$6:$BF$16,2,FALSE)</f>
        <v>0</v>
      </c>
      <c r="T1055" s="132">
        <f t="shared" si="9"/>
        <v>0</v>
      </c>
    </row>
    <row r="1056" ht="15.75" customHeight="1">
      <c r="A1056" s="55">
        <f t="shared" si="13"/>
        <v>0</v>
      </c>
      <c r="B1056" s="52">
        <f t="shared" si="2"/>
        <v>-3000</v>
      </c>
      <c r="C1056" s="51">
        <f>'SS taxation calculator'!$G$7</f>
        <v>0</v>
      </c>
      <c r="D1056" s="52">
        <f>'SS taxation calculator'!$C$7+B1056+'SS taxation calculator'!$C$8+'SS taxation calculator'!$C$9*0.5-'Line By Line'!$E$12</f>
        <v>-3000</v>
      </c>
      <c r="E1056" s="52">
        <f>IF(D1056&lt;'Line By Line'!$E$14,0,MIN(D1056-'Line By Line'!$E$14,'Line By Line'!$E$16))</f>
        <v>0</v>
      </c>
      <c r="F1056" s="52">
        <f t="shared" si="3"/>
        <v>0</v>
      </c>
      <c r="G1056" s="51" t="str">
        <f t="shared" si="4"/>
        <v>50% of 1st TH</v>
      </c>
      <c r="H1056" s="51">
        <f>IF('Line By Line'!$E$14&lt;D1056,D1056-'Line By Line'!$E$14-E1056,0)</f>
        <v>0</v>
      </c>
      <c r="I1056" s="52">
        <f>H1056*'SS taxation calculator'!$E$32</f>
        <v>0</v>
      </c>
      <c r="J1056" s="52">
        <f t="shared" si="5"/>
        <v>0</v>
      </c>
      <c r="K1056" s="204" t="str">
        <f t="shared" si="6"/>
        <v>#DIV/0!</v>
      </c>
      <c r="L1056" s="54" t="str">
        <f>CONCATENATE("Adding $",ROUND(B1056/1000,1),"K actually added $",ROUND((B1056+(J1056-'SS taxation calculator'!$G$8))/1000,1),"K")</f>
        <v>Adding $-3K actually added $-3K</v>
      </c>
      <c r="M1056" s="61">
        <f>'SS taxation calculator'!$C$7+'SS taxation calculator'!$C$8+'SS taxation calculator'!$C$9+B1056</f>
        <v>-3000</v>
      </c>
      <c r="N1056" s="55">
        <f>J1056+B1056+'SS taxation calculator'!$C$7</f>
        <v>-3000</v>
      </c>
      <c r="O1056" s="55">
        <f t="shared" si="7"/>
        <v>31500</v>
      </c>
      <c r="P1056" s="132">
        <f>VLOOKUP('SS taxation calculator'!$C$12,'SS taxation calculator'!$BC$6:$BF$16,3,FALSE)</f>
        <v>0</v>
      </c>
      <c r="Q1056" s="132">
        <f>VLOOKUP('SS taxation calculator'!$C$12,'SS taxation calculator'!$BC$6:$BF$16,4,FALSE)</f>
        <v>0</v>
      </c>
      <c r="R1056" s="132">
        <f t="shared" si="8"/>
        <v>0</v>
      </c>
      <c r="S1056" s="205">
        <f>VLOOKUP('SS taxation calculator'!$C$12,'SS taxation calculator'!$BC$6:$BF$16,2,FALSE)</f>
        <v>0</v>
      </c>
      <c r="T1056" s="132">
        <f t="shared" si="9"/>
        <v>0</v>
      </c>
    </row>
    <row r="1057" ht="15.75" customHeight="1">
      <c r="A1057" s="55">
        <f t="shared" si="13"/>
        <v>0</v>
      </c>
      <c r="B1057" s="52">
        <f t="shared" si="2"/>
        <v>-2000</v>
      </c>
      <c r="C1057" s="51">
        <f>'SS taxation calculator'!$G$7</f>
        <v>0</v>
      </c>
      <c r="D1057" s="52">
        <f>'SS taxation calculator'!$C$7+B1057+'SS taxation calculator'!$C$8+'SS taxation calculator'!$C$9*0.5-'Line By Line'!$E$12</f>
        <v>-2000</v>
      </c>
      <c r="E1057" s="52">
        <f>IF(D1057&lt;'Line By Line'!$E$14,0,MIN(D1057-'Line By Line'!$E$14,'Line By Line'!$E$16))</f>
        <v>0</v>
      </c>
      <c r="F1057" s="52">
        <f t="shared" si="3"/>
        <v>0</v>
      </c>
      <c r="G1057" s="51" t="str">
        <f t="shared" si="4"/>
        <v>50% of 1st TH</v>
      </c>
      <c r="H1057" s="51">
        <f>IF('Line By Line'!$E$14&lt;D1057,D1057-'Line By Line'!$E$14-E1057,0)</f>
        <v>0</v>
      </c>
      <c r="I1057" s="52">
        <f>H1057*'SS taxation calculator'!$E$32</f>
        <v>0</v>
      </c>
      <c r="J1057" s="52">
        <f t="shared" si="5"/>
        <v>0</v>
      </c>
      <c r="K1057" s="204" t="str">
        <f t="shared" si="6"/>
        <v>#DIV/0!</v>
      </c>
      <c r="L1057" s="54" t="str">
        <f>CONCATENATE("Adding $",ROUND(B1057/1000,1),"K actually added $",ROUND((B1057+(J1057-'SS taxation calculator'!$G$8))/1000,1),"K")</f>
        <v>Adding $-2K actually added $-2K</v>
      </c>
      <c r="M1057" s="61">
        <f>'SS taxation calculator'!$C$7+'SS taxation calculator'!$C$8+'SS taxation calculator'!$C$9+B1057</f>
        <v>-2000</v>
      </c>
      <c r="N1057" s="55">
        <f>J1057+B1057+'SS taxation calculator'!$C$7</f>
        <v>-2000</v>
      </c>
      <c r="O1057" s="55">
        <f t="shared" si="7"/>
        <v>31500</v>
      </c>
      <c r="P1057" s="132">
        <f>VLOOKUP('SS taxation calculator'!$C$12,'SS taxation calculator'!$BC$6:$BF$16,3,FALSE)</f>
        <v>0</v>
      </c>
      <c r="Q1057" s="132">
        <f>VLOOKUP('SS taxation calculator'!$C$12,'SS taxation calculator'!$BC$6:$BF$16,4,FALSE)</f>
        <v>0</v>
      </c>
      <c r="R1057" s="132">
        <f t="shared" si="8"/>
        <v>0</v>
      </c>
      <c r="S1057" s="205">
        <f>VLOOKUP('SS taxation calculator'!$C$12,'SS taxation calculator'!$BC$6:$BF$16,2,FALSE)</f>
        <v>0</v>
      </c>
      <c r="T1057" s="132">
        <f t="shared" si="9"/>
        <v>0</v>
      </c>
    </row>
    <row r="1058" ht="15.75" customHeight="1">
      <c r="A1058" s="55">
        <f t="shared" si="13"/>
        <v>0</v>
      </c>
      <c r="B1058" s="52">
        <f t="shared" si="2"/>
        <v>-1000</v>
      </c>
      <c r="C1058" s="51">
        <f>'SS taxation calculator'!$G$7</f>
        <v>0</v>
      </c>
      <c r="D1058" s="52">
        <f>'SS taxation calculator'!$C$7+B1058+'SS taxation calculator'!$C$8+'SS taxation calculator'!$C$9*0.5-'Line By Line'!$E$12</f>
        <v>-1000</v>
      </c>
      <c r="E1058" s="52">
        <f>IF(D1058&lt;'Line By Line'!$E$14,0,MIN(D1058-'Line By Line'!$E$14,'Line By Line'!$E$16))</f>
        <v>0</v>
      </c>
      <c r="F1058" s="52">
        <f t="shared" si="3"/>
        <v>0</v>
      </c>
      <c r="G1058" s="51" t="str">
        <f t="shared" si="4"/>
        <v>50% of 1st TH</v>
      </c>
      <c r="H1058" s="51">
        <f>IF('Line By Line'!$E$14&lt;D1058,D1058-'Line By Line'!$E$14-E1058,0)</f>
        <v>0</v>
      </c>
      <c r="I1058" s="52">
        <f>H1058*'SS taxation calculator'!$E$32</f>
        <v>0</v>
      </c>
      <c r="J1058" s="52">
        <f t="shared" si="5"/>
        <v>0</v>
      </c>
      <c r="K1058" s="204" t="str">
        <f t="shared" si="6"/>
        <v>#DIV/0!</v>
      </c>
      <c r="L1058" s="54" t="str">
        <f>CONCATENATE("Adding $",ROUND(B1058/1000,1),"K actually added $",ROUND((B1058+(J1058-'SS taxation calculator'!$G$8))/1000,1),"K")</f>
        <v>Adding $-1K actually added $-1K</v>
      </c>
      <c r="M1058" s="61">
        <f>'SS taxation calculator'!$C$7+'SS taxation calculator'!$C$8+'SS taxation calculator'!$C$9+B1058</f>
        <v>-1000</v>
      </c>
      <c r="N1058" s="55">
        <f>J1058+B1058+'SS taxation calculator'!$C$7</f>
        <v>-1000</v>
      </c>
      <c r="O1058" s="55">
        <f t="shared" si="7"/>
        <v>31500</v>
      </c>
      <c r="P1058" s="132">
        <f>VLOOKUP('SS taxation calculator'!$C$12,'SS taxation calculator'!$BC$6:$BF$16,3,FALSE)</f>
        <v>0</v>
      </c>
      <c r="Q1058" s="132">
        <f>VLOOKUP('SS taxation calculator'!$C$12,'SS taxation calculator'!$BC$6:$BF$16,4,FALSE)</f>
        <v>0</v>
      </c>
      <c r="R1058" s="132">
        <f t="shared" si="8"/>
        <v>0</v>
      </c>
      <c r="S1058" s="205">
        <f>VLOOKUP('SS taxation calculator'!$C$12,'SS taxation calculator'!$BC$6:$BF$16,2,FALSE)</f>
        <v>0</v>
      </c>
      <c r="T1058" s="132">
        <f t="shared" si="9"/>
        <v>0</v>
      </c>
    </row>
    <row r="1059" ht="15.75" customHeight="1">
      <c r="A1059" s="55">
        <f t="shared" si="13"/>
        <v>0</v>
      </c>
      <c r="B1059" s="52">
        <f t="shared" si="2"/>
        <v>0</v>
      </c>
      <c r="C1059" s="51">
        <f>'SS taxation calculator'!$G$7</f>
        <v>0</v>
      </c>
      <c r="D1059" s="52">
        <f>'SS taxation calculator'!$C$7+B1059+'SS taxation calculator'!$C$8+'SS taxation calculator'!$C$9*0.5-'Line By Line'!$E$12</f>
        <v>0</v>
      </c>
      <c r="E1059" s="52">
        <f>IF(D1059&lt;'Line By Line'!$E$14,0,MIN(D1059-'Line By Line'!$E$14,'Line By Line'!$E$16))</f>
        <v>0</v>
      </c>
      <c r="F1059" s="52">
        <f t="shared" si="3"/>
        <v>0</v>
      </c>
      <c r="G1059" s="51" t="str">
        <f t="shared" si="4"/>
        <v>50% of 1st TH</v>
      </c>
      <c r="H1059" s="51">
        <f>IF('Line By Line'!$E$14&lt;D1059,D1059-'Line By Line'!$E$14-E1059,0)</f>
        <v>0</v>
      </c>
      <c r="I1059" s="52">
        <f>H1059*'SS taxation calculator'!$E$32</f>
        <v>0</v>
      </c>
      <c r="J1059" s="52">
        <f t="shared" si="5"/>
        <v>0</v>
      </c>
      <c r="K1059" s="204" t="str">
        <f t="shared" si="6"/>
        <v>#DIV/0!</v>
      </c>
      <c r="L1059" s="54" t="str">
        <f>CONCATENATE("Adding $",ROUND(B1059/1000,1),"K actually added $",ROUND((B1059+(J1059-'SS taxation calculator'!$G$8))/1000,1),"K")</f>
        <v>Adding $0K actually added $0K</v>
      </c>
      <c r="M1059" s="61">
        <f>'SS taxation calculator'!$C$7+'SS taxation calculator'!$C$8+'SS taxation calculator'!$C$9+B1059</f>
        <v>0</v>
      </c>
      <c r="N1059" s="55">
        <f>J1059+B1059+'SS taxation calculator'!$C$7</f>
        <v>0</v>
      </c>
      <c r="O1059" s="55">
        <f t="shared" si="7"/>
        <v>31500</v>
      </c>
      <c r="P1059" s="132">
        <f>VLOOKUP('SS taxation calculator'!$C$12,'SS taxation calculator'!$BC$6:$BF$16,3,FALSE)</f>
        <v>0</v>
      </c>
      <c r="Q1059" s="132">
        <f>VLOOKUP('SS taxation calculator'!$C$12,'SS taxation calculator'!$BC$6:$BF$16,4,FALSE)</f>
        <v>0</v>
      </c>
      <c r="R1059" s="132">
        <f t="shared" si="8"/>
        <v>0</v>
      </c>
      <c r="S1059" s="205">
        <f>VLOOKUP('SS taxation calculator'!$C$12,'SS taxation calculator'!$BC$6:$BF$16,2,FALSE)</f>
        <v>0</v>
      </c>
      <c r="T1059" s="132">
        <f t="shared" si="9"/>
        <v>0</v>
      </c>
    </row>
    <row r="1060" ht="15.75" customHeight="1">
      <c r="A1060" s="55">
        <f t="shared" si="13"/>
        <v>0</v>
      </c>
      <c r="B1060" s="50">
        <v>1000.0</v>
      </c>
      <c r="C1060" s="51">
        <f>'SS taxation calculator'!$G$7</f>
        <v>0</v>
      </c>
      <c r="D1060" s="52">
        <f>'SS taxation calculator'!$C$7+B1060+'SS taxation calculator'!$C$8+'SS taxation calculator'!$C$9*0.5-'Line By Line'!$E$12</f>
        <v>1000</v>
      </c>
      <c r="E1060" s="52">
        <f>IF(D1060&lt;'Line By Line'!$E$14,0,MIN(D1060-'Line By Line'!$E$14,'Line By Line'!$E$16))</f>
        <v>0</v>
      </c>
      <c r="F1060" s="52">
        <f t="shared" si="3"/>
        <v>0</v>
      </c>
      <c r="G1060" s="51" t="str">
        <f t="shared" si="4"/>
        <v>50% of 1st TH</v>
      </c>
      <c r="H1060" s="51">
        <f>IF('Line By Line'!$E$14&lt;D1060,D1060-'Line By Line'!$E$14-E1060,0)</f>
        <v>0</v>
      </c>
      <c r="I1060" s="52">
        <f>H1060*'SS taxation calculator'!$E$32</f>
        <v>0</v>
      </c>
      <c r="J1060" s="52">
        <f t="shared" si="5"/>
        <v>0</v>
      </c>
      <c r="K1060" s="204" t="str">
        <f t="shared" si="6"/>
        <v>#DIV/0!</v>
      </c>
      <c r="L1060" s="54" t="str">
        <f>CONCATENATE("Adding $",ROUND(B1060/1000,1),"K actually added $",ROUND((B1060+(J1060-'SS taxation calculator'!$G$8))/1000,1),"K")</f>
        <v>Adding $1K actually added $1K</v>
      </c>
      <c r="M1060" s="61">
        <f>'SS taxation calculator'!$C$7+'SS taxation calculator'!$C$8+'SS taxation calculator'!$C$9+B1060</f>
        <v>1000</v>
      </c>
      <c r="N1060" s="55">
        <f>J1060+B1060+'SS taxation calculator'!$C$7</f>
        <v>1000</v>
      </c>
      <c r="O1060" s="50">
        <f>'SS taxation calculator'!Y9</f>
        <v>31500</v>
      </c>
      <c r="P1060" s="132">
        <f>VLOOKUP('SS taxation calculator'!$C$12,'SS taxation calculator'!$BC$6:$BF$16,3,FALSE)</f>
        <v>0</v>
      </c>
      <c r="Q1060" s="132">
        <f>VLOOKUP('SS taxation calculator'!$C$12,'SS taxation calculator'!$BC$6:$BF$16,4,FALSE)</f>
        <v>0</v>
      </c>
      <c r="R1060" s="132">
        <f t="shared" si="8"/>
        <v>1</v>
      </c>
      <c r="S1060" s="205">
        <f>VLOOKUP('SS taxation calculator'!$C$12,'SS taxation calculator'!$BC$6:$BF$16,2,FALSE)</f>
        <v>0</v>
      </c>
      <c r="T1060" s="132">
        <f t="shared" si="9"/>
        <v>0</v>
      </c>
    </row>
    <row r="1061" ht="15.75" customHeight="1">
      <c r="A1061" s="55">
        <f t="shared" si="13"/>
        <v>0</v>
      </c>
      <c r="B1061" s="52">
        <f t="shared" ref="B1061:B2056" si="14">B1060+$B$1060</f>
        <v>2000</v>
      </c>
      <c r="C1061" s="51">
        <f>'SS taxation calculator'!$G$7</f>
        <v>0</v>
      </c>
      <c r="D1061" s="52">
        <f>'SS taxation calculator'!$C$7+B1061+'SS taxation calculator'!$C$8+'SS taxation calculator'!$C$9*0.5-'Line By Line'!$E$12</f>
        <v>2000</v>
      </c>
      <c r="E1061" s="52">
        <f>IF(D1061&lt;'Line By Line'!$E$14,0,MIN(D1061-'Line By Line'!$E$14,'Line By Line'!$E$16))</f>
        <v>0</v>
      </c>
      <c r="F1061" s="52">
        <f t="shared" si="3"/>
        <v>0</v>
      </c>
      <c r="G1061" s="51" t="str">
        <f t="shared" si="4"/>
        <v>50% of 1st TH</v>
      </c>
      <c r="H1061" s="51">
        <f>IF('Line By Line'!$E$14&lt;D1061,D1061-'Line By Line'!$E$14-E1061,0)</f>
        <v>0</v>
      </c>
      <c r="I1061" s="52">
        <f>H1061*'SS taxation calculator'!$E$32</f>
        <v>0</v>
      </c>
      <c r="J1061" s="52">
        <f t="shared" si="5"/>
        <v>0</v>
      </c>
      <c r="K1061" s="204" t="str">
        <f t="shared" si="6"/>
        <v>#DIV/0!</v>
      </c>
      <c r="L1061" s="54" t="str">
        <f>CONCATENATE("Adding $",ROUND(B1061/1000,1),"K actually added $",ROUND((B1061+(J1061-'SS taxation calculator'!$G$8))/1000,1),"K")</f>
        <v>Adding $2K actually added $2K</v>
      </c>
      <c r="M1061" s="61">
        <f>'SS taxation calculator'!$C$7+'SS taxation calculator'!$C$8+'SS taxation calculator'!$C$9+B1061</f>
        <v>2000</v>
      </c>
      <c r="N1061" s="55">
        <f>J1061+B1061+'SS taxation calculator'!$C$7</f>
        <v>2000</v>
      </c>
      <c r="O1061" s="55">
        <f t="shared" ref="O1061:O2056" si="15">O1060</f>
        <v>31500</v>
      </c>
      <c r="P1061" s="132">
        <f>VLOOKUP('SS taxation calculator'!$C$12,'SS taxation calculator'!$BC$6:$BF$16,3,FALSE)</f>
        <v>0</v>
      </c>
      <c r="Q1061" s="132">
        <f>VLOOKUP('SS taxation calculator'!$C$12,'SS taxation calculator'!$BC$6:$BF$16,4,FALSE)</f>
        <v>0</v>
      </c>
      <c r="R1061" s="132">
        <f t="shared" si="8"/>
        <v>1</v>
      </c>
      <c r="S1061" s="205">
        <f>VLOOKUP('SS taxation calculator'!$C$12,'SS taxation calculator'!$BC$6:$BF$16,2,FALSE)</f>
        <v>0</v>
      </c>
      <c r="T1061" s="132">
        <f t="shared" si="9"/>
        <v>0</v>
      </c>
    </row>
    <row r="1062" ht="15.75" customHeight="1">
      <c r="A1062" s="55">
        <f t="shared" si="13"/>
        <v>0</v>
      </c>
      <c r="B1062" s="52">
        <f t="shared" si="14"/>
        <v>3000</v>
      </c>
      <c r="C1062" s="51">
        <f>'SS taxation calculator'!$G$7</f>
        <v>0</v>
      </c>
      <c r="D1062" s="52">
        <f>'SS taxation calculator'!$C$7+B1062+'SS taxation calculator'!$C$8+'SS taxation calculator'!$C$9*0.5-'Line By Line'!$E$12</f>
        <v>3000</v>
      </c>
      <c r="E1062" s="52">
        <f>IF(D1062&lt;'Line By Line'!$E$14,0,MIN(D1062-'Line By Line'!$E$14,'Line By Line'!$E$16))</f>
        <v>0</v>
      </c>
      <c r="F1062" s="52">
        <f t="shared" si="3"/>
        <v>0</v>
      </c>
      <c r="G1062" s="51" t="str">
        <f t="shared" si="4"/>
        <v>50% of 1st TH</v>
      </c>
      <c r="H1062" s="51">
        <f>IF('Line By Line'!$E$14&lt;D1062,D1062-'Line By Line'!$E$14-E1062,0)</f>
        <v>0</v>
      </c>
      <c r="I1062" s="52">
        <f>H1062*'SS taxation calculator'!$E$32</f>
        <v>0</v>
      </c>
      <c r="J1062" s="52">
        <f t="shared" si="5"/>
        <v>0</v>
      </c>
      <c r="K1062" s="204" t="str">
        <f t="shared" si="6"/>
        <v>#DIV/0!</v>
      </c>
      <c r="L1062" s="54" t="str">
        <f>CONCATENATE("Adding $",ROUND(B1062/1000,1),"K actually added $",ROUND((B1062+(J1062-'SS taxation calculator'!$G$8))/1000,1),"K")</f>
        <v>Adding $3K actually added $3K</v>
      </c>
      <c r="M1062" s="61">
        <f>'SS taxation calculator'!$C$7+'SS taxation calculator'!$C$8+'SS taxation calculator'!$C$9+B1062</f>
        <v>3000</v>
      </c>
      <c r="N1062" s="55">
        <f>J1062+B1062+'SS taxation calculator'!$C$7</f>
        <v>3000</v>
      </c>
      <c r="O1062" s="55">
        <f t="shared" si="15"/>
        <v>31500</v>
      </c>
      <c r="P1062" s="132">
        <f>VLOOKUP('SS taxation calculator'!$C$12,'SS taxation calculator'!$BC$6:$BF$16,3,FALSE)</f>
        <v>0</v>
      </c>
      <c r="Q1062" s="132">
        <f>VLOOKUP('SS taxation calculator'!$C$12,'SS taxation calculator'!$BC$6:$BF$16,4,FALSE)</f>
        <v>0</v>
      </c>
      <c r="R1062" s="132">
        <f t="shared" si="8"/>
        <v>1</v>
      </c>
      <c r="S1062" s="205">
        <f>VLOOKUP('SS taxation calculator'!$C$12,'SS taxation calculator'!$BC$6:$BF$16,2,FALSE)</f>
        <v>0</v>
      </c>
      <c r="T1062" s="132">
        <f t="shared" si="9"/>
        <v>0</v>
      </c>
    </row>
    <row r="1063" ht="15.75" customHeight="1">
      <c r="A1063" s="55">
        <f t="shared" si="13"/>
        <v>0</v>
      </c>
      <c r="B1063" s="52">
        <f t="shared" si="14"/>
        <v>4000</v>
      </c>
      <c r="C1063" s="51">
        <f>'SS taxation calculator'!$G$7</f>
        <v>0</v>
      </c>
      <c r="D1063" s="52">
        <f>'SS taxation calculator'!$C$7+B1063+'SS taxation calculator'!$C$8+'SS taxation calculator'!$C$9*0.5-'Line By Line'!$E$12</f>
        <v>4000</v>
      </c>
      <c r="E1063" s="52">
        <f>IF(D1063&lt;'Line By Line'!$E$14,0,MIN(D1063-'Line By Line'!$E$14,'Line By Line'!$E$16))</f>
        <v>0</v>
      </c>
      <c r="F1063" s="52">
        <f t="shared" si="3"/>
        <v>0</v>
      </c>
      <c r="G1063" s="51" t="str">
        <f t="shared" si="4"/>
        <v>50% of 1st TH</v>
      </c>
      <c r="H1063" s="51">
        <f>IF('Line By Line'!$E$14&lt;D1063,D1063-'Line By Line'!$E$14-E1063,0)</f>
        <v>0</v>
      </c>
      <c r="I1063" s="52">
        <f>H1063*'SS taxation calculator'!$E$32</f>
        <v>0</v>
      </c>
      <c r="J1063" s="52">
        <f t="shared" si="5"/>
        <v>0</v>
      </c>
      <c r="K1063" s="204" t="str">
        <f t="shared" si="6"/>
        <v>#DIV/0!</v>
      </c>
      <c r="L1063" s="54" t="str">
        <f>CONCATENATE("Adding $",ROUND(B1063/1000,1),"K actually added $",ROUND((B1063+(J1063-'SS taxation calculator'!$G$8))/1000,1),"K")</f>
        <v>Adding $4K actually added $4K</v>
      </c>
      <c r="M1063" s="61">
        <f>'SS taxation calculator'!$C$7+'SS taxation calculator'!$C$8+'SS taxation calculator'!$C$9+B1063</f>
        <v>4000</v>
      </c>
      <c r="N1063" s="55">
        <f>J1063+B1063+'SS taxation calculator'!$C$7</f>
        <v>4000</v>
      </c>
      <c r="O1063" s="55">
        <f t="shared" si="15"/>
        <v>31500</v>
      </c>
      <c r="P1063" s="132">
        <f>VLOOKUP('SS taxation calculator'!$C$12,'SS taxation calculator'!$BC$6:$BF$16,3,FALSE)</f>
        <v>0</v>
      </c>
      <c r="Q1063" s="132">
        <f>VLOOKUP('SS taxation calculator'!$C$12,'SS taxation calculator'!$BC$6:$BF$16,4,FALSE)</f>
        <v>0</v>
      </c>
      <c r="R1063" s="132">
        <f t="shared" si="8"/>
        <v>1</v>
      </c>
      <c r="S1063" s="205">
        <f>VLOOKUP('SS taxation calculator'!$C$12,'SS taxation calculator'!$BC$6:$BF$16,2,FALSE)</f>
        <v>0</v>
      </c>
      <c r="T1063" s="132">
        <f t="shared" si="9"/>
        <v>0</v>
      </c>
    </row>
    <row r="1064" ht="15.75" customHeight="1">
      <c r="A1064" s="55">
        <f t="shared" si="13"/>
        <v>0</v>
      </c>
      <c r="B1064" s="52">
        <f t="shared" si="14"/>
        <v>5000</v>
      </c>
      <c r="C1064" s="51">
        <f>'SS taxation calculator'!$G$7</f>
        <v>0</v>
      </c>
      <c r="D1064" s="52">
        <f>'SS taxation calculator'!$C$7+B1064+'SS taxation calculator'!$C$8+'SS taxation calculator'!$C$9*0.5-'Line By Line'!$E$12</f>
        <v>5000</v>
      </c>
      <c r="E1064" s="52">
        <f>IF(D1064&lt;'Line By Line'!$E$14,0,MIN(D1064-'Line By Line'!$E$14,'Line By Line'!$E$16))</f>
        <v>0</v>
      </c>
      <c r="F1064" s="52">
        <f t="shared" si="3"/>
        <v>0</v>
      </c>
      <c r="G1064" s="51" t="str">
        <f t="shared" si="4"/>
        <v>50% of 1st TH</v>
      </c>
      <c r="H1064" s="51">
        <f>IF('Line By Line'!$E$14&lt;D1064,D1064-'Line By Line'!$E$14-E1064,0)</f>
        <v>0</v>
      </c>
      <c r="I1064" s="52">
        <f>H1064*'SS taxation calculator'!$E$32</f>
        <v>0</v>
      </c>
      <c r="J1064" s="52">
        <f t="shared" si="5"/>
        <v>0</v>
      </c>
      <c r="K1064" s="204" t="str">
        <f t="shared" si="6"/>
        <v>#DIV/0!</v>
      </c>
      <c r="L1064" s="54" t="str">
        <f>CONCATENATE("Adding $",ROUND(B1064/1000,1),"K actually added $",ROUND((B1064+(J1064-'SS taxation calculator'!$G$8))/1000,1),"K")</f>
        <v>Adding $5K actually added $5K</v>
      </c>
      <c r="M1064" s="61">
        <f>'SS taxation calculator'!$C$7+'SS taxation calculator'!$C$8+'SS taxation calculator'!$C$9+B1064</f>
        <v>5000</v>
      </c>
      <c r="N1064" s="55">
        <f>J1064+B1064+'SS taxation calculator'!$C$7</f>
        <v>5000</v>
      </c>
      <c r="O1064" s="55">
        <f t="shared" si="15"/>
        <v>31500</v>
      </c>
      <c r="P1064" s="132">
        <f>VLOOKUP('SS taxation calculator'!$C$12,'SS taxation calculator'!$BC$6:$BF$16,3,FALSE)</f>
        <v>0</v>
      </c>
      <c r="Q1064" s="132">
        <f>VLOOKUP('SS taxation calculator'!$C$12,'SS taxation calculator'!$BC$6:$BF$16,4,FALSE)</f>
        <v>0</v>
      </c>
      <c r="R1064" s="132">
        <f t="shared" si="8"/>
        <v>1</v>
      </c>
      <c r="S1064" s="205">
        <f>VLOOKUP('SS taxation calculator'!$C$12,'SS taxation calculator'!$BC$6:$BF$16,2,FALSE)</f>
        <v>0</v>
      </c>
      <c r="T1064" s="132">
        <f t="shared" si="9"/>
        <v>0</v>
      </c>
    </row>
    <row r="1065" ht="15.75" customHeight="1">
      <c r="A1065" s="55">
        <f t="shared" si="13"/>
        <v>0</v>
      </c>
      <c r="B1065" s="52">
        <f t="shared" si="14"/>
        <v>6000</v>
      </c>
      <c r="C1065" s="51">
        <f>'SS taxation calculator'!$G$7</f>
        <v>0</v>
      </c>
      <c r="D1065" s="52">
        <f>'SS taxation calculator'!$C$7+B1065+'SS taxation calculator'!$C$8+'SS taxation calculator'!$C$9*0.5-'Line By Line'!$E$12</f>
        <v>6000</v>
      </c>
      <c r="E1065" s="52">
        <f>IF(D1065&lt;'Line By Line'!$E$14,0,MIN(D1065-'Line By Line'!$E$14,'Line By Line'!$E$16))</f>
        <v>0</v>
      </c>
      <c r="F1065" s="52">
        <f t="shared" si="3"/>
        <v>0</v>
      </c>
      <c r="G1065" s="51" t="str">
        <f t="shared" si="4"/>
        <v>50% of 1st TH</v>
      </c>
      <c r="H1065" s="51">
        <f>IF('Line By Line'!$E$14&lt;D1065,D1065-'Line By Line'!$E$14-E1065,0)</f>
        <v>0</v>
      </c>
      <c r="I1065" s="52">
        <f>H1065*'SS taxation calculator'!$E$32</f>
        <v>0</v>
      </c>
      <c r="J1065" s="52">
        <f t="shared" si="5"/>
        <v>0</v>
      </c>
      <c r="K1065" s="204" t="str">
        <f t="shared" si="6"/>
        <v>#DIV/0!</v>
      </c>
      <c r="L1065" s="54" t="str">
        <f>CONCATENATE("Adding $",ROUND(B1065/1000,1),"K actually added $",ROUND((B1065+(J1065-'SS taxation calculator'!$G$8))/1000,1),"K")</f>
        <v>Adding $6K actually added $6K</v>
      </c>
      <c r="M1065" s="61">
        <f>'SS taxation calculator'!$C$7+'SS taxation calculator'!$C$8+'SS taxation calculator'!$C$9+B1065</f>
        <v>6000</v>
      </c>
      <c r="N1065" s="55">
        <f>J1065+B1065+'SS taxation calculator'!$C$7</f>
        <v>6000</v>
      </c>
      <c r="O1065" s="55">
        <f t="shared" si="15"/>
        <v>31500</v>
      </c>
      <c r="P1065" s="132">
        <f>VLOOKUP('SS taxation calculator'!$C$12,'SS taxation calculator'!$BC$6:$BF$16,3,FALSE)</f>
        <v>0</v>
      </c>
      <c r="Q1065" s="132">
        <f>VLOOKUP('SS taxation calculator'!$C$12,'SS taxation calculator'!$BC$6:$BF$16,4,FALSE)</f>
        <v>0</v>
      </c>
      <c r="R1065" s="132">
        <f t="shared" si="8"/>
        <v>1</v>
      </c>
      <c r="S1065" s="205">
        <f>VLOOKUP('SS taxation calculator'!$C$12,'SS taxation calculator'!$BC$6:$BF$16,2,FALSE)</f>
        <v>0</v>
      </c>
      <c r="T1065" s="132">
        <f t="shared" si="9"/>
        <v>0</v>
      </c>
    </row>
    <row r="1066" ht="15.75" customHeight="1">
      <c r="A1066" s="55">
        <f t="shared" si="13"/>
        <v>0</v>
      </c>
      <c r="B1066" s="52">
        <f t="shared" si="14"/>
        <v>7000</v>
      </c>
      <c r="C1066" s="51">
        <f>'SS taxation calculator'!$G$7</f>
        <v>0</v>
      </c>
      <c r="D1066" s="52">
        <f>'SS taxation calculator'!$C$7+B1066+'SS taxation calculator'!$C$8+'SS taxation calculator'!$C$9*0.5-'Line By Line'!$E$12</f>
        <v>7000</v>
      </c>
      <c r="E1066" s="52">
        <f>IF(D1066&lt;'Line By Line'!$E$14,0,MIN(D1066-'Line By Line'!$E$14,'Line By Line'!$E$16))</f>
        <v>0</v>
      </c>
      <c r="F1066" s="52">
        <f t="shared" si="3"/>
        <v>0</v>
      </c>
      <c r="G1066" s="51" t="str">
        <f t="shared" si="4"/>
        <v>50% of 1st TH</v>
      </c>
      <c r="H1066" s="51">
        <f>IF('Line By Line'!$E$14&lt;D1066,D1066-'Line By Line'!$E$14-E1066,0)</f>
        <v>0</v>
      </c>
      <c r="I1066" s="52">
        <f>H1066*'SS taxation calculator'!$E$32</f>
        <v>0</v>
      </c>
      <c r="J1066" s="52">
        <f t="shared" si="5"/>
        <v>0</v>
      </c>
      <c r="K1066" s="204" t="str">
        <f t="shared" si="6"/>
        <v>#DIV/0!</v>
      </c>
      <c r="L1066" s="54" t="str">
        <f>CONCATENATE("Adding $",ROUND(B1066/1000,1),"K actually added $",ROUND((B1066+(J1066-'SS taxation calculator'!$G$8))/1000,1),"K")</f>
        <v>Adding $7K actually added $7K</v>
      </c>
      <c r="M1066" s="61">
        <f>'SS taxation calculator'!$C$7+'SS taxation calculator'!$C$8+'SS taxation calculator'!$C$9+B1066</f>
        <v>7000</v>
      </c>
      <c r="N1066" s="55">
        <f>J1066+B1066+'SS taxation calculator'!$C$7</f>
        <v>7000</v>
      </c>
      <c r="O1066" s="55">
        <f t="shared" si="15"/>
        <v>31500</v>
      </c>
      <c r="P1066" s="132">
        <f>VLOOKUP('SS taxation calculator'!$C$12,'SS taxation calculator'!$BC$6:$BF$16,3,FALSE)</f>
        <v>0</v>
      </c>
      <c r="Q1066" s="132">
        <f>VLOOKUP('SS taxation calculator'!$C$12,'SS taxation calculator'!$BC$6:$BF$16,4,FALSE)</f>
        <v>0</v>
      </c>
      <c r="R1066" s="132">
        <f t="shared" si="8"/>
        <v>1</v>
      </c>
      <c r="S1066" s="205">
        <f>VLOOKUP('SS taxation calculator'!$C$12,'SS taxation calculator'!$BC$6:$BF$16,2,FALSE)</f>
        <v>0</v>
      </c>
      <c r="T1066" s="132">
        <f t="shared" si="9"/>
        <v>0</v>
      </c>
    </row>
    <row r="1067" ht="15.75" customHeight="1">
      <c r="A1067" s="55">
        <f t="shared" si="13"/>
        <v>0</v>
      </c>
      <c r="B1067" s="52">
        <f t="shared" si="14"/>
        <v>8000</v>
      </c>
      <c r="C1067" s="51">
        <f>'SS taxation calculator'!$G$7</f>
        <v>0</v>
      </c>
      <c r="D1067" s="52">
        <f>'SS taxation calculator'!$C$7+B1067+'SS taxation calculator'!$C$8+'SS taxation calculator'!$C$9*0.5-'Line By Line'!$E$12</f>
        <v>8000</v>
      </c>
      <c r="E1067" s="52">
        <f>IF(D1067&lt;'Line By Line'!$E$14,0,MIN(D1067-'Line By Line'!$E$14,'Line By Line'!$E$16))</f>
        <v>0</v>
      </c>
      <c r="F1067" s="52">
        <f t="shared" si="3"/>
        <v>0</v>
      </c>
      <c r="G1067" s="51" t="str">
        <f t="shared" si="4"/>
        <v>50% of 1st TH</v>
      </c>
      <c r="H1067" s="51">
        <f>IF('Line By Line'!$E$14&lt;D1067,D1067-'Line By Line'!$E$14-E1067,0)</f>
        <v>0</v>
      </c>
      <c r="I1067" s="52">
        <f>H1067*'SS taxation calculator'!$E$32</f>
        <v>0</v>
      </c>
      <c r="J1067" s="52">
        <f t="shared" si="5"/>
        <v>0</v>
      </c>
      <c r="K1067" s="204" t="str">
        <f t="shared" si="6"/>
        <v>#DIV/0!</v>
      </c>
      <c r="L1067" s="54" t="str">
        <f>CONCATENATE("Adding $",ROUND(B1067/1000,1),"K actually added $",ROUND((B1067+(J1067-'SS taxation calculator'!$G$8))/1000,1),"K")</f>
        <v>Adding $8K actually added $8K</v>
      </c>
      <c r="M1067" s="61">
        <f>'SS taxation calculator'!$C$7+'SS taxation calculator'!$C$8+'SS taxation calculator'!$C$9+B1067</f>
        <v>8000</v>
      </c>
      <c r="N1067" s="55">
        <f>J1067+B1067+'SS taxation calculator'!$C$7</f>
        <v>8000</v>
      </c>
      <c r="O1067" s="55">
        <f t="shared" si="15"/>
        <v>31500</v>
      </c>
      <c r="P1067" s="132">
        <f>VLOOKUP('SS taxation calculator'!$C$12,'SS taxation calculator'!$BC$6:$BF$16,3,FALSE)</f>
        <v>0</v>
      </c>
      <c r="Q1067" s="132">
        <f>VLOOKUP('SS taxation calculator'!$C$12,'SS taxation calculator'!$BC$6:$BF$16,4,FALSE)</f>
        <v>0</v>
      </c>
      <c r="R1067" s="132">
        <f t="shared" si="8"/>
        <v>1</v>
      </c>
      <c r="S1067" s="205">
        <f>VLOOKUP('SS taxation calculator'!$C$12,'SS taxation calculator'!$BC$6:$BF$16,2,FALSE)</f>
        <v>0</v>
      </c>
      <c r="T1067" s="132">
        <f t="shared" si="9"/>
        <v>0</v>
      </c>
    </row>
    <row r="1068" ht="15.75" customHeight="1">
      <c r="A1068" s="55">
        <f t="shared" si="13"/>
        <v>0</v>
      </c>
      <c r="B1068" s="52">
        <f t="shared" si="14"/>
        <v>9000</v>
      </c>
      <c r="C1068" s="51">
        <f>'SS taxation calculator'!$G$7</f>
        <v>0</v>
      </c>
      <c r="D1068" s="52">
        <f>'SS taxation calculator'!$C$7+B1068+'SS taxation calculator'!$C$8+'SS taxation calculator'!$C$9*0.5-'Line By Line'!$E$12</f>
        <v>9000</v>
      </c>
      <c r="E1068" s="52">
        <f>IF(D1068&lt;'Line By Line'!$E$14,0,MIN(D1068-'Line By Line'!$E$14,'Line By Line'!$E$16))</f>
        <v>0</v>
      </c>
      <c r="F1068" s="52">
        <f t="shared" si="3"/>
        <v>0</v>
      </c>
      <c r="G1068" s="51" t="str">
        <f t="shared" si="4"/>
        <v>50% of 1st TH</v>
      </c>
      <c r="H1068" s="51">
        <f>IF('Line By Line'!$E$14&lt;D1068,D1068-'Line By Line'!$E$14-E1068,0)</f>
        <v>0</v>
      </c>
      <c r="I1068" s="52">
        <f>H1068*'SS taxation calculator'!$E$32</f>
        <v>0</v>
      </c>
      <c r="J1068" s="52">
        <f t="shared" si="5"/>
        <v>0</v>
      </c>
      <c r="K1068" s="204" t="str">
        <f t="shared" si="6"/>
        <v>#DIV/0!</v>
      </c>
      <c r="L1068" s="54" t="str">
        <f>CONCATENATE("Adding $",ROUND(B1068/1000,1),"K actually added $",ROUND((B1068+(J1068-'SS taxation calculator'!$G$8))/1000,1),"K")</f>
        <v>Adding $9K actually added $9K</v>
      </c>
      <c r="M1068" s="61">
        <f>'SS taxation calculator'!$C$7+'SS taxation calculator'!$C$8+'SS taxation calculator'!$C$9+B1068</f>
        <v>9000</v>
      </c>
      <c r="N1068" s="55">
        <f>J1068+B1068+'SS taxation calculator'!$C$7</f>
        <v>9000</v>
      </c>
      <c r="O1068" s="55">
        <f t="shared" si="15"/>
        <v>31500</v>
      </c>
      <c r="P1068" s="132">
        <f>VLOOKUP('SS taxation calculator'!$C$12,'SS taxation calculator'!$BC$6:$BF$16,3,FALSE)</f>
        <v>0</v>
      </c>
      <c r="Q1068" s="132">
        <f>VLOOKUP('SS taxation calculator'!$C$12,'SS taxation calculator'!$BC$6:$BF$16,4,FALSE)</f>
        <v>0</v>
      </c>
      <c r="R1068" s="132">
        <f t="shared" si="8"/>
        <v>1</v>
      </c>
      <c r="S1068" s="205">
        <f>VLOOKUP('SS taxation calculator'!$C$12,'SS taxation calculator'!$BC$6:$BF$16,2,FALSE)</f>
        <v>0</v>
      </c>
      <c r="T1068" s="132">
        <f t="shared" si="9"/>
        <v>0</v>
      </c>
    </row>
    <row r="1069" ht="15.75" customHeight="1">
      <c r="A1069" s="55">
        <f t="shared" si="13"/>
        <v>0</v>
      </c>
      <c r="B1069" s="52">
        <f t="shared" si="14"/>
        <v>10000</v>
      </c>
      <c r="C1069" s="51">
        <f>'SS taxation calculator'!$G$7</f>
        <v>0</v>
      </c>
      <c r="D1069" s="52">
        <f>'SS taxation calculator'!$C$7+B1069+'SS taxation calculator'!$C$8+'SS taxation calculator'!$C$9*0.5-'Line By Line'!$E$12</f>
        <v>10000</v>
      </c>
      <c r="E1069" s="52">
        <f>IF(D1069&lt;'Line By Line'!$E$14,0,MIN(D1069-'Line By Line'!$E$14,'Line By Line'!$E$16))</f>
        <v>0</v>
      </c>
      <c r="F1069" s="52">
        <f t="shared" si="3"/>
        <v>0</v>
      </c>
      <c r="G1069" s="51" t="str">
        <f t="shared" si="4"/>
        <v>50% of 1st TH</v>
      </c>
      <c r="H1069" s="51">
        <f>IF('Line By Line'!$E$14&lt;D1069,D1069-'Line By Line'!$E$14-E1069,0)</f>
        <v>0</v>
      </c>
      <c r="I1069" s="52">
        <f>H1069*'SS taxation calculator'!$E$32</f>
        <v>0</v>
      </c>
      <c r="J1069" s="52">
        <f t="shared" si="5"/>
        <v>0</v>
      </c>
      <c r="K1069" s="204" t="str">
        <f t="shared" si="6"/>
        <v>#DIV/0!</v>
      </c>
      <c r="L1069" s="54" t="str">
        <f>CONCATENATE("Adding $",ROUND(B1069/1000,1),"K actually added $",ROUND((B1069+(J1069-'SS taxation calculator'!$G$8))/1000,1),"K")</f>
        <v>Adding $10K actually added $10K</v>
      </c>
      <c r="M1069" s="61">
        <f>'SS taxation calculator'!$C$7+'SS taxation calculator'!$C$8+'SS taxation calculator'!$C$9+B1069</f>
        <v>10000</v>
      </c>
      <c r="N1069" s="55">
        <f>J1069+B1069+'SS taxation calculator'!$C$7</f>
        <v>10000</v>
      </c>
      <c r="O1069" s="55">
        <f t="shared" si="15"/>
        <v>31500</v>
      </c>
      <c r="P1069" s="132">
        <f>VLOOKUP('SS taxation calculator'!$C$12,'SS taxation calculator'!$BC$6:$BF$16,3,FALSE)</f>
        <v>0</v>
      </c>
      <c r="Q1069" s="132">
        <f>VLOOKUP('SS taxation calculator'!$C$12,'SS taxation calculator'!$BC$6:$BF$16,4,FALSE)</f>
        <v>0</v>
      </c>
      <c r="R1069" s="132">
        <f t="shared" si="8"/>
        <v>1</v>
      </c>
      <c r="S1069" s="205">
        <f>VLOOKUP('SS taxation calculator'!$C$12,'SS taxation calculator'!$BC$6:$BF$16,2,FALSE)</f>
        <v>0</v>
      </c>
      <c r="T1069" s="132">
        <f t="shared" si="9"/>
        <v>0</v>
      </c>
    </row>
    <row r="1070" ht="15.75" customHeight="1">
      <c r="A1070" s="55">
        <f t="shared" si="13"/>
        <v>0</v>
      </c>
      <c r="B1070" s="52">
        <f t="shared" si="14"/>
        <v>11000</v>
      </c>
      <c r="C1070" s="51">
        <f>'SS taxation calculator'!$G$7</f>
        <v>0</v>
      </c>
      <c r="D1070" s="52">
        <f>'SS taxation calculator'!$C$7+B1070+'SS taxation calculator'!$C$8+'SS taxation calculator'!$C$9*0.5-'Line By Line'!$E$12</f>
        <v>11000</v>
      </c>
      <c r="E1070" s="52">
        <f>IF(D1070&lt;'Line By Line'!$E$14,0,MIN(D1070-'Line By Line'!$E$14,'Line By Line'!$E$16))</f>
        <v>0</v>
      </c>
      <c r="F1070" s="52">
        <f t="shared" si="3"/>
        <v>0</v>
      </c>
      <c r="G1070" s="51" t="str">
        <f t="shared" si="4"/>
        <v>50% of 1st TH</v>
      </c>
      <c r="H1070" s="51">
        <f>IF('Line By Line'!$E$14&lt;D1070,D1070-'Line By Line'!$E$14-E1070,0)</f>
        <v>0</v>
      </c>
      <c r="I1070" s="52">
        <f>H1070*'SS taxation calculator'!$E$32</f>
        <v>0</v>
      </c>
      <c r="J1070" s="52">
        <f t="shared" si="5"/>
        <v>0</v>
      </c>
      <c r="K1070" s="204" t="str">
        <f t="shared" si="6"/>
        <v>#DIV/0!</v>
      </c>
      <c r="L1070" s="54" t="str">
        <f>CONCATENATE("Adding $",ROUND(B1070/1000,1),"K actually added $",ROUND((B1070+(J1070-'SS taxation calculator'!$G$8))/1000,1),"K")</f>
        <v>Adding $11K actually added $11K</v>
      </c>
      <c r="M1070" s="61">
        <f>'SS taxation calculator'!$C$7+'SS taxation calculator'!$C$8+'SS taxation calculator'!$C$9+B1070</f>
        <v>11000</v>
      </c>
      <c r="N1070" s="55">
        <f>J1070+B1070+'SS taxation calculator'!$C$7</f>
        <v>11000</v>
      </c>
      <c r="O1070" s="55">
        <f t="shared" si="15"/>
        <v>31500</v>
      </c>
      <c r="P1070" s="132">
        <f>VLOOKUP('SS taxation calculator'!$C$12,'SS taxation calculator'!$BC$6:$BF$16,3,FALSE)</f>
        <v>0</v>
      </c>
      <c r="Q1070" s="132">
        <f>VLOOKUP('SS taxation calculator'!$C$12,'SS taxation calculator'!$BC$6:$BF$16,4,FALSE)</f>
        <v>0</v>
      </c>
      <c r="R1070" s="132">
        <f t="shared" si="8"/>
        <v>1</v>
      </c>
      <c r="S1070" s="205">
        <f>VLOOKUP('SS taxation calculator'!$C$12,'SS taxation calculator'!$BC$6:$BF$16,2,FALSE)</f>
        <v>0</v>
      </c>
      <c r="T1070" s="132">
        <f t="shared" si="9"/>
        <v>0</v>
      </c>
    </row>
    <row r="1071" ht="15.75" customHeight="1">
      <c r="A1071" s="55">
        <f t="shared" si="13"/>
        <v>0</v>
      </c>
      <c r="B1071" s="52">
        <f t="shared" si="14"/>
        <v>12000</v>
      </c>
      <c r="C1071" s="51">
        <f>'SS taxation calculator'!$G$7</f>
        <v>0</v>
      </c>
      <c r="D1071" s="52">
        <f>'SS taxation calculator'!$C$7+B1071+'SS taxation calculator'!$C$8+'SS taxation calculator'!$C$9*0.5-'Line By Line'!$E$12</f>
        <v>12000</v>
      </c>
      <c r="E1071" s="52">
        <f>IF(D1071&lt;'Line By Line'!$E$14,0,MIN(D1071-'Line By Line'!$E$14,'Line By Line'!$E$16))</f>
        <v>0</v>
      </c>
      <c r="F1071" s="52">
        <f t="shared" si="3"/>
        <v>0</v>
      </c>
      <c r="G1071" s="51" t="str">
        <f t="shared" si="4"/>
        <v>50% of 1st TH</v>
      </c>
      <c r="H1071" s="51">
        <f>IF('Line By Line'!$E$14&lt;D1071,D1071-'Line By Line'!$E$14-E1071,0)</f>
        <v>0</v>
      </c>
      <c r="I1071" s="52">
        <f>H1071*'SS taxation calculator'!$E$32</f>
        <v>0</v>
      </c>
      <c r="J1071" s="52">
        <f t="shared" si="5"/>
        <v>0</v>
      </c>
      <c r="K1071" s="204" t="str">
        <f t="shared" si="6"/>
        <v>#DIV/0!</v>
      </c>
      <c r="L1071" s="54" t="str">
        <f>CONCATENATE("Adding $",ROUND(B1071/1000,1),"K actually added $",ROUND((B1071+(J1071-'SS taxation calculator'!$G$8))/1000,1),"K")</f>
        <v>Adding $12K actually added $12K</v>
      </c>
      <c r="M1071" s="61">
        <f>'SS taxation calculator'!$C$7+'SS taxation calculator'!$C$8+'SS taxation calculator'!$C$9+B1071</f>
        <v>12000</v>
      </c>
      <c r="N1071" s="55">
        <f>J1071+B1071+'SS taxation calculator'!$C$7</f>
        <v>12000</v>
      </c>
      <c r="O1071" s="55">
        <f t="shared" si="15"/>
        <v>31500</v>
      </c>
      <c r="P1071" s="132">
        <f>VLOOKUP('SS taxation calculator'!$C$12,'SS taxation calculator'!$BC$6:$BF$16,3,FALSE)</f>
        <v>0</v>
      </c>
      <c r="Q1071" s="132">
        <f>VLOOKUP('SS taxation calculator'!$C$12,'SS taxation calculator'!$BC$6:$BF$16,4,FALSE)</f>
        <v>0</v>
      </c>
      <c r="R1071" s="132">
        <f t="shared" si="8"/>
        <v>1</v>
      </c>
      <c r="S1071" s="205">
        <f>VLOOKUP('SS taxation calculator'!$C$12,'SS taxation calculator'!$BC$6:$BF$16,2,FALSE)</f>
        <v>0</v>
      </c>
      <c r="T1071" s="132">
        <f t="shared" si="9"/>
        <v>0</v>
      </c>
    </row>
    <row r="1072" ht="15.75" customHeight="1">
      <c r="A1072" s="55">
        <f t="shared" si="13"/>
        <v>0</v>
      </c>
      <c r="B1072" s="52">
        <f t="shared" si="14"/>
        <v>13000</v>
      </c>
      <c r="C1072" s="51">
        <f>'SS taxation calculator'!$G$7</f>
        <v>0</v>
      </c>
      <c r="D1072" s="52">
        <f>'SS taxation calculator'!$C$7+B1072+'SS taxation calculator'!$C$8+'SS taxation calculator'!$C$9*0.5-'Line By Line'!$E$12</f>
        <v>13000</v>
      </c>
      <c r="E1072" s="52">
        <f>IF(D1072&lt;'Line By Line'!$E$14,0,MIN(D1072-'Line By Line'!$E$14,'Line By Line'!$E$16))</f>
        <v>0</v>
      </c>
      <c r="F1072" s="52">
        <f t="shared" si="3"/>
        <v>0</v>
      </c>
      <c r="G1072" s="51" t="str">
        <f t="shared" si="4"/>
        <v>50% of 1st TH</v>
      </c>
      <c r="H1072" s="51">
        <f>IF('Line By Line'!$E$14&lt;D1072,D1072-'Line By Line'!$E$14-E1072,0)</f>
        <v>0</v>
      </c>
      <c r="I1072" s="52">
        <f>H1072*'SS taxation calculator'!$E$32</f>
        <v>0</v>
      </c>
      <c r="J1072" s="52">
        <f t="shared" si="5"/>
        <v>0</v>
      </c>
      <c r="K1072" s="204" t="str">
        <f t="shared" si="6"/>
        <v>#DIV/0!</v>
      </c>
      <c r="L1072" s="54" t="str">
        <f>CONCATENATE("Adding $",ROUND(B1072/1000,1),"K actually added $",ROUND((B1072+(J1072-'SS taxation calculator'!$G$8))/1000,1),"K")</f>
        <v>Adding $13K actually added $13K</v>
      </c>
      <c r="M1072" s="61">
        <f>'SS taxation calculator'!$C$7+'SS taxation calculator'!$C$8+'SS taxation calculator'!$C$9+B1072</f>
        <v>13000</v>
      </c>
      <c r="N1072" s="55">
        <f>J1072+B1072+'SS taxation calculator'!$C$7</f>
        <v>13000</v>
      </c>
      <c r="O1072" s="55">
        <f t="shared" si="15"/>
        <v>31500</v>
      </c>
      <c r="P1072" s="132">
        <f>VLOOKUP('SS taxation calculator'!$C$12,'SS taxation calculator'!$BC$6:$BF$16,3,FALSE)</f>
        <v>0</v>
      </c>
      <c r="Q1072" s="132">
        <f>VLOOKUP('SS taxation calculator'!$C$12,'SS taxation calculator'!$BC$6:$BF$16,4,FALSE)</f>
        <v>0</v>
      </c>
      <c r="R1072" s="132">
        <f t="shared" si="8"/>
        <v>1</v>
      </c>
      <c r="S1072" s="205">
        <f>VLOOKUP('SS taxation calculator'!$C$12,'SS taxation calculator'!$BC$6:$BF$16,2,FALSE)</f>
        <v>0</v>
      </c>
      <c r="T1072" s="132">
        <f t="shared" si="9"/>
        <v>0</v>
      </c>
    </row>
    <row r="1073" ht="15.75" customHeight="1">
      <c r="A1073" s="55">
        <f t="shared" si="13"/>
        <v>0</v>
      </c>
      <c r="B1073" s="52">
        <f t="shared" si="14"/>
        <v>14000</v>
      </c>
      <c r="C1073" s="51">
        <f>'SS taxation calculator'!$G$7</f>
        <v>0</v>
      </c>
      <c r="D1073" s="52">
        <f>'SS taxation calculator'!$C$7+B1073+'SS taxation calculator'!$C$8+'SS taxation calculator'!$C$9*0.5-'Line By Line'!$E$12</f>
        <v>14000</v>
      </c>
      <c r="E1073" s="52">
        <f>IF(D1073&lt;'Line By Line'!$E$14,0,MIN(D1073-'Line By Line'!$E$14,'Line By Line'!$E$16))</f>
        <v>0</v>
      </c>
      <c r="F1073" s="52">
        <f t="shared" si="3"/>
        <v>0</v>
      </c>
      <c r="G1073" s="51" t="str">
        <f t="shared" si="4"/>
        <v>50% of 1st TH</v>
      </c>
      <c r="H1073" s="51">
        <f>IF('Line By Line'!$E$14&lt;D1073,D1073-'Line By Line'!$E$14-E1073,0)</f>
        <v>0</v>
      </c>
      <c r="I1073" s="52">
        <f>H1073*'SS taxation calculator'!$E$32</f>
        <v>0</v>
      </c>
      <c r="J1073" s="52">
        <f t="shared" si="5"/>
        <v>0</v>
      </c>
      <c r="K1073" s="204" t="str">
        <f t="shared" si="6"/>
        <v>#DIV/0!</v>
      </c>
      <c r="L1073" s="54" t="str">
        <f>CONCATENATE("Adding $",ROUND(B1073/1000,1),"K actually added $",ROUND((B1073+(J1073-'SS taxation calculator'!$G$8))/1000,1),"K")</f>
        <v>Adding $14K actually added $14K</v>
      </c>
      <c r="M1073" s="61">
        <f>'SS taxation calculator'!$C$7+'SS taxation calculator'!$C$8+'SS taxation calculator'!$C$9+B1073</f>
        <v>14000</v>
      </c>
      <c r="N1073" s="55">
        <f>J1073+B1073+'SS taxation calculator'!$C$7</f>
        <v>14000</v>
      </c>
      <c r="O1073" s="55">
        <f t="shared" si="15"/>
        <v>31500</v>
      </c>
      <c r="P1073" s="132">
        <f>VLOOKUP('SS taxation calculator'!$C$12,'SS taxation calculator'!$BC$6:$BF$16,3,FALSE)</f>
        <v>0</v>
      </c>
      <c r="Q1073" s="132">
        <f>VLOOKUP('SS taxation calculator'!$C$12,'SS taxation calculator'!$BC$6:$BF$16,4,FALSE)</f>
        <v>0</v>
      </c>
      <c r="R1073" s="132">
        <f t="shared" si="8"/>
        <v>1</v>
      </c>
      <c r="S1073" s="205">
        <f>VLOOKUP('SS taxation calculator'!$C$12,'SS taxation calculator'!$BC$6:$BF$16,2,FALSE)</f>
        <v>0</v>
      </c>
      <c r="T1073" s="132">
        <f t="shared" si="9"/>
        <v>0</v>
      </c>
    </row>
    <row r="1074" ht="15.75" customHeight="1">
      <c r="A1074" s="55">
        <f t="shared" si="13"/>
        <v>0</v>
      </c>
      <c r="B1074" s="52">
        <f t="shared" si="14"/>
        <v>15000</v>
      </c>
      <c r="C1074" s="51">
        <f>'SS taxation calculator'!$G$7</f>
        <v>0</v>
      </c>
      <c r="D1074" s="52">
        <f>'SS taxation calculator'!$C$7+B1074+'SS taxation calculator'!$C$8+'SS taxation calculator'!$C$9*0.5-'Line By Line'!$E$12</f>
        <v>15000</v>
      </c>
      <c r="E1074" s="52">
        <f>IF(D1074&lt;'Line By Line'!$E$14,0,MIN(D1074-'Line By Line'!$E$14,'Line By Line'!$E$16))</f>
        <v>0</v>
      </c>
      <c r="F1074" s="52">
        <f t="shared" si="3"/>
        <v>0</v>
      </c>
      <c r="G1074" s="51" t="str">
        <f t="shared" si="4"/>
        <v>50% of 1st TH</v>
      </c>
      <c r="H1074" s="51">
        <f>IF('Line By Line'!$E$14&lt;D1074,D1074-'Line By Line'!$E$14-E1074,0)</f>
        <v>0</v>
      </c>
      <c r="I1074" s="52">
        <f>H1074*'SS taxation calculator'!$E$32</f>
        <v>0</v>
      </c>
      <c r="J1074" s="52">
        <f t="shared" si="5"/>
        <v>0</v>
      </c>
      <c r="K1074" s="204" t="str">
        <f t="shared" si="6"/>
        <v>#DIV/0!</v>
      </c>
      <c r="L1074" s="54" t="str">
        <f>CONCATENATE("Adding $",ROUND(B1074/1000,1),"K actually added $",ROUND((B1074+(J1074-'SS taxation calculator'!$G$8))/1000,1),"K")</f>
        <v>Adding $15K actually added $15K</v>
      </c>
      <c r="M1074" s="61">
        <f>'SS taxation calculator'!$C$7+'SS taxation calculator'!$C$8+'SS taxation calculator'!$C$9+B1074</f>
        <v>15000</v>
      </c>
      <c r="N1074" s="55">
        <f>J1074+B1074+'SS taxation calculator'!$C$7</f>
        <v>15000</v>
      </c>
      <c r="O1074" s="55">
        <f t="shared" si="15"/>
        <v>31500</v>
      </c>
      <c r="P1074" s="132">
        <f>VLOOKUP('SS taxation calculator'!$C$12,'SS taxation calculator'!$BC$6:$BF$16,3,FALSE)</f>
        <v>0</v>
      </c>
      <c r="Q1074" s="132">
        <f>VLOOKUP('SS taxation calculator'!$C$12,'SS taxation calculator'!$BC$6:$BF$16,4,FALSE)</f>
        <v>0</v>
      </c>
      <c r="R1074" s="132">
        <f t="shared" si="8"/>
        <v>1</v>
      </c>
      <c r="S1074" s="205">
        <f>VLOOKUP('SS taxation calculator'!$C$12,'SS taxation calculator'!$BC$6:$BF$16,2,FALSE)</f>
        <v>0</v>
      </c>
      <c r="T1074" s="132">
        <f t="shared" si="9"/>
        <v>0</v>
      </c>
    </row>
    <row r="1075" ht="15.75" customHeight="1">
      <c r="A1075" s="55">
        <f t="shared" si="13"/>
        <v>0</v>
      </c>
      <c r="B1075" s="52">
        <f t="shared" si="14"/>
        <v>16000</v>
      </c>
      <c r="C1075" s="51">
        <f>'SS taxation calculator'!$G$7</f>
        <v>0</v>
      </c>
      <c r="D1075" s="52">
        <f>'SS taxation calculator'!$C$7+B1075+'SS taxation calculator'!$C$8+'SS taxation calculator'!$C$9*0.5-'Line By Line'!$E$12</f>
        <v>16000</v>
      </c>
      <c r="E1075" s="52">
        <f>IF(D1075&lt;'Line By Line'!$E$14,0,MIN(D1075-'Line By Line'!$E$14,'Line By Line'!$E$16))</f>
        <v>0</v>
      </c>
      <c r="F1075" s="52">
        <f t="shared" si="3"/>
        <v>0</v>
      </c>
      <c r="G1075" s="51" t="str">
        <f t="shared" si="4"/>
        <v>50% of 1st TH</v>
      </c>
      <c r="H1075" s="51">
        <f>IF('Line By Line'!$E$14&lt;D1075,D1075-'Line By Line'!$E$14-E1075,0)</f>
        <v>0</v>
      </c>
      <c r="I1075" s="52">
        <f>H1075*'SS taxation calculator'!$E$32</f>
        <v>0</v>
      </c>
      <c r="J1075" s="52">
        <f t="shared" si="5"/>
        <v>0</v>
      </c>
      <c r="K1075" s="204" t="str">
        <f t="shared" si="6"/>
        <v>#DIV/0!</v>
      </c>
      <c r="L1075" s="54" t="str">
        <f>CONCATENATE("Adding $",ROUND(B1075/1000,1),"K actually added $",ROUND((B1075+(J1075-'SS taxation calculator'!$G$8))/1000,1),"K")</f>
        <v>Adding $16K actually added $16K</v>
      </c>
      <c r="M1075" s="61">
        <f>'SS taxation calculator'!$C$7+'SS taxation calculator'!$C$8+'SS taxation calculator'!$C$9+B1075</f>
        <v>16000</v>
      </c>
      <c r="N1075" s="55">
        <f>J1075+B1075+'SS taxation calculator'!$C$7</f>
        <v>16000</v>
      </c>
      <c r="O1075" s="55">
        <f t="shared" si="15"/>
        <v>31500</v>
      </c>
      <c r="P1075" s="132">
        <f>VLOOKUP('SS taxation calculator'!$C$12,'SS taxation calculator'!$BC$6:$BF$16,3,FALSE)</f>
        <v>0</v>
      </c>
      <c r="Q1075" s="132">
        <f>VLOOKUP('SS taxation calculator'!$C$12,'SS taxation calculator'!$BC$6:$BF$16,4,FALSE)</f>
        <v>0</v>
      </c>
      <c r="R1075" s="132">
        <f t="shared" si="8"/>
        <v>1</v>
      </c>
      <c r="S1075" s="205">
        <f>VLOOKUP('SS taxation calculator'!$C$12,'SS taxation calculator'!$BC$6:$BF$16,2,FALSE)</f>
        <v>0</v>
      </c>
      <c r="T1075" s="132">
        <f t="shared" si="9"/>
        <v>0</v>
      </c>
    </row>
    <row r="1076" ht="15.75" customHeight="1">
      <c r="A1076" s="55">
        <f t="shared" si="13"/>
        <v>0</v>
      </c>
      <c r="B1076" s="52">
        <f t="shared" si="14"/>
        <v>17000</v>
      </c>
      <c r="C1076" s="51">
        <f>'SS taxation calculator'!$G$7</f>
        <v>0</v>
      </c>
      <c r="D1076" s="52">
        <f>'SS taxation calculator'!$C$7+B1076+'SS taxation calculator'!$C$8+'SS taxation calculator'!$C$9*0.5-'Line By Line'!$E$12</f>
        <v>17000</v>
      </c>
      <c r="E1076" s="52">
        <f>IF(D1076&lt;'Line By Line'!$E$14,0,MIN(D1076-'Line By Line'!$E$14,'Line By Line'!$E$16))</f>
        <v>0</v>
      </c>
      <c r="F1076" s="52">
        <f t="shared" si="3"/>
        <v>0</v>
      </c>
      <c r="G1076" s="51" t="str">
        <f t="shared" si="4"/>
        <v>50% of 1st TH</v>
      </c>
      <c r="H1076" s="51">
        <f>IF('Line By Line'!$E$14&lt;D1076,D1076-'Line By Line'!$E$14-E1076,0)</f>
        <v>0</v>
      </c>
      <c r="I1076" s="52">
        <f>H1076*'SS taxation calculator'!$E$32</f>
        <v>0</v>
      </c>
      <c r="J1076" s="52">
        <f t="shared" si="5"/>
        <v>0</v>
      </c>
      <c r="K1076" s="204" t="str">
        <f t="shared" si="6"/>
        <v>#DIV/0!</v>
      </c>
      <c r="L1076" s="54" t="str">
        <f>CONCATENATE("Adding $",ROUND(B1076/1000,1),"K actually added $",ROUND((B1076+(J1076-'SS taxation calculator'!$G$8))/1000,1),"K")</f>
        <v>Adding $17K actually added $17K</v>
      </c>
      <c r="M1076" s="61">
        <f>'SS taxation calculator'!$C$7+'SS taxation calculator'!$C$8+'SS taxation calculator'!$C$9+B1076</f>
        <v>17000</v>
      </c>
      <c r="N1076" s="55">
        <f>J1076+B1076+'SS taxation calculator'!$C$7</f>
        <v>17000</v>
      </c>
      <c r="O1076" s="55">
        <f t="shared" si="15"/>
        <v>31500</v>
      </c>
      <c r="P1076" s="132">
        <f>VLOOKUP('SS taxation calculator'!$C$12,'SS taxation calculator'!$BC$6:$BF$16,3,FALSE)</f>
        <v>0</v>
      </c>
      <c r="Q1076" s="132">
        <f>VLOOKUP('SS taxation calculator'!$C$12,'SS taxation calculator'!$BC$6:$BF$16,4,FALSE)</f>
        <v>0</v>
      </c>
      <c r="R1076" s="132">
        <f t="shared" si="8"/>
        <v>1</v>
      </c>
      <c r="S1076" s="205">
        <f>VLOOKUP('SS taxation calculator'!$C$12,'SS taxation calculator'!$BC$6:$BF$16,2,FALSE)</f>
        <v>0</v>
      </c>
      <c r="T1076" s="132">
        <f t="shared" si="9"/>
        <v>0</v>
      </c>
    </row>
    <row r="1077" ht="15.75" customHeight="1">
      <c r="A1077" s="55">
        <f t="shared" si="13"/>
        <v>0</v>
      </c>
      <c r="B1077" s="52">
        <f t="shared" si="14"/>
        <v>18000</v>
      </c>
      <c r="C1077" s="51">
        <f>'SS taxation calculator'!$G$7</f>
        <v>0</v>
      </c>
      <c r="D1077" s="52">
        <f>'SS taxation calculator'!$C$7+B1077+'SS taxation calculator'!$C$8+'SS taxation calculator'!$C$9*0.5-'Line By Line'!$E$12</f>
        <v>18000</v>
      </c>
      <c r="E1077" s="52">
        <f>IF(D1077&lt;'Line By Line'!$E$14,0,MIN(D1077-'Line By Line'!$E$14,'Line By Line'!$E$16))</f>
        <v>0</v>
      </c>
      <c r="F1077" s="52">
        <f t="shared" si="3"/>
        <v>0</v>
      </c>
      <c r="G1077" s="51" t="str">
        <f t="shared" si="4"/>
        <v>50% of 1st TH</v>
      </c>
      <c r="H1077" s="51">
        <f>IF('Line By Line'!$E$14&lt;D1077,D1077-'Line By Line'!$E$14-E1077,0)</f>
        <v>0</v>
      </c>
      <c r="I1077" s="52">
        <f>H1077*'SS taxation calculator'!$E$32</f>
        <v>0</v>
      </c>
      <c r="J1077" s="52">
        <f t="shared" si="5"/>
        <v>0</v>
      </c>
      <c r="K1077" s="204" t="str">
        <f t="shared" si="6"/>
        <v>#DIV/0!</v>
      </c>
      <c r="L1077" s="54" t="str">
        <f>CONCATENATE("Adding $",ROUND(B1077/1000,1),"K actually added $",ROUND((B1077+(J1077-'SS taxation calculator'!$G$8))/1000,1),"K")</f>
        <v>Adding $18K actually added $18K</v>
      </c>
      <c r="M1077" s="61">
        <f>'SS taxation calculator'!$C$7+'SS taxation calculator'!$C$8+'SS taxation calculator'!$C$9+B1077</f>
        <v>18000</v>
      </c>
      <c r="N1077" s="55">
        <f>J1077+B1077+'SS taxation calculator'!$C$7</f>
        <v>18000</v>
      </c>
      <c r="O1077" s="55">
        <f t="shared" si="15"/>
        <v>31500</v>
      </c>
      <c r="P1077" s="132">
        <f>VLOOKUP('SS taxation calculator'!$C$12,'SS taxation calculator'!$BC$6:$BF$16,3,FALSE)</f>
        <v>0</v>
      </c>
      <c r="Q1077" s="132">
        <f>VLOOKUP('SS taxation calculator'!$C$12,'SS taxation calculator'!$BC$6:$BF$16,4,FALSE)</f>
        <v>0</v>
      </c>
      <c r="R1077" s="132">
        <f t="shared" si="8"/>
        <v>1</v>
      </c>
      <c r="S1077" s="205">
        <f>VLOOKUP('SS taxation calculator'!$C$12,'SS taxation calculator'!$BC$6:$BF$16,2,FALSE)</f>
        <v>0</v>
      </c>
      <c r="T1077" s="132">
        <f t="shared" si="9"/>
        <v>0</v>
      </c>
    </row>
    <row r="1078" ht="15.75" customHeight="1">
      <c r="A1078" s="55">
        <f t="shared" si="13"/>
        <v>0</v>
      </c>
      <c r="B1078" s="52">
        <f t="shared" si="14"/>
        <v>19000</v>
      </c>
      <c r="C1078" s="51">
        <f>'SS taxation calculator'!$G$7</f>
        <v>0</v>
      </c>
      <c r="D1078" s="52">
        <f>'SS taxation calculator'!$C$7+B1078+'SS taxation calculator'!$C$8+'SS taxation calculator'!$C$9*0.5-'Line By Line'!$E$12</f>
        <v>19000</v>
      </c>
      <c r="E1078" s="52">
        <f>IF(D1078&lt;'Line By Line'!$E$14,0,MIN(D1078-'Line By Line'!$E$14,'Line By Line'!$E$16))</f>
        <v>0</v>
      </c>
      <c r="F1078" s="52">
        <f t="shared" si="3"/>
        <v>0</v>
      </c>
      <c r="G1078" s="51" t="str">
        <f t="shared" si="4"/>
        <v>50% of 1st TH</v>
      </c>
      <c r="H1078" s="51">
        <f>IF('Line By Line'!$E$14&lt;D1078,D1078-'Line By Line'!$E$14-E1078,0)</f>
        <v>0</v>
      </c>
      <c r="I1078" s="52">
        <f>H1078*'SS taxation calculator'!$E$32</f>
        <v>0</v>
      </c>
      <c r="J1078" s="52">
        <f t="shared" si="5"/>
        <v>0</v>
      </c>
      <c r="K1078" s="204" t="str">
        <f t="shared" si="6"/>
        <v>#DIV/0!</v>
      </c>
      <c r="L1078" s="54" t="str">
        <f>CONCATENATE("Adding $",ROUND(B1078/1000,1),"K actually added $",ROUND((B1078+(J1078-'SS taxation calculator'!$G$8))/1000,1),"K")</f>
        <v>Adding $19K actually added $19K</v>
      </c>
      <c r="M1078" s="61">
        <f>'SS taxation calculator'!$C$7+'SS taxation calculator'!$C$8+'SS taxation calculator'!$C$9+B1078</f>
        <v>19000</v>
      </c>
      <c r="N1078" s="55">
        <f>J1078+B1078+'SS taxation calculator'!$C$7</f>
        <v>19000</v>
      </c>
      <c r="O1078" s="55">
        <f t="shared" si="15"/>
        <v>31500</v>
      </c>
      <c r="P1078" s="132">
        <f>VLOOKUP('SS taxation calculator'!$C$12,'SS taxation calculator'!$BC$6:$BF$16,3,FALSE)</f>
        <v>0</v>
      </c>
      <c r="Q1078" s="132">
        <f>VLOOKUP('SS taxation calculator'!$C$12,'SS taxation calculator'!$BC$6:$BF$16,4,FALSE)</f>
        <v>0</v>
      </c>
      <c r="R1078" s="132">
        <f t="shared" si="8"/>
        <v>1</v>
      </c>
      <c r="S1078" s="205">
        <f>VLOOKUP('SS taxation calculator'!$C$12,'SS taxation calculator'!$BC$6:$BF$16,2,FALSE)</f>
        <v>0</v>
      </c>
      <c r="T1078" s="132">
        <f t="shared" si="9"/>
        <v>0</v>
      </c>
    </row>
    <row r="1079" ht="15.75" customHeight="1">
      <c r="A1079" s="55">
        <f t="shared" si="13"/>
        <v>0</v>
      </c>
      <c r="B1079" s="52">
        <f t="shared" si="14"/>
        <v>20000</v>
      </c>
      <c r="C1079" s="51">
        <f>'SS taxation calculator'!$G$7</f>
        <v>0</v>
      </c>
      <c r="D1079" s="52">
        <f>'SS taxation calculator'!$C$7+B1079+'SS taxation calculator'!$C$8+'SS taxation calculator'!$C$9*0.5-'Line By Line'!$E$12</f>
        <v>20000</v>
      </c>
      <c r="E1079" s="52">
        <f>IF(D1079&lt;'Line By Line'!$E$14,0,MIN(D1079-'Line By Line'!$E$14,'Line By Line'!$E$16))</f>
        <v>0</v>
      </c>
      <c r="F1079" s="52">
        <f t="shared" si="3"/>
        <v>0</v>
      </c>
      <c r="G1079" s="51" t="str">
        <f t="shared" si="4"/>
        <v>50% of 1st TH</v>
      </c>
      <c r="H1079" s="51">
        <f>IF('Line By Line'!$E$14&lt;D1079,D1079-'Line By Line'!$E$14-E1079,0)</f>
        <v>0</v>
      </c>
      <c r="I1079" s="52">
        <f>H1079*'SS taxation calculator'!$E$32</f>
        <v>0</v>
      </c>
      <c r="J1079" s="52">
        <f t="shared" si="5"/>
        <v>0</v>
      </c>
      <c r="K1079" s="204" t="str">
        <f t="shared" si="6"/>
        <v>#DIV/0!</v>
      </c>
      <c r="L1079" s="54" t="str">
        <f>CONCATENATE("Adding $",ROUND(B1079/1000,1),"K actually added $",ROUND((B1079+(J1079-'SS taxation calculator'!$G$8))/1000,1),"K")</f>
        <v>Adding $20K actually added $20K</v>
      </c>
      <c r="M1079" s="61">
        <f>'SS taxation calculator'!$C$7+'SS taxation calculator'!$C$8+'SS taxation calculator'!$C$9+B1079</f>
        <v>20000</v>
      </c>
      <c r="N1079" s="55">
        <f>J1079+B1079+'SS taxation calculator'!$C$7</f>
        <v>20000</v>
      </c>
      <c r="O1079" s="55">
        <f t="shared" si="15"/>
        <v>31500</v>
      </c>
      <c r="P1079" s="132">
        <f>VLOOKUP('SS taxation calculator'!$C$12,'SS taxation calculator'!$BC$6:$BF$16,3,FALSE)</f>
        <v>0</v>
      </c>
      <c r="Q1079" s="132">
        <f>VLOOKUP('SS taxation calculator'!$C$12,'SS taxation calculator'!$BC$6:$BF$16,4,FALSE)</f>
        <v>0</v>
      </c>
      <c r="R1079" s="132">
        <f t="shared" si="8"/>
        <v>1</v>
      </c>
      <c r="S1079" s="205">
        <f>VLOOKUP('SS taxation calculator'!$C$12,'SS taxation calculator'!$BC$6:$BF$16,2,FALSE)</f>
        <v>0</v>
      </c>
      <c r="T1079" s="132">
        <f t="shared" si="9"/>
        <v>0</v>
      </c>
    </row>
    <row r="1080" ht="15.75" customHeight="1">
      <c r="A1080" s="55">
        <f t="shared" si="13"/>
        <v>0</v>
      </c>
      <c r="B1080" s="52">
        <f t="shared" si="14"/>
        <v>21000</v>
      </c>
      <c r="C1080" s="51">
        <f>'SS taxation calculator'!$G$7</f>
        <v>0</v>
      </c>
      <c r="D1080" s="52">
        <f>'SS taxation calculator'!$C$7+B1080+'SS taxation calculator'!$C$8+'SS taxation calculator'!$C$9*0.5-'Line By Line'!$E$12</f>
        <v>21000</v>
      </c>
      <c r="E1080" s="52">
        <f>IF(D1080&lt;'Line By Line'!$E$14,0,MIN(D1080-'Line By Line'!$E$14,'Line By Line'!$E$16))</f>
        <v>0</v>
      </c>
      <c r="F1080" s="52">
        <f t="shared" si="3"/>
        <v>0</v>
      </c>
      <c r="G1080" s="51" t="str">
        <f t="shared" si="4"/>
        <v>50% of 1st TH</v>
      </c>
      <c r="H1080" s="51">
        <f>IF('Line By Line'!$E$14&lt;D1080,D1080-'Line By Line'!$E$14-E1080,0)</f>
        <v>0</v>
      </c>
      <c r="I1080" s="52">
        <f>H1080*'SS taxation calculator'!$E$32</f>
        <v>0</v>
      </c>
      <c r="J1080" s="52">
        <f t="shared" si="5"/>
        <v>0</v>
      </c>
      <c r="K1080" s="204" t="str">
        <f t="shared" si="6"/>
        <v>#DIV/0!</v>
      </c>
      <c r="L1080" s="54" t="str">
        <f>CONCATENATE("Adding $",ROUND(B1080/1000,1),"K actually added $",ROUND((B1080+(J1080-'SS taxation calculator'!$G$8))/1000,1),"K")</f>
        <v>Adding $21K actually added $21K</v>
      </c>
      <c r="M1080" s="61">
        <f>'SS taxation calculator'!$C$7+'SS taxation calculator'!$C$8+'SS taxation calculator'!$C$9+B1080</f>
        <v>21000</v>
      </c>
      <c r="N1080" s="55">
        <f>J1080+B1080+'SS taxation calculator'!$C$7</f>
        <v>21000</v>
      </c>
      <c r="O1080" s="55">
        <f t="shared" si="15"/>
        <v>31500</v>
      </c>
      <c r="P1080" s="132">
        <f>VLOOKUP('SS taxation calculator'!$C$12,'SS taxation calculator'!$BC$6:$BF$16,3,FALSE)</f>
        <v>0</v>
      </c>
      <c r="Q1080" s="132">
        <f>VLOOKUP('SS taxation calculator'!$C$12,'SS taxation calculator'!$BC$6:$BF$16,4,FALSE)</f>
        <v>0</v>
      </c>
      <c r="R1080" s="132">
        <f t="shared" si="8"/>
        <v>1</v>
      </c>
      <c r="S1080" s="205">
        <f>VLOOKUP('SS taxation calculator'!$C$12,'SS taxation calculator'!$BC$6:$BF$16,2,FALSE)</f>
        <v>0</v>
      </c>
      <c r="T1080" s="132">
        <f t="shared" si="9"/>
        <v>0</v>
      </c>
    </row>
    <row r="1081" ht="15.75" customHeight="1">
      <c r="A1081" s="55">
        <f t="shared" si="13"/>
        <v>0</v>
      </c>
      <c r="B1081" s="52">
        <f t="shared" si="14"/>
        <v>22000</v>
      </c>
      <c r="C1081" s="51">
        <f>'SS taxation calculator'!$G$7</f>
        <v>0</v>
      </c>
      <c r="D1081" s="52">
        <f>'SS taxation calculator'!$C$7+B1081+'SS taxation calculator'!$C$8+'SS taxation calculator'!$C$9*0.5-'Line By Line'!$E$12</f>
        <v>22000</v>
      </c>
      <c r="E1081" s="52">
        <f>IF(D1081&lt;'Line By Line'!$E$14,0,MIN(D1081-'Line By Line'!$E$14,'Line By Line'!$E$16))</f>
        <v>0</v>
      </c>
      <c r="F1081" s="52">
        <f t="shared" si="3"/>
        <v>0</v>
      </c>
      <c r="G1081" s="51" t="str">
        <f t="shared" si="4"/>
        <v>50% of 1st TH</v>
      </c>
      <c r="H1081" s="51">
        <f>IF('Line By Line'!$E$14&lt;D1081,D1081-'Line By Line'!$E$14-E1081,0)</f>
        <v>0</v>
      </c>
      <c r="I1081" s="52">
        <f>H1081*'SS taxation calculator'!$E$32</f>
        <v>0</v>
      </c>
      <c r="J1081" s="52">
        <f t="shared" si="5"/>
        <v>0</v>
      </c>
      <c r="K1081" s="204" t="str">
        <f t="shared" si="6"/>
        <v>#DIV/0!</v>
      </c>
      <c r="L1081" s="54" t="str">
        <f>CONCATENATE("Adding $",ROUND(B1081/1000,1),"K actually added $",ROUND((B1081+(J1081-'SS taxation calculator'!$G$8))/1000,1),"K")</f>
        <v>Adding $22K actually added $22K</v>
      </c>
      <c r="M1081" s="61">
        <f>'SS taxation calculator'!$C$7+'SS taxation calculator'!$C$8+'SS taxation calculator'!$C$9+B1081</f>
        <v>22000</v>
      </c>
      <c r="N1081" s="55">
        <f>J1081+B1081+'SS taxation calculator'!$C$7</f>
        <v>22000</v>
      </c>
      <c r="O1081" s="55">
        <f t="shared" si="15"/>
        <v>31500</v>
      </c>
      <c r="P1081" s="132">
        <f>VLOOKUP('SS taxation calculator'!$C$12,'SS taxation calculator'!$BC$6:$BF$16,3,FALSE)</f>
        <v>0</v>
      </c>
      <c r="Q1081" s="132">
        <f>VLOOKUP('SS taxation calculator'!$C$12,'SS taxation calculator'!$BC$6:$BF$16,4,FALSE)</f>
        <v>0</v>
      </c>
      <c r="R1081" s="132">
        <f t="shared" si="8"/>
        <v>1</v>
      </c>
      <c r="S1081" s="205">
        <f>VLOOKUP('SS taxation calculator'!$C$12,'SS taxation calculator'!$BC$6:$BF$16,2,FALSE)</f>
        <v>0</v>
      </c>
      <c r="T1081" s="132">
        <f t="shared" si="9"/>
        <v>0</v>
      </c>
    </row>
    <row r="1082" ht="15.75" customHeight="1">
      <c r="A1082" s="55">
        <f t="shared" si="13"/>
        <v>0</v>
      </c>
      <c r="B1082" s="52">
        <f t="shared" si="14"/>
        <v>23000</v>
      </c>
      <c r="C1082" s="51">
        <f>'SS taxation calculator'!$G$7</f>
        <v>0</v>
      </c>
      <c r="D1082" s="52">
        <f>'SS taxation calculator'!$C$7+B1082+'SS taxation calculator'!$C$8+'SS taxation calculator'!$C$9*0.5-'Line By Line'!$E$12</f>
        <v>23000</v>
      </c>
      <c r="E1082" s="52">
        <f>IF(D1082&lt;'Line By Line'!$E$14,0,MIN(D1082-'Line By Line'!$E$14,'Line By Line'!$E$16))</f>
        <v>0</v>
      </c>
      <c r="F1082" s="52">
        <f t="shared" si="3"/>
        <v>0</v>
      </c>
      <c r="G1082" s="51" t="str">
        <f t="shared" si="4"/>
        <v>50% of 1st TH</v>
      </c>
      <c r="H1082" s="51">
        <f>IF('Line By Line'!$E$14&lt;D1082,D1082-'Line By Line'!$E$14-E1082,0)</f>
        <v>0</v>
      </c>
      <c r="I1082" s="52">
        <f>H1082*'SS taxation calculator'!$E$32</f>
        <v>0</v>
      </c>
      <c r="J1082" s="52">
        <f t="shared" si="5"/>
        <v>0</v>
      </c>
      <c r="K1082" s="204" t="str">
        <f t="shared" si="6"/>
        <v>#DIV/0!</v>
      </c>
      <c r="L1082" s="54" t="str">
        <f>CONCATENATE("Adding $",ROUND(B1082/1000,1),"K actually added $",ROUND((B1082+(J1082-'SS taxation calculator'!$G$8))/1000,1),"K")</f>
        <v>Adding $23K actually added $23K</v>
      </c>
      <c r="M1082" s="61">
        <f>'SS taxation calculator'!$C$7+'SS taxation calculator'!$C$8+'SS taxation calculator'!$C$9+B1082</f>
        <v>23000</v>
      </c>
      <c r="N1082" s="55">
        <f>J1082+B1082+'SS taxation calculator'!$C$7</f>
        <v>23000</v>
      </c>
      <c r="O1082" s="55">
        <f t="shared" si="15"/>
        <v>31500</v>
      </c>
      <c r="P1082" s="132">
        <f>VLOOKUP('SS taxation calculator'!$C$12,'SS taxation calculator'!$BC$6:$BF$16,3,FALSE)</f>
        <v>0</v>
      </c>
      <c r="Q1082" s="132">
        <f>VLOOKUP('SS taxation calculator'!$C$12,'SS taxation calculator'!$BC$6:$BF$16,4,FALSE)</f>
        <v>0</v>
      </c>
      <c r="R1082" s="132">
        <f t="shared" si="8"/>
        <v>1</v>
      </c>
      <c r="S1082" s="205">
        <f>VLOOKUP('SS taxation calculator'!$C$12,'SS taxation calculator'!$BC$6:$BF$16,2,FALSE)</f>
        <v>0</v>
      </c>
      <c r="T1082" s="132">
        <f t="shared" si="9"/>
        <v>0</v>
      </c>
    </row>
    <row r="1083" ht="15.75" customHeight="1">
      <c r="A1083" s="55">
        <f t="shared" si="13"/>
        <v>0</v>
      </c>
      <c r="B1083" s="52">
        <f t="shared" si="14"/>
        <v>24000</v>
      </c>
      <c r="C1083" s="51">
        <f>'SS taxation calculator'!$G$7</f>
        <v>0</v>
      </c>
      <c r="D1083" s="52">
        <f>'SS taxation calculator'!$C$7+B1083+'SS taxation calculator'!$C$8+'SS taxation calculator'!$C$9*0.5-'Line By Line'!$E$12</f>
        <v>24000</v>
      </c>
      <c r="E1083" s="52">
        <f>IF(D1083&lt;'Line By Line'!$E$14,0,MIN(D1083-'Line By Line'!$E$14,'Line By Line'!$E$16))</f>
        <v>0</v>
      </c>
      <c r="F1083" s="52">
        <f t="shared" si="3"/>
        <v>0</v>
      </c>
      <c r="G1083" s="51" t="str">
        <f t="shared" si="4"/>
        <v>50% of 1st TH</v>
      </c>
      <c r="H1083" s="51">
        <f>IF('Line By Line'!$E$14&lt;D1083,D1083-'Line By Line'!$E$14-E1083,0)</f>
        <v>0</v>
      </c>
      <c r="I1083" s="52">
        <f>H1083*'SS taxation calculator'!$E$32</f>
        <v>0</v>
      </c>
      <c r="J1083" s="52">
        <f t="shared" si="5"/>
        <v>0</v>
      </c>
      <c r="K1083" s="204" t="str">
        <f t="shared" si="6"/>
        <v>#DIV/0!</v>
      </c>
      <c r="L1083" s="54" t="str">
        <f>CONCATENATE("Adding $",ROUND(B1083/1000,1),"K actually added $",ROUND((B1083+(J1083-'SS taxation calculator'!$G$8))/1000,1),"K")</f>
        <v>Adding $24K actually added $24K</v>
      </c>
      <c r="M1083" s="61">
        <f>'SS taxation calculator'!$C$7+'SS taxation calculator'!$C$8+'SS taxation calculator'!$C$9+B1083</f>
        <v>24000</v>
      </c>
      <c r="N1083" s="55">
        <f>J1083+B1083+'SS taxation calculator'!$C$7</f>
        <v>24000</v>
      </c>
      <c r="O1083" s="55">
        <f t="shared" si="15"/>
        <v>31500</v>
      </c>
      <c r="P1083" s="132">
        <f>VLOOKUP('SS taxation calculator'!$C$12,'SS taxation calculator'!$BC$6:$BF$16,3,FALSE)</f>
        <v>0</v>
      </c>
      <c r="Q1083" s="132">
        <f>VLOOKUP('SS taxation calculator'!$C$12,'SS taxation calculator'!$BC$6:$BF$16,4,FALSE)</f>
        <v>0</v>
      </c>
      <c r="R1083" s="132">
        <f t="shared" si="8"/>
        <v>1</v>
      </c>
      <c r="S1083" s="205">
        <f>VLOOKUP('SS taxation calculator'!$C$12,'SS taxation calculator'!$BC$6:$BF$16,2,FALSE)</f>
        <v>0</v>
      </c>
      <c r="T1083" s="132">
        <f t="shared" si="9"/>
        <v>0</v>
      </c>
    </row>
    <row r="1084" ht="15.75" customHeight="1">
      <c r="A1084" s="55">
        <f t="shared" si="13"/>
        <v>0</v>
      </c>
      <c r="B1084" s="52">
        <f t="shared" si="14"/>
        <v>25000</v>
      </c>
      <c r="C1084" s="51">
        <f>'SS taxation calculator'!$G$7</f>
        <v>0</v>
      </c>
      <c r="D1084" s="52">
        <f>'SS taxation calculator'!$C$7+B1084+'SS taxation calculator'!$C$8+'SS taxation calculator'!$C$9*0.5-'Line By Line'!$E$12</f>
        <v>25000</v>
      </c>
      <c r="E1084" s="52">
        <f>IF(D1084&lt;'Line By Line'!$E$14,0,MIN(D1084-'Line By Line'!$E$14,'Line By Line'!$E$16))</f>
        <v>0</v>
      </c>
      <c r="F1084" s="52">
        <f t="shared" si="3"/>
        <v>0</v>
      </c>
      <c r="G1084" s="51" t="str">
        <f t="shared" si="4"/>
        <v>50% of 1st TH</v>
      </c>
      <c r="H1084" s="51">
        <f>IF('Line By Line'!$E$14&lt;D1084,D1084-'Line By Line'!$E$14-E1084,0)</f>
        <v>0</v>
      </c>
      <c r="I1084" s="52">
        <f>H1084*'SS taxation calculator'!$E$32</f>
        <v>0</v>
      </c>
      <c r="J1084" s="52">
        <f t="shared" si="5"/>
        <v>0</v>
      </c>
      <c r="K1084" s="204" t="str">
        <f t="shared" si="6"/>
        <v>#DIV/0!</v>
      </c>
      <c r="L1084" s="54" t="str">
        <f>CONCATENATE("Adding $",ROUND(B1084/1000,1),"K actually added $",ROUND((B1084+(J1084-'SS taxation calculator'!$G$8))/1000,1),"K")</f>
        <v>Adding $25K actually added $25K</v>
      </c>
      <c r="M1084" s="61">
        <f>'SS taxation calculator'!$C$7+'SS taxation calculator'!$C$8+'SS taxation calculator'!$C$9+B1084</f>
        <v>25000</v>
      </c>
      <c r="N1084" s="55">
        <f>J1084+B1084+'SS taxation calculator'!$C$7</f>
        <v>25000</v>
      </c>
      <c r="O1084" s="55">
        <f t="shared" si="15"/>
        <v>31500</v>
      </c>
      <c r="P1084" s="132">
        <f>VLOOKUP('SS taxation calculator'!$C$12,'SS taxation calculator'!$BC$6:$BF$16,3,FALSE)</f>
        <v>0</v>
      </c>
      <c r="Q1084" s="132">
        <f>VLOOKUP('SS taxation calculator'!$C$12,'SS taxation calculator'!$BC$6:$BF$16,4,FALSE)</f>
        <v>0</v>
      </c>
      <c r="R1084" s="132">
        <f t="shared" si="8"/>
        <v>1</v>
      </c>
      <c r="S1084" s="205">
        <f>VLOOKUP('SS taxation calculator'!$C$12,'SS taxation calculator'!$BC$6:$BF$16,2,FALSE)</f>
        <v>0</v>
      </c>
      <c r="T1084" s="132">
        <f t="shared" si="9"/>
        <v>0</v>
      </c>
    </row>
    <row r="1085" ht="15.75" customHeight="1">
      <c r="A1085" s="55">
        <f t="shared" si="13"/>
        <v>0</v>
      </c>
      <c r="B1085" s="52">
        <f t="shared" si="14"/>
        <v>26000</v>
      </c>
      <c r="C1085" s="51">
        <f>'SS taxation calculator'!$G$7</f>
        <v>0</v>
      </c>
      <c r="D1085" s="52">
        <f>'SS taxation calculator'!$C$7+B1085+'SS taxation calculator'!$C$8+'SS taxation calculator'!$C$9*0.5-'Line By Line'!$E$12</f>
        <v>26000</v>
      </c>
      <c r="E1085" s="52">
        <f>IF(D1085&lt;'Line By Line'!$E$14,0,MIN(D1085-'Line By Line'!$E$14,'Line By Line'!$E$16))</f>
        <v>0</v>
      </c>
      <c r="F1085" s="52">
        <f t="shared" si="3"/>
        <v>0</v>
      </c>
      <c r="G1085" s="51" t="str">
        <f t="shared" si="4"/>
        <v>50% of 1st TH</v>
      </c>
      <c r="H1085" s="51">
        <f>IF('Line By Line'!$E$14&lt;D1085,D1085-'Line By Line'!$E$14-E1085,0)</f>
        <v>0</v>
      </c>
      <c r="I1085" s="52">
        <f>H1085*'SS taxation calculator'!$E$32</f>
        <v>0</v>
      </c>
      <c r="J1085" s="52">
        <f t="shared" si="5"/>
        <v>0</v>
      </c>
      <c r="K1085" s="204" t="str">
        <f t="shared" si="6"/>
        <v>#DIV/0!</v>
      </c>
      <c r="L1085" s="54" t="str">
        <f>CONCATENATE("Adding $",ROUND(B1085/1000,1),"K actually added $",ROUND((B1085+(J1085-'SS taxation calculator'!$G$8))/1000,1),"K")</f>
        <v>Adding $26K actually added $26K</v>
      </c>
      <c r="M1085" s="61">
        <f>'SS taxation calculator'!$C$7+'SS taxation calculator'!$C$8+'SS taxation calculator'!$C$9+B1085</f>
        <v>26000</v>
      </c>
      <c r="N1085" s="55">
        <f>J1085+B1085+'SS taxation calculator'!$C$7</f>
        <v>26000</v>
      </c>
      <c r="O1085" s="55">
        <f t="shared" si="15"/>
        <v>31500</v>
      </c>
      <c r="P1085" s="132">
        <f>VLOOKUP('SS taxation calculator'!$C$12,'SS taxation calculator'!$BC$6:$BF$16,3,FALSE)</f>
        <v>0</v>
      </c>
      <c r="Q1085" s="132">
        <f>VLOOKUP('SS taxation calculator'!$C$12,'SS taxation calculator'!$BC$6:$BF$16,4,FALSE)</f>
        <v>0</v>
      </c>
      <c r="R1085" s="132">
        <f t="shared" si="8"/>
        <v>1</v>
      </c>
      <c r="S1085" s="205">
        <f>VLOOKUP('SS taxation calculator'!$C$12,'SS taxation calculator'!$BC$6:$BF$16,2,FALSE)</f>
        <v>0</v>
      </c>
      <c r="T1085" s="132">
        <f t="shared" si="9"/>
        <v>0</v>
      </c>
    </row>
    <row r="1086" ht="15.75" customHeight="1">
      <c r="A1086" s="55">
        <f t="shared" si="13"/>
        <v>0</v>
      </c>
      <c r="B1086" s="52">
        <f t="shared" si="14"/>
        <v>27000</v>
      </c>
      <c r="C1086" s="51">
        <f>'SS taxation calculator'!$G$7</f>
        <v>0</v>
      </c>
      <c r="D1086" s="52">
        <f>'SS taxation calculator'!$C$7+B1086+'SS taxation calculator'!$C$8+'SS taxation calculator'!$C$9*0.5-'Line By Line'!$E$12</f>
        <v>27000</v>
      </c>
      <c r="E1086" s="52">
        <f>IF(D1086&lt;'Line By Line'!$E$14,0,MIN(D1086-'Line By Line'!$E$14,'Line By Line'!$E$16))</f>
        <v>0</v>
      </c>
      <c r="F1086" s="52">
        <f t="shared" si="3"/>
        <v>0</v>
      </c>
      <c r="G1086" s="51" t="str">
        <f t="shared" si="4"/>
        <v>50% of 1st TH</v>
      </c>
      <c r="H1086" s="51">
        <f>IF('Line By Line'!$E$14&lt;D1086,D1086-'Line By Line'!$E$14-E1086,0)</f>
        <v>0</v>
      </c>
      <c r="I1086" s="52">
        <f>H1086*'SS taxation calculator'!$E$32</f>
        <v>0</v>
      </c>
      <c r="J1086" s="52">
        <f t="shared" si="5"/>
        <v>0</v>
      </c>
      <c r="K1086" s="204" t="str">
        <f t="shared" si="6"/>
        <v>#DIV/0!</v>
      </c>
      <c r="L1086" s="54" t="str">
        <f>CONCATENATE("Adding $",ROUND(B1086/1000,1),"K actually added $",ROUND((B1086+(J1086-'SS taxation calculator'!$G$8))/1000,1),"K")</f>
        <v>Adding $27K actually added $27K</v>
      </c>
      <c r="M1086" s="61">
        <f>'SS taxation calculator'!$C$7+'SS taxation calculator'!$C$8+'SS taxation calculator'!$C$9+B1086</f>
        <v>27000</v>
      </c>
      <c r="N1086" s="55">
        <f>J1086+B1086+'SS taxation calculator'!$C$7</f>
        <v>27000</v>
      </c>
      <c r="O1086" s="55">
        <f t="shared" si="15"/>
        <v>31500</v>
      </c>
      <c r="P1086" s="132">
        <f>VLOOKUP('SS taxation calculator'!$C$12,'SS taxation calculator'!$BC$6:$BF$16,3,FALSE)</f>
        <v>0</v>
      </c>
      <c r="Q1086" s="132">
        <f>VLOOKUP('SS taxation calculator'!$C$12,'SS taxation calculator'!$BC$6:$BF$16,4,FALSE)</f>
        <v>0</v>
      </c>
      <c r="R1086" s="132">
        <f t="shared" si="8"/>
        <v>1</v>
      </c>
      <c r="S1086" s="205">
        <f>VLOOKUP('SS taxation calculator'!$C$12,'SS taxation calculator'!$BC$6:$BF$16,2,FALSE)</f>
        <v>0</v>
      </c>
      <c r="T1086" s="132">
        <f t="shared" si="9"/>
        <v>0</v>
      </c>
    </row>
    <row r="1087" ht="15.75" customHeight="1">
      <c r="A1087" s="55">
        <f t="shared" si="13"/>
        <v>0</v>
      </c>
      <c r="B1087" s="52">
        <f t="shared" si="14"/>
        <v>28000</v>
      </c>
      <c r="C1087" s="51">
        <f>'SS taxation calculator'!$G$7</f>
        <v>0</v>
      </c>
      <c r="D1087" s="52">
        <f>'SS taxation calculator'!$C$7+B1087+'SS taxation calculator'!$C$8+'SS taxation calculator'!$C$9*0.5-'Line By Line'!$E$12</f>
        <v>28000</v>
      </c>
      <c r="E1087" s="52">
        <f>IF(D1087&lt;'Line By Line'!$E$14,0,MIN(D1087-'Line By Line'!$E$14,'Line By Line'!$E$16))</f>
        <v>0</v>
      </c>
      <c r="F1087" s="52">
        <f t="shared" si="3"/>
        <v>0</v>
      </c>
      <c r="G1087" s="51" t="str">
        <f t="shared" si="4"/>
        <v>50% of 1st TH</v>
      </c>
      <c r="H1087" s="51">
        <f>IF('Line By Line'!$E$14&lt;D1087,D1087-'Line By Line'!$E$14-E1087,0)</f>
        <v>0</v>
      </c>
      <c r="I1087" s="52">
        <f>H1087*'SS taxation calculator'!$E$32</f>
        <v>0</v>
      </c>
      <c r="J1087" s="52">
        <f t="shared" si="5"/>
        <v>0</v>
      </c>
      <c r="K1087" s="204" t="str">
        <f t="shared" si="6"/>
        <v>#DIV/0!</v>
      </c>
      <c r="L1087" s="54" t="str">
        <f>CONCATENATE("Adding $",ROUND(B1087/1000,1),"K actually added $",ROUND((B1087+(J1087-'SS taxation calculator'!$G$8))/1000,1),"K")</f>
        <v>Adding $28K actually added $28K</v>
      </c>
      <c r="M1087" s="61">
        <f>'SS taxation calculator'!$C$7+'SS taxation calculator'!$C$8+'SS taxation calculator'!$C$9+B1087</f>
        <v>28000</v>
      </c>
      <c r="N1087" s="55">
        <f>J1087+B1087+'SS taxation calculator'!$C$7</f>
        <v>28000</v>
      </c>
      <c r="O1087" s="55">
        <f t="shared" si="15"/>
        <v>31500</v>
      </c>
      <c r="P1087" s="132">
        <f>VLOOKUP('SS taxation calculator'!$C$12,'SS taxation calculator'!$BC$6:$BF$16,3,FALSE)</f>
        <v>0</v>
      </c>
      <c r="Q1087" s="132">
        <f>VLOOKUP('SS taxation calculator'!$C$12,'SS taxation calculator'!$BC$6:$BF$16,4,FALSE)</f>
        <v>0</v>
      </c>
      <c r="R1087" s="132">
        <f t="shared" si="8"/>
        <v>1</v>
      </c>
      <c r="S1087" s="205">
        <f>VLOOKUP('SS taxation calculator'!$C$12,'SS taxation calculator'!$BC$6:$BF$16,2,FALSE)</f>
        <v>0</v>
      </c>
      <c r="T1087" s="132">
        <f t="shared" si="9"/>
        <v>0</v>
      </c>
    </row>
    <row r="1088" ht="15.75" customHeight="1">
      <c r="A1088" s="55">
        <f t="shared" si="13"/>
        <v>0</v>
      </c>
      <c r="B1088" s="52">
        <f t="shared" si="14"/>
        <v>29000</v>
      </c>
      <c r="C1088" s="51">
        <f>'SS taxation calculator'!$G$7</f>
        <v>0</v>
      </c>
      <c r="D1088" s="52">
        <f>'SS taxation calculator'!$C$7+B1088+'SS taxation calculator'!$C$8+'SS taxation calculator'!$C$9*0.5-'Line By Line'!$E$12</f>
        <v>29000</v>
      </c>
      <c r="E1088" s="52">
        <f>IF(D1088&lt;'Line By Line'!$E$14,0,MIN(D1088-'Line By Line'!$E$14,'Line By Line'!$E$16))</f>
        <v>0</v>
      </c>
      <c r="F1088" s="52">
        <f t="shared" si="3"/>
        <v>0</v>
      </c>
      <c r="G1088" s="51" t="str">
        <f t="shared" si="4"/>
        <v>50% of 1st TH</v>
      </c>
      <c r="H1088" s="51">
        <f>IF('Line By Line'!$E$14&lt;D1088,D1088-'Line By Line'!$E$14-E1088,0)</f>
        <v>0</v>
      </c>
      <c r="I1088" s="52">
        <f>H1088*'SS taxation calculator'!$E$32</f>
        <v>0</v>
      </c>
      <c r="J1088" s="52">
        <f t="shared" si="5"/>
        <v>0</v>
      </c>
      <c r="K1088" s="204" t="str">
        <f t="shared" si="6"/>
        <v>#DIV/0!</v>
      </c>
      <c r="L1088" s="54" t="str">
        <f>CONCATENATE("Adding $",ROUND(B1088/1000,1),"K actually added $",ROUND((B1088+(J1088-'SS taxation calculator'!$G$8))/1000,1),"K")</f>
        <v>Adding $29K actually added $29K</v>
      </c>
      <c r="M1088" s="61">
        <f>'SS taxation calculator'!$C$7+'SS taxation calculator'!$C$8+'SS taxation calculator'!$C$9+B1088</f>
        <v>29000</v>
      </c>
      <c r="N1088" s="55">
        <f>J1088+B1088+'SS taxation calculator'!$C$7</f>
        <v>29000</v>
      </c>
      <c r="O1088" s="55">
        <f t="shared" si="15"/>
        <v>31500</v>
      </c>
      <c r="P1088" s="132">
        <f>VLOOKUP('SS taxation calculator'!$C$12,'SS taxation calculator'!$BC$6:$BF$16,3,FALSE)</f>
        <v>0</v>
      </c>
      <c r="Q1088" s="132">
        <f>VLOOKUP('SS taxation calculator'!$C$12,'SS taxation calculator'!$BC$6:$BF$16,4,FALSE)</f>
        <v>0</v>
      </c>
      <c r="R1088" s="132">
        <f t="shared" si="8"/>
        <v>1</v>
      </c>
      <c r="S1088" s="205">
        <f>VLOOKUP('SS taxation calculator'!$C$12,'SS taxation calculator'!$BC$6:$BF$16,2,FALSE)</f>
        <v>0</v>
      </c>
      <c r="T1088" s="132">
        <f t="shared" si="9"/>
        <v>0</v>
      </c>
    </row>
    <row r="1089" ht="15.75" customHeight="1">
      <c r="A1089" s="55">
        <f t="shared" si="13"/>
        <v>0</v>
      </c>
      <c r="B1089" s="52">
        <f t="shared" si="14"/>
        <v>30000</v>
      </c>
      <c r="C1089" s="51">
        <f>'SS taxation calculator'!$G$7</f>
        <v>0</v>
      </c>
      <c r="D1089" s="52">
        <f>'SS taxation calculator'!$C$7+B1089+'SS taxation calculator'!$C$8+'SS taxation calculator'!$C$9*0.5-'Line By Line'!$E$12</f>
        <v>30000</v>
      </c>
      <c r="E1089" s="52">
        <f>IF(D1089&lt;'Line By Line'!$E$14,0,MIN(D1089-'Line By Line'!$E$14,'Line By Line'!$E$16))</f>
        <v>0</v>
      </c>
      <c r="F1089" s="52">
        <f t="shared" si="3"/>
        <v>0</v>
      </c>
      <c r="G1089" s="51" t="str">
        <f t="shared" si="4"/>
        <v>50% of 1st TH</v>
      </c>
      <c r="H1089" s="51">
        <f>IF('Line By Line'!$E$14&lt;D1089,D1089-'Line By Line'!$E$14-E1089,0)</f>
        <v>0</v>
      </c>
      <c r="I1089" s="52">
        <f>H1089*'SS taxation calculator'!$E$32</f>
        <v>0</v>
      </c>
      <c r="J1089" s="52">
        <f t="shared" si="5"/>
        <v>0</v>
      </c>
      <c r="K1089" s="204" t="str">
        <f t="shared" si="6"/>
        <v>#DIV/0!</v>
      </c>
      <c r="L1089" s="54" t="str">
        <f>CONCATENATE("Adding $",ROUND(B1089/1000,1),"K actually added $",ROUND((B1089+(J1089-'SS taxation calculator'!$G$8))/1000,1),"K")</f>
        <v>Adding $30K actually added $30K</v>
      </c>
      <c r="M1089" s="61">
        <f>'SS taxation calculator'!$C$7+'SS taxation calculator'!$C$8+'SS taxation calculator'!$C$9+B1089</f>
        <v>30000</v>
      </c>
      <c r="N1089" s="55">
        <f>J1089+B1089+'SS taxation calculator'!$C$7</f>
        <v>30000</v>
      </c>
      <c r="O1089" s="55">
        <f t="shared" si="15"/>
        <v>31500</v>
      </c>
      <c r="P1089" s="132">
        <f>VLOOKUP('SS taxation calculator'!$C$12,'SS taxation calculator'!$BC$6:$BF$16,3,FALSE)</f>
        <v>0</v>
      </c>
      <c r="Q1089" s="132">
        <f>VLOOKUP('SS taxation calculator'!$C$12,'SS taxation calculator'!$BC$6:$BF$16,4,FALSE)</f>
        <v>0</v>
      </c>
      <c r="R1089" s="132">
        <f t="shared" si="8"/>
        <v>1</v>
      </c>
      <c r="S1089" s="205">
        <f>VLOOKUP('SS taxation calculator'!$C$12,'SS taxation calculator'!$BC$6:$BF$16,2,FALSE)</f>
        <v>0</v>
      </c>
      <c r="T1089" s="132">
        <f t="shared" si="9"/>
        <v>0</v>
      </c>
    </row>
    <row r="1090" ht="15.75" customHeight="1">
      <c r="A1090" s="55">
        <f t="shared" si="13"/>
        <v>0</v>
      </c>
      <c r="B1090" s="52">
        <f t="shared" si="14"/>
        <v>31000</v>
      </c>
      <c r="C1090" s="51">
        <f>'SS taxation calculator'!$G$7</f>
        <v>0</v>
      </c>
      <c r="D1090" s="52">
        <f>'SS taxation calculator'!$C$7+B1090+'SS taxation calculator'!$C$8+'SS taxation calculator'!$C$9*0.5-'Line By Line'!$E$12</f>
        <v>31000</v>
      </c>
      <c r="E1090" s="52">
        <f>IF(D1090&lt;'Line By Line'!$E$14,0,MIN(D1090-'Line By Line'!$E$14,'Line By Line'!$E$16))</f>
        <v>0</v>
      </c>
      <c r="F1090" s="52">
        <f t="shared" si="3"/>
        <v>0</v>
      </c>
      <c r="G1090" s="51" t="str">
        <f t="shared" si="4"/>
        <v>50% of 1st TH</v>
      </c>
      <c r="H1090" s="51">
        <f>IF('Line By Line'!$E$14&lt;D1090,D1090-'Line By Line'!$E$14-E1090,0)</f>
        <v>0</v>
      </c>
      <c r="I1090" s="52">
        <f>H1090*'SS taxation calculator'!$E$32</f>
        <v>0</v>
      </c>
      <c r="J1090" s="52">
        <f t="shared" si="5"/>
        <v>0</v>
      </c>
      <c r="K1090" s="204" t="str">
        <f t="shared" si="6"/>
        <v>#DIV/0!</v>
      </c>
      <c r="L1090" s="54" t="str">
        <f>CONCATENATE("Adding $",ROUND(B1090/1000,1),"K actually added $",ROUND((B1090+(J1090-'SS taxation calculator'!$G$8))/1000,1),"K")</f>
        <v>Adding $31K actually added $31K</v>
      </c>
      <c r="M1090" s="61">
        <f>'SS taxation calculator'!$C$7+'SS taxation calculator'!$C$8+'SS taxation calculator'!$C$9+B1090</f>
        <v>31000</v>
      </c>
      <c r="N1090" s="55">
        <f>J1090+B1090+'SS taxation calculator'!$C$7</f>
        <v>31000</v>
      </c>
      <c r="O1090" s="55">
        <f t="shared" si="15"/>
        <v>31500</v>
      </c>
      <c r="P1090" s="132">
        <f>VLOOKUP('SS taxation calculator'!$C$12,'SS taxation calculator'!$BC$6:$BF$16,3,FALSE)</f>
        <v>0</v>
      </c>
      <c r="Q1090" s="132">
        <f>VLOOKUP('SS taxation calculator'!$C$12,'SS taxation calculator'!$BC$6:$BF$16,4,FALSE)</f>
        <v>0</v>
      </c>
      <c r="R1090" s="132">
        <f t="shared" si="8"/>
        <v>1</v>
      </c>
      <c r="S1090" s="205">
        <f>VLOOKUP('SS taxation calculator'!$C$12,'SS taxation calculator'!$BC$6:$BF$16,2,FALSE)</f>
        <v>0</v>
      </c>
      <c r="T1090" s="132">
        <f t="shared" si="9"/>
        <v>0</v>
      </c>
    </row>
    <row r="1091" ht="15.75" customHeight="1">
      <c r="A1091" s="55">
        <f t="shared" si="13"/>
        <v>500</v>
      </c>
      <c r="B1091" s="52">
        <f t="shared" si="14"/>
        <v>32000</v>
      </c>
      <c r="C1091" s="51">
        <f>'SS taxation calculator'!$G$7</f>
        <v>0</v>
      </c>
      <c r="D1091" s="52">
        <f>'SS taxation calculator'!$C$7+B1091+'SS taxation calculator'!$C$8+'SS taxation calculator'!$C$9*0.5-'Line By Line'!$E$12</f>
        <v>32000</v>
      </c>
      <c r="E1091" s="52">
        <f>IF(D1091&lt;'Line By Line'!$E$14,0,MIN(D1091-'Line By Line'!$E$14,'Line By Line'!$E$16))</f>
        <v>0</v>
      </c>
      <c r="F1091" s="52">
        <f t="shared" si="3"/>
        <v>0</v>
      </c>
      <c r="G1091" s="51" t="str">
        <f t="shared" si="4"/>
        <v>50% of 1st TH</v>
      </c>
      <c r="H1091" s="51">
        <f>IF('Line By Line'!$E$14&lt;D1091,D1091-'Line By Line'!$E$14-E1091,0)</f>
        <v>0</v>
      </c>
      <c r="I1091" s="52">
        <f>H1091*'SS taxation calculator'!$E$32</f>
        <v>0</v>
      </c>
      <c r="J1091" s="52">
        <f t="shared" si="5"/>
        <v>0</v>
      </c>
      <c r="K1091" s="204" t="str">
        <f t="shared" si="6"/>
        <v>#DIV/0!</v>
      </c>
      <c r="L1091" s="54" t="str">
        <f>CONCATENATE("Adding $",ROUND(B1091/1000,1),"K actually added $",ROUND((B1091+(J1091-'SS taxation calculator'!$G$8))/1000,1),"K")</f>
        <v>Adding $32K actually added $32K</v>
      </c>
      <c r="M1091" s="61">
        <f>'SS taxation calculator'!$C$7+'SS taxation calculator'!$C$8+'SS taxation calculator'!$C$9+B1091</f>
        <v>32000</v>
      </c>
      <c r="N1091" s="55">
        <f>J1091+B1091+'SS taxation calculator'!$C$7</f>
        <v>32000</v>
      </c>
      <c r="O1091" s="55">
        <f t="shared" si="15"/>
        <v>31500</v>
      </c>
      <c r="P1091" s="132">
        <f>VLOOKUP('SS taxation calculator'!$C$12,'SS taxation calculator'!$BC$6:$BF$16,3,FALSE)</f>
        <v>0</v>
      </c>
      <c r="Q1091" s="132">
        <f>VLOOKUP('SS taxation calculator'!$C$12,'SS taxation calculator'!$BC$6:$BF$16,4,FALSE)</f>
        <v>0</v>
      </c>
      <c r="R1091" s="132">
        <f t="shared" si="8"/>
        <v>1</v>
      </c>
      <c r="S1091" s="205">
        <f>VLOOKUP('SS taxation calculator'!$C$12,'SS taxation calculator'!$BC$6:$BF$16,2,FALSE)</f>
        <v>0</v>
      </c>
      <c r="T1091" s="132">
        <f t="shared" si="9"/>
        <v>0</v>
      </c>
    </row>
    <row r="1092" ht="15.75" customHeight="1">
      <c r="A1092" s="55">
        <f t="shared" si="13"/>
        <v>1500</v>
      </c>
      <c r="B1092" s="52">
        <f t="shared" si="14"/>
        <v>33000</v>
      </c>
      <c r="C1092" s="51">
        <f>'SS taxation calculator'!$G$7</f>
        <v>0</v>
      </c>
      <c r="D1092" s="52">
        <f>'SS taxation calculator'!$C$7+B1092+'SS taxation calculator'!$C$8+'SS taxation calculator'!$C$9*0.5-'Line By Line'!$E$12</f>
        <v>33000</v>
      </c>
      <c r="E1092" s="52">
        <f>IF(D1092&lt;'Line By Line'!$E$14,0,MIN(D1092-'Line By Line'!$E$14,'Line By Line'!$E$16))</f>
        <v>1000</v>
      </c>
      <c r="F1092" s="52">
        <f t="shared" si="3"/>
        <v>0</v>
      </c>
      <c r="G1092" s="51" t="str">
        <f t="shared" si="4"/>
        <v>50% of All SS</v>
      </c>
      <c r="H1092" s="51">
        <f>IF('Line By Line'!$E$14&lt;D1092,D1092-'Line By Line'!$E$14-E1092,0)</f>
        <v>0</v>
      </c>
      <c r="I1092" s="52">
        <f>H1092*'SS taxation calculator'!$E$32</f>
        <v>0</v>
      </c>
      <c r="J1092" s="52">
        <f t="shared" si="5"/>
        <v>0</v>
      </c>
      <c r="K1092" s="204" t="str">
        <f t="shared" si="6"/>
        <v>#DIV/0!</v>
      </c>
      <c r="L1092" s="54" t="str">
        <f>CONCATENATE("Adding $",ROUND(B1092/1000,1),"K actually added $",ROUND((B1092+(J1092-'SS taxation calculator'!$G$8))/1000,1),"K")</f>
        <v>Adding $33K actually added $33K</v>
      </c>
      <c r="M1092" s="61">
        <f>'SS taxation calculator'!$C$7+'SS taxation calculator'!$C$8+'SS taxation calculator'!$C$9+B1092</f>
        <v>33000</v>
      </c>
      <c r="N1092" s="55">
        <f>J1092+B1092+'SS taxation calculator'!$C$7</f>
        <v>33000</v>
      </c>
      <c r="O1092" s="55">
        <f t="shared" si="15"/>
        <v>31500</v>
      </c>
      <c r="P1092" s="132">
        <f>VLOOKUP('SS taxation calculator'!$C$12,'SS taxation calculator'!$BC$6:$BF$16,3,FALSE)</f>
        <v>0</v>
      </c>
      <c r="Q1092" s="132">
        <f>VLOOKUP('SS taxation calculator'!$C$12,'SS taxation calculator'!$BC$6:$BF$16,4,FALSE)</f>
        <v>0</v>
      </c>
      <c r="R1092" s="132">
        <f t="shared" si="8"/>
        <v>1</v>
      </c>
      <c r="S1092" s="205">
        <f>VLOOKUP('SS taxation calculator'!$C$12,'SS taxation calculator'!$BC$6:$BF$16,2,FALSE)</f>
        <v>0</v>
      </c>
      <c r="T1092" s="132">
        <f t="shared" si="9"/>
        <v>0</v>
      </c>
    </row>
    <row r="1093" ht="15.75" customHeight="1">
      <c r="A1093" s="55">
        <f t="shared" si="13"/>
        <v>2500</v>
      </c>
      <c r="B1093" s="52">
        <f t="shared" si="14"/>
        <v>34000</v>
      </c>
      <c r="C1093" s="51">
        <f>'SS taxation calculator'!$G$7</f>
        <v>0</v>
      </c>
      <c r="D1093" s="52">
        <f>'SS taxation calculator'!$C$7+B1093+'SS taxation calculator'!$C$8+'SS taxation calculator'!$C$9*0.5-'Line By Line'!$E$12</f>
        <v>34000</v>
      </c>
      <c r="E1093" s="52">
        <f>IF(D1093&lt;'Line By Line'!$E$14,0,MIN(D1093-'Line By Line'!$E$14,'Line By Line'!$E$16))</f>
        <v>2000</v>
      </c>
      <c r="F1093" s="52">
        <f t="shared" si="3"/>
        <v>0</v>
      </c>
      <c r="G1093" s="51" t="str">
        <f t="shared" si="4"/>
        <v>50% of All SS</v>
      </c>
      <c r="H1093" s="51">
        <f>IF('Line By Line'!$E$14&lt;D1093,D1093-'Line By Line'!$E$14-E1093,0)</f>
        <v>0</v>
      </c>
      <c r="I1093" s="52">
        <f>H1093*'SS taxation calculator'!$E$32</f>
        <v>0</v>
      </c>
      <c r="J1093" s="52">
        <f t="shared" si="5"/>
        <v>0</v>
      </c>
      <c r="K1093" s="204" t="str">
        <f t="shared" si="6"/>
        <v>#DIV/0!</v>
      </c>
      <c r="L1093" s="54" t="str">
        <f>CONCATENATE("Adding $",ROUND(B1093/1000,1),"K actually added $",ROUND((B1093+(J1093-'SS taxation calculator'!$G$8))/1000,1),"K")</f>
        <v>Adding $34K actually added $34K</v>
      </c>
      <c r="M1093" s="61">
        <f>'SS taxation calculator'!$C$7+'SS taxation calculator'!$C$8+'SS taxation calculator'!$C$9+B1093</f>
        <v>34000</v>
      </c>
      <c r="N1093" s="55">
        <f>J1093+B1093+'SS taxation calculator'!$C$7</f>
        <v>34000</v>
      </c>
      <c r="O1093" s="55">
        <f t="shared" si="15"/>
        <v>31500</v>
      </c>
      <c r="P1093" s="132">
        <f>VLOOKUP('SS taxation calculator'!$C$12,'SS taxation calculator'!$BC$6:$BF$16,3,FALSE)</f>
        <v>0</v>
      </c>
      <c r="Q1093" s="132">
        <f>VLOOKUP('SS taxation calculator'!$C$12,'SS taxation calculator'!$BC$6:$BF$16,4,FALSE)</f>
        <v>0</v>
      </c>
      <c r="R1093" s="132">
        <f t="shared" si="8"/>
        <v>1</v>
      </c>
      <c r="S1093" s="205">
        <f>VLOOKUP('SS taxation calculator'!$C$12,'SS taxation calculator'!$BC$6:$BF$16,2,FALSE)</f>
        <v>0</v>
      </c>
      <c r="T1093" s="132">
        <f t="shared" si="9"/>
        <v>0</v>
      </c>
    </row>
    <row r="1094" ht="15.75" customHeight="1">
      <c r="A1094" s="55">
        <f t="shared" si="13"/>
        <v>3500</v>
      </c>
      <c r="B1094" s="52">
        <f t="shared" si="14"/>
        <v>35000</v>
      </c>
      <c r="C1094" s="51">
        <f>'SS taxation calculator'!$G$7</f>
        <v>0</v>
      </c>
      <c r="D1094" s="52">
        <f>'SS taxation calculator'!$C$7+B1094+'SS taxation calculator'!$C$8+'SS taxation calculator'!$C$9*0.5-'Line By Line'!$E$12</f>
        <v>35000</v>
      </c>
      <c r="E1094" s="52">
        <f>IF(D1094&lt;'Line By Line'!$E$14,0,MIN(D1094-'Line By Line'!$E$14,'Line By Line'!$E$16))</f>
        <v>3000</v>
      </c>
      <c r="F1094" s="52">
        <f t="shared" si="3"/>
        <v>0</v>
      </c>
      <c r="G1094" s="51" t="str">
        <f t="shared" si="4"/>
        <v>50% of All SS</v>
      </c>
      <c r="H1094" s="51">
        <f>IF('Line By Line'!$E$14&lt;D1094,D1094-'Line By Line'!$E$14-E1094,0)</f>
        <v>0</v>
      </c>
      <c r="I1094" s="52">
        <f>H1094*'SS taxation calculator'!$E$32</f>
        <v>0</v>
      </c>
      <c r="J1094" s="52">
        <f t="shared" si="5"/>
        <v>0</v>
      </c>
      <c r="K1094" s="204" t="str">
        <f t="shared" si="6"/>
        <v>#DIV/0!</v>
      </c>
      <c r="L1094" s="54" t="str">
        <f>CONCATENATE("Adding $",ROUND(B1094/1000,1),"K actually added $",ROUND((B1094+(J1094-'SS taxation calculator'!$G$8))/1000,1),"K")</f>
        <v>Adding $35K actually added $35K</v>
      </c>
      <c r="M1094" s="61">
        <f>'SS taxation calculator'!$C$7+'SS taxation calculator'!$C$8+'SS taxation calculator'!$C$9+B1094</f>
        <v>35000</v>
      </c>
      <c r="N1094" s="55">
        <f>J1094+B1094+'SS taxation calculator'!$C$7</f>
        <v>35000</v>
      </c>
      <c r="O1094" s="55">
        <f t="shared" si="15"/>
        <v>31500</v>
      </c>
      <c r="P1094" s="132">
        <f>VLOOKUP('SS taxation calculator'!$C$12,'SS taxation calculator'!$BC$6:$BF$16,3,FALSE)</f>
        <v>0</v>
      </c>
      <c r="Q1094" s="132">
        <f>VLOOKUP('SS taxation calculator'!$C$12,'SS taxation calculator'!$BC$6:$BF$16,4,FALSE)</f>
        <v>0</v>
      </c>
      <c r="R1094" s="132">
        <f t="shared" si="8"/>
        <v>1</v>
      </c>
      <c r="S1094" s="205">
        <f>VLOOKUP('SS taxation calculator'!$C$12,'SS taxation calculator'!$BC$6:$BF$16,2,FALSE)</f>
        <v>0</v>
      </c>
      <c r="T1094" s="132">
        <f t="shared" si="9"/>
        <v>0</v>
      </c>
    </row>
    <row r="1095" ht="15.75" customHeight="1">
      <c r="A1095" s="55">
        <f t="shared" si="13"/>
        <v>4500</v>
      </c>
      <c r="B1095" s="52">
        <f t="shared" si="14"/>
        <v>36000</v>
      </c>
      <c r="C1095" s="51">
        <f>'SS taxation calculator'!$G$7</f>
        <v>0</v>
      </c>
      <c r="D1095" s="52">
        <f>'SS taxation calculator'!$C$7+B1095+'SS taxation calculator'!$C$8+'SS taxation calculator'!$C$9*0.5-'Line By Line'!$E$12</f>
        <v>36000</v>
      </c>
      <c r="E1095" s="52">
        <f>IF(D1095&lt;'Line By Line'!$E$14,0,MIN(D1095-'Line By Line'!$E$14,'Line By Line'!$E$16))</f>
        <v>4000</v>
      </c>
      <c r="F1095" s="52">
        <f t="shared" si="3"/>
        <v>0</v>
      </c>
      <c r="G1095" s="51" t="str">
        <f t="shared" si="4"/>
        <v>50% of All SS</v>
      </c>
      <c r="H1095" s="51">
        <f>IF('Line By Line'!$E$14&lt;D1095,D1095-'Line By Line'!$E$14-E1095,0)</f>
        <v>0</v>
      </c>
      <c r="I1095" s="52">
        <f>H1095*'SS taxation calculator'!$E$32</f>
        <v>0</v>
      </c>
      <c r="J1095" s="52">
        <f t="shared" si="5"/>
        <v>0</v>
      </c>
      <c r="K1095" s="204" t="str">
        <f t="shared" si="6"/>
        <v>#DIV/0!</v>
      </c>
      <c r="L1095" s="54" t="str">
        <f>CONCATENATE("Adding $",ROUND(B1095/1000,1),"K actually added $",ROUND((B1095+(J1095-'SS taxation calculator'!$G$8))/1000,1),"K")</f>
        <v>Adding $36K actually added $36K</v>
      </c>
      <c r="M1095" s="61">
        <f>'SS taxation calculator'!$C$7+'SS taxation calculator'!$C$8+'SS taxation calculator'!$C$9+B1095</f>
        <v>36000</v>
      </c>
      <c r="N1095" s="55">
        <f>J1095+B1095+'SS taxation calculator'!$C$7</f>
        <v>36000</v>
      </c>
      <c r="O1095" s="55">
        <f t="shared" si="15"/>
        <v>31500</v>
      </c>
      <c r="P1095" s="132">
        <f>VLOOKUP('SS taxation calculator'!$C$12,'SS taxation calculator'!$BC$6:$BF$16,3,FALSE)</f>
        <v>0</v>
      </c>
      <c r="Q1095" s="132">
        <f>VLOOKUP('SS taxation calculator'!$C$12,'SS taxation calculator'!$BC$6:$BF$16,4,FALSE)</f>
        <v>0</v>
      </c>
      <c r="R1095" s="132">
        <f t="shared" si="8"/>
        <v>1</v>
      </c>
      <c r="S1095" s="205">
        <f>VLOOKUP('SS taxation calculator'!$C$12,'SS taxation calculator'!$BC$6:$BF$16,2,FALSE)</f>
        <v>0</v>
      </c>
      <c r="T1095" s="132">
        <f t="shared" si="9"/>
        <v>0</v>
      </c>
    </row>
    <row r="1096" ht="15.75" customHeight="1">
      <c r="A1096" s="55">
        <f t="shared" si="13"/>
        <v>5500</v>
      </c>
      <c r="B1096" s="52">
        <f t="shared" si="14"/>
        <v>37000</v>
      </c>
      <c r="C1096" s="51">
        <f>'SS taxation calculator'!$G$7</f>
        <v>0</v>
      </c>
      <c r="D1096" s="52">
        <f>'SS taxation calculator'!$C$7+B1096+'SS taxation calculator'!$C$8+'SS taxation calculator'!$C$9*0.5-'Line By Line'!$E$12</f>
        <v>37000</v>
      </c>
      <c r="E1096" s="52">
        <f>IF(D1096&lt;'Line By Line'!$E$14,0,MIN(D1096-'Line By Line'!$E$14,'Line By Line'!$E$16))</f>
        <v>5000</v>
      </c>
      <c r="F1096" s="52">
        <f t="shared" si="3"/>
        <v>0</v>
      </c>
      <c r="G1096" s="51" t="str">
        <f t="shared" si="4"/>
        <v>50% of All SS</v>
      </c>
      <c r="H1096" s="51">
        <f>IF('Line By Line'!$E$14&lt;D1096,D1096-'Line By Line'!$E$14-E1096,0)</f>
        <v>0</v>
      </c>
      <c r="I1096" s="52">
        <f>H1096*'SS taxation calculator'!$E$32</f>
        <v>0</v>
      </c>
      <c r="J1096" s="52">
        <f t="shared" si="5"/>
        <v>0</v>
      </c>
      <c r="K1096" s="204" t="str">
        <f t="shared" si="6"/>
        <v>#DIV/0!</v>
      </c>
      <c r="L1096" s="54" t="str">
        <f>CONCATENATE("Adding $",ROUND(B1096/1000,1),"K actually added $",ROUND((B1096+(J1096-'SS taxation calculator'!$G$8))/1000,1),"K")</f>
        <v>Adding $37K actually added $37K</v>
      </c>
      <c r="M1096" s="61">
        <f>'SS taxation calculator'!$C$7+'SS taxation calculator'!$C$8+'SS taxation calculator'!$C$9+B1096</f>
        <v>37000</v>
      </c>
      <c r="N1096" s="55">
        <f>J1096+B1096+'SS taxation calculator'!$C$7</f>
        <v>37000</v>
      </c>
      <c r="O1096" s="55">
        <f t="shared" si="15"/>
        <v>31500</v>
      </c>
      <c r="P1096" s="132">
        <f>VLOOKUP('SS taxation calculator'!$C$12,'SS taxation calculator'!$BC$6:$BF$16,3,FALSE)</f>
        <v>0</v>
      </c>
      <c r="Q1096" s="132">
        <f>VLOOKUP('SS taxation calculator'!$C$12,'SS taxation calculator'!$BC$6:$BF$16,4,FALSE)</f>
        <v>0</v>
      </c>
      <c r="R1096" s="132">
        <f t="shared" si="8"/>
        <v>1</v>
      </c>
      <c r="S1096" s="205">
        <f>VLOOKUP('SS taxation calculator'!$C$12,'SS taxation calculator'!$BC$6:$BF$16,2,FALSE)</f>
        <v>0</v>
      </c>
      <c r="T1096" s="132">
        <f t="shared" si="9"/>
        <v>0</v>
      </c>
    </row>
    <row r="1097" ht="15.75" customHeight="1">
      <c r="A1097" s="55">
        <f t="shared" si="13"/>
        <v>6500</v>
      </c>
      <c r="B1097" s="52">
        <f t="shared" si="14"/>
        <v>38000</v>
      </c>
      <c r="C1097" s="51">
        <f>'SS taxation calculator'!$G$7</f>
        <v>0</v>
      </c>
      <c r="D1097" s="52">
        <f>'SS taxation calculator'!$C$7+B1097+'SS taxation calculator'!$C$8+'SS taxation calculator'!$C$9*0.5-'Line By Line'!$E$12</f>
        <v>38000</v>
      </c>
      <c r="E1097" s="52">
        <f>IF(D1097&lt;'Line By Line'!$E$14,0,MIN(D1097-'Line By Line'!$E$14,'Line By Line'!$E$16))</f>
        <v>6000</v>
      </c>
      <c r="F1097" s="52">
        <f t="shared" si="3"/>
        <v>0</v>
      </c>
      <c r="G1097" s="51" t="str">
        <f t="shared" si="4"/>
        <v>50% of All SS</v>
      </c>
      <c r="H1097" s="51">
        <f>IF('Line By Line'!$E$14&lt;D1097,D1097-'Line By Line'!$E$14-E1097,0)</f>
        <v>0</v>
      </c>
      <c r="I1097" s="52">
        <f>H1097*'SS taxation calculator'!$E$32</f>
        <v>0</v>
      </c>
      <c r="J1097" s="52">
        <f t="shared" si="5"/>
        <v>0</v>
      </c>
      <c r="K1097" s="204" t="str">
        <f t="shared" si="6"/>
        <v>#DIV/0!</v>
      </c>
      <c r="L1097" s="54" t="str">
        <f>CONCATENATE("Adding $",ROUND(B1097/1000,1),"K actually added $",ROUND((B1097+(J1097-'SS taxation calculator'!$G$8))/1000,1),"K")</f>
        <v>Adding $38K actually added $38K</v>
      </c>
      <c r="M1097" s="61">
        <f>'SS taxation calculator'!$C$7+'SS taxation calculator'!$C$8+'SS taxation calculator'!$C$9+B1097</f>
        <v>38000</v>
      </c>
      <c r="N1097" s="55">
        <f>J1097+B1097+'SS taxation calculator'!$C$7</f>
        <v>38000</v>
      </c>
      <c r="O1097" s="55">
        <f t="shared" si="15"/>
        <v>31500</v>
      </c>
      <c r="P1097" s="132">
        <f>VLOOKUP('SS taxation calculator'!$C$12,'SS taxation calculator'!$BC$6:$BF$16,3,FALSE)</f>
        <v>0</v>
      </c>
      <c r="Q1097" s="132">
        <f>VLOOKUP('SS taxation calculator'!$C$12,'SS taxation calculator'!$BC$6:$BF$16,4,FALSE)</f>
        <v>0</v>
      </c>
      <c r="R1097" s="132">
        <f t="shared" si="8"/>
        <v>1</v>
      </c>
      <c r="S1097" s="205">
        <f>VLOOKUP('SS taxation calculator'!$C$12,'SS taxation calculator'!$BC$6:$BF$16,2,FALSE)</f>
        <v>0</v>
      </c>
      <c r="T1097" s="132">
        <f t="shared" si="9"/>
        <v>0</v>
      </c>
    </row>
    <row r="1098" ht="15.75" customHeight="1">
      <c r="A1098" s="55">
        <f t="shared" si="13"/>
        <v>7500</v>
      </c>
      <c r="B1098" s="52">
        <f t="shared" si="14"/>
        <v>39000</v>
      </c>
      <c r="C1098" s="51">
        <f>'SS taxation calculator'!$G$7</f>
        <v>0</v>
      </c>
      <c r="D1098" s="52">
        <f>'SS taxation calculator'!$C$7+B1098+'SS taxation calculator'!$C$8+'SS taxation calculator'!$C$9*0.5-'Line By Line'!$E$12</f>
        <v>39000</v>
      </c>
      <c r="E1098" s="52">
        <f>IF(D1098&lt;'Line By Line'!$E$14,0,MIN(D1098-'Line By Line'!$E$14,'Line By Line'!$E$16))</f>
        <v>7000</v>
      </c>
      <c r="F1098" s="52">
        <f t="shared" si="3"/>
        <v>0</v>
      </c>
      <c r="G1098" s="51" t="str">
        <f t="shared" si="4"/>
        <v>50% of All SS</v>
      </c>
      <c r="H1098" s="51">
        <f>IF('Line By Line'!$E$14&lt;D1098,D1098-'Line By Line'!$E$14-E1098,0)</f>
        <v>0</v>
      </c>
      <c r="I1098" s="52">
        <f>H1098*'SS taxation calculator'!$E$32</f>
        <v>0</v>
      </c>
      <c r="J1098" s="52">
        <f t="shared" si="5"/>
        <v>0</v>
      </c>
      <c r="K1098" s="204" t="str">
        <f t="shared" si="6"/>
        <v>#DIV/0!</v>
      </c>
      <c r="L1098" s="54" t="str">
        <f>CONCATENATE("Adding $",ROUND(B1098/1000,1),"K actually added $",ROUND((B1098+(J1098-'SS taxation calculator'!$G$8))/1000,1),"K")</f>
        <v>Adding $39K actually added $39K</v>
      </c>
      <c r="M1098" s="61">
        <f>'SS taxation calculator'!$C$7+'SS taxation calculator'!$C$8+'SS taxation calculator'!$C$9+B1098</f>
        <v>39000</v>
      </c>
      <c r="N1098" s="55">
        <f>J1098+B1098+'SS taxation calculator'!$C$7</f>
        <v>39000</v>
      </c>
      <c r="O1098" s="55">
        <f t="shared" si="15"/>
        <v>31500</v>
      </c>
      <c r="P1098" s="132">
        <f>VLOOKUP('SS taxation calculator'!$C$12,'SS taxation calculator'!$BC$6:$BF$16,3,FALSE)</f>
        <v>0</v>
      </c>
      <c r="Q1098" s="132">
        <f>VLOOKUP('SS taxation calculator'!$C$12,'SS taxation calculator'!$BC$6:$BF$16,4,FALSE)</f>
        <v>0</v>
      </c>
      <c r="R1098" s="132">
        <f t="shared" si="8"/>
        <v>1</v>
      </c>
      <c r="S1098" s="205">
        <f>VLOOKUP('SS taxation calculator'!$C$12,'SS taxation calculator'!$BC$6:$BF$16,2,FALSE)</f>
        <v>0</v>
      </c>
      <c r="T1098" s="132">
        <f t="shared" si="9"/>
        <v>0</v>
      </c>
    </row>
    <row r="1099" ht="15.75" customHeight="1">
      <c r="A1099" s="55">
        <f t="shared" si="13"/>
        <v>8500</v>
      </c>
      <c r="B1099" s="52">
        <f t="shared" si="14"/>
        <v>40000</v>
      </c>
      <c r="C1099" s="51">
        <f>'SS taxation calculator'!$G$7</f>
        <v>0</v>
      </c>
      <c r="D1099" s="52">
        <f>'SS taxation calculator'!$C$7+B1099+'SS taxation calculator'!$C$8+'SS taxation calculator'!$C$9*0.5-'Line By Line'!$E$12</f>
        <v>40000</v>
      </c>
      <c r="E1099" s="52">
        <f>IF(D1099&lt;'Line By Line'!$E$14,0,MIN(D1099-'Line By Line'!$E$14,'Line By Line'!$E$16))</f>
        <v>8000</v>
      </c>
      <c r="F1099" s="52">
        <f t="shared" si="3"/>
        <v>0</v>
      </c>
      <c r="G1099" s="51" t="str">
        <f t="shared" si="4"/>
        <v>50% of All SS</v>
      </c>
      <c r="H1099" s="51">
        <f>IF('Line By Line'!$E$14&lt;D1099,D1099-'Line By Line'!$E$14-E1099,0)</f>
        <v>0</v>
      </c>
      <c r="I1099" s="52">
        <f>H1099*'SS taxation calculator'!$E$32</f>
        <v>0</v>
      </c>
      <c r="J1099" s="52">
        <f t="shared" si="5"/>
        <v>0</v>
      </c>
      <c r="K1099" s="204" t="str">
        <f t="shared" si="6"/>
        <v>#DIV/0!</v>
      </c>
      <c r="L1099" s="54" t="str">
        <f>CONCATENATE("Adding $",ROUND(B1099/1000,1),"K actually added $",ROUND((B1099+(J1099-'SS taxation calculator'!$G$8))/1000,1),"K")</f>
        <v>Adding $40K actually added $40K</v>
      </c>
      <c r="M1099" s="61">
        <f>'SS taxation calculator'!$C$7+'SS taxation calculator'!$C$8+'SS taxation calculator'!$C$9+B1099</f>
        <v>40000</v>
      </c>
      <c r="N1099" s="55">
        <f>J1099+B1099+'SS taxation calculator'!$C$7</f>
        <v>40000</v>
      </c>
      <c r="O1099" s="55">
        <f t="shared" si="15"/>
        <v>31500</v>
      </c>
      <c r="P1099" s="132">
        <f>VLOOKUP('SS taxation calculator'!$C$12,'SS taxation calculator'!$BC$6:$BF$16,3,FALSE)</f>
        <v>0</v>
      </c>
      <c r="Q1099" s="132">
        <f>VLOOKUP('SS taxation calculator'!$C$12,'SS taxation calculator'!$BC$6:$BF$16,4,FALSE)</f>
        <v>0</v>
      </c>
      <c r="R1099" s="132">
        <f t="shared" si="8"/>
        <v>1</v>
      </c>
      <c r="S1099" s="205">
        <f>VLOOKUP('SS taxation calculator'!$C$12,'SS taxation calculator'!$BC$6:$BF$16,2,FALSE)</f>
        <v>0</v>
      </c>
      <c r="T1099" s="132">
        <f t="shared" si="9"/>
        <v>0</v>
      </c>
    </row>
    <row r="1100" ht="15.75" customHeight="1">
      <c r="A1100" s="55">
        <f t="shared" si="13"/>
        <v>9500</v>
      </c>
      <c r="B1100" s="52">
        <f t="shared" si="14"/>
        <v>41000</v>
      </c>
      <c r="C1100" s="51">
        <f>'SS taxation calculator'!$G$7</f>
        <v>0</v>
      </c>
      <c r="D1100" s="52">
        <f>'SS taxation calculator'!$C$7+B1100+'SS taxation calculator'!$C$8+'SS taxation calculator'!$C$9*0.5-'Line By Line'!$E$12</f>
        <v>41000</v>
      </c>
      <c r="E1100" s="52">
        <f>IF(D1100&lt;'Line By Line'!$E$14,0,MIN(D1100-'Line By Line'!$E$14,'Line By Line'!$E$16))</f>
        <v>9000</v>
      </c>
      <c r="F1100" s="52">
        <f t="shared" si="3"/>
        <v>0</v>
      </c>
      <c r="G1100" s="51" t="str">
        <f t="shared" si="4"/>
        <v>50% of All SS</v>
      </c>
      <c r="H1100" s="51">
        <f>IF('Line By Line'!$E$14&lt;D1100,D1100-'Line By Line'!$E$14-E1100,0)</f>
        <v>0</v>
      </c>
      <c r="I1100" s="52">
        <f>H1100*'SS taxation calculator'!$E$32</f>
        <v>0</v>
      </c>
      <c r="J1100" s="52">
        <f t="shared" si="5"/>
        <v>0</v>
      </c>
      <c r="K1100" s="204" t="str">
        <f t="shared" si="6"/>
        <v>#DIV/0!</v>
      </c>
      <c r="L1100" s="54" t="str">
        <f>CONCATENATE("Adding $",ROUND(B1100/1000,1),"K actually added $",ROUND((B1100+(J1100-'SS taxation calculator'!$G$8))/1000,1),"K")</f>
        <v>Adding $41K actually added $41K</v>
      </c>
      <c r="M1100" s="61">
        <f>'SS taxation calculator'!$C$7+'SS taxation calculator'!$C$8+'SS taxation calculator'!$C$9+B1100</f>
        <v>41000</v>
      </c>
      <c r="N1100" s="55">
        <f>J1100+B1100+'SS taxation calculator'!$C$7</f>
        <v>41000</v>
      </c>
      <c r="O1100" s="55">
        <f t="shared" si="15"/>
        <v>31500</v>
      </c>
      <c r="P1100" s="132">
        <f>VLOOKUP('SS taxation calculator'!$C$12,'SS taxation calculator'!$BC$6:$BF$16,3,FALSE)</f>
        <v>0</v>
      </c>
      <c r="Q1100" s="132">
        <f>VLOOKUP('SS taxation calculator'!$C$12,'SS taxation calculator'!$BC$6:$BF$16,4,FALSE)</f>
        <v>0</v>
      </c>
      <c r="R1100" s="132">
        <f t="shared" si="8"/>
        <v>1</v>
      </c>
      <c r="S1100" s="205">
        <f>VLOOKUP('SS taxation calculator'!$C$12,'SS taxation calculator'!$BC$6:$BF$16,2,FALSE)</f>
        <v>0</v>
      </c>
      <c r="T1100" s="132">
        <f t="shared" si="9"/>
        <v>0</v>
      </c>
    </row>
    <row r="1101" ht="15.75" customHeight="1">
      <c r="A1101" s="55">
        <f t="shared" si="13"/>
        <v>10500</v>
      </c>
      <c r="B1101" s="52">
        <f t="shared" si="14"/>
        <v>42000</v>
      </c>
      <c r="C1101" s="51">
        <f>'SS taxation calculator'!$G$7</f>
        <v>0</v>
      </c>
      <c r="D1101" s="52">
        <f>'SS taxation calculator'!$C$7+B1101+'SS taxation calculator'!$C$8+'SS taxation calculator'!$C$9*0.5-'Line By Line'!$E$12</f>
        <v>42000</v>
      </c>
      <c r="E1101" s="52">
        <f>IF(D1101&lt;'Line By Line'!$E$14,0,MIN(D1101-'Line By Line'!$E$14,'Line By Line'!$E$16))</f>
        <v>10000</v>
      </c>
      <c r="F1101" s="52">
        <f t="shared" si="3"/>
        <v>0</v>
      </c>
      <c r="G1101" s="51" t="str">
        <f t="shared" si="4"/>
        <v>50% of All SS</v>
      </c>
      <c r="H1101" s="51">
        <f>IF('Line By Line'!$E$14&lt;D1101,D1101-'Line By Line'!$E$14-E1101,0)</f>
        <v>0</v>
      </c>
      <c r="I1101" s="52">
        <f>H1101*'SS taxation calculator'!$E$32</f>
        <v>0</v>
      </c>
      <c r="J1101" s="52">
        <f t="shared" si="5"/>
        <v>0</v>
      </c>
      <c r="K1101" s="204" t="str">
        <f t="shared" si="6"/>
        <v>#DIV/0!</v>
      </c>
      <c r="L1101" s="54" t="str">
        <f>CONCATENATE("Adding $",ROUND(B1101/1000,1),"K actually added $",ROUND((B1101+(J1101-'SS taxation calculator'!$G$8))/1000,1),"K")</f>
        <v>Adding $42K actually added $42K</v>
      </c>
      <c r="M1101" s="61">
        <f>'SS taxation calculator'!$C$7+'SS taxation calculator'!$C$8+'SS taxation calculator'!$C$9+B1101</f>
        <v>42000</v>
      </c>
      <c r="N1101" s="55">
        <f>J1101+B1101+'SS taxation calculator'!$C$7</f>
        <v>42000</v>
      </c>
      <c r="O1101" s="55">
        <f t="shared" si="15"/>
        <v>31500</v>
      </c>
      <c r="P1101" s="132">
        <f>VLOOKUP('SS taxation calculator'!$C$12,'SS taxation calculator'!$BC$6:$BF$16,3,FALSE)</f>
        <v>0</v>
      </c>
      <c r="Q1101" s="132">
        <f>VLOOKUP('SS taxation calculator'!$C$12,'SS taxation calculator'!$BC$6:$BF$16,4,FALSE)</f>
        <v>0</v>
      </c>
      <c r="R1101" s="132">
        <f t="shared" si="8"/>
        <v>1</v>
      </c>
      <c r="S1101" s="205">
        <f>VLOOKUP('SS taxation calculator'!$C$12,'SS taxation calculator'!$BC$6:$BF$16,2,FALSE)</f>
        <v>0</v>
      </c>
      <c r="T1101" s="132">
        <f t="shared" si="9"/>
        <v>0</v>
      </c>
    </row>
    <row r="1102" ht="15.75" customHeight="1">
      <c r="A1102" s="55">
        <f t="shared" si="13"/>
        <v>11500</v>
      </c>
      <c r="B1102" s="52">
        <f t="shared" si="14"/>
        <v>43000</v>
      </c>
      <c r="C1102" s="51">
        <f>'SS taxation calculator'!$G$7</f>
        <v>0</v>
      </c>
      <c r="D1102" s="52">
        <f>'SS taxation calculator'!$C$7+B1102+'SS taxation calculator'!$C$8+'SS taxation calculator'!$C$9*0.5-'Line By Line'!$E$12</f>
        <v>43000</v>
      </c>
      <c r="E1102" s="52">
        <f>IF(D1102&lt;'Line By Line'!$E$14,0,MIN(D1102-'Line By Line'!$E$14,'Line By Line'!$E$16))</f>
        <v>11000</v>
      </c>
      <c r="F1102" s="52">
        <f t="shared" si="3"/>
        <v>0</v>
      </c>
      <c r="G1102" s="51" t="str">
        <f t="shared" si="4"/>
        <v>50% of All SS</v>
      </c>
      <c r="H1102" s="51">
        <f>IF('Line By Line'!$E$14&lt;D1102,D1102-'Line By Line'!$E$14-E1102,0)</f>
        <v>0</v>
      </c>
      <c r="I1102" s="52">
        <f>H1102*'SS taxation calculator'!$E$32</f>
        <v>0</v>
      </c>
      <c r="J1102" s="52">
        <f t="shared" si="5"/>
        <v>0</v>
      </c>
      <c r="K1102" s="204" t="str">
        <f t="shared" si="6"/>
        <v>#DIV/0!</v>
      </c>
      <c r="L1102" s="54" t="str">
        <f>CONCATENATE("Adding $",ROUND(B1102/1000,1),"K actually added $",ROUND((B1102+(J1102-'SS taxation calculator'!$G$8))/1000,1),"K")</f>
        <v>Adding $43K actually added $43K</v>
      </c>
      <c r="M1102" s="61">
        <f>'SS taxation calculator'!$C$7+'SS taxation calculator'!$C$8+'SS taxation calculator'!$C$9+B1102</f>
        <v>43000</v>
      </c>
      <c r="N1102" s="55">
        <f>J1102+B1102+'SS taxation calculator'!$C$7</f>
        <v>43000</v>
      </c>
      <c r="O1102" s="55">
        <f t="shared" si="15"/>
        <v>31500</v>
      </c>
      <c r="P1102" s="132">
        <f>VLOOKUP('SS taxation calculator'!$C$12,'SS taxation calculator'!$BC$6:$BF$16,3,FALSE)</f>
        <v>0</v>
      </c>
      <c r="Q1102" s="132">
        <f>VLOOKUP('SS taxation calculator'!$C$12,'SS taxation calculator'!$BC$6:$BF$16,4,FALSE)</f>
        <v>0</v>
      </c>
      <c r="R1102" s="132">
        <f t="shared" si="8"/>
        <v>1</v>
      </c>
      <c r="S1102" s="205">
        <f>VLOOKUP('SS taxation calculator'!$C$12,'SS taxation calculator'!$BC$6:$BF$16,2,FALSE)</f>
        <v>0</v>
      </c>
      <c r="T1102" s="132">
        <f t="shared" si="9"/>
        <v>0</v>
      </c>
    </row>
    <row r="1103" ht="15.75" customHeight="1">
      <c r="A1103" s="55">
        <f t="shared" si="13"/>
        <v>12500</v>
      </c>
      <c r="B1103" s="52">
        <f t="shared" si="14"/>
        <v>44000</v>
      </c>
      <c r="C1103" s="51">
        <f>'SS taxation calculator'!$G$7</f>
        <v>0</v>
      </c>
      <c r="D1103" s="52">
        <f>'SS taxation calculator'!$C$7+B1103+'SS taxation calculator'!$C$8+'SS taxation calculator'!$C$9*0.5-'Line By Line'!$E$12</f>
        <v>44000</v>
      </c>
      <c r="E1103" s="52">
        <f>IF(D1103&lt;'Line By Line'!$E$14,0,MIN(D1103-'Line By Line'!$E$14,'Line By Line'!$E$16))</f>
        <v>12000</v>
      </c>
      <c r="F1103" s="52">
        <f t="shared" si="3"/>
        <v>0</v>
      </c>
      <c r="G1103" s="51" t="str">
        <f t="shared" si="4"/>
        <v>50% of All SS</v>
      </c>
      <c r="H1103" s="51">
        <f>IF('Line By Line'!$E$14&lt;D1103,D1103-'Line By Line'!$E$14-E1103,0)</f>
        <v>0</v>
      </c>
      <c r="I1103" s="52">
        <f>H1103*'SS taxation calculator'!$E$32</f>
        <v>0</v>
      </c>
      <c r="J1103" s="52">
        <f t="shared" si="5"/>
        <v>0</v>
      </c>
      <c r="K1103" s="204" t="str">
        <f t="shared" si="6"/>
        <v>#DIV/0!</v>
      </c>
      <c r="L1103" s="54" t="str">
        <f>CONCATENATE("Adding $",ROUND(B1103/1000,1),"K actually added $",ROUND((B1103+(J1103-'SS taxation calculator'!$G$8))/1000,1),"K")</f>
        <v>Adding $44K actually added $44K</v>
      </c>
      <c r="M1103" s="61">
        <f>'SS taxation calculator'!$C$7+'SS taxation calculator'!$C$8+'SS taxation calculator'!$C$9+B1103</f>
        <v>44000</v>
      </c>
      <c r="N1103" s="55">
        <f>J1103+B1103+'SS taxation calculator'!$C$7</f>
        <v>44000</v>
      </c>
      <c r="O1103" s="55">
        <f t="shared" si="15"/>
        <v>31500</v>
      </c>
      <c r="P1103" s="132">
        <f>VLOOKUP('SS taxation calculator'!$C$12,'SS taxation calculator'!$BC$6:$BF$16,3,FALSE)</f>
        <v>0</v>
      </c>
      <c r="Q1103" s="132">
        <f>VLOOKUP('SS taxation calculator'!$C$12,'SS taxation calculator'!$BC$6:$BF$16,4,FALSE)</f>
        <v>0</v>
      </c>
      <c r="R1103" s="132">
        <f t="shared" si="8"/>
        <v>1</v>
      </c>
      <c r="S1103" s="205">
        <f>VLOOKUP('SS taxation calculator'!$C$12,'SS taxation calculator'!$BC$6:$BF$16,2,FALSE)</f>
        <v>0</v>
      </c>
      <c r="T1103" s="132">
        <f t="shared" si="9"/>
        <v>0</v>
      </c>
    </row>
    <row r="1104" ht="15.75" customHeight="1">
      <c r="A1104" s="55">
        <f t="shared" si="13"/>
        <v>13500</v>
      </c>
      <c r="B1104" s="52">
        <f t="shared" si="14"/>
        <v>45000</v>
      </c>
      <c r="C1104" s="51">
        <f>'SS taxation calculator'!$G$7</f>
        <v>0</v>
      </c>
      <c r="D1104" s="52">
        <f>'SS taxation calculator'!$C$7+B1104+'SS taxation calculator'!$C$8+'SS taxation calculator'!$C$9*0.5-'Line By Line'!$E$12</f>
        <v>45000</v>
      </c>
      <c r="E1104" s="52">
        <f>IF(D1104&lt;'Line By Line'!$E$14,0,MIN(D1104-'Line By Line'!$E$14,'Line By Line'!$E$16))</f>
        <v>12000</v>
      </c>
      <c r="F1104" s="52">
        <f t="shared" si="3"/>
        <v>0</v>
      </c>
      <c r="G1104" s="51" t="str">
        <f t="shared" si="4"/>
        <v>50% of All SS</v>
      </c>
      <c r="H1104" s="51">
        <f>IF('Line By Line'!$E$14&lt;D1104,D1104-'Line By Line'!$E$14-E1104,0)</f>
        <v>1000</v>
      </c>
      <c r="I1104" s="52">
        <f>H1104*'SS taxation calculator'!$E$32</f>
        <v>850</v>
      </c>
      <c r="J1104" s="52">
        <f t="shared" si="5"/>
        <v>0</v>
      </c>
      <c r="K1104" s="204" t="str">
        <f t="shared" si="6"/>
        <v>#DIV/0!</v>
      </c>
      <c r="L1104" s="54" t="str">
        <f>CONCATENATE("Adding $",ROUND(B1104/1000,1),"K actually added $",ROUND((B1104+(J1104-'SS taxation calculator'!$G$8))/1000,1),"K")</f>
        <v>Adding $45K actually added $45K</v>
      </c>
      <c r="M1104" s="61">
        <f>'SS taxation calculator'!$C$7+'SS taxation calculator'!$C$8+'SS taxation calculator'!$C$9+B1104</f>
        <v>45000</v>
      </c>
      <c r="N1104" s="55">
        <f>J1104+B1104+'SS taxation calculator'!$C$7</f>
        <v>45000</v>
      </c>
      <c r="O1104" s="55">
        <f t="shared" si="15"/>
        <v>31500</v>
      </c>
      <c r="P1104" s="132">
        <f>VLOOKUP('SS taxation calculator'!$C$12,'SS taxation calculator'!$BC$6:$BF$16,3,FALSE)</f>
        <v>0</v>
      </c>
      <c r="Q1104" s="132">
        <f>VLOOKUP('SS taxation calculator'!$C$12,'SS taxation calculator'!$BC$6:$BF$16,4,FALSE)</f>
        <v>0</v>
      </c>
      <c r="R1104" s="132">
        <f t="shared" si="8"/>
        <v>1</v>
      </c>
      <c r="S1104" s="205">
        <f>VLOOKUP('SS taxation calculator'!$C$12,'SS taxation calculator'!$BC$6:$BF$16,2,FALSE)</f>
        <v>0</v>
      </c>
      <c r="T1104" s="132">
        <f t="shared" si="9"/>
        <v>0</v>
      </c>
    </row>
    <row r="1105" ht="15.75" customHeight="1">
      <c r="A1105" s="55">
        <f t="shared" si="13"/>
        <v>14500</v>
      </c>
      <c r="B1105" s="52">
        <f t="shared" si="14"/>
        <v>46000</v>
      </c>
      <c r="C1105" s="51">
        <f>'SS taxation calculator'!$G$7</f>
        <v>0</v>
      </c>
      <c r="D1105" s="52">
        <f>'SS taxation calculator'!$C$7+B1105+'SS taxation calculator'!$C$8+'SS taxation calculator'!$C$9*0.5-'Line By Line'!$E$12</f>
        <v>46000</v>
      </c>
      <c r="E1105" s="52">
        <f>IF(D1105&lt;'Line By Line'!$E$14,0,MIN(D1105-'Line By Line'!$E$14,'Line By Line'!$E$16))</f>
        <v>12000</v>
      </c>
      <c r="F1105" s="52">
        <f t="shared" si="3"/>
        <v>0</v>
      </c>
      <c r="G1105" s="51" t="str">
        <f t="shared" si="4"/>
        <v>50% of All SS</v>
      </c>
      <c r="H1105" s="51">
        <f>IF('Line By Line'!$E$14&lt;D1105,D1105-'Line By Line'!$E$14-E1105,0)</f>
        <v>2000</v>
      </c>
      <c r="I1105" s="52">
        <f>H1105*'SS taxation calculator'!$E$32</f>
        <v>1700</v>
      </c>
      <c r="J1105" s="52">
        <f t="shared" si="5"/>
        <v>0</v>
      </c>
      <c r="K1105" s="204" t="str">
        <f t="shared" si="6"/>
        <v>#DIV/0!</v>
      </c>
      <c r="L1105" s="54" t="str">
        <f>CONCATENATE("Adding $",ROUND(B1105/1000,1),"K actually added $",ROUND((B1105+(J1105-'SS taxation calculator'!$G$8))/1000,1),"K")</f>
        <v>Adding $46K actually added $46K</v>
      </c>
      <c r="M1105" s="61">
        <f>'SS taxation calculator'!$C$7+'SS taxation calculator'!$C$8+'SS taxation calculator'!$C$9+B1105</f>
        <v>46000</v>
      </c>
      <c r="N1105" s="55">
        <f>J1105+B1105+'SS taxation calculator'!$C$7</f>
        <v>46000</v>
      </c>
      <c r="O1105" s="55">
        <f t="shared" si="15"/>
        <v>31500</v>
      </c>
      <c r="P1105" s="132">
        <f>VLOOKUP('SS taxation calculator'!$C$12,'SS taxation calculator'!$BC$6:$BF$16,3,FALSE)</f>
        <v>0</v>
      </c>
      <c r="Q1105" s="132">
        <f>VLOOKUP('SS taxation calculator'!$C$12,'SS taxation calculator'!$BC$6:$BF$16,4,FALSE)</f>
        <v>0</v>
      </c>
      <c r="R1105" s="132">
        <f t="shared" si="8"/>
        <v>1</v>
      </c>
      <c r="S1105" s="205">
        <f>VLOOKUP('SS taxation calculator'!$C$12,'SS taxation calculator'!$BC$6:$BF$16,2,FALSE)</f>
        <v>0</v>
      </c>
      <c r="T1105" s="132">
        <f t="shared" si="9"/>
        <v>0</v>
      </c>
    </row>
    <row r="1106" ht="15.75" customHeight="1">
      <c r="A1106" s="55">
        <f t="shared" si="13"/>
        <v>15500</v>
      </c>
      <c r="B1106" s="52">
        <f t="shared" si="14"/>
        <v>47000</v>
      </c>
      <c r="C1106" s="51">
        <f>'SS taxation calculator'!$G$7</f>
        <v>0</v>
      </c>
      <c r="D1106" s="52">
        <f>'SS taxation calculator'!$C$7+B1106+'SS taxation calculator'!$C$8+'SS taxation calculator'!$C$9*0.5-'Line By Line'!$E$12</f>
        <v>47000</v>
      </c>
      <c r="E1106" s="52">
        <f>IF(D1106&lt;'Line By Line'!$E$14,0,MIN(D1106-'Line By Line'!$E$14,'Line By Line'!$E$16))</f>
        <v>12000</v>
      </c>
      <c r="F1106" s="52">
        <f t="shared" si="3"/>
        <v>0</v>
      </c>
      <c r="G1106" s="51" t="str">
        <f t="shared" si="4"/>
        <v>50% of All SS</v>
      </c>
      <c r="H1106" s="51">
        <f>IF('Line By Line'!$E$14&lt;D1106,D1106-'Line By Line'!$E$14-E1106,0)</f>
        <v>3000</v>
      </c>
      <c r="I1106" s="52">
        <f>H1106*'SS taxation calculator'!$E$32</f>
        <v>2550</v>
      </c>
      <c r="J1106" s="52">
        <f t="shared" si="5"/>
        <v>0</v>
      </c>
      <c r="K1106" s="204" t="str">
        <f t="shared" si="6"/>
        <v>#DIV/0!</v>
      </c>
      <c r="L1106" s="54" t="str">
        <f>CONCATENATE("Adding $",ROUND(B1106/1000,1),"K actually added $",ROUND((B1106+(J1106-'SS taxation calculator'!$G$8))/1000,1),"K")</f>
        <v>Adding $47K actually added $47K</v>
      </c>
      <c r="M1106" s="61">
        <f>'SS taxation calculator'!$C$7+'SS taxation calculator'!$C$8+'SS taxation calculator'!$C$9+B1106</f>
        <v>47000</v>
      </c>
      <c r="N1106" s="55">
        <f>J1106+B1106+'SS taxation calculator'!$C$7</f>
        <v>47000</v>
      </c>
      <c r="O1106" s="55">
        <f t="shared" si="15"/>
        <v>31500</v>
      </c>
      <c r="P1106" s="132">
        <f>VLOOKUP('SS taxation calculator'!$C$12,'SS taxation calculator'!$BC$6:$BF$16,3,FALSE)</f>
        <v>0</v>
      </c>
      <c r="Q1106" s="132">
        <f>VLOOKUP('SS taxation calculator'!$C$12,'SS taxation calculator'!$BC$6:$BF$16,4,FALSE)</f>
        <v>0</v>
      </c>
      <c r="R1106" s="132">
        <f t="shared" si="8"/>
        <v>1</v>
      </c>
      <c r="S1106" s="205">
        <f>VLOOKUP('SS taxation calculator'!$C$12,'SS taxation calculator'!$BC$6:$BF$16,2,FALSE)</f>
        <v>0</v>
      </c>
      <c r="T1106" s="132">
        <f t="shared" si="9"/>
        <v>0</v>
      </c>
    </row>
    <row r="1107" ht="15.75" customHeight="1">
      <c r="A1107" s="55">
        <f t="shared" si="13"/>
        <v>16500</v>
      </c>
      <c r="B1107" s="52">
        <f t="shared" si="14"/>
        <v>48000</v>
      </c>
      <c r="C1107" s="51">
        <f>'SS taxation calculator'!$G$7</f>
        <v>0</v>
      </c>
      <c r="D1107" s="52">
        <f>'SS taxation calculator'!$C$7+B1107+'SS taxation calculator'!$C$8+'SS taxation calculator'!$C$9*0.5-'Line By Line'!$E$12</f>
        <v>48000</v>
      </c>
      <c r="E1107" s="52">
        <f>IF(D1107&lt;'Line By Line'!$E$14,0,MIN(D1107-'Line By Line'!$E$14,'Line By Line'!$E$16))</f>
        <v>12000</v>
      </c>
      <c r="F1107" s="52">
        <f t="shared" si="3"/>
        <v>0</v>
      </c>
      <c r="G1107" s="51" t="str">
        <f t="shared" si="4"/>
        <v>50% of All SS</v>
      </c>
      <c r="H1107" s="51">
        <f>IF('Line By Line'!$E$14&lt;D1107,D1107-'Line By Line'!$E$14-E1107,0)</f>
        <v>4000</v>
      </c>
      <c r="I1107" s="52">
        <f>H1107*'SS taxation calculator'!$E$32</f>
        <v>3400</v>
      </c>
      <c r="J1107" s="52">
        <f t="shared" si="5"/>
        <v>0</v>
      </c>
      <c r="K1107" s="204" t="str">
        <f t="shared" si="6"/>
        <v>#DIV/0!</v>
      </c>
      <c r="L1107" s="54" t="str">
        <f>CONCATENATE("Adding $",ROUND(B1107/1000,1),"K actually added $",ROUND((B1107+(J1107-'SS taxation calculator'!$G$8))/1000,1),"K")</f>
        <v>Adding $48K actually added $48K</v>
      </c>
      <c r="M1107" s="61">
        <f>'SS taxation calculator'!$C$7+'SS taxation calculator'!$C$8+'SS taxation calculator'!$C$9+B1107</f>
        <v>48000</v>
      </c>
      <c r="N1107" s="55">
        <f>J1107+B1107+'SS taxation calculator'!$C$7</f>
        <v>48000</v>
      </c>
      <c r="O1107" s="55">
        <f t="shared" si="15"/>
        <v>31500</v>
      </c>
      <c r="P1107" s="132">
        <f>VLOOKUP('SS taxation calculator'!$C$12,'SS taxation calculator'!$BC$6:$BF$16,3,FALSE)</f>
        <v>0</v>
      </c>
      <c r="Q1107" s="132">
        <f>VLOOKUP('SS taxation calculator'!$C$12,'SS taxation calculator'!$BC$6:$BF$16,4,FALSE)</f>
        <v>0</v>
      </c>
      <c r="R1107" s="132">
        <f t="shared" si="8"/>
        <v>1</v>
      </c>
      <c r="S1107" s="205">
        <f>VLOOKUP('SS taxation calculator'!$C$12,'SS taxation calculator'!$BC$6:$BF$16,2,FALSE)</f>
        <v>0</v>
      </c>
      <c r="T1107" s="132">
        <f t="shared" si="9"/>
        <v>0</v>
      </c>
    </row>
    <row r="1108" ht="15.75" customHeight="1">
      <c r="A1108" s="55">
        <f t="shared" si="13"/>
        <v>17500</v>
      </c>
      <c r="B1108" s="52">
        <f t="shared" si="14"/>
        <v>49000</v>
      </c>
      <c r="C1108" s="51">
        <f>'SS taxation calculator'!$G$7</f>
        <v>0</v>
      </c>
      <c r="D1108" s="52">
        <f>'SS taxation calculator'!$C$7+B1108+'SS taxation calculator'!$C$8+'SS taxation calculator'!$C$9*0.5-'Line By Line'!$E$12</f>
        <v>49000</v>
      </c>
      <c r="E1108" s="52">
        <f>IF(D1108&lt;'Line By Line'!$E$14,0,MIN(D1108-'Line By Line'!$E$14,'Line By Line'!$E$16))</f>
        <v>12000</v>
      </c>
      <c r="F1108" s="52">
        <f t="shared" si="3"/>
        <v>0</v>
      </c>
      <c r="G1108" s="51" t="str">
        <f t="shared" si="4"/>
        <v>50% of All SS</v>
      </c>
      <c r="H1108" s="51">
        <f>IF('Line By Line'!$E$14&lt;D1108,D1108-'Line By Line'!$E$14-E1108,0)</f>
        <v>5000</v>
      </c>
      <c r="I1108" s="52">
        <f>H1108*'SS taxation calculator'!$E$32</f>
        <v>4250</v>
      </c>
      <c r="J1108" s="52">
        <f t="shared" si="5"/>
        <v>0</v>
      </c>
      <c r="K1108" s="204" t="str">
        <f t="shared" si="6"/>
        <v>#DIV/0!</v>
      </c>
      <c r="L1108" s="54" t="str">
        <f>CONCATENATE("Adding $",ROUND(B1108/1000,1),"K actually added $",ROUND((B1108+(J1108-'SS taxation calculator'!$G$8))/1000,1),"K")</f>
        <v>Adding $49K actually added $49K</v>
      </c>
      <c r="M1108" s="61">
        <f>'SS taxation calculator'!$C$7+'SS taxation calculator'!$C$8+'SS taxation calculator'!$C$9+B1108</f>
        <v>49000</v>
      </c>
      <c r="N1108" s="55">
        <f>J1108+B1108+'SS taxation calculator'!$C$7</f>
        <v>49000</v>
      </c>
      <c r="O1108" s="55">
        <f t="shared" si="15"/>
        <v>31500</v>
      </c>
      <c r="P1108" s="132">
        <f>VLOOKUP('SS taxation calculator'!$C$12,'SS taxation calculator'!$BC$6:$BF$16,3,FALSE)</f>
        <v>0</v>
      </c>
      <c r="Q1108" s="132">
        <f>VLOOKUP('SS taxation calculator'!$C$12,'SS taxation calculator'!$BC$6:$BF$16,4,FALSE)</f>
        <v>0</v>
      </c>
      <c r="R1108" s="132">
        <f t="shared" si="8"/>
        <v>1</v>
      </c>
      <c r="S1108" s="205">
        <f>VLOOKUP('SS taxation calculator'!$C$12,'SS taxation calculator'!$BC$6:$BF$16,2,FALSE)</f>
        <v>0</v>
      </c>
      <c r="T1108" s="132">
        <f t="shared" si="9"/>
        <v>0</v>
      </c>
    </row>
    <row r="1109" ht="15.75" customHeight="1">
      <c r="A1109" s="55">
        <f t="shared" si="13"/>
        <v>18500</v>
      </c>
      <c r="B1109" s="52">
        <f t="shared" si="14"/>
        <v>50000</v>
      </c>
      <c r="C1109" s="51">
        <f>'SS taxation calculator'!$G$7</f>
        <v>0</v>
      </c>
      <c r="D1109" s="52">
        <f>'SS taxation calculator'!$C$7+B1109+'SS taxation calculator'!$C$8+'SS taxation calculator'!$C$9*0.5-'Line By Line'!$E$12</f>
        <v>50000</v>
      </c>
      <c r="E1109" s="52">
        <f>IF(D1109&lt;'Line By Line'!$E$14,0,MIN(D1109-'Line By Line'!$E$14,'Line By Line'!$E$16))</f>
        <v>12000</v>
      </c>
      <c r="F1109" s="52">
        <f t="shared" si="3"/>
        <v>0</v>
      </c>
      <c r="G1109" s="51" t="str">
        <f t="shared" si="4"/>
        <v>50% of All SS</v>
      </c>
      <c r="H1109" s="51">
        <f>IF('Line By Line'!$E$14&lt;D1109,D1109-'Line By Line'!$E$14-E1109,0)</f>
        <v>6000</v>
      </c>
      <c r="I1109" s="52">
        <f>H1109*'SS taxation calculator'!$E$32</f>
        <v>5100</v>
      </c>
      <c r="J1109" s="52">
        <f t="shared" si="5"/>
        <v>0</v>
      </c>
      <c r="K1109" s="204" t="str">
        <f t="shared" si="6"/>
        <v>#DIV/0!</v>
      </c>
      <c r="L1109" s="54" t="str">
        <f>CONCATENATE("Adding $",ROUND(B1109/1000,1),"K actually added $",ROUND((B1109+(J1109-'SS taxation calculator'!$G$8))/1000,1),"K")</f>
        <v>Adding $50K actually added $50K</v>
      </c>
      <c r="M1109" s="61">
        <f>'SS taxation calculator'!$C$7+'SS taxation calculator'!$C$8+'SS taxation calculator'!$C$9+B1109</f>
        <v>50000</v>
      </c>
      <c r="N1109" s="55">
        <f>J1109+B1109+'SS taxation calculator'!$C$7</f>
        <v>50000</v>
      </c>
      <c r="O1109" s="55">
        <f t="shared" si="15"/>
        <v>31500</v>
      </c>
      <c r="P1109" s="132">
        <f>VLOOKUP('SS taxation calculator'!$C$12,'SS taxation calculator'!$BC$6:$BF$16,3,FALSE)</f>
        <v>0</v>
      </c>
      <c r="Q1109" s="132">
        <f>VLOOKUP('SS taxation calculator'!$C$12,'SS taxation calculator'!$BC$6:$BF$16,4,FALSE)</f>
        <v>0</v>
      </c>
      <c r="R1109" s="132">
        <f t="shared" si="8"/>
        <v>1</v>
      </c>
      <c r="S1109" s="205">
        <f>VLOOKUP('SS taxation calculator'!$C$12,'SS taxation calculator'!$BC$6:$BF$16,2,FALSE)</f>
        <v>0</v>
      </c>
      <c r="T1109" s="132">
        <f t="shared" si="9"/>
        <v>0</v>
      </c>
    </row>
    <row r="1110" ht="15.75" customHeight="1">
      <c r="A1110" s="55">
        <f t="shared" si="13"/>
        <v>19500</v>
      </c>
      <c r="B1110" s="52">
        <f t="shared" si="14"/>
        <v>51000</v>
      </c>
      <c r="C1110" s="51">
        <f>'SS taxation calculator'!$G$7</f>
        <v>0</v>
      </c>
      <c r="D1110" s="52">
        <f>'SS taxation calculator'!$C$7+B1110+'SS taxation calculator'!$C$8+'SS taxation calculator'!$C$9*0.5-'Line By Line'!$E$12</f>
        <v>51000</v>
      </c>
      <c r="E1110" s="52">
        <f>IF(D1110&lt;'Line By Line'!$E$14,0,MIN(D1110-'Line By Line'!$E$14,'Line By Line'!$E$16))</f>
        <v>12000</v>
      </c>
      <c r="F1110" s="52">
        <f t="shared" si="3"/>
        <v>0</v>
      </c>
      <c r="G1110" s="51" t="str">
        <f t="shared" si="4"/>
        <v>50% of All SS</v>
      </c>
      <c r="H1110" s="51">
        <f>IF('Line By Line'!$E$14&lt;D1110,D1110-'Line By Line'!$E$14-E1110,0)</f>
        <v>7000</v>
      </c>
      <c r="I1110" s="52">
        <f>H1110*'SS taxation calculator'!$E$32</f>
        <v>5950</v>
      </c>
      <c r="J1110" s="52">
        <f t="shared" si="5"/>
        <v>0</v>
      </c>
      <c r="K1110" s="204" t="str">
        <f t="shared" si="6"/>
        <v>#DIV/0!</v>
      </c>
      <c r="L1110" s="54" t="str">
        <f>CONCATENATE("Adding $",ROUND(B1110/1000,1),"K actually added $",ROUND((B1110+(J1110-'SS taxation calculator'!$G$8))/1000,1),"K")</f>
        <v>Adding $51K actually added $51K</v>
      </c>
      <c r="M1110" s="61">
        <f>'SS taxation calculator'!$C$7+'SS taxation calculator'!$C$8+'SS taxation calculator'!$C$9+B1110</f>
        <v>51000</v>
      </c>
      <c r="N1110" s="55">
        <f>J1110+B1110+'SS taxation calculator'!$C$7</f>
        <v>51000</v>
      </c>
      <c r="O1110" s="55">
        <f t="shared" si="15"/>
        <v>31500</v>
      </c>
      <c r="P1110" s="132">
        <f>VLOOKUP('SS taxation calculator'!$C$12,'SS taxation calculator'!$BC$6:$BF$16,3,FALSE)</f>
        <v>0</v>
      </c>
      <c r="Q1110" s="132">
        <f>VLOOKUP('SS taxation calculator'!$C$12,'SS taxation calculator'!$BC$6:$BF$16,4,FALSE)</f>
        <v>0</v>
      </c>
      <c r="R1110" s="132">
        <f t="shared" si="8"/>
        <v>1</v>
      </c>
      <c r="S1110" s="205">
        <f>VLOOKUP('SS taxation calculator'!$C$12,'SS taxation calculator'!$BC$6:$BF$16,2,FALSE)</f>
        <v>0</v>
      </c>
      <c r="T1110" s="132">
        <f t="shared" si="9"/>
        <v>0</v>
      </c>
    </row>
    <row r="1111" ht="15.75" customHeight="1">
      <c r="A1111" s="55">
        <f t="shared" si="13"/>
        <v>20500</v>
      </c>
      <c r="B1111" s="52">
        <f t="shared" si="14"/>
        <v>52000</v>
      </c>
      <c r="C1111" s="51">
        <f>'SS taxation calculator'!$G$7</f>
        <v>0</v>
      </c>
      <c r="D1111" s="52">
        <f>'SS taxation calculator'!$C$7+B1111+'SS taxation calculator'!$C$8+'SS taxation calculator'!$C$9*0.5-'Line By Line'!$E$12</f>
        <v>52000</v>
      </c>
      <c r="E1111" s="52">
        <f>IF(D1111&lt;'Line By Line'!$E$14,0,MIN(D1111-'Line By Line'!$E$14,'Line By Line'!$E$16))</f>
        <v>12000</v>
      </c>
      <c r="F1111" s="52">
        <f t="shared" si="3"/>
        <v>0</v>
      </c>
      <c r="G1111" s="51" t="str">
        <f t="shared" si="4"/>
        <v>50% of All SS</v>
      </c>
      <c r="H1111" s="51">
        <f>IF('Line By Line'!$E$14&lt;D1111,D1111-'Line By Line'!$E$14-E1111,0)</f>
        <v>8000</v>
      </c>
      <c r="I1111" s="52">
        <f>H1111*'SS taxation calculator'!$E$32</f>
        <v>6800</v>
      </c>
      <c r="J1111" s="52">
        <f t="shared" si="5"/>
        <v>0</v>
      </c>
      <c r="K1111" s="204" t="str">
        <f t="shared" si="6"/>
        <v>#DIV/0!</v>
      </c>
      <c r="L1111" s="54" t="str">
        <f>CONCATENATE("Adding $",ROUND(B1111/1000,1),"K actually added $",ROUND((B1111+(J1111-'SS taxation calculator'!$G$8))/1000,1),"K")</f>
        <v>Adding $52K actually added $52K</v>
      </c>
      <c r="M1111" s="61">
        <f>'SS taxation calculator'!$C$7+'SS taxation calculator'!$C$8+'SS taxation calculator'!$C$9+B1111</f>
        <v>52000</v>
      </c>
      <c r="N1111" s="55">
        <f>J1111+B1111+'SS taxation calculator'!$C$7</f>
        <v>52000</v>
      </c>
      <c r="O1111" s="55">
        <f t="shared" si="15"/>
        <v>31500</v>
      </c>
      <c r="P1111" s="132">
        <f>VLOOKUP('SS taxation calculator'!$C$12,'SS taxation calculator'!$BC$6:$BF$16,3,FALSE)</f>
        <v>0</v>
      </c>
      <c r="Q1111" s="132">
        <f>VLOOKUP('SS taxation calculator'!$C$12,'SS taxation calculator'!$BC$6:$BF$16,4,FALSE)</f>
        <v>0</v>
      </c>
      <c r="R1111" s="132">
        <f t="shared" si="8"/>
        <v>1</v>
      </c>
      <c r="S1111" s="205">
        <f>VLOOKUP('SS taxation calculator'!$C$12,'SS taxation calculator'!$BC$6:$BF$16,2,FALSE)</f>
        <v>0</v>
      </c>
      <c r="T1111" s="132">
        <f t="shared" si="9"/>
        <v>0</v>
      </c>
    </row>
    <row r="1112" ht="15.75" customHeight="1">
      <c r="A1112" s="55">
        <f t="shared" si="13"/>
        <v>21500</v>
      </c>
      <c r="B1112" s="52">
        <f t="shared" si="14"/>
        <v>53000</v>
      </c>
      <c r="C1112" s="51">
        <f>'SS taxation calculator'!$G$7</f>
        <v>0</v>
      </c>
      <c r="D1112" s="52">
        <f>'SS taxation calculator'!$C$7+B1112+'SS taxation calculator'!$C$8+'SS taxation calculator'!$C$9*0.5-'Line By Line'!$E$12</f>
        <v>53000</v>
      </c>
      <c r="E1112" s="52">
        <f>IF(D1112&lt;'Line By Line'!$E$14,0,MIN(D1112-'Line By Line'!$E$14,'Line By Line'!$E$16))</f>
        <v>12000</v>
      </c>
      <c r="F1112" s="52">
        <f t="shared" si="3"/>
        <v>0</v>
      </c>
      <c r="G1112" s="51" t="str">
        <f t="shared" si="4"/>
        <v>50% of All SS</v>
      </c>
      <c r="H1112" s="51">
        <f>IF('Line By Line'!$E$14&lt;D1112,D1112-'Line By Line'!$E$14-E1112,0)</f>
        <v>9000</v>
      </c>
      <c r="I1112" s="52">
        <f>H1112*'SS taxation calculator'!$E$32</f>
        <v>7650</v>
      </c>
      <c r="J1112" s="52">
        <f t="shared" si="5"/>
        <v>0</v>
      </c>
      <c r="K1112" s="204" t="str">
        <f t="shared" si="6"/>
        <v>#DIV/0!</v>
      </c>
      <c r="L1112" s="54" t="str">
        <f>CONCATENATE("Adding $",ROUND(B1112/1000,1),"K actually added $",ROUND((B1112+(J1112-'SS taxation calculator'!$G$8))/1000,1),"K")</f>
        <v>Adding $53K actually added $53K</v>
      </c>
      <c r="M1112" s="61">
        <f>'SS taxation calculator'!$C$7+'SS taxation calculator'!$C$8+'SS taxation calculator'!$C$9+B1112</f>
        <v>53000</v>
      </c>
      <c r="N1112" s="55">
        <f>J1112+B1112+'SS taxation calculator'!$C$7</f>
        <v>53000</v>
      </c>
      <c r="O1112" s="55">
        <f t="shared" si="15"/>
        <v>31500</v>
      </c>
      <c r="P1112" s="132">
        <f>VLOOKUP('SS taxation calculator'!$C$12,'SS taxation calculator'!$BC$6:$BF$16,3,FALSE)</f>
        <v>0</v>
      </c>
      <c r="Q1112" s="132">
        <f>VLOOKUP('SS taxation calculator'!$C$12,'SS taxation calculator'!$BC$6:$BF$16,4,FALSE)</f>
        <v>0</v>
      </c>
      <c r="R1112" s="132">
        <f t="shared" si="8"/>
        <v>1</v>
      </c>
      <c r="S1112" s="205">
        <f>VLOOKUP('SS taxation calculator'!$C$12,'SS taxation calculator'!$BC$6:$BF$16,2,FALSE)</f>
        <v>0</v>
      </c>
      <c r="T1112" s="132">
        <f t="shared" si="9"/>
        <v>0</v>
      </c>
    </row>
    <row r="1113" ht="15.75" customHeight="1">
      <c r="A1113" s="55">
        <f t="shared" si="13"/>
        <v>22500</v>
      </c>
      <c r="B1113" s="52">
        <f t="shared" si="14"/>
        <v>54000</v>
      </c>
      <c r="C1113" s="51">
        <f>'SS taxation calculator'!$G$7</f>
        <v>0</v>
      </c>
      <c r="D1113" s="52">
        <f>'SS taxation calculator'!$C$7+B1113+'SS taxation calculator'!$C$8+'SS taxation calculator'!$C$9*0.5-'Line By Line'!$E$12</f>
        <v>54000</v>
      </c>
      <c r="E1113" s="52">
        <f>IF(D1113&lt;'Line By Line'!$E$14,0,MIN(D1113-'Line By Line'!$E$14,'Line By Line'!$E$16))</f>
        <v>12000</v>
      </c>
      <c r="F1113" s="52">
        <f t="shared" si="3"/>
        <v>0</v>
      </c>
      <c r="G1113" s="51" t="str">
        <f t="shared" si="4"/>
        <v>50% of All SS</v>
      </c>
      <c r="H1113" s="51">
        <f>IF('Line By Line'!$E$14&lt;D1113,D1113-'Line By Line'!$E$14-E1113,0)</f>
        <v>10000</v>
      </c>
      <c r="I1113" s="52">
        <f>H1113*'SS taxation calculator'!$E$32</f>
        <v>8500</v>
      </c>
      <c r="J1113" s="52">
        <f t="shared" si="5"/>
        <v>0</v>
      </c>
      <c r="K1113" s="204" t="str">
        <f t="shared" si="6"/>
        <v>#DIV/0!</v>
      </c>
      <c r="L1113" s="54" t="str">
        <f>CONCATENATE("Adding $",ROUND(B1113/1000,1),"K actually added $",ROUND((B1113+(J1113-'SS taxation calculator'!$G$8))/1000,1),"K")</f>
        <v>Adding $54K actually added $54K</v>
      </c>
      <c r="M1113" s="61">
        <f>'SS taxation calculator'!$C$7+'SS taxation calculator'!$C$8+'SS taxation calculator'!$C$9+B1113</f>
        <v>54000</v>
      </c>
      <c r="N1113" s="55">
        <f>J1113+B1113+'SS taxation calculator'!$C$7</f>
        <v>54000</v>
      </c>
      <c r="O1113" s="55">
        <f t="shared" si="15"/>
        <v>31500</v>
      </c>
      <c r="P1113" s="132">
        <f>VLOOKUP('SS taxation calculator'!$C$12,'SS taxation calculator'!$BC$6:$BF$16,3,FALSE)</f>
        <v>0</v>
      </c>
      <c r="Q1113" s="132">
        <f>VLOOKUP('SS taxation calculator'!$C$12,'SS taxation calculator'!$BC$6:$BF$16,4,FALSE)</f>
        <v>0</v>
      </c>
      <c r="R1113" s="132">
        <f t="shared" si="8"/>
        <v>1</v>
      </c>
      <c r="S1113" s="205">
        <f>VLOOKUP('SS taxation calculator'!$C$12,'SS taxation calculator'!$BC$6:$BF$16,2,FALSE)</f>
        <v>0</v>
      </c>
      <c r="T1113" s="132">
        <f t="shared" si="9"/>
        <v>0</v>
      </c>
    </row>
    <row r="1114" ht="15.75" customHeight="1">
      <c r="A1114" s="55">
        <f t="shared" si="13"/>
        <v>23500</v>
      </c>
      <c r="B1114" s="52">
        <f t="shared" si="14"/>
        <v>55000</v>
      </c>
      <c r="C1114" s="51">
        <f>'SS taxation calculator'!$G$7</f>
        <v>0</v>
      </c>
      <c r="D1114" s="52">
        <f>'SS taxation calculator'!$C$7+B1114+'SS taxation calculator'!$C$8+'SS taxation calculator'!$C$9*0.5-'Line By Line'!$E$12</f>
        <v>55000</v>
      </c>
      <c r="E1114" s="52">
        <f>IF(D1114&lt;'Line By Line'!$E$14,0,MIN(D1114-'Line By Line'!$E$14,'Line By Line'!$E$16))</f>
        <v>12000</v>
      </c>
      <c r="F1114" s="52">
        <f t="shared" si="3"/>
        <v>0</v>
      </c>
      <c r="G1114" s="51" t="str">
        <f t="shared" si="4"/>
        <v>50% of All SS</v>
      </c>
      <c r="H1114" s="51">
        <f>IF('Line By Line'!$E$14&lt;D1114,D1114-'Line By Line'!$E$14-E1114,0)</f>
        <v>11000</v>
      </c>
      <c r="I1114" s="52">
        <f>H1114*'SS taxation calculator'!$E$32</f>
        <v>9350</v>
      </c>
      <c r="J1114" s="52">
        <f t="shared" si="5"/>
        <v>0</v>
      </c>
      <c r="K1114" s="204" t="str">
        <f t="shared" si="6"/>
        <v>#DIV/0!</v>
      </c>
      <c r="L1114" s="54" t="str">
        <f>CONCATENATE("Adding $",ROUND(B1114/1000,1),"K actually added $",ROUND((B1114+(J1114-'SS taxation calculator'!$G$8))/1000,1),"K")</f>
        <v>Adding $55K actually added $55K</v>
      </c>
      <c r="M1114" s="61">
        <f>'SS taxation calculator'!$C$7+'SS taxation calculator'!$C$8+'SS taxation calculator'!$C$9+B1114</f>
        <v>55000</v>
      </c>
      <c r="N1114" s="55">
        <f>J1114+B1114+'SS taxation calculator'!$C$7</f>
        <v>55000</v>
      </c>
      <c r="O1114" s="55">
        <f t="shared" si="15"/>
        <v>31500</v>
      </c>
      <c r="P1114" s="132">
        <f>VLOOKUP('SS taxation calculator'!$C$12,'SS taxation calculator'!$BC$6:$BF$16,3,FALSE)</f>
        <v>0</v>
      </c>
      <c r="Q1114" s="132">
        <f>VLOOKUP('SS taxation calculator'!$C$12,'SS taxation calculator'!$BC$6:$BF$16,4,FALSE)</f>
        <v>0</v>
      </c>
      <c r="R1114" s="132">
        <f t="shared" si="8"/>
        <v>1</v>
      </c>
      <c r="S1114" s="205">
        <f>VLOOKUP('SS taxation calculator'!$C$12,'SS taxation calculator'!$BC$6:$BF$16,2,FALSE)</f>
        <v>0</v>
      </c>
      <c r="T1114" s="132">
        <f t="shared" si="9"/>
        <v>0</v>
      </c>
    </row>
    <row r="1115" ht="15.75" customHeight="1">
      <c r="A1115" s="55">
        <f t="shared" si="13"/>
        <v>24500</v>
      </c>
      <c r="B1115" s="52">
        <f t="shared" si="14"/>
        <v>56000</v>
      </c>
      <c r="C1115" s="51">
        <f>'SS taxation calculator'!$G$7</f>
        <v>0</v>
      </c>
      <c r="D1115" s="52">
        <f>'SS taxation calculator'!$C$7+B1115+'SS taxation calculator'!$C$8+'SS taxation calculator'!$C$9*0.5-'Line By Line'!$E$12</f>
        <v>56000</v>
      </c>
      <c r="E1115" s="52">
        <f>IF(D1115&lt;'Line By Line'!$E$14,0,MIN(D1115-'Line By Line'!$E$14,'Line By Line'!$E$16))</f>
        <v>12000</v>
      </c>
      <c r="F1115" s="52">
        <f t="shared" si="3"/>
        <v>0</v>
      </c>
      <c r="G1115" s="51" t="str">
        <f t="shared" si="4"/>
        <v>50% of All SS</v>
      </c>
      <c r="H1115" s="51">
        <f>IF('Line By Line'!$E$14&lt;D1115,D1115-'Line By Line'!$E$14-E1115,0)</f>
        <v>12000</v>
      </c>
      <c r="I1115" s="52">
        <f>H1115*'SS taxation calculator'!$E$32</f>
        <v>10200</v>
      </c>
      <c r="J1115" s="52">
        <f t="shared" si="5"/>
        <v>0</v>
      </c>
      <c r="K1115" s="204" t="str">
        <f t="shared" si="6"/>
        <v>#DIV/0!</v>
      </c>
      <c r="L1115" s="54" t="str">
        <f>CONCATENATE("Adding $",ROUND(B1115/1000,1),"K actually added $",ROUND((B1115+(J1115-'SS taxation calculator'!$G$8))/1000,1),"K")</f>
        <v>Adding $56K actually added $56K</v>
      </c>
      <c r="M1115" s="61">
        <f>'SS taxation calculator'!$C$7+'SS taxation calculator'!$C$8+'SS taxation calculator'!$C$9+B1115</f>
        <v>56000</v>
      </c>
      <c r="N1115" s="55">
        <f>J1115+B1115+'SS taxation calculator'!$C$7</f>
        <v>56000</v>
      </c>
      <c r="O1115" s="55">
        <f t="shared" si="15"/>
        <v>31500</v>
      </c>
      <c r="P1115" s="132">
        <f>VLOOKUP('SS taxation calculator'!$C$12,'SS taxation calculator'!$BC$6:$BF$16,3,FALSE)</f>
        <v>0</v>
      </c>
      <c r="Q1115" s="132">
        <f>VLOOKUP('SS taxation calculator'!$C$12,'SS taxation calculator'!$BC$6:$BF$16,4,FALSE)</f>
        <v>0</v>
      </c>
      <c r="R1115" s="132">
        <f t="shared" si="8"/>
        <v>1</v>
      </c>
      <c r="S1115" s="205">
        <f>VLOOKUP('SS taxation calculator'!$C$12,'SS taxation calculator'!$BC$6:$BF$16,2,FALSE)</f>
        <v>0</v>
      </c>
      <c r="T1115" s="132">
        <f t="shared" si="9"/>
        <v>0</v>
      </c>
    </row>
    <row r="1116" ht="15.75" customHeight="1">
      <c r="A1116" s="55">
        <f t="shared" si="13"/>
        <v>25500</v>
      </c>
      <c r="B1116" s="52">
        <f t="shared" si="14"/>
        <v>57000</v>
      </c>
      <c r="C1116" s="51">
        <f>'SS taxation calculator'!$G$7</f>
        <v>0</v>
      </c>
      <c r="D1116" s="52">
        <f>'SS taxation calculator'!$C$7+B1116+'SS taxation calculator'!$C$8+'SS taxation calculator'!$C$9*0.5-'Line By Line'!$E$12</f>
        <v>57000</v>
      </c>
      <c r="E1116" s="52">
        <f>IF(D1116&lt;'Line By Line'!$E$14,0,MIN(D1116-'Line By Line'!$E$14,'Line By Line'!$E$16))</f>
        <v>12000</v>
      </c>
      <c r="F1116" s="52">
        <f t="shared" si="3"/>
        <v>0</v>
      </c>
      <c r="G1116" s="51" t="str">
        <f t="shared" si="4"/>
        <v>50% of All SS</v>
      </c>
      <c r="H1116" s="51">
        <f>IF('Line By Line'!$E$14&lt;D1116,D1116-'Line By Line'!$E$14-E1116,0)</f>
        <v>13000</v>
      </c>
      <c r="I1116" s="52">
        <f>H1116*'SS taxation calculator'!$E$32</f>
        <v>11050</v>
      </c>
      <c r="J1116" s="52">
        <f t="shared" si="5"/>
        <v>0</v>
      </c>
      <c r="K1116" s="204" t="str">
        <f t="shared" si="6"/>
        <v>#DIV/0!</v>
      </c>
      <c r="L1116" s="54" t="str">
        <f>CONCATENATE("Adding $",ROUND(B1116/1000,1),"K actually added $",ROUND((B1116+(J1116-'SS taxation calculator'!$G$8))/1000,1),"K")</f>
        <v>Adding $57K actually added $57K</v>
      </c>
      <c r="M1116" s="61">
        <f>'SS taxation calculator'!$C$7+'SS taxation calculator'!$C$8+'SS taxation calculator'!$C$9+B1116</f>
        <v>57000</v>
      </c>
      <c r="N1116" s="55">
        <f>J1116+B1116+'SS taxation calculator'!$C$7</f>
        <v>57000</v>
      </c>
      <c r="O1116" s="55">
        <f t="shared" si="15"/>
        <v>31500</v>
      </c>
      <c r="P1116" s="132">
        <f>VLOOKUP('SS taxation calculator'!$C$12,'SS taxation calculator'!$BC$6:$BF$16,3,FALSE)</f>
        <v>0</v>
      </c>
      <c r="Q1116" s="132">
        <f>VLOOKUP('SS taxation calculator'!$C$12,'SS taxation calculator'!$BC$6:$BF$16,4,FALSE)</f>
        <v>0</v>
      </c>
      <c r="R1116" s="132">
        <f t="shared" si="8"/>
        <v>1</v>
      </c>
      <c r="S1116" s="205">
        <f>VLOOKUP('SS taxation calculator'!$C$12,'SS taxation calculator'!$BC$6:$BF$16,2,FALSE)</f>
        <v>0</v>
      </c>
      <c r="T1116" s="132">
        <f t="shared" si="9"/>
        <v>0</v>
      </c>
    </row>
    <row r="1117" ht="15.75" customHeight="1">
      <c r="A1117" s="55">
        <f t="shared" si="13"/>
        <v>26500</v>
      </c>
      <c r="B1117" s="52">
        <f t="shared" si="14"/>
        <v>58000</v>
      </c>
      <c r="C1117" s="51">
        <f>'SS taxation calculator'!$G$7</f>
        <v>0</v>
      </c>
      <c r="D1117" s="52">
        <f>'SS taxation calculator'!$C$7+B1117+'SS taxation calculator'!$C$8+'SS taxation calculator'!$C$9*0.5-'Line By Line'!$E$12</f>
        <v>58000</v>
      </c>
      <c r="E1117" s="52">
        <f>IF(D1117&lt;'Line By Line'!$E$14,0,MIN(D1117-'Line By Line'!$E$14,'Line By Line'!$E$16))</f>
        <v>12000</v>
      </c>
      <c r="F1117" s="52">
        <f t="shared" si="3"/>
        <v>0</v>
      </c>
      <c r="G1117" s="51" t="str">
        <f t="shared" si="4"/>
        <v>50% of All SS</v>
      </c>
      <c r="H1117" s="51">
        <f>IF('Line By Line'!$E$14&lt;D1117,D1117-'Line By Line'!$E$14-E1117,0)</f>
        <v>14000</v>
      </c>
      <c r="I1117" s="52">
        <f>H1117*'SS taxation calculator'!$E$32</f>
        <v>11900</v>
      </c>
      <c r="J1117" s="52">
        <f t="shared" si="5"/>
        <v>0</v>
      </c>
      <c r="K1117" s="204" t="str">
        <f t="shared" si="6"/>
        <v>#DIV/0!</v>
      </c>
      <c r="L1117" s="54" t="str">
        <f>CONCATENATE("Adding $",ROUND(B1117/1000,1),"K actually added $",ROUND((B1117+(J1117-'SS taxation calculator'!$G$8))/1000,1),"K")</f>
        <v>Adding $58K actually added $58K</v>
      </c>
      <c r="M1117" s="61">
        <f>'SS taxation calculator'!$C$7+'SS taxation calculator'!$C$8+'SS taxation calculator'!$C$9+B1117</f>
        <v>58000</v>
      </c>
      <c r="N1117" s="55">
        <f>J1117+B1117+'SS taxation calculator'!$C$7</f>
        <v>58000</v>
      </c>
      <c r="O1117" s="55">
        <f t="shared" si="15"/>
        <v>31500</v>
      </c>
      <c r="P1117" s="132">
        <f>VLOOKUP('SS taxation calculator'!$C$12,'SS taxation calculator'!$BC$6:$BF$16,3,FALSE)</f>
        <v>0</v>
      </c>
      <c r="Q1117" s="132">
        <f>VLOOKUP('SS taxation calculator'!$C$12,'SS taxation calculator'!$BC$6:$BF$16,4,FALSE)</f>
        <v>0</v>
      </c>
      <c r="R1117" s="132">
        <f t="shared" si="8"/>
        <v>1</v>
      </c>
      <c r="S1117" s="205">
        <f>VLOOKUP('SS taxation calculator'!$C$12,'SS taxation calculator'!$BC$6:$BF$16,2,FALSE)</f>
        <v>0</v>
      </c>
      <c r="T1117" s="132">
        <f t="shared" si="9"/>
        <v>0</v>
      </c>
    </row>
    <row r="1118" ht="15.75" customHeight="1">
      <c r="A1118" s="55">
        <f t="shared" si="13"/>
        <v>27500</v>
      </c>
      <c r="B1118" s="52">
        <f t="shared" si="14"/>
        <v>59000</v>
      </c>
      <c r="C1118" s="51">
        <f>'SS taxation calculator'!$G$7</f>
        <v>0</v>
      </c>
      <c r="D1118" s="52">
        <f>'SS taxation calculator'!$C$7+B1118+'SS taxation calculator'!$C$8+'SS taxation calculator'!$C$9*0.5-'Line By Line'!$E$12</f>
        <v>59000</v>
      </c>
      <c r="E1118" s="52">
        <f>IF(D1118&lt;'Line By Line'!$E$14,0,MIN(D1118-'Line By Line'!$E$14,'Line By Line'!$E$16))</f>
        <v>12000</v>
      </c>
      <c r="F1118" s="52">
        <f t="shared" si="3"/>
        <v>0</v>
      </c>
      <c r="G1118" s="51" t="str">
        <f t="shared" si="4"/>
        <v>50% of All SS</v>
      </c>
      <c r="H1118" s="51">
        <f>IF('Line By Line'!$E$14&lt;D1118,D1118-'Line By Line'!$E$14-E1118,0)</f>
        <v>15000</v>
      </c>
      <c r="I1118" s="52">
        <f>H1118*'SS taxation calculator'!$E$32</f>
        <v>12750</v>
      </c>
      <c r="J1118" s="52">
        <f t="shared" si="5"/>
        <v>0</v>
      </c>
      <c r="K1118" s="204" t="str">
        <f t="shared" si="6"/>
        <v>#DIV/0!</v>
      </c>
      <c r="L1118" s="54" t="str">
        <f>CONCATENATE("Adding $",ROUND(B1118/1000,1),"K actually added $",ROUND((B1118+(J1118-'SS taxation calculator'!$G$8))/1000,1),"K")</f>
        <v>Adding $59K actually added $59K</v>
      </c>
      <c r="M1118" s="61">
        <f>'SS taxation calculator'!$C$7+'SS taxation calculator'!$C$8+'SS taxation calculator'!$C$9+B1118</f>
        <v>59000</v>
      </c>
      <c r="N1118" s="55">
        <f>J1118+B1118+'SS taxation calculator'!$C$7</f>
        <v>59000</v>
      </c>
      <c r="O1118" s="55">
        <f t="shared" si="15"/>
        <v>31500</v>
      </c>
      <c r="P1118" s="132">
        <f>VLOOKUP('SS taxation calculator'!$C$12,'SS taxation calculator'!$BC$6:$BF$16,3,FALSE)</f>
        <v>0</v>
      </c>
      <c r="Q1118" s="132">
        <f>VLOOKUP('SS taxation calculator'!$C$12,'SS taxation calculator'!$BC$6:$BF$16,4,FALSE)</f>
        <v>0</v>
      </c>
      <c r="R1118" s="132">
        <f t="shared" si="8"/>
        <v>1</v>
      </c>
      <c r="S1118" s="205">
        <f>VLOOKUP('SS taxation calculator'!$C$12,'SS taxation calculator'!$BC$6:$BF$16,2,FALSE)</f>
        <v>0</v>
      </c>
      <c r="T1118" s="132">
        <f t="shared" si="9"/>
        <v>0</v>
      </c>
    </row>
    <row r="1119" ht="15.75" customHeight="1">
      <c r="A1119" s="55">
        <f t="shared" si="13"/>
        <v>28500</v>
      </c>
      <c r="B1119" s="52">
        <f t="shared" si="14"/>
        <v>60000</v>
      </c>
      <c r="C1119" s="51">
        <f>'SS taxation calculator'!$G$7</f>
        <v>0</v>
      </c>
      <c r="D1119" s="52">
        <f>'SS taxation calculator'!$C$7+B1119+'SS taxation calculator'!$C$8+'SS taxation calculator'!$C$9*0.5-'Line By Line'!$E$12</f>
        <v>60000</v>
      </c>
      <c r="E1119" s="52">
        <f>IF(D1119&lt;'Line By Line'!$E$14,0,MIN(D1119-'Line By Line'!$E$14,'Line By Line'!$E$16))</f>
        <v>12000</v>
      </c>
      <c r="F1119" s="52">
        <f t="shared" si="3"/>
        <v>0</v>
      </c>
      <c r="G1119" s="51" t="str">
        <f t="shared" si="4"/>
        <v>50% of All SS</v>
      </c>
      <c r="H1119" s="51">
        <f>IF('Line By Line'!$E$14&lt;D1119,D1119-'Line By Line'!$E$14-E1119,0)</f>
        <v>16000</v>
      </c>
      <c r="I1119" s="52">
        <f>H1119*'SS taxation calculator'!$E$32</f>
        <v>13600</v>
      </c>
      <c r="J1119" s="52">
        <f t="shared" si="5"/>
        <v>0</v>
      </c>
      <c r="K1119" s="204" t="str">
        <f t="shared" si="6"/>
        <v>#DIV/0!</v>
      </c>
      <c r="L1119" s="54" t="str">
        <f>CONCATENATE("Adding $",ROUND(B1119/1000,1),"K actually added $",ROUND((B1119+(J1119-'SS taxation calculator'!$G$8))/1000,1),"K")</f>
        <v>Adding $60K actually added $60K</v>
      </c>
      <c r="M1119" s="61">
        <f>'SS taxation calculator'!$C$7+'SS taxation calculator'!$C$8+'SS taxation calculator'!$C$9+B1119</f>
        <v>60000</v>
      </c>
      <c r="N1119" s="55">
        <f>J1119+B1119+'SS taxation calculator'!$C$7</f>
        <v>60000</v>
      </c>
      <c r="O1119" s="55">
        <f t="shared" si="15"/>
        <v>31500</v>
      </c>
      <c r="P1119" s="132">
        <f>VLOOKUP('SS taxation calculator'!$C$12,'SS taxation calculator'!$BC$6:$BF$16,3,FALSE)</f>
        <v>0</v>
      </c>
      <c r="Q1119" s="132">
        <f>VLOOKUP('SS taxation calculator'!$C$12,'SS taxation calculator'!$BC$6:$BF$16,4,FALSE)</f>
        <v>0</v>
      </c>
      <c r="R1119" s="132">
        <f t="shared" si="8"/>
        <v>1</v>
      </c>
      <c r="S1119" s="205">
        <f>VLOOKUP('SS taxation calculator'!$C$12,'SS taxation calculator'!$BC$6:$BF$16,2,FALSE)</f>
        <v>0</v>
      </c>
      <c r="T1119" s="132">
        <f t="shared" si="9"/>
        <v>0</v>
      </c>
    </row>
    <row r="1120" ht="15.75" customHeight="1">
      <c r="A1120" s="55">
        <f t="shared" si="13"/>
        <v>29500</v>
      </c>
      <c r="B1120" s="52">
        <f t="shared" si="14"/>
        <v>61000</v>
      </c>
      <c r="C1120" s="51">
        <f>'SS taxation calculator'!$G$7</f>
        <v>0</v>
      </c>
      <c r="D1120" s="52">
        <f>'SS taxation calculator'!$C$7+B1120+'SS taxation calculator'!$C$8+'SS taxation calculator'!$C$9*0.5-'Line By Line'!$E$12</f>
        <v>61000</v>
      </c>
      <c r="E1120" s="52">
        <f>IF(D1120&lt;'Line By Line'!$E$14,0,MIN(D1120-'Line By Line'!$E$14,'Line By Line'!$E$16))</f>
        <v>12000</v>
      </c>
      <c r="F1120" s="52">
        <f t="shared" si="3"/>
        <v>0</v>
      </c>
      <c r="G1120" s="51" t="str">
        <f t="shared" si="4"/>
        <v>50% of All SS</v>
      </c>
      <c r="H1120" s="51">
        <f>IF('Line By Line'!$E$14&lt;D1120,D1120-'Line By Line'!$E$14-E1120,0)</f>
        <v>17000</v>
      </c>
      <c r="I1120" s="52">
        <f>H1120*'SS taxation calculator'!$E$32</f>
        <v>14450</v>
      </c>
      <c r="J1120" s="52">
        <f t="shared" si="5"/>
        <v>0</v>
      </c>
      <c r="K1120" s="204" t="str">
        <f t="shared" si="6"/>
        <v>#DIV/0!</v>
      </c>
      <c r="L1120" s="54" t="str">
        <f>CONCATENATE("Adding $",ROUND(B1120/1000,1),"K actually added $",ROUND((B1120+(J1120-'SS taxation calculator'!$G$8))/1000,1),"K")</f>
        <v>Adding $61K actually added $61K</v>
      </c>
      <c r="M1120" s="61">
        <f>'SS taxation calculator'!$C$7+'SS taxation calculator'!$C$8+'SS taxation calculator'!$C$9+B1120</f>
        <v>61000</v>
      </c>
      <c r="N1120" s="55">
        <f>J1120+B1120+'SS taxation calculator'!$C$7</f>
        <v>61000</v>
      </c>
      <c r="O1120" s="55">
        <f t="shared" si="15"/>
        <v>31500</v>
      </c>
      <c r="P1120" s="132">
        <f>VLOOKUP('SS taxation calculator'!$C$12,'SS taxation calculator'!$BC$6:$BF$16,3,FALSE)</f>
        <v>0</v>
      </c>
      <c r="Q1120" s="132">
        <f>VLOOKUP('SS taxation calculator'!$C$12,'SS taxation calculator'!$BC$6:$BF$16,4,FALSE)</f>
        <v>0</v>
      </c>
      <c r="R1120" s="132">
        <f t="shared" si="8"/>
        <v>1</v>
      </c>
      <c r="S1120" s="205">
        <f>VLOOKUP('SS taxation calculator'!$C$12,'SS taxation calculator'!$BC$6:$BF$16,2,FALSE)</f>
        <v>0</v>
      </c>
      <c r="T1120" s="132">
        <f t="shared" si="9"/>
        <v>0</v>
      </c>
    </row>
    <row r="1121" ht="15.75" customHeight="1">
      <c r="A1121" s="55">
        <f t="shared" si="13"/>
        <v>30500</v>
      </c>
      <c r="B1121" s="52">
        <f t="shared" si="14"/>
        <v>62000</v>
      </c>
      <c r="C1121" s="51">
        <f>'SS taxation calculator'!$G$7</f>
        <v>0</v>
      </c>
      <c r="D1121" s="52">
        <f>'SS taxation calculator'!$C$7+B1121+'SS taxation calculator'!$C$8+'SS taxation calculator'!$C$9*0.5-'Line By Line'!$E$12</f>
        <v>62000</v>
      </c>
      <c r="E1121" s="52">
        <f>IF(D1121&lt;'Line By Line'!$E$14,0,MIN(D1121-'Line By Line'!$E$14,'Line By Line'!$E$16))</f>
        <v>12000</v>
      </c>
      <c r="F1121" s="52">
        <f t="shared" si="3"/>
        <v>0</v>
      </c>
      <c r="G1121" s="51" t="str">
        <f t="shared" si="4"/>
        <v>50% of All SS</v>
      </c>
      <c r="H1121" s="51">
        <f>IF('Line By Line'!$E$14&lt;D1121,D1121-'Line By Line'!$E$14-E1121,0)</f>
        <v>18000</v>
      </c>
      <c r="I1121" s="52">
        <f>H1121*'SS taxation calculator'!$E$32</f>
        <v>15300</v>
      </c>
      <c r="J1121" s="52">
        <f t="shared" si="5"/>
        <v>0</v>
      </c>
      <c r="K1121" s="204" t="str">
        <f t="shared" si="6"/>
        <v>#DIV/0!</v>
      </c>
      <c r="L1121" s="54" t="str">
        <f>CONCATENATE("Adding $",ROUND(B1121/1000,1),"K actually added $",ROUND((B1121+(J1121-'SS taxation calculator'!$G$8))/1000,1),"K")</f>
        <v>Adding $62K actually added $62K</v>
      </c>
      <c r="M1121" s="61">
        <f>'SS taxation calculator'!$C$7+'SS taxation calculator'!$C$8+'SS taxation calculator'!$C$9+B1121</f>
        <v>62000</v>
      </c>
      <c r="N1121" s="55">
        <f>J1121+B1121+'SS taxation calculator'!$C$7</f>
        <v>62000</v>
      </c>
      <c r="O1121" s="55">
        <f t="shared" si="15"/>
        <v>31500</v>
      </c>
      <c r="P1121" s="132">
        <f>VLOOKUP('SS taxation calculator'!$C$12,'SS taxation calculator'!$BC$6:$BF$16,3,FALSE)</f>
        <v>0</v>
      </c>
      <c r="Q1121" s="132">
        <f>VLOOKUP('SS taxation calculator'!$C$12,'SS taxation calculator'!$BC$6:$BF$16,4,FALSE)</f>
        <v>0</v>
      </c>
      <c r="R1121" s="132">
        <f t="shared" si="8"/>
        <v>1</v>
      </c>
      <c r="S1121" s="205">
        <f>VLOOKUP('SS taxation calculator'!$C$12,'SS taxation calculator'!$BC$6:$BF$16,2,FALSE)</f>
        <v>0</v>
      </c>
      <c r="T1121" s="132">
        <f t="shared" si="9"/>
        <v>0</v>
      </c>
    </row>
    <row r="1122" ht="15.75" customHeight="1">
      <c r="A1122" s="55">
        <f t="shared" si="13"/>
        <v>31500</v>
      </c>
      <c r="B1122" s="52">
        <f t="shared" si="14"/>
        <v>63000</v>
      </c>
      <c r="C1122" s="51">
        <f>'SS taxation calculator'!$G$7</f>
        <v>0</v>
      </c>
      <c r="D1122" s="52">
        <f>'SS taxation calculator'!$C$7+B1122+'SS taxation calculator'!$C$8+'SS taxation calculator'!$C$9*0.5-'Line By Line'!$E$12</f>
        <v>63000</v>
      </c>
      <c r="E1122" s="52">
        <f>IF(D1122&lt;'Line By Line'!$E$14,0,MIN(D1122-'Line By Line'!$E$14,'Line By Line'!$E$16))</f>
        <v>12000</v>
      </c>
      <c r="F1122" s="52">
        <f t="shared" si="3"/>
        <v>0</v>
      </c>
      <c r="G1122" s="51" t="str">
        <f t="shared" si="4"/>
        <v>50% of All SS</v>
      </c>
      <c r="H1122" s="51">
        <f>IF('Line By Line'!$E$14&lt;D1122,D1122-'Line By Line'!$E$14-E1122,0)</f>
        <v>19000</v>
      </c>
      <c r="I1122" s="52">
        <f>H1122*'SS taxation calculator'!$E$32</f>
        <v>16150</v>
      </c>
      <c r="J1122" s="52">
        <f t="shared" si="5"/>
        <v>0</v>
      </c>
      <c r="K1122" s="204" t="str">
        <f t="shared" si="6"/>
        <v>#DIV/0!</v>
      </c>
      <c r="L1122" s="54" t="str">
        <f>CONCATENATE("Adding $",ROUND(B1122/1000,1),"K actually added $",ROUND((B1122+(J1122-'SS taxation calculator'!$G$8))/1000,1),"K")</f>
        <v>Adding $63K actually added $63K</v>
      </c>
      <c r="M1122" s="61">
        <f>'SS taxation calculator'!$C$7+'SS taxation calculator'!$C$8+'SS taxation calculator'!$C$9+B1122</f>
        <v>63000</v>
      </c>
      <c r="N1122" s="55">
        <f>J1122+B1122+'SS taxation calculator'!$C$7</f>
        <v>63000</v>
      </c>
      <c r="O1122" s="55">
        <f t="shared" si="15"/>
        <v>31500</v>
      </c>
      <c r="P1122" s="132">
        <f>VLOOKUP('SS taxation calculator'!$C$12,'SS taxation calculator'!$BC$6:$BF$16,3,FALSE)</f>
        <v>0</v>
      </c>
      <c r="Q1122" s="132">
        <f>VLOOKUP('SS taxation calculator'!$C$12,'SS taxation calculator'!$BC$6:$BF$16,4,FALSE)</f>
        <v>0</v>
      </c>
      <c r="R1122" s="132">
        <f t="shared" si="8"/>
        <v>1</v>
      </c>
      <c r="S1122" s="205">
        <f>VLOOKUP('SS taxation calculator'!$C$12,'SS taxation calculator'!$BC$6:$BF$16,2,FALSE)</f>
        <v>0</v>
      </c>
      <c r="T1122" s="132">
        <f t="shared" si="9"/>
        <v>0</v>
      </c>
    </row>
    <row r="1123" ht="15.75" customHeight="1">
      <c r="A1123" s="55">
        <f t="shared" si="13"/>
        <v>32500</v>
      </c>
      <c r="B1123" s="52">
        <f t="shared" si="14"/>
        <v>64000</v>
      </c>
      <c r="C1123" s="51">
        <f>'SS taxation calculator'!$G$7</f>
        <v>0</v>
      </c>
      <c r="D1123" s="52">
        <f>'SS taxation calculator'!$C$7+B1123+'SS taxation calculator'!$C$8+'SS taxation calculator'!$C$9*0.5-'Line By Line'!$E$12</f>
        <v>64000</v>
      </c>
      <c r="E1123" s="52">
        <f>IF(D1123&lt;'Line By Line'!$E$14,0,MIN(D1123-'Line By Line'!$E$14,'Line By Line'!$E$16))</f>
        <v>12000</v>
      </c>
      <c r="F1123" s="52">
        <f t="shared" si="3"/>
        <v>0</v>
      </c>
      <c r="G1123" s="51" t="str">
        <f t="shared" si="4"/>
        <v>50% of All SS</v>
      </c>
      <c r="H1123" s="51">
        <f>IF('Line By Line'!$E$14&lt;D1123,D1123-'Line By Line'!$E$14-E1123,0)</f>
        <v>20000</v>
      </c>
      <c r="I1123" s="52">
        <f>H1123*'SS taxation calculator'!$E$32</f>
        <v>17000</v>
      </c>
      <c r="J1123" s="52">
        <f t="shared" si="5"/>
        <v>0</v>
      </c>
      <c r="K1123" s="204" t="str">
        <f t="shared" si="6"/>
        <v>#DIV/0!</v>
      </c>
      <c r="L1123" s="54" t="str">
        <f>CONCATENATE("Adding $",ROUND(B1123/1000,1),"K actually added $",ROUND((B1123+(J1123-'SS taxation calculator'!$G$8))/1000,1),"K")</f>
        <v>Adding $64K actually added $64K</v>
      </c>
      <c r="M1123" s="61">
        <f>'SS taxation calculator'!$C$7+'SS taxation calculator'!$C$8+'SS taxation calculator'!$C$9+B1123</f>
        <v>64000</v>
      </c>
      <c r="N1123" s="55">
        <f>J1123+B1123+'SS taxation calculator'!$C$7</f>
        <v>64000</v>
      </c>
      <c r="O1123" s="55">
        <f t="shared" si="15"/>
        <v>31500</v>
      </c>
      <c r="P1123" s="132">
        <f>VLOOKUP('SS taxation calculator'!$C$12,'SS taxation calculator'!$BC$6:$BF$16,3,FALSE)</f>
        <v>0</v>
      </c>
      <c r="Q1123" s="132">
        <f>VLOOKUP('SS taxation calculator'!$C$12,'SS taxation calculator'!$BC$6:$BF$16,4,FALSE)</f>
        <v>0</v>
      </c>
      <c r="R1123" s="132">
        <f t="shared" si="8"/>
        <v>1</v>
      </c>
      <c r="S1123" s="205">
        <f>VLOOKUP('SS taxation calculator'!$C$12,'SS taxation calculator'!$BC$6:$BF$16,2,FALSE)</f>
        <v>0</v>
      </c>
      <c r="T1123" s="132">
        <f t="shared" si="9"/>
        <v>0</v>
      </c>
    </row>
    <row r="1124" ht="15.75" customHeight="1">
      <c r="A1124" s="55">
        <f t="shared" si="13"/>
        <v>33500</v>
      </c>
      <c r="B1124" s="52">
        <f t="shared" si="14"/>
        <v>65000</v>
      </c>
      <c r="C1124" s="51">
        <f>'SS taxation calculator'!$G$7</f>
        <v>0</v>
      </c>
      <c r="D1124" s="52">
        <f>'SS taxation calculator'!$C$7+B1124+'SS taxation calculator'!$C$8+'SS taxation calculator'!$C$9*0.5-'Line By Line'!$E$12</f>
        <v>65000</v>
      </c>
      <c r="E1124" s="52">
        <f>IF(D1124&lt;'Line By Line'!$E$14,0,MIN(D1124-'Line By Line'!$E$14,'Line By Line'!$E$16))</f>
        <v>12000</v>
      </c>
      <c r="F1124" s="52">
        <f t="shared" si="3"/>
        <v>0</v>
      </c>
      <c r="G1124" s="51" t="str">
        <f t="shared" si="4"/>
        <v>50% of All SS</v>
      </c>
      <c r="H1124" s="51">
        <f>IF('Line By Line'!$E$14&lt;D1124,D1124-'Line By Line'!$E$14-E1124,0)</f>
        <v>21000</v>
      </c>
      <c r="I1124" s="52">
        <f>H1124*'SS taxation calculator'!$E$32</f>
        <v>17850</v>
      </c>
      <c r="J1124" s="52">
        <f t="shared" si="5"/>
        <v>0</v>
      </c>
      <c r="K1124" s="204" t="str">
        <f t="shared" si="6"/>
        <v>#DIV/0!</v>
      </c>
      <c r="L1124" s="54" t="str">
        <f>CONCATENATE("Adding $",ROUND(B1124/1000,1),"K actually added $",ROUND((B1124+(J1124-'SS taxation calculator'!$G$8))/1000,1),"K")</f>
        <v>Adding $65K actually added $65K</v>
      </c>
      <c r="M1124" s="61">
        <f>'SS taxation calculator'!$C$7+'SS taxation calculator'!$C$8+'SS taxation calculator'!$C$9+B1124</f>
        <v>65000</v>
      </c>
      <c r="N1124" s="55">
        <f>J1124+B1124+'SS taxation calculator'!$C$7</f>
        <v>65000</v>
      </c>
      <c r="O1124" s="55">
        <f t="shared" si="15"/>
        <v>31500</v>
      </c>
      <c r="P1124" s="132">
        <f>VLOOKUP('SS taxation calculator'!$C$12,'SS taxation calculator'!$BC$6:$BF$16,3,FALSE)</f>
        <v>0</v>
      </c>
      <c r="Q1124" s="132">
        <f>VLOOKUP('SS taxation calculator'!$C$12,'SS taxation calculator'!$BC$6:$BF$16,4,FALSE)</f>
        <v>0</v>
      </c>
      <c r="R1124" s="132">
        <f t="shared" si="8"/>
        <v>1</v>
      </c>
      <c r="S1124" s="205">
        <f>VLOOKUP('SS taxation calculator'!$C$12,'SS taxation calculator'!$BC$6:$BF$16,2,FALSE)</f>
        <v>0</v>
      </c>
      <c r="T1124" s="132">
        <f t="shared" si="9"/>
        <v>0</v>
      </c>
    </row>
    <row r="1125" ht="15.75" customHeight="1">
      <c r="A1125" s="55">
        <f t="shared" si="13"/>
        <v>34500</v>
      </c>
      <c r="B1125" s="52">
        <f t="shared" si="14"/>
        <v>66000</v>
      </c>
      <c r="C1125" s="51">
        <f>'SS taxation calculator'!$G$7</f>
        <v>0</v>
      </c>
      <c r="D1125" s="52">
        <f>'SS taxation calculator'!$C$7+B1125+'SS taxation calculator'!$C$8+'SS taxation calculator'!$C$9*0.5-'Line By Line'!$E$12</f>
        <v>66000</v>
      </c>
      <c r="E1125" s="52">
        <f>IF(D1125&lt;'Line By Line'!$E$14,0,MIN(D1125-'Line By Line'!$E$14,'Line By Line'!$E$16))</f>
        <v>12000</v>
      </c>
      <c r="F1125" s="52">
        <f t="shared" si="3"/>
        <v>0</v>
      </c>
      <c r="G1125" s="51" t="str">
        <f t="shared" si="4"/>
        <v>50% of All SS</v>
      </c>
      <c r="H1125" s="51">
        <f>IF('Line By Line'!$E$14&lt;D1125,D1125-'Line By Line'!$E$14-E1125,0)</f>
        <v>22000</v>
      </c>
      <c r="I1125" s="52">
        <f>H1125*'SS taxation calculator'!$E$32</f>
        <v>18700</v>
      </c>
      <c r="J1125" s="52">
        <f t="shared" si="5"/>
        <v>0</v>
      </c>
      <c r="K1125" s="204" t="str">
        <f t="shared" si="6"/>
        <v>#DIV/0!</v>
      </c>
      <c r="L1125" s="54" t="str">
        <f>CONCATENATE("Adding $",ROUND(B1125/1000,1),"K actually added $",ROUND((B1125+(J1125-'SS taxation calculator'!$G$8))/1000,1),"K")</f>
        <v>Adding $66K actually added $66K</v>
      </c>
      <c r="M1125" s="61">
        <f>'SS taxation calculator'!$C$7+'SS taxation calculator'!$C$8+'SS taxation calculator'!$C$9+B1125</f>
        <v>66000</v>
      </c>
      <c r="N1125" s="55">
        <f>J1125+B1125+'SS taxation calculator'!$C$7</f>
        <v>66000</v>
      </c>
      <c r="O1125" s="55">
        <f t="shared" si="15"/>
        <v>31500</v>
      </c>
      <c r="P1125" s="132">
        <f>VLOOKUP('SS taxation calculator'!$C$12,'SS taxation calculator'!$BC$6:$BF$16,3,FALSE)</f>
        <v>0</v>
      </c>
      <c r="Q1125" s="132">
        <f>VLOOKUP('SS taxation calculator'!$C$12,'SS taxation calculator'!$BC$6:$BF$16,4,FALSE)</f>
        <v>0</v>
      </c>
      <c r="R1125" s="132">
        <f t="shared" si="8"/>
        <v>1</v>
      </c>
      <c r="S1125" s="205">
        <f>VLOOKUP('SS taxation calculator'!$C$12,'SS taxation calculator'!$BC$6:$BF$16,2,FALSE)</f>
        <v>0</v>
      </c>
      <c r="T1125" s="132">
        <f t="shared" si="9"/>
        <v>0</v>
      </c>
    </row>
    <row r="1126" ht="15.75" customHeight="1">
      <c r="A1126" s="55">
        <f t="shared" si="13"/>
        <v>35500</v>
      </c>
      <c r="B1126" s="52">
        <f t="shared" si="14"/>
        <v>67000</v>
      </c>
      <c r="C1126" s="51">
        <f>'SS taxation calculator'!$G$7</f>
        <v>0</v>
      </c>
      <c r="D1126" s="52">
        <f>'SS taxation calculator'!$C$7+B1126+'SS taxation calculator'!$C$8+'SS taxation calculator'!$C$9*0.5-'Line By Line'!$E$12</f>
        <v>67000</v>
      </c>
      <c r="E1126" s="52">
        <f>IF(D1126&lt;'Line By Line'!$E$14,0,MIN(D1126-'Line By Line'!$E$14,'Line By Line'!$E$16))</f>
        <v>12000</v>
      </c>
      <c r="F1126" s="52">
        <f t="shared" si="3"/>
        <v>0</v>
      </c>
      <c r="G1126" s="51" t="str">
        <f t="shared" si="4"/>
        <v>50% of All SS</v>
      </c>
      <c r="H1126" s="51">
        <f>IF('Line By Line'!$E$14&lt;D1126,D1126-'Line By Line'!$E$14-E1126,0)</f>
        <v>23000</v>
      </c>
      <c r="I1126" s="52">
        <f>H1126*'SS taxation calculator'!$E$32</f>
        <v>19550</v>
      </c>
      <c r="J1126" s="52">
        <f t="shared" si="5"/>
        <v>0</v>
      </c>
      <c r="K1126" s="204" t="str">
        <f t="shared" si="6"/>
        <v>#DIV/0!</v>
      </c>
      <c r="L1126" s="54" t="str">
        <f>CONCATENATE("Adding $",ROUND(B1126/1000,1),"K actually added $",ROUND((B1126+(J1126-'SS taxation calculator'!$G$8))/1000,1),"K")</f>
        <v>Adding $67K actually added $67K</v>
      </c>
      <c r="M1126" s="61">
        <f>'SS taxation calculator'!$C$7+'SS taxation calculator'!$C$8+'SS taxation calculator'!$C$9+B1126</f>
        <v>67000</v>
      </c>
      <c r="N1126" s="55">
        <f>J1126+B1126+'SS taxation calculator'!$C$7</f>
        <v>67000</v>
      </c>
      <c r="O1126" s="55">
        <f t="shared" si="15"/>
        <v>31500</v>
      </c>
      <c r="P1126" s="132">
        <f>VLOOKUP('SS taxation calculator'!$C$12,'SS taxation calculator'!$BC$6:$BF$16,3,FALSE)</f>
        <v>0</v>
      </c>
      <c r="Q1126" s="132">
        <f>VLOOKUP('SS taxation calculator'!$C$12,'SS taxation calculator'!$BC$6:$BF$16,4,FALSE)</f>
        <v>0</v>
      </c>
      <c r="R1126" s="132">
        <f t="shared" si="8"/>
        <v>1</v>
      </c>
      <c r="S1126" s="205">
        <f>VLOOKUP('SS taxation calculator'!$C$12,'SS taxation calculator'!$BC$6:$BF$16,2,FALSE)</f>
        <v>0</v>
      </c>
      <c r="T1126" s="132">
        <f t="shared" si="9"/>
        <v>0</v>
      </c>
    </row>
    <row r="1127" ht="15.75" customHeight="1">
      <c r="A1127" s="55">
        <f t="shared" si="13"/>
        <v>36500</v>
      </c>
      <c r="B1127" s="52">
        <f t="shared" si="14"/>
        <v>68000</v>
      </c>
      <c r="C1127" s="51">
        <f>'SS taxation calculator'!$G$7</f>
        <v>0</v>
      </c>
      <c r="D1127" s="52">
        <f>'SS taxation calculator'!$C$7+B1127+'SS taxation calculator'!$C$8+'SS taxation calculator'!$C$9*0.5-'Line By Line'!$E$12</f>
        <v>68000</v>
      </c>
      <c r="E1127" s="52">
        <f>IF(D1127&lt;'Line By Line'!$E$14,0,MIN(D1127-'Line By Line'!$E$14,'Line By Line'!$E$16))</f>
        <v>12000</v>
      </c>
      <c r="F1127" s="52">
        <f t="shared" si="3"/>
        <v>0</v>
      </c>
      <c r="G1127" s="51" t="str">
        <f t="shared" si="4"/>
        <v>50% of All SS</v>
      </c>
      <c r="H1127" s="51">
        <f>IF('Line By Line'!$E$14&lt;D1127,D1127-'Line By Line'!$E$14-E1127,0)</f>
        <v>24000</v>
      </c>
      <c r="I1127" s="52">
        <f>H1127*'SS taxation calculator'!$E$32</f>
        <v>20400</v>
      </c>
      <c r="J1127" s="52">
        <f t="shared" si="5"/>
        <v>0</v>
      </c>
      <c r="K1127" s="204" t="str">
        <f t="shared" si="6"/>
        <v>#DIV/0!</v>
      </c>
      <c r="L1127" s="54" t="str">
        <f>CONCATENATE("Adding $",ROUND(B1127/1000,1),"K actually added $",ROUND((B1127+(J1127-'SS taxation calculator'!$G$8))/1000,1),"K")</f>
        <v>Adding $68K actually added $68K</v>
      </c>
      <c r="M1127" s="61">
        <f>'SS taxation calculator'!$C$7+'SS taxation calculator'!$C$8+'SS taxation calculator'!$C$9+B1127</f>
        <v>68000</v>
      </c>
      <c r="N1127" s="55">
        <f>J1127+B1127+'SS taxation calculator'!$C$7</f>
        <v>68000</v>
      </c>
      <c r="O1127" s="55">
        <f t="shared" si="15"/>
        <v>31500</v>
      </c>
      <c r="P1127" s="132">
        <f>VLOOKUP('SS taxation calculator'!$C$12,'SS taxation calculator'!$BC$6:$BF$16,3,FALSE)</f>
        <v>0</v>
      </c>
      <c r="Q1127" s="132">
        <f>VLOOKUP('SS taxation calculator'!$C$12,'SS taxation calculator'!$BC$6:$BF$16,4,FALSE)</f>
        <v>0</v>
      </c>
      <c r="R1127" s="132">
        <f t="shared" si="8"/>
        <v>1</v>
      </c>
      <c r="S1127" s="205">
        <f>VLOOKUP('SS taxation calculator'!$C$12,'SS taxation calculator'!$BC$6:$BF$16,2,FALSE)</f>
        <v>0</v>
      </c>
      <c r="T1127" s="132">
        <f t="shared" si="9"/>
        <v>0</v>
      </c>
    </row>
    <row r="1128" ht="15.75" customHeight="1">
      <c r="A1128" s="55">
        <f t="shared" si="13"/>
        <v>37500</v>
      </c>
      <c r="B1128" s="52">
        <f t="shared" si="14"/>
        <v>69000</v>
      </c>
      <c r="C1128" s="51">
        <f>'SS taxation calculator'!$G$7</f>
        <v>0</v>
      </c>
      <c r="D1128" s="52">
        <f>'SS taxation calculator'!$C$7+B1128+'SS taxation calculator'!$C$8+'SS taxation calculator'!$C$9*0.5-'Line By Line'!$E$12</f>
        <v>69000</v>
      </c>
      <c r="E1128" s="52">
        <f>IF(D1128&lt;'Line By Line'!$E$14,0,MIN(D1128-'Line By Line'!$E$14,'Line By Line'!$E$16))</f>
        <v>12000</v>
      </c>
      <c r="F1128" s="52">
        <f t="shared" si="3"/>
        <v>0</v>
      </c>
      <c r="G1128" s="51" t="str">
        <f t="shared" si="4"/>
        <v>50% of All SS</v>
      </c>
      <c r="H1128" s="51">
        <f>IF('Line By Line'!$E$14&lt;D1128,D1128-'Line By Line'!$E$14-E1128,0)</f>
        <v>25000</v>
      </c>
      <c r="I1128" s="52">
        <f>H1128*'SS taxation calculator'!$E$32</f>
        <v>21250</v>
      </c>
      <c r="J1128" s="52">
        <f t="shared" si="5"/>
        <v>0</v>
      </c>
      <c r="K1128" s="204" t="str">
        <f t="shared" si="6"/>
        <v>#DIV/0!</v>
      </c>
      <c r="L1128" s="54" t="str">
        <f>CONCATENATE("Adding $",ROUND(B1128/1000,1),"K actually added $",ROUND((B1128+(J1128-'SS taxation calculator'!$G$8))/1000,1),"K")</f>
        <v>Adding $69K actually added $69K</v>
      </c>
      <c r="M1128" s="61">
        <f>'SS taxation calculator'!$C$7+'SS taxation calculator'!$C$8+'SS taxation calculator'!$C$9+B1128</f>
        <v>69000</v>
      </c>
      <c r="N1128" s="55">
        <f>J1128+B1128+'SS taxation calculator'!$C$7</f>
        <v>69000</v>
      </c>
      <c r="O1128" s="55">
        <f t="shared" si="15"/>
        <v>31500</v>
      </c>
      <c r="P1128" s="132">
        <f>VLOOKUP('SS taxation calculator'!$C$12,'SS taxation calculator'!$BC$6:$BF$16,3,FALSE)</f>
        <v>0</v>
      </c>
      <c r="Q1128" s="132">
        <f>VLOOKUP('SS taxation calculator'!$C$12,'SS taxation calculator'!$BC$6:$BF$16,4,FALSE)</f>
        <v>0</v>
      </c>
      <c r="R1128" s="132">
        <f t="shared" si="8"/>
        <v>1</v>
      </c>
      <c r="S1128" s="205">
        <f>VLOOKUP('SS taxation calculator'!$C$12,'SS taxation calculator'!$BC$6:$BF$16,2,FALSE)</f>
        <v>0</v>
      </c>
      <c r="T1128" s="132">
        <f t="shared" si="9"/>
        <v>0</v>
      </c>
    </row>
    <row r="1129" ht="15.75" customHeight="1">
      <c r="A1129" s="55">
        <f t="shared" si="13"/>
        <v>38500</v>
      </c>
      <c r="B1129" s="52">
        <f t="shared" si="14"/>
        <v>70000</v>
      </c>
      <c r="C1129" s="51">
        <f>'SS taxation calculator'!$G$7</f>
        <v>0</v>
      </c>
      <c r="D1129" s="52">
        <f>'SS taxation calculator'!$C$7+B1129+'SS taxation calculator'!$C$8+'SS taxation calculator'!$C$9*0.5-'Line By Line'!$E$12</f>
        <v>70000</v>
      </c>
      <c r="E1129" s="52">
        <f>IF(D1129&lt;'Line By Line'!$E$14,0,MIN(D1129-'Line By Line'!$E$14,'Line By Line'!$E$16))</f>
        <v>12000</v>
      </c>
      <c r="F1129" s="52">
        <f t="shared" si="3"/>
        <v>0</v>
      </c>
      <c r="G1129" s="51" t="str">
        <f t="shared" si="4"/>
        <v>50% of All SS</v>
      </c>
      <c r="H1129" s="51">
        <f>IF('Line By Line'!$E$14&lt;D1129,D1129-'Line By Line'!$E$14-E1129,0)</f>
        <v>26000</v>
      </c>
      <c r="I1129" s="52">
        <f>H1129*'SS taxation calculator'!$E$32</f>
        <v>22100</v>
      </c>
      <c r="J1129" s="52">
        <f t="shared" si="5"/>
        <v>0</v>
      </c>
      <c r="K1129" s="204" t="str">
        <f t="shared" si="6"/>
        <v>#DIV/0!</v>
      </c>
      <c r="L1129" s="54" t="str">
        <f>CONCATENATE("Adding $",ROUND(B1129/1000,1),"K actually added $",ROUND((B1129+(J1129-'SS taxation calculator'!$G$8))/1000,1),"K")</f>
        <v>Adding $70K actually added $70K</v>
      </c>
      <c r="M1129" s="61">
        <f>'SS taxation calculator'!$C$7+'SS taxation calculator'!$C$8+'SS taxation calculator'!$C$9+B1129</f>
        <v>70000</v>
      </c>
      <c r="N1129" s="55">
        <f>J1129+B1129+'SS taxation calculator'!$C$7</f>
        <v>70000</v>
      </c>
      <c r="O1129" s="55">
        <f t="shared" si="15"/>
        <v>31500</v>
      </c>
      <c r="P1129" s="132">
        <f>VLOOKUP('SS taxation calculator'!$C$12,'SS taxation calculator'!$BC$6:$BF$16,3,FALSE)</f>
        <v>0</v>
      </c>
      <c r="Q1129" s="132">
        <f>VLOOKUP('SS taxation calculator'!$C$12,'SS taxation calculator'!$BC$6:$BF$16,4,FALSE)</f>
        <v>0</v>
      </c>
      <c r="R1129" s="132">
        <f t="shared" si="8"/>
        <v>1</v>
      </c>
      <c r="S1129" s="205">
        <f>VLOOKUP('SS taxation calculator'!$C$12,'SS taxation calculator'!$BC$6:$BF$16,2,FALSE)</f>
        <v>0</v>
      </c>
      <c r="T1129" s="132">
        <f t="shared" si="9"/>
        <v>0</v>
      </c>
    </row>
    <row r="1130" ht="15.75" customHeight="1">
      <c r="A1130" s="55">
        <f t="shared" si="13"/>
        <v>39500</v>
      </c>
      <c r="B1130" s="52">
        <f t="shared" si="14"/>
        <v>71000</v>
      </c>
      <c r="C1130" s="51">
        <f>'SS taxation calculator'!$G$7</f>
        <v>0</v>
      </c>
      <c r="D1130" s="52">
        <f>'SS taxation calculator'!$C$7+B1130+'SS taxation calculator'!$C$8+'SS taxation calculator'!$C$9*0.5-'Line By Line'!$E$12</f>
        <v>71000</v>
      </c>
      <c r="E1130" s="52">
        <f>IF(D1130&lt;'Line By Line'!$E$14,0,MIN(D1130-'Line By Line'!$E$14,'Line By Line'!$E$16))</f>
        <v>12000</v>
      </c>
      <c r="F1130" s="52">
        <f t="shared" si="3"/>
        <v>0</v>
      </c>
      <c r="G1130" s="51" t="str">
        <f t="shared" si="4"/>
        <v>50% of All SS</v>
      </c>
      <c r="H1130" s="51">
        <f>IF('Line By Line'!$E$14&lt;D1130,D1130-'Line By Line'!$E$14-E1130,0)</f>
        <v>27000</v>
      </c>
      <c r="I1130" s="52">
        <f>H1130*'SS taxation calculator'!$E$32</f>
        <v>22950</v>
      </c>
      <c r="J1130" s="52">
        <f t="shared" si="5"/>
        <v>0</v>
      </c>
      <c r="K1130" s="204" t="str">
        <f t="shared" si="6"/>
        <v>#DIV/0!</v>
      </c>
      <c r="L1130" s="54" t="str">
        <f>CONCATENATE("Adding $",ROUND(B1130/1000,1),"K actually added $",ROUND((B1130+(J1130-'SS taxation calculator'!$G$8))/1000,1),"K")</f>
        <v>Adding $71K actually added $71K</v>
      </c>
      <c r="M1130" s="61">
        <f>'SS taxation calculator'!$C$7+'SS taxation calculator'!$C$8+'SS taxation calculator'!$C$9+B1130</f>
        <v>71000</v>
      </c>
      <c r="N1130" s="55">
        <f>J1130+B1130+'SS taxation calculator'!$C$7</f>
        <v>71000</v>
      </c>
      <c r="O1130" s="55">
        <f t="shared" si="15"/>
        <v>31500</v>
      </c>
      <c r="P1130" s="132">
        <f>VLOOKUP('SS taxation calculator'!$C$12,'SS taxation calculator'!$BC$6:$BF$16,3,FALSE)</f>
        <v>0</v>
      </c>
      <c r="Q1130" s="132">
        <f>VLOOKUP('SS taxation calculator'!$C$12,'SS taxation calculator'!$BC$6:$BF$16,4,FALSE)</f>
        <v>0</v>
      </c>
      <c r="R1130" s="132">
        <f t="shared" si="8"/>
        <v>1</v>
      </c>
      <c r="S1130" s="205">
        <f>VLOOKUP('SS taxation calculator'!$C$12,'SS taxation calculator'!$BC$6:$BF$16,2,FALSE)</f>
        <v>0</v>
      </c>
      <c r="T1130" s="132">
        <f t="shared" si="9"/>
        <v>0</v>
      </c>
    </row>
    <row r="1131" ht="15.75" customHeight="1">
      <c r="A1131" s="55">
        <f t="shared" si="13"/>
        <v>40500</v>
      </c>
      <c r="B1131" s="52">
        <f t="shared" si="14"/>
        <v>72000</v>
      </c>
      <c r="C1131" s="51">
        <f>'SS taxation calculator'!$G$7</f>
        <v>0</v>
      </c>
      <c r="D1131" s="52">
        <f>'SS taxation calculator'!$C$7+B1131+'SS taxation calculator'!$C$8+'SS taxation calculator'!$C$9*0.5-'Line By Line'!$E$12</f>
        <v>72000</v>
      </c>
      <c r="E1131" s="52">
        <f>IF(D1131&lt;'Line By Line'!$E$14,0,MIN(D1131-'Line By Line'!$E$14,'Line By Line'!$E$16))</f>
        <v>12000</v>
      </c>
      <c r="F1131" s="52">
        <f t="shared" si="3"/>
        <v>0</v>
      </c>
      <c r="G1131" s="51" t="str">
        <f t="shared" si="4"/>
        <v>50% of All SS</v>
      </c>
      <c r="H1131" s="51">
        <f>IF('Line By Line'!$E$14&lt;D1131,D1131-'Line By Line'!$E$14-E1131,0)</f>
        <v>28000</v>
      </c>
      <c r="I1131" s="52">
        <f>H1131*'SS taxation calculator'!$E$32</f>
        <v>23800</v>
      </c>
      <c r="J1131" s="52">
        <f t="shared" si="5"/>
        <v>0</v>
      </c>
      <c r="K1131" s="204" t="str">
        <f t="shared" si="6"/>
        <v>#DIV/0!</v>
      </c>
      <c r="L1131" s="54" t="str">
        <f>CONCATENATE("Adding $",ROUND(B1131/1000,1),"K actually added $",ROUND((B1131+(J1131-'SS taxation calculator'!$G$8))/1000,1),"K")</f>
        <v>Adding $72K actually added $72K</v>
      </c>
      <c r="M1131" s="61">
        <f>'SS taxation calculator'!$C$7+'SS taxation calculator'!$C$8+'SS taxation calculator'!$C$9+B1131</f>
        <v>72000</v>
      </c>
      <c r="N1131" s="55">
        <f>J1131+B1131+'SS taxation calculator'!$C$7</f>
        <v>72000</v>
      </c>
      <c r="O1131" s="55">
        <f t="shared" si="15"/>
        <v>31500</v>
      </c>
      <c r="P1131" s="132">
        <f>VLOOKUP('SS taxation calculator'!$C$12,'SS taxation calculator'!$BC$6:$BF$16,3,FALSE)</f>
        <v>0</v>
      </c>
      <c r="Q1131" s="132">
        <f>VLOOKUP('SS taxation calculator'!$C$12,'SS taxation calculator'!$BC$6:$BF$16,4,FALSE)</f>
        <v>0</v>
      </c>
      <c r="R1131" s="132">
        <f t="shared" si="8"/>
        <v>1</v>
      </c>
      <c r="S1131" s="205">
        <f>VLOOKUP('SS taxation calculator'!$C$12,'SS taxation calculator'!$BC$6:$BF$16,2,FALSE)</f>
        <v>0</v>
      </c>
      <c r="T1131" s="132">
        <f t="shared" si="9"/>
        <v>0</v>
      </c>
    </row>
    <row r="1132" ht="15.75" customHeight="1">
      <c r="A1132" s="55">
        <f t="shared" si="13"/>
        <v>41500</v>
      </c>
      <c r="B1132" s="52">
        <f t="shared" si="14"/>
        <v>73000</v>
      </c>
      <c r="C1132" s="51">
        <f>'SS taxation calculator'!$G$7</f>
        <v>0</v>
      </c>
      <c r="D1132" s="52">
        <f>'SS taxation calculator'!$C$7+B1132+'SS taxation calculator'!$C$8+'SS taxation calculator'!$C$9*0.5-'Line By Line'!$E$12</f>
        <v>73000</v>
      </c>
      <c r="E1132" s="52">
        <f>IF(D1132&lt;'Line By Line'!$E$14,0,MIN(D1132-'Line By Line'!$E$14,'Line By Line'!$E$16))</f>
        <v>12000</v>
      </c>
      <c r="F1132" s="52">
        <f t="shared" si="3"/>
        <v>0</v>
      </c>
      <c r="G1132" s="51" t="str">
        <f t="shared" si="4"/>
        <v>50% of All SS</v>
      </c>
      <c r="H1132" s="51">
        <f>IF('Line By Line'!$E$14&lt;D1132,D1132-'Line By Line'!$E$14-E1132,0)</f>
        <v>29000</v>
      </c>
      <c r="I1132" s="52">
        <f>H1132*'SS taxation calculator'!$E$32</f>
        <v>24650</v>
      </c>
      <c r="J1132" s="52">
        <f t="shared" si="5"/>
        <v>0</v>
      </c>
      <c r="K1132" s="204" t="str">
        <f t="shared" si="6"/>
        <v>#DIV/0!</v>
      </c>
      <c r="L1132" s="54" t="str">
        <f>CONCATENATE("Adding $",ROUND(B1132/1000,1),"K actually added $",ROUND((B1132+(J1132-'SS taxation calculator'!$G$8))/1000,1),"K")</f>
        <v>Adding $73K actually added $73K</v>
      </c>
      <c r="M1132" s="61">
        <f>'SS taxation calculator'!$C$7+'SS taxation calculator'!$C$8+'SS taxation calculator'!$C$9+B1132</f>
        <v>73000</v>
      </c>
      <c r="N1132" s="55">
        <f>J1132+B1132+'SS taxation calculator'!$C$7</f>
        <v>73000</v>
      </c>
      <c r="O1132" s="55">
        <f t="shared" si="15"/>
        <v>31500</v>
      </c>
      <c r="P1132" s="132">
        <f>VLOOKUP('SS taxation calculator'!$C$12,'SS taxation calculator'!$BC$6:$BF$16,3,FALSE)</f>
        <v>0</v>
      </c>
      <c r="Q1132" s="132">
        <f>VLOOKUP('SS taxation calculator'!$C$12,'SS taxation calculator'!$BC$6:$BF$16,4,FALSE)</f>
        <v>0</v>
      </c>
      <c r="R1132" s="132">
        <f t="shared" si="8"/>
        <v>1</v>
      </c>
      <c r="S1132" s="205">
        <f>VLOOKUP('SS taxation calculator'!$C$12,'SS taxation calculator'!$BC$6:$BF$16,2,FALSE)</f>
        <v>0</v>
      </c>
      <c r="T1132" s="132">
        <f t="shared" si="9"/>
        <v>0</v>
      </c>
    </row>
    <row r="1133" ht="15.75" customHeight="1">
      <c r="A1133" s="55">
        <f t="shared" si="13"/>
        <v>42500</v>
      </c>
      <c r="B1133" s="52">
        <f t="shared" si="14"/>
        <v>74000</v>
      </c>
      <c r="C1133" s="51">
        <f>'SS taxation calculator'!$G$7</f>
        <v>0</v>
      </c>
      <c r="D1133" s="52">
        <f>'SS taxation calculator'!$C$7+B1133+'SS taxation calculator'!$C$8+'SS taxation calculator'!$C$9*0.5-'Line By Line'!$E$12</f>
        <v>74000</v>
      </c>
      <c r="E1133" s="52">
        <f>IF(D1133&lt;'Line By Line'!$E$14,0,MIN(D1133-'Line By Line'!$E$14,'Line By Line'!$E$16))</f>
        <v>12000</v>
      </c>
      <c r="F1133" s="52">
        <f t="shared" si="3"/>
        <v>0</v>
      </c>
      <c r="G1133" s="51" t="str">
        <f t="shared" si="4"/>
        <v>50% of All SS</v>
      </c>
      <c r="H1133" s="51">
        <f>IF('Line By Line'!$E$14&lt;D1133,D1133-'Line By Line'!$E$14-E1133,0)</f>
        <v>30000</v>
      </c>
      <c r="I1133" s="52">
        <f>H1133*'SS taxation calculator'!$E$32</f>
        <v>25500</v>
      </c>
      <c r="J1133" s="52">
        <f t="shared" si="5"/>
        <v>0</v>
      </c>
      <c r="K1133" s="204" t="str">
        <f t="shared" si="6"/>
        <v>#DIV/0!</v>
      </c>
      <c r="L1133" s="54" t="str">
        <f>CONCATENATE("Adding $",ROUND(B1133/1000,1),"K actually added $",ROUND((B1133+(J1133-'SS taxation calculator'!$G$8))/1000,1),"K")</f>
        <v>Adding $74K actually added $74K</v>
      </c>
      <c r="M1133" s="61">
        <f>'SS taxation calculator'!$C$7+'SS taxation calculator'!$C$8+'SS taxation calculator'!$C$9+B1133</f>
        <v>74000</v>
      </c>
      <c r="N1133" s="55">
        <f>J1133+B1133+'SS taxation calculator'!$C$7</f>
        <v>74000</v>
      </c>
      <c r="O1133" s="55">
        <f t="shared" si="15"/>
        <v>31500</v>
      </c>
      <c r="P1133" s="132">
        <f>VLOOKUP('SS taxation calculator'!$C$12,'SS taxation calculator'!$BC$6:$BF$16,3,FALSE)</f>
        <v>0</v>
      </c>
      <c r="Q1133" s="132">
        <f>VLOOKUP('SS taxation calculator'!$C$12,'SS taxation calculator'!$BC$6:$BF$16,4,FALSE)</f>
        <v>0</v>
      </c>
      <c r="R1133" s="132">
        <f t="shared" si="8"/>
        <v>1</v>
      </c>
      <c r="S1133" s="205">
        <f>VLOOKUP('SS taxation calculator'!$C$12,'SS taxation calculator'!$BC$6:$BF$16,2,FALSE)</f>
        <v>0</v>
      </c>
      <c r="T1133" s="132">
        <f t="shared" si="9"/>
        <v>0</v>
      </c>
    </row>
    <row r="1134" ht="15.75" customHeight="1">
      <c r="A1134" s="55">
        <f t="shared" si="13"/>
        <v>43500</v>
      </c>
      <c r="B1134" s="52">
        <f t="shared" si="14"/>
        <v>75000</v>
      </c>
      <c r="C1134" s="51">
        <f>'SS taxation calculator'!$G$7</f>
        <v>0</v>
      </c>
      <c r="D1134" s="52">
        <f>'SS taxation calculator'!$C$7+B1134+'SS taxation calculator'!$C$8+'SS taxation calculator'!$C$9*0.5-'Line By Line'!$E$12</f>
        <v>75000</v>
      </c>
      <c r="E1134" s="52">
        <f>IF(D1134&lt;'Line By Line'!$E$14,0,MIN(D1134-'Line By Line'!$E$14,'Line By Line'!$E$16))</f>
        <v>12000</v>
      </c>
      <c r="F1134" s="52">
        <f t="shared" si="3"/>
        <v>0</v>
      </c>
      <c r="G1134" s="51" t="str">
        <f t="shared" si="4"/>
        <v>50% of All SS</v>
      </c>
      <c r="H1134" s="51">
        <f>IF('Line By Line'!$E$14&lt;D1134,D1134-'Line By Line'!$E$14-E1134,0)</f>
        <v>31000</v>
      </c>
      <c r="I1134" s="52">
        <f>H1134*'SS taxation calculator'!$E$32</f>
        <v>26350</v>
      </c>
      <c r="J1134" s="52">
        <f t="shared" si="5"/>
        <v>0</v>
      </c>
      <c r="K1134" s="204" t="str">
        <f t="shared" si="6"/>
        <v>#DIV/0!</v>
      </c>
      <c r="L1134" s="54" t="str">
        <f>CONCATENATE("Adding $",ROUND(B1134/1000,1),"K actually added $",ROUND((B1134+(J1134-'SS taxation calculator'!$G$8))/1000,1),"K")</f>
        <v>Adding $75K actually added $75K</v>
      </c>
      <c r="M1134" s="61">
        <f>'SS taxation calculator'!$C$7+'SS taxation calculator'!$C$8+'SS taxation calculator'!$C$9+B1134</f>
        <v>75000</v>
      </c>
      <c r="N1134" s="55">
        <f>J1134+B1134+'SS taxation calculator'!$C$7</f>
        <v>75000</v>
      </c>
      <c r="O1134" s="55">
        <f t="shared" si="15"/>
        <v>31500</v>
      </c>
      <c r="P1134" s="132">
        <f>VLOOKUP('SS taxation calculator'!$C$12,'SS taxation calculator'!$BC$6:$BF$16,3,FALSE)</f>
        <v>0</v>
      </c>
      <c r="Q1134" s="132">
        <f>VLOOKUP('SS taxation calculator'!$C$12,'SS taxation calculator'!$BC$6:$BF$16,4,FALSE)</f>
        <v>0</v>
      </c>
      <c r="R1134" s="132">
        <f t="shared" si="8"/>
        <v>1</v>
      </c>
      <c r="S1134" s="205">
        <f>VLOOKUP('SS taxation calculator'!$C$12,'SS taxation calculator'!$BC$6:$BF$16,2,FALSE)</f>
        <v>0</v>
      </c>
      <c r="T1134" s="132">
        <f t="shared" si="9"/>
        <v>0</v>
      </c>
    </row>
    <row r="1135" ht="15.75" customHeight="1">
      <c r="A1135" s="55">
        <f t="shared" si="13"/>
        <v>44500</v>
      </c>
      <c r="B1135" s="52">
        <f t="shared" si="14"/>
        <v>76000</v>
      </c>
      <c r="C1135" s="51">
        <f>'SS taxation calculator'!$G$7</f>
        <v>0</v>
      </c>
      <c r="D1135" s="52">
        <f>'SS taxation calculator'!$C$7+B1135+'SS taxation calculator'!$C$8+'SS taxation calculator'!$C$9*0.5-'Line By Line'!$E$12</f>
        <v>76000</v>
      </c>
      <c r="E1135" s="52">
        <f>IF(D1135&lt;'Line By Line'!$E$14,0,MIN(D1135-'Line By Line'!$E$14,'Line By Line'!$E$16))</f>
        <v>12000</v>
      </c>
      <c r="F1135" s="52">
        <f t="shared" si="3"/>
        <v>0</v>
      </c>
      <c r="G1135" s="51" t="str">
        <f t="shared" si="4"/>
        <v>50% of All SS</v>
      </c>
      <c r="H1135" s="51">
        <f>IF('Line By Line'!$E$14&lt;D1135,D1135-'Line By Line'!$E$14-E1135,0)</f>
        <v>32000</v>
      </c>
      <c r="I1135" s="52">
        <f>H1135*'SS taxation calculator'!$E$32</f>
        <v>27200</v>
      </c>
      <c r="J1135" s="52">
        <f t="shared" si="5"/>
        <v>0</v>
      </c>
      <c r="K1135" s="204" t="str">
        <f t="shared" si="6"/>
        <v>#DIV/0!</v>
      </c>
      <c r="L1135" s="54" t="str">
        <f>CONCATENATE("Adding $",ROUND(B1135/1000,1),"K actually added $",ROUND((B1135+(J1135-'SS taxation calculator'!$G$8))/1000,1),"K")</f>
        <v>Adding $76K actually added $76K</v>
      </c>
      <c r="M1135" s="61">
        <f>'SS taxation calculator'!$C$7+'SS taxation calculator'!$C$8+'SS taxation calculator'!$C$9+B1135</f>
        <v>76000</v>
      </c>
      <c r="N1135" s="55">
        <f>J1135+B1135+'SS taxation calculator'!$C$7</f>
        <v>76000</v>
      </c>
      <c r="O1135" s="55">
        <f t="shared" si="15"/>
        <v>31500</v>
      </c>
      <c r="P1135" s="132">
        <f>VLOOKUP('SS taxation calculator'!$C$12,'SS taxation calculator'!$BC$6:$BF$16,3,FALSE)</f>
        <v>0</v>
      </c>
      <c r="Q1135" s="132">
        <f>VLOOKUP('SS taxation calculator'!$C$12,'SS taxation calculator'!$BC$6:$BF$16,4,FALSE)</f>
        <v>0</v>
      </c>
      <c r="R1135" s="132">
        <f t="shared" si="8"/>
        <v>1</v>
      </c>
      <c r="S1135" s="205">
        <f>VLOOKUP('SS taxation calculator'!$C$12,'SS taxation calculator'!$BC$6:$BF$16,2,FALSE)</f>
        <v>0</v>
      </c>
      <c r="T1135" s="132">
        <f t="shared" si="9"/>
        <v>0</v>
      </c>
    </row>
    <row r="1136" ht="15.75" customHeight="1">
      <c r="A1136" s="55">
        <f t="shared" si="13"/>
        <v>45500</v>
      </c>
      <c r="B1136" s="52">
        <f t="shared" si="14"/>
        <v>77000</v>
      </c>
      <c r="C1136" s="51">
        <f>'SS taxation calculator'!$G$7</f>
        <v>0</v>
      </c>
      <c r="D1136" s="52">
        <f>'SS taxation calculator'!$C$7+B1136+'SS taxation calculator'!$C$8+'SS taxation calculator'!$C$9*0.5-'Line By Line'!$E$12</f>
        <v>77000</v>
      </c>
      <c r="E1136" s="52">
        <f>IF(D1136&lt;'Line By Line'!$E$14,0,MIN(D1136-'Line By Line'!$E$14,'Line By Line'!$E$16))</f>
        <v>12000</v>
      </c>
      <c r="F1136" s="52">
        <f t="shared" si="3"/>
        <v>0</v>
      </c>
      <c r="G1136" s="51" t="str">
        <f t="shared" si="4"/>
        <v>50% of All SS</v>
      </c>
      <c r="H1136" s="51">
        <f>IF('Line By Line'!$E$14&lt;D1136,D1136-'Line By Line'!$E$14-E1136,0)</f>
        <v>33000</v>
      </c>
      <c r="I1136" s="52">
        <f>H1136*'SS taxation calculator'!$E$32</f>
        <v>28050</v>
      </c>
      <c r="J1136" s="52">
        <f t="shared" si="5"/>
        <v>0</v>
      </c>
      <c r="K1136" s="204" t="str">
        <f t="shared" si="6"/>
        <v>#DIV/0!</v>
      </c>
      <c r="L1136" s="54" t="str">
        <f>CONCATENATE("Adding $",ROUND(B1136/1000,1),"K actually added $",ROUND((B1136+(J1136-'SS taxation calculator'!$G$8))/1000,1),"K")</f>
        <v>Adding $77K actually added $77K</v>
      </c>
      <c r="M1136" s="61">
        <f>'SS taxation calculator'!$C$7+'SS taxation calculator'!$C$8+'SS taxation calculator'!$C$9+B1136</f>
        <v>77000</v>
      </c>
      <c r="N1136" s="55">
        <f>J1136+B1136+'SS taxation calculator'!$C$7</f>
        <v>77000</v>
      </c>
      <c r="O1136" s="55">
        <f t="shared" si="15"/>
        <v>31500</v>
      </c>
      <c r="P1136" s="132">
        <f>VLOOKUP('SS taxation calculator'!$C$12,'SS taxation calculator'!$BC$6:$BF$16,3,FALSE)</f>
        <v>0</v>
      </c>
      <c r="Q1136" s="132">
        <f>VLOOKUP('SS taxation calculator'!$C$12,'SS taxation calculator'!$BC$6:$BF$16,4,FALSE)</f>
        <v>0</v>
      </c>
      <c r="R1136" s="132">
        <f t="shared" si="8"/>
        <v>1</v>
      </c>
      <c r="S1136" s="205">
        <f>VLOOKUP('SS taxation calculator'!$C$12,'SS taxation calculator'!$BC$6:$BF$16,2,FALSE)</f>
        <v>0</v>
      </c>
      <c r="T1136" s="132">
        <f t="shared" si="9"/>
        <v>0</v>
      </c>
    </row>
    <row r="1137" ht="15.75" customHeight="1">
      <c r="A1137" s="55">
        <f t="shared" si="13"/>
        <v>46500</v>
      </c>
      <c r="B1137" s="52">
        <f t="shared" si="14"/>
        <v>78000</v>
      </c>
      <c r="C1137" s="51">
        <f>'SS taxation calculator'!$G$7</f>
        <v>0</v>
      </c>
      <c r="D1137" s="52">
        <f>'SS taxation calculator'!$C$7+B1137+'SS taxation calculator'!$C$8+'SS taxation calculator'!$C$9*0.5-'Line By Line'!$E$12</f>
        <v>78000</v>
      </c>
      <c r="E1137" s="52">
        <f>IF(D1137&lt;'Line By Line'!$E$14,0,MIN(D1137-'Line By Line'!$E$14,'Line By Line'!$E$16))</f>
        <v>12000</v>
      </c>
      <c r="F1137" s="52">
        <f t="shared" si="3"/>
        <v>0</v>
      </c>
      <c r="G1137" s="51" t="str">
        <f t="shared" si="4"/>
        <v>50% of All SS</v>
      </c>
      <c r="H1137" s="51">
        <f>IF('Line By Line'!$E$14&lt;D1137,D1137-'Line By Line'!$E$14-E1137,0)</f>
        <v>34000</v>
      </c>
      <c r="I1137" s="52">
        <f>H1137*'SS taxation calculator'!$E$32</f>
        <v>28900</v>
      </c>
      <c r="J1137" s="52">
        <f t="shared" si="5"/>
        <v>0</v>
      </c>
      <c r="K1137" s="204" t="str">
        <f t="shared" si="6"/>
        <v>#DIV/0!</v>
      </c>
      <c r="L1137" s="54" t="str">
        <f>CONCATENATE("Adding $",ROUND(B1137/1000,1),"K actually added $",ROUND((B1137+(J1137-'SS taxation calculator'!$G$8))/1000,1),"K")</f>
        <v>Adding $78K actually added $78K</v>
      </c>
      <c r="M1137" s="61">
        <f>'SS taxation calculator'!$C$7+'SS taxation calculator'!$C$8+'SS taxation calculator'!$C$9+B1137</f>
        <v>78000</v>
      </c>
      <c r="N1137" s="55">
        <f>J1137+B1137+'SS taxation calculator'!$C$7</f>
        <v>78000</v>
      </c>
      <c r="O1137" s="55">
        <f t="shared" si="15"/>
        <v>31500</v>
      </c>
      <c r="P1137" s="132">
        <f>VLOOKUP('SS taxation calculator'!$C$12,'SS taxation calculator'!$BC$6:$BF$16,3,FALSE)</f>
        <v>0</v>
      </c>
      <c r="Q1137" s="132">
        <f>VLOOKUP('SS taxation calculator'!$C$12,'SS taxation calculator'!$BC$6:$BF$16,4,FALSE)</f>
        <v>0</v>
      </c>
      <c r="R1137" s="132">
        <f t="shared" si="8"/>
        <v>1</v>
      </c>
      <c r="S1137" s="205">
        <f>VLOOKUP('SS taxation calculator'!$C$12,'SS taxation calculator'!$BC$6:$BF$16,2,FALSE)</f>
        <v>0</v>
      </c>
      <c r="T1137" s="132">
        <f t="shared" si="9"/>
        <v>0</v>
      </c>
    </row>
    <row r="1138" ht="15.75" customHeight="1">
      <c r="A1138" s="55">
        <f t="shared" si="13"/>
        <v>47500</v>
      </c>
      <c r="B1138" s="52">
        <f t="shared" si="14"/>
        <v>79000</v>
      </c>
      <c r="C1138" s="51">
        <f>'SS taxation calculator'!$G$7</f>
        <v>0</v>
      </c>
      <c r="D1138" s="52">
        <f>'SS taxation calculator'!$C$7+B1138+'SS taxation calculator'!$C$8+'SS taxation calculator'!$C$9*0.5-'Line By Line'!$E$12</f>
        <v>79000</v>
      </c>
      <c r="E1138" s="52">
        <f>IF(D1138&lt;'Line By Line'!$E$14,0,MIN(D1138-'Line By Line'!$E$14,'Line By Line'!$E$16))</f>
        <v>12000</v>
      </c>
      <c r="F1138" s="52">
        <f t="shared" si="3"/>
        <v>0</v>
      </c>
      <c r="G1138" s="51" t="str">
        <f t="shared" si="4"/>
        <v>50% of All SS</v>
      </c>
      <c r="H1138" s="51">
        <f>IF('Line By Line'!$E$14&lt;D1138,D1138-'Line By Line'!$E$14-E1138,0)</f>
        <v>35000</v>
      </c>
      <c r="I1138" s="52">
        <f>H1138*'SS taxation calculator'!$E$32</f>
        <v>29750</v>
      </c>
      <c r="J1138" s="52">
        <f t="shared" si="5"/>
        <v>0</v>
      </c>
      <c r="K1138" s="204" t="str">
        <f t="shared" si="6"/>
        <v>#DIV/0!</v>
      </c>
      <c r="L1138" s="54" t="str">
        <f>CONCATENATE("Adding $",ROUND(B1138/1000,1),"K actually added $",ROUND((B1138+(J1138-'SS taxation calculator'!$G$8))/1000,1),"K")</f>
        <v>Adding $79K actually added $79K</v>
      </c>
      <c r="M1138" s="61">
        <f>'SS taxation calculator'!$C$7+'SS taxation calculator'!$C$8+'SS taxation calculator'!$C$9+B1138</f>
        <v>79000</v>
      </c>
      <c r="N1138" s="55">
        <f>J1138+B1138+'SS taxation calculator'!$C$7</f>
        <v>79000</v>
      </c>
      <c r="O1138" s="55">
        <f t="shared" si="15"/>
        <v>31500</v>
      </c>
      <c r="P1138" s="132">
        <f>VLOOKUP('SS taxation calculator'!$C$12,'SS taxation calculator'!$BC$6:$BF$16,3,FALSE)</f>
        <v>0</v>
      </c>
      <c r="Q1138" s="132">
        <f>VLOOKUP('SS taxation calculator'!$C$12,'SS taxation calculator'!$BC$6:$BF$16,4,FALSE)</f>
        <v>0</v>
      </c>
      <c r="R1138" s="132">
        <f t="shared" si="8"/>
        <v>1</v>
      </c>
      <c r="S1138" s="205">
        <f>VLOOKUP('SS taxation calculator'!$C$12,'SS taxation calculator'!$BC$6:$BF$16,2,FALSE)</f>
        <v>0</v>
      </c>
      <c r="T1138" s="132">
        <f t="shared" si="9"/>
        <v>0</v>
      </c>
    </row>
    <row r="1139" ht="15.75" customHeight="1">
      <c r="A1139" s="55">
        <f t="shared" si="13"/>
        <v>48500</v>
      </c>
      <c r="B1139" s="52">
        <f t="shared" si="14"/>
        <v>80000</v>
      </c>
      <c r="C1139" s="51">
        <f>'SS taxation calculator'!$G$7</f>
        <v>0</v>
      </c>
      <c r="D1139" s="52">
        <f>'SS taxation calculator'!$C$7+B1139+'SS taxation calculator'!$C$8+'SS taxation calculator'!$C$9*0.5-'Line By Line'!$E$12</f>
        <v>80000</v>
      </c>
      <c r="E1139" s="52">
        <f>IF(D1139&lt;'Line By Line'!$E$14,0,MIN(D1139-'Line By Line'!$E$14,'Line By Line'!$E$16))</f>
        <v>12000</v>
      </c>
      <c r="F1139" s="52">
        <f t="shared" si="3"/>
        <v>0</v>
      </c>
      <c r="G1139" s="51" t="str">
        <f t="shared" si="4"/>
        <v>50% of All SS</v>
      </c>
      <c r="H1139" s="51">
        <f>IF('Line By Line'!$E$14&lt;D1139,D1139-'Line By Line'!$E$14-E1139,0)</f>
        <v>36000</v>
      </c>
      <c r="I1139" s="52">
        <f>H1139*'SS taxation calculator'!$E$32</f>
        <v>30600</v>
      </c>
      <c r="J1139" s="52">
        <f t="shared" si="5"/>
        <v>0</v>
      </c>
      <c r="K1139" s="204" t="str">
        <f t="shared" si="6"/>
        <v>#DIV/0!</v>
      </c>
      <c r="L1139" s="54" t="str">
        <f>CONCATENATE("Adding $",ROUND(B1139/1000,1),"K actually added $",ROUND((B1139+(J1139-'SS taxation calculator'!$G$8))/1000,1),"K")</f>
        <v>Adding $80K actually added $80K</v>
      </c>
      <c r="M1139" s="61">
        <f>'SS taxation calculator'!$C$7+'SS taxation calculator'!$C$8+'SS taxation calculator'!$C$9+B1139</f>
        <v>80000</v>
      </c>
      <c r="N1139" s="55">
        <f>J1139+B1139+'SS taxation calculator'!$C$7</f>
        <v>80000</v>
      </c>
      <c r="O1139" s="55">
        <f t="shared" si="15"/>
        <v>31500</v>
      </c>
      <c r="P1139" s="132">
        <f>VLOOKUP('SS taxation calculator'!$C$12,'SS taxation calculator'!$BC$6:$BF$16,3,FALSE)</f>
        <v>0</v>
      </c>
      <c r="Q1139" s="132">
        <f>VLOOKUP('SS taxation calculator'!$C$12,'SS taxation calculator'!$BC$6:$BF$16,4,FALSE)</f>
        <v>0</v>
      </c>
      <c r="R1139" s="132">
        <f t="shared" si="8"/>
        <v>1</v>
      </c>
      <c r="S1139" s="205">
        <f>VLOOKUP('SS taxation calculator'!$C$12,'SS taxation calculator'!$BC$6:$BF$16,2,FALSE)</f>
        <v>0</v>
      </c>
      <c r="T1139" s="132">
        <f t="shared" si="9"/>
        <v>0</v>
      </c>
    </row>
    <row r="1140" ht="15.75" customHeight="1">
      <c r="A1140" s="55">
        <f t="shared" si="13"/>
        <v>49500</v>
      </c>
      <c r="B1140" s="52">
        <f t="shared" si="14"/>
        <v>81000</v>
      </c>
      <c r="C1140" s="51">
        <f>'SS taxation calculator'!$G$7</f>
        <v>0</v>
      </c>
      <c r="D1140" s="52">
        <f>'SS taxation calculator'!$C$7+B1140+'SS taxation calculator'!$C$8+'SS taxation calculator'!$C$9*0.5-'Line By Line'!$E$12</f>
        <v>81000</v>
      </c>
      <c r="E1140" s="52">
        <f>IF(D1140&lt;'Line By Line'!$E$14,0,MIN(D1140-'Line By Line'!$E$14,'Line By Line'!$E$16))</f>
        <v>12000</v>
      </c>
      <c r="F1140" s="52">
        <f t="shared" si="3"/>
        <v>0</v>
      </c>
      <c r="G1140" s="51" t="str">
        <f t="shared" si="4"/>
        <v>50% of All SS</v>
      </c>
      <c r="H1140" s="51">
        <f>IF('Line By Line'!$E$14&lt;D1140,D1140-'Line By Line'!$E$14-E1140,0)</f>
        <v>37000</v>
      </c>
      <c r="I1140" s="52">
        <f>H1140*'SS taxation calculator'!$E$32</f>
        <v>31450</v>
      </c>
      <c r="J1140" s="52">
        <f t="shared" si="5"/>
        <v>0</v>
      </c>
      <c r="K1140" s="204" t="str">
        <f t="shared" si="6"/>
        <v>#DIV/0!</v>
      </c>
      <c r="L1140" s="54" t="str">
        <f>CONCATENATE("Adding $",ROUND(B1140/1000,1),"K actually added $",ROUND((B1140+(J1140-'SS taxation calculator'!$G$8))/1000,1),"K")</f>
        <v>Adding $81K actually added $81K</v>
      </c>
      <c r="M1140" s="61">
        <f>'SS taxation calculator'!$C$7+'SS taxation calculator'!$C$8+'SS taxation calculator'!$C$9+B1140</f>
        <v>81000</v>
      </c>
      <c r="N1140" s="55">
        <f>J1140+B1140+'SS taxation calculator'!$C$7</f>
        <v>81000</v>
      </c>
      <c r="O1140" s="55">
        <f t="shared" si="15"/>
        <v>31500</v>
      </c>
      <c r="P1140" s="132">
        <f>VLOOKUP('SS taxation calculator'!$C$12,'SS taxation calculator'!$BC$6:$BF$16,3,FALSE)</f>
        <v>0</v>
      </c>
      <c r="Q1140" s="132">
        <f>VLOOKUP('SS taxation calculator'!$C$12,'SS taxation calculator'!$BC$6:$BF$16,4,FALSE)</f>
        <v>0</v>
      </c>
      <c r="R1140" s="132">
        <f t="shared" si="8"/>
        <v>1</v>
      </c>
      <c r="S1140" s="205">
        <f>VLOOKUP('SS taxation calculator'!$C$12,'SS taxation calculator'!$BC$6:$BF$16,2,FALSE)</f>
        <v>0</v>
      </c>
      <c r="T1140" s="132">
        <f t="shared" si="9"/>
        <v>0</v>
      </c>
    </row>
    <row r="1141" ht="15.75" customHeight="1">
      <c r="A1141" s="55">
        <f t="shared" si="13"/>
        <v>50500</v>
      </c>
      <c r="B1141" s="52">
        <f t="shared" si="14"/>
        <v>82000</v>
      </c>
      <c r="C1141" s="51">
        <f>'SS taxation calculator'!$G$7</f>
        <v>0</v>
      </c>
      <c r="D1141" s="52">
        <f>'SS taxation calculator'!$C$7+B1141+'SS taxation calculator'!$C$8+'SS taxation calculator'!$C$9*0.5-'Line By Line'!$E$12</f>
        <v>82000</v>
      </c>
      <c r="E1141" s="52">
        <f>IF(D1141&lt;'Line By Line'!$E$14,0,MIN(D1141-'Line By Line'!$E$14,'Line By Line'!$E$16))</f>
        <v>12000</v>
      </c>
      <c r="F1141" s="52">
        <f t="shared" si="3"/>
        <v>0</v>
      </c>
      <c r="G1141" s="51" t="str">
        <f t="shared" si="4"/>
        <v>50% of All SS</v>
      </c>
      <c r="H1141" s="51">
        <f>IF('Line By Line'!$E$14&lt;D1141,D1141-'Line By Line'!$E$14-E1141,0)</f>
        <v>38000</v>
      </c>
      <c r="I1141" s="52">
        <f>H1141*'SS taxation calculator'!$E$32</f>
        <v>32300</v>
      </c>
      <c r="J1141" s="52">
        <f t="shared" si="5"/>
        <v>0</v>
      </c>
      <c r="K1141" s="204" t="str">
        <f t="shared" si="6"/>
        <v>#DIV/0!</v>
      </c>
      <c r="L1141" s="54" t="str">
        <f>CONCATENATE("Adding $",ROUND(B1141/1000,1),"K actually added $",ROUND((B1141+(J1141-'SS taxation calculator'!$G$8))/1000,1),"K")</f>
        <v>Adding $82K actually added $82K</v>
      </c>
      <c r="M1141" s="61">
        <f>'SS taxation calculator'!$C$7+'SS taxation calculator'!$C$8+'SS taxation calculator'!$C$9+B1141</f>
        <v>82000</v>
      </c>
      <c r="N1141" s="55">
        <f>J1141+B1141+'SS taxation calculator'!$C$7</f>
        <v>82000</v>
      </c>
      <c r="O1141" s="55">
        <f t="shared" si="15"/>
        <v>31500</v>
      </c>
      <c r="P1141" s="132">
        <f>VLOOKUP('SS taxation calculator'!$C$12,'SS taxation calculator'!$BC$6:$BF$16,3,FALSE)</f>
        <v>0</v>
      </c>
      <c r="Q1141" s="132">
        <f>VLOOKUP('SS taxation calculator'!$C$12,'SS taxation calculator'!$BC$6:$BF$16,4,FALSE)</f>
        <v>0</v>
      </c>
      <c r="R1141" s="132">
        <f t="shared" si="8"/>
        <v>1</v>
      </c>
      <c r="S1141" s="205">
        <f>VLOOKUP('SS taxation calculator'!$C$12,'SS taxation calculator'!$BC$6:$BF$16,2,FALSE)</f>
        <v>0</v>
      </c>
      <c r="T1141" s="132">
        <f t="shared" si="9"/>
        <v>0</v>
      </c>
    </row>
    <row r="1142" ht="15.75" customHeight="1">
      <c r="A1142" s="55">
        <f t="shared" si="13"/>
        <v>51500</v>
      </c>
      <c r="B1142" s="52">
        <f t="shared" si="14"/>
        <v>83000</v>
      </c>
      <c r="C1142" s="51">
        <f>'SS taxation calculator'!$G$7</f>
        <v>0</v>
      </c>
      <c r="D1142" s="52">
        <f>'SS taxation calculator'!$C$7+B1142+'SS taxation calculator'!$C$8+'SS taxation calculator'!$C$9*0.5-'Line By Line'!$E$12</f>
        <v>83000</v>
      </c>
      <c r="E1142" s="52">
        <f>IF(D1142&lt;'Line By Line'!$E$14,0,MIN(D1142-'Line By Line'!$E$14,'Line By Line'!$E$16))</f>
        <v>12000</v>
      </c>
      <c r="F1142" s="52">
        <f t="shared" si="3"/>
        <v>0</v>
      </c>
      <c r="G1142" s="51" t="str">
        <f t="shared" si="4"/>
        <v>50% of All SS</v>
      </c>
      <c r="H1142" s="51">
        <f>IF('Line By Line'!$E$14&lt;D1142,D1142-'Line By Line'!$E$14-E1142,0)</f>
        <v>39000</v>
      </c>
      <c r="I1142" s="52">
        <f>H1142*'SS taxation calculator'!$E$32</f>
        <v>33150</v>
      </c>
      <c r="J1142" s="52">
        <f t="shared" si="5"/>
        <v>0</v>
      </c>
      <c r="K1142" s="204" t="str">
        <f t="shared" si="6"/>
        <v>#DIV/0!</v>
      </c>
      <c r="L1142" s="54" t="str">
        <f>CONCATENATE("Adding $",ROUND(B1142/1000,1),"K actually added $",ROUND((B1142+(J1142-'SS taxation calculator'!$G$8))/1000,1),"K")</f>
        <v>Adding $83K actually added $83K</v>
      </c>
      <c r="M1142" s="61">
        <f>'SS taxation calculator'!$C$7+'SS taxation calculator'!$C$8+'SS taxation calculator'!$C$9+B1142</f>
        <v>83000</v>
      </c>
      <c r="N1142" s="55">
        <f>J1142+B1142+'SS taxation calculator'!$C$7</f>
        <v>83000</v>
      </c>
      <c r="O1142" s="55">
        <f t="shared" si="15"/>
        <v>31500</v>
      </c>
      <c r="P1142" s="132">
        <f>VLOOKUP('SS taxation calculator'!$C$12,'SS taxation calculator'!$BC$6:$BF$16,3,FALSE)</f>
        <v>0</v>
      </c>
      <c r="Q1142" s="132">
        <f>VLOOKUP('SS taxation calculator'!$C$12,'SS taxation calculator'!$BC$6:$BF$16,4,FALSE)</f>
        <v>0</v>
      </c>
      <c r="R1142" s="132">
        <f t="shared" si="8"/>
        <v>1</v>
      </c>
      <c r="S1142" s="205">
        <f>VLOOKUP('SS taxation calculator'!$C$12,'SS taxation calculator'!$BC$6:$BF$16,2,FALSE)</f>
        <v>0</v>
      </c>
      <c r="T1142" s="132">
        <f t="shared" si="9"/>
        <v>0</v>
      </c>
    </row>
    <row r="1143" ht="15.75" customHeight="1">
      <c r="A1143" s="55">
        <f t="shared" si="13"/>
        <v>52500</v>
      </c>
      <c r="B1143" s="52">
        <f t="shared" si="14"/>
        <v>84000</v>
      </c>
      <c r="C1143" s="51">
        <f>'SS taxation calculator'!$G$7</f>
        <v>0</v>
      </c>
      <c r="D1143" s="52">
        <f>'SS taxation calculator'!$C$7+B1143+'SS taxation calculator'!$C$8+'SS taxation calculator'!$C$9*0.5-'Line By Line'!$E$12</f>
        <v>84000</v>
      </c>
      <c r="E1143" s="52">
        <f>IF(D1143&lt;'Line By Line'!$E$14,0,MIN(D1143-'Line By Line'!$E$14,'Line By Line'!$E$16))</f>
        <v>12000</v>
      </c>
      <c r="F1143" s="52">
        <f t="shared" si="3"/>
        <v>0</v>
      </c>
      <c r="G1143" s="51" t="str">
        <f t="shared" si="4"/>
        <v>50% of All SS</v>
      </c>
      <c r="H1143" s="51">
        <f>IF('Line By Line'!$E$14&lt;D1143,D1143-'Line By Line'!$E$14-E1143,0)</f>
        <v>40000</v>
      </c>
      <c r="I1143" s="52">
        <f>H1143*'SS taxation calculator'!$E$32</f>
        <v>34000</v>
      </c>
      <c r="J1143" s="52">
        <f t="shared" si="5"/>
        <v>0</v>
      </c>
      <c r="K1143" s="204" t="str">
        <f t="shared" si="6"/>
        <v>#DIV/0!</v>
      </c>
      <c r="L1143" s="54" t="str">
        <f>CONCATENATE("Adding $",ROUND(B1143/1000,1),"K actually added $",ROUND((B1143+(J1143-'SS taxation calculator'!$G$8))/1000,1),"K")</f>
        <v>Adding $84K actually added $84K</v>
      </c>
      <c r="M1143" s="61">
        <f>'SS taxation calculator'!$C$7+'SS taxation calculator'!$C$8+'SS taxation calculator'!$C$9+B1143</f>
        <v>84000</v>
      </c>
      <c r="N1143" s="55">
        <f>J1143+B1143+'SS taxation calculator'!$C$7</f>
        <v>84000</v>
      </c>
      <c r="O1143" s="55">
        <f t="shared" si="15"/>
        <v>31500</v>
      </c>
      <c r="P1143" s="132">
        <f>VLOOKUP('SS taxation calculator'!$C$12,'SS taxation calculator'!$BC$6:$BF$16,3,FALSE)</f>
        <v>0</v>
      </c>
      <c r="Q1143" s="132">
        <f>VLOOKUP('SS taxation calculator'!$C$12,'SS taxation calculator'!$BC$6:$BF$16,4,FALSE)</f>
        <v>0</v>
      </c>
      <c r="R1143" s="132">
        <f t="shared" si="8"/>
        <v>1</v>
      </c>
      <c r="S1143" s="205">
        <f>VLOOKUP('SS taxation calculator'!$C$12,'SS taxation calculator'!$BC$6:$BF$16,2,FALSE)</f>
        <v>0</v>
      </c>
      <c r="T1143" s="132">
        <f t="shared" si="9"/>
        <v>0</v>
      </c>
    </row>
    <row r="1144" ht="15.75" customHeight="1">
      <c r="A1144" s="55">
        <f t="shared" si="13"/>
        <v>53500</v>
      </c>
      <c r="B1144" s="52">
        <f t="shared" si="14"/>
        <v>85000</v>
      </c>
      <c r="C1144" s="51">
        <f>'SS taxation calculator'!$G$7</f>
        <v>0</v>
      </c>
      <c r="D1144" s="52">
        <f>'SS taxation calculator'!$C$7+B1144+'SS taxation calculator'!$C$8+'SS taxation calculator'!$C$9*0.5-'Line By Line'!$E$12</f>
        <v>85000</v>
      </c>
      <c r="E1144" s="52">
        <f>IF(D1144&lt;'Line By Line'!$E$14,0,MIN(D1144-'Line By Line'!$E$14,'Line By Line'!$E$16))</f>
        <v>12000</v>
      </c>
      <c r="F1144" s="52">
        <f t="shared" si="3"/>
        <v>0</v>
      </c>
      <c r="G1144" s="51" t="str">
        <f t="shared" si="4"/>
        <v>50% of All SS</v>
      </c>
      <c r="H1144" s="51">
        <f>IF('Line By Line'!$E$14&lt;D1144,D1144-'Line By Line'!$E$14-E1144,0)</f>
        <v>41000</v>
      </c>
      <c r="I1144" s="52">
        <f>H1144*'SS taxation calculator'!$E$32</f>
        <v>34850</v>
      </c>
      <c r="J1144" s="52">
        <f t="shared" si="5"/>
        <v>0</v>
      </c>
      <c r="K1144" s="204" t="str">
        <f t="shared" si="6"/>
        <v>#DIV/0!</v>
      </c>
      <c r="L1144" s="54" t="str">
        <f>CONCATENATE("Adding $",ROUND(B1144/1000,1),"K actually added $",ROUND((B1144+(J1144-'SS taxation calculator'!$G$8))/1000,1),"K")</f>
        <v>Adding $85K actually added $85K</v>
      </c>
      <c r="M1144" s="61">
        <f>'SS taxation calculator'!$C$7+'SS taxation calculator'!$C$8+'SS taxation calculator'!$C$9+B1144</f>
        <v>85000</v>
      </c>
      <c r="N1144" s="55">
        <f>J1144+B1144+'SS taxation calculator'!$C$7</f>
        <v>85000</v>
      </c>
      <c r="O1144" s="55">
        <f t="shared" si="15"/>
        <v>31500</v>
      </c>
      <c r="P1144" s="132">
        <f>VLOOKUP('SS taxation calculator'!$C$12,'SS taxation calculator'!$BC$6:$BF$16,3,FALSE)</f>
        <v>0</v>
      </c>
      <c r="Q1144" s="132">
        <f>VLOOKUP('SS taxation calculator'!$C$12,'SS taxation calculator'!$BC$6:$BF$16,4,FALSE)</f>
        <v>0</v>
      </c>
      <c r="R1144" s="132">
        <f t="shared" si="8"/>
        <v>1</v>
      </c>
      <c r="S1144" s="205">
        <f>VLOOKUP('SS taxation calculator'!$C$12,'SS taxation calculator'!$BC$6:$BF$16,2,FALSE)</f>
        <v>0</v>
      </c>
      <c r="T1144" s="132">
        <f t="shared" si="9"/>
        <v>0</v>
      </c>
    </row>
    <row r="1145" ht="15.75" customHeight="1">
      <c r="A1145" s="55">
        <f t="shared" si="13"/>
        <v>54500</v>
      </c>
      <c r="B1145" s="52">
        <f t="shared" si="14"/>
        <v>86000</v>
      </c>
      <c r="C1145" s="51">
        <f>'SS taxation calculator'!$G$7</f>
        <v>0</v>
      </c>
      <c r="D1145" s="52">
        <f>'SS taxation calculator'!$C$7+B1145+'SS taxation calculator'!$C$8+'SS taxation calculator'!$C$9*0.5-'Line By Line'!$E$12</f>
        <v>86000</v>
      </c>
      <c r="E1145" s="52">
        <f>IF(D1145&lt;'Line By Line'!$E$14,0,MIN(D1145-'Line By Line'!$E$14,'Line By Line'!$E$16))</f>
        <v>12000</v>
      </c>
      <c r="F1145" s="52">
        <f t="shared" si="3"/>
        <v>0</v>
      </c>
      <c r="G1145" s="51" t="str">
        <f t="shared" si="4"/>
        <v>50% of All SS</v>
      </c>
      <c r="H1145" s="51">
        <f>IF('Line By Line'!$E$14&lt;D1145,D1145-'Line By Line'!$E$14-E1145,0)</f>
        <v>42000</v>
      </c>
      <c r="I1145" s="52">
        <f>H1145*'SS taxation calculator'!$E$32</f>
        <v>35700</v>
      </c>
      <c r="J1145" s="52">
        <f t="shared" si="5"/>
        <v>0</v>
      </c>
      <c r="K1145" s="204" t="str">
        <f t="shared" si="6"/>
        <v>#DIV/0!</v>
      </c>
      <c r="L1145" s="54" t="str">
        <f>CONCATENATE("Adding $",ROUND(B1145/1000,1),"K actually added $",ROUND((B1145+(J1145-'SS taxation calculator'!$G$8))/1000,1),"K")</f>
        <v>Adding $86K actually added $86K</v>
      </c>
      <c r="M1145" s="61">
        <f>'SS taxation calculator'!$C$7+'SS taxation calculator'!$C$8+'SS taxation calculator'!$C$9+B1145</f>
        <v>86000</v>
      </c>
      <c r="N1145" s="55">
        <f>J1145+B1145+'SS taxation calculator'!$C$7</f>
        <v>86000</v>
      </c>
      <c r="O1145" s="55">
        <f t="shared" si="15"/>
        <v>31500</v>
      </c>
      <c r="P1145" s="132">
        <f>VLOOKUP('SS taxation calculator'!$C$12,'SS taxation calculator'!$BC$6:$BF$16,3,FALSE)</f>
        <v>0</v>
      </c>
      <c r="Q1145" s="132">
        <f>VLOOKUP('SS taxation calculator'!$C$12,'SS taxation calculator'!$BC$6:$BF$16,4,FALSE)</f>
        <v>0</v>
      </c>
      <c r="R1145" s="132">
        <f t="shared" si="8"/>
        <v>1</v>
      </c>
      <c r="S1145" s="205">
        <f>VLOOKUP('SS taxation calculator'!$C$12,'SS taxation calculator'!$BC$6:$BF$16,2,FALSE)</f>
        <v>0</v>
      </c>
      <c r="T1145" s="132">
        <f t="shared" si="9"/>
        <v>0</v>
      </c>
    </row>
    <row r="1146" ht="15.75" customHeight="1">
      <c r="A1146" s="55">
        <f t="shared" si="13"/>
        <v>55500</v>
      </c>
      <c r="B1146" s="52">
        <f t="shared" si="14"/>
        <v>87000</v>
      </c>
      <c r="C1146" s="51">
        <f>'SS taxation calculator'!$G$7</f>
        <v>0</v>
      </c>
      <c r="D1146" s="52">
        <f>'SS taxation calculator'!$C$7+B1146+'SS taxation calculator'!$C$8+'SS taxation calculator'!$C$9*0.5-'Line By Line'!$E$12</f>
        <v>87000</v>
      </c>
      <c r="E1146" s="52">
        <f>IF(D1146&lt;'Line By Line'!$E$14,0,MIN(D1146-'Line By Line'!$E$14,'Line By Line'!$E$16))</f>
        <v>12000</v>
      </c>
      <c r="F1146" s="52">
        <f t="shared" si="3"/>
        <v>0</v>
      </c>
      <c r="G1146" s="51" t="str">
        <f t="shared" si="4"/>
        <v>50% of All SS</v>
      </c>
      <c r="H1146" s="51">
        <f>IF('Line By Line'!$E$14&lt;D1146,D1146-'Line By Line'!$E$14-E1146,0)</f>
        <v>43000</v>
      </c>
      <c r="I1146" s="52">
        <f>H1146*'SS taxation calculator'!$E$32</f>
        <v>36550</v>
      </c>
      <c r="J1146" s="52">
        <f t="shared" si="5"/>
        <v>0</v>
      </c>
      <c r="K1146" s="204" t="str">
        <f t="shared" si="6"/>
        <v>#DIV/0!</v>
      </c>
      <c r="L1146" s="54" t="str">
        <f>CONCATENATE("Adding $",ROUND(B1146/1000,1),"K actually added $",ROUND((B1146+(J1146-'SS taxation calculator'!$G$8))/1000,1),"K")</f>
        <v>Adding $87K actually added $87K</v>
      </c>
      <c r="M1146" s="61">
        <f>'SS taxation calculator'!$C$7+'SS taxation calculator'!$C$8+'SS taxation calculator'!$C$9+B1146</f>
        <v>87000</v>
      </c>
      <c r="N1146" s="55">
        <f>J1146+B1146+'SS taxation calculator'!$C$7</f>
        <v>87000</v>
      </c>
      <c r="O1146" s="55">
        <f t="shared" si="15"/>
        <v>31500</v>
      </c>
      <c r="P1146" s="132">
        <f>VLOOKUP('SS taxation calculator'!$C$12,'SS taxation calculator'!$BC$6:$BF$16,3,FALSE)</f>
        <v>0</v>
      </c>
      <c r="Q1146" s="132">
        <f>VLOOKUP('SS taxation calculator'!$C$12,'SS taxation calculator'!$BC$6:$BF$16,4,FALSE)</f>
        <v>0</v>
      </c>
      <c r="R1146" s="132">
        <f t="shared" si="8"/>
        <v>1</v>
      </c>
      <c r="S1146" s="205">
        <f>VLOOKUP('SS taxation calculator'!$C$12,'SS taxation calculator'!$BC$6:$BF$16,2,FALSE)</f>
        <v>0</v>
      </c>
      <c r="T1146" s="132">
        <f t="shared" si="9"/>
        <v>0</v>
      </c>
    </row>
    <row r="1147" ht="15.75" customHeight="1">
      <c r="A1147" s="55">
        <f t="shared" si="13"/>
        <v>56500</v>
      </c>
      <c r="B1147" s="52">
        <f t="shared" si="14"/>
        <v>88000</v>
      </c>
      <c r="C1147" s="51">
        <f>'SS taxation calculator'!$G$7</f>
        <v>0</v>
      </c>
      <c r="D1147" s="52">
        <f>'SS taxation calculator'!$C$7+B1147+'SS taxation calculator'!$C$8+'SS taxation calculator'!$C$9*0.5-'Line By Line'!$E$12</f>
        <v>88000</v>
      </c>
      <c r="E1147" s="52">
        <f>IF(D1147&lt;'Line By Line'!$E$14,0,MIN(D1147-'Line By Line'!$E$14,'Line By Line'!$E$16))</f>
        <v>12000</v>
      </c>
      <c r="F1147" s="52">
        <f t="shared" si="3"/>
        <v>0</v>
      </c>
      <c r="G1147" s="51" t="str">
        <f t="shared" si="4"/>
        <v>50% of All SS</v>
      </c>
      <c r="H1147" s="51">
        <f>IF('Line By Line'!$E$14&lt;D1147,D1147-'Line By Line'!$E$14-E1147,0)</f>
        <v>44000</v>
      </c>
      <c r="I1147" s="52">
        <f>H1147*'SS taxation calculator'!$E$32</f>
        <v>37400</v>
      </c>
      <c r="J1147" s="52">
        <f t="shared" si="5"/>
        <v>0</v>
      </c>
      <c r="K1147" s="204" t="str">
        <f t="shared" si="6"/>
        <v>#DIV/0!</v>
      </c>
      <c r="L1147" s="54" t="str">
        <f>CONCATENATE("Adding $",ROUND(B1147/1000,1),"K actually added $",ROUND((B1147+(J1147-'SS taxation calculator'!$G$8))/1000,1),"K")</f>
        <v>Adding $88K actually added $88K</v>
      </c>
      <c r="M1147" s="61">
        <f>'SS taxation calculator'!$C$7+'SS taxation calculator'!$C$8+'SS taxation calculator'!$C$9+B1147</f>
        <v>88000</v>
      </c>
      <c r="N1147" s="55">
        <f>J1147+B1147+'SS taxation calculator'!$C$7</f>
        <v>88000</v>
      </c>
      <c r="O1147" s="55">
        <f t="shared" si="15"/>
        <v>31500</v>
      </c>
      <c r="P1147" s="132">
        <f>VLOOKUP('SS taxation calculator'!$C$12,'SS taxation calculator'!$BC$6:$BF$16,3,FALSE)</f>
        <v>0</v>
      </c>
      <c r="Q1147" s="132">
        <f>VLOOKUP('SS taxation calculator'!$C$12,'SS taxation calculator'!$BC$6:$BF$16,4,FALSE)</f>
        <v>0</v>
      </c>
      <c r="R1147" s="132">
        <f t="shared" si="8"/>
        <v>1</v>
      </c>
      <c r="S1147" s="205">
        <f>VLOOKUP('SS taxation calculator'!$C$12,'SS taxation calculator'!$BC$6:$BF$16,2,FALSE)</f>
        <v>0</v>
      </c>
      <c r="T1147" s="132">
        <f t="shared" si="9"/>
        <v>0</v>
      </c>
    </row>
    <row r="1148" ht="15.75" customHeight="1">
      <c r="A1148" s="55">
        <f t="shared" si="13"/>
        <v>57500</v>
      </c>
      <c r="B1148" s="52">
        <f t="shared" si="14"/>
        <v>89000</v>
      </c>
      <c r="C1148" s="51">
        <f>'SS taxation calculator'!$G$7</f>
        <v>0</v>
      </c>
      <c r="D1148" s="52">
        <f>'SS taxation calculator'!$C$7+B1148+'SS taxation calculator'!$C$8+'SS taxation calculator'!$C$9*0.5-'Line By Line'!$E$12</f>
        <v>89000</v>
      </c>
      <c r="E1148" s="52">
        <f>IF(D1148&lt;'Line By Line'!$E$14,0,MIN(D1148-'Line By Line'!$E$14,'Line By Line'!$E$16))</f>
        <v>12000</v>
      </c>
      <c r="F1148" s="52">
        <f t="shared" si="3"/>
        <v>0</v>
      </c>
      <c r="G1148" s="51" t="str">
        <f t="shared" si="4"/>
        <v>50% of All SS</v>
      </c>
      <c r="H1148" s="51">
        <f>IF('Line By Line'!$E$14&lt;D1148,D1148-'Line By Line'!$E$14-E1148,0)</f>
        <v>45000</v>
      </c>
      <c r="I1148" s="52">
        <f>H1148*'SS taxation calculator'!$E$32</f>
        <v>38250</v>
      </c>
      <c r="J1148" s="52">
        <f t="shared" si="5"/>
        <v>0</v>
      </c>
      <c r="K1148" s="204" t="str">
        <f t="shared" si="6"/>
        <v>#DIV/0!</v>
      </c>
      <c r="L1148" s="54" t="str">
        <f>CONCATENATE("Adding $",ROUND(B1148/1000,1),"K actually added $",ROUND((B1148+(J1148-'SS taxation calculator'!$G$8))/1000,1),"K")</f>
        <v>Adding $89K actually added $89K</v>
      </c>
      <c r="M1148" s="61">
        <f>'SS taxation calculator'!$C$7+'SS taxation calculator'!$C$8+'SS taxation calculator'!$C$9+B1148</f>
        <v>89000</v>
      </c>
      <c r="N1148" s="55">
        <f>J1148+B1148+'SS taxation calculator'!$C$7</f>
        <v>89000</v>
      </c>
      <c r="O1148" s="55">
        <f t="shared" si="15"/>
        <v>31500</v>
      </c>
      <c r="P1148" s="132">
        <f>VLOOKUP('SS taxation calculator'!$C$12,'SS taxation calculator'!$BC$6:$BF$16,3,FALSE)</f>
        <v>0</v>
      </c>
      <c r="Q1148" s="132">
        <f>VLOOKUP('SS taxation calculator'!$C$12,'SS taxation calculator'!$BC$6:$BF$16,4,FALSE)</f>
        <v>0</v>
      </c>
      <c r="R1148" s="132">
        <f t="shared" si="8"/>
        <v>1</v>
      </c>
      <c r="S1148" s="205">
        <f>VLOOKUP('SS taxation calculator'!$C$12,'SS taxation calculator'!$BC$6:$BF$16,2,FALSE)</f>
        <v>0</v>
      </c>
      <c r="T1148" s="132">
        <f t="shared" si="9"/>
        <v>0</v>
      </c>
    </row>
    <row r="1149" ht="15.75" customHeight="1">
      <c r="A1149" s="55">
        <f t="shared" si="13"/>
        <v>58500</v>
      </c>
      <c r="B1149" s="52">
        <f t="shared" si="14"/>
        <v>90000</v>
      </c>
      <c r="C1149" s="51">
        <f>'SS taxation calculator'!$G$7</f>
        <v>0</v>
      </c>
      <c r="D1149" s="52">
        <f>'SS taxation calculator'!$C$7+B1149+'SS taxation calculator'!$C$8+'SS taxation calculator'!$C$9*0.5-'Line By Line'!$E$12</f>
        <v>90000</v>
      </c>
      <c r="E1149" s="52">
        <f>IF(D1149&lt;'Line By Line'!$E$14,0,MIN(D1149-'Line By Line'!$E$14,'Line By Line'!$E$16))</f>
        <v>12000</v>
      </c>
      <c r="F1149" s="52">
        <f t="shared" si="3"/>
        <v>0</v>
      </c>
      <c r="G1149" s="51" t="str">
        <f t="shared" si="4"/>
        <v>50% of All SS</v>
      </c>
      <c r="H1149" s="51">
        <f>IF('Line By Line'!$E$14&lt;D1149,D1149-'Line By Line'!$E$14-E1149,0)</f>
        <v>46000</v>
      </c>
      <c r="I1149" s="52">
        <f>H1149*'SS taxation calculator'!$E$32</f>
        <v>39100</v>
      </c>
      <c r="J1149" s="52">
        <f t="shared" si="5"/>
        <v>0</v>
      </c>
      <c r="K1149" s="204" t="str">
        <f t="shared" si="6"/>
        <v>#DIV/0!</v>
      </c>
      <c r="L1149" s="54" t="str">
        <f>CONCATENATE("Adding $",ROUND(B1149/1000,1),"K actually added $",ROUND((B1149+(J1149-'SS taxation calculator'!$G$8))/1000,1),"K")</f>
        <v>Adding $90K actually added $90K</v>
      </c>
      <c r="M1149" s="61">
        <f>'SS taxation calculator'!$C$7+'SS taxation calculator'!$C$8+'SS taxation calculator'!$C$9+B1149</f>
        <v>90000</v>
      </c>
      <c r="N1149" s="55">
        <f>J1149+B1149+'SS taxation calculator'!$C$7</f>
        <v>90000</v>
      </c>
      <c r="O1149" s="55">
        <f t="shared" si="15"/>
        <v>31500</v>
      </c>
      <c r="P1149" s="132">
        <f>VLOOKUP('SS taxation calculator'!$C$12,'SS taxation calculator'!$BC$6:$BF$16,3,FALSE)</f>
        <v>0</v>
      </c>
      <c r="Q1149" s="132">
        <f>VLOOKUP('SS taxation calculator'!$C$12,'SS taxation calculator'!$BC$6:$BF$16,4,FALSE)</f>
        <v>0</v>
      </c>
      <c r="R1149" s="132">
        <f t="shared" si="8"/>
        <v>1</v>
      </c>
      <c r="S1149" s="205">
        <f>VLOOKUP('SS taxation calculator'!$C$12,'SS taxation calculator'!$BC$6:$BF$16,2,FALSE)</f>
        <v>0</v>
      </c>
      <c r="T1149" s="132">
        <f t="shared" si="9"/>
        <v>0</v>
      </c>
    </row>
    <row r="1150" ht="15.75" customHeight="1">
      <c r="A1150" s="55">
        <f t="shared" si="13"/>
        <v>59500</v>
      </c>
      <c r="B1150" s="52">
        <f t="shared" si="14"/>
        <v>91000</v>
      </c>
      <c r="C1150" s="51">
        <f>'SS taxation calculator'!$G$7</f>
        <v>0</v>
      </c>
      <c r="D1150" s="52">
        <f>'SS taxation calculator'!$C$7+B1150+'SS taxation calculator'!$C$8+'SS taxation calculator'!$C$9*0.5-'Line By Line'!$E$12</f>
        <v>91000</v>
      </c>
      <c r="E1150" s="52">
        <f>IF(D1150&lt;'Line By Line'!$E$14,0,MIN(D1150-'Line By Line'!$E$14,'Line By Line'!$E$16))</f>
        <v>12000</v>
      </c>
      <c r="F1150" s="52">
        <f t="shared" si="3"/>
        <v>0</v>
      </c>
      <c r="G1150" s="51" t="str">
        <f t="shared" si="4"/>
        <v>50% of All SS</v>
      </c>
      <c r="H1150" s="51">
        <f>IF('Line By Line'!$E$14&lt;D1150,D1150-'Line By Line'!$E$14-E1150,0)</f>
        <v>47000</v>
      </c>
      <c r="I1150" s="52">
        <f>H1150*'SS taxation calculator'!$E$32</f>
        <v>39950</v>
      </c>
      <c r="J1150" s="52">
        <f t="shared" si="5"/>
        <v>0</v>
      </c>
      <c r="K1150" s="204" t="str">
        <f t="shared" si="6"/>
        <v>#DIV/0!</v>
      </c>
      <c r="L1150" s="54" t="str">
        <f>CONCATENATE("Adding $",ROUND(B1150/1000,1),"K actually added $",ROUND((B1150+(J1150-'SS taxation calculator'!$G$8))/1000,1),"K")</f>
        <v>Adding $91K actually added $91K</v>
      </c>
      <c r="M1150" s="61">
        <f>'SS taxation calculator'!$C$7+'SS taxation calculator'!$C$8+'SS taxation calculator'!$C$9+B1150</f>
        <v>91000</v>
      </c>
      <c r="N1150" s="55">
        <f>J1150+B1150+'SS taxation calculator'!$C$7</f>
        <v>91000</v>
      </c>
      <c r="O1150" s="55">
        <f t="shared" si="15"/>
        <v>31500</v>
      </c>
      <c r="P1150" s="132">
        <f>VLOOKUP('SS taxation calculator'!$C$12,'SS taxation calculator'!$BC$6:$BF$16,3,FALSE)</f>
        <v>0</v>
      </c>
      <c r="Q1150" s="132">
        <f>VLOOKUP('SS taxation calculator'!$C$12,'SS taxation calculator'!$BC$6:$BF$16,4,FALSE)</f>
        <v>0</v>
      </c>
      <c r="R1150" s="132">
        <f t="shared" si="8"/>
        <v>1</v>
      </c>
      <c r="S1150" s="205">
        <f>VLOOKUP('SS taxation calculator'!$C$12,'SS taxation calculator'!$BC$6:$BF$16,2,FALSE)</f>
        <v>0</v>
      </c>
      <c r="T1150" s="132">
        <f t="shared" si="9"/>
        <v>0</v>
      </c>
    </row>
    <row r="1151" ht="15.75" customHeight="1">
      <c r="A1151" s="55">
        <f t="shared" si="13"/>
        <v>60500</v>
      </c>
      <c r="B1151" s="52">
        <f t="shared" si="14"/>
        <v>92000</v>
      </c>
      <c r="C1151" s="51">
        <f>'SS taxation calculator'!$G$7</f>
        <v>0</v>
      </c>
      <c r="D1151" s="52">
        <f>'SS taxation calculator'!$C$7+B1151+'SS taxation calculator'!$C$8+'SS taxation calculator'!$C$9*0.5-'Line By Line'!$E$12</f>
        <v>92000</v>
      </c>
      <c r="E1151" s="52">
        <f>IF(D1151&lt;'Line By Line'!$E$14,0,MIN(D1151-'Line By Line'!$E$14,'Line By Line'!$E$16))</f>
        <v>12000</v>
      </c>
      <c r="F1151" s="52">
        <f t="shared" si="3"/>
        <v>0</v>
      </c>
      <c r="G1151" s="51" t="str">
        <f t="shared" si="4"/>
        <v>50% of All SS</v>
      </c>
      <c r="H1151" s="51">
        <f>IF('Line By Line'!$E$14&lt;D1151,D1151-'Line By Line'!$E$14-E1151,0)</f>
        <v>48000</v>
      </c>
      <c r="I1151" s="52">
        <f>H1151*'SS taxation calculator'!$E$32</f>
        <v>40800</v>
      </c>
      <c r="J1151" s="52">
        <f t="shared" si="5"/>
        <v>0</v>
      </c>
      <c r="K1151" s="204" t="str">
        <f t="shared" si="6"/>
        <v>#DIV/0!</v>
      </c>
      <c r="L1151" s="54" t="str">
        <f>CONCATENATE("Adding $",ROUND(B1151/1000,1),"K actually added $",ROUND((B1151+(J1151-'SS taxation calculator'!$G$8))/1000,1),"K")</f>
        <v>Adding $92K actually added $92K</v>
      </c>
      <c r="M1151" s="61">
        <f>'SS taxation calculator'!$C$7+'SS taxation calculator'!$C$8+'SS taxation calculator'!$C$9+B1151</f>
        <v>92000</v>
      </c>
      <c r="N1151" s="55">
        <f>J1151+B1151+'SS taxation calculator'!$C$7</f>
        <v>92000</v>
      </c>
      <c r="O1151" s="55">
        <f t="shared" si="15"/>
        <v>31500</v>
      </c>
      <c r="P1151" s="132">
        <f>VLOOKUP('SS taxation calculator'!$C$12,'SS taxation calculator'!$BC$6:$BF$16,3,FALSE)</f>
        <v>0</v>
      </c>
      <c r="Q1151" s="132">
        <f>VLOOKUP('SS taxation calculator'!$C$12,'SS taxation calculator'!$BC$6:$BF$16,4,FALSE)</f>
        <v>0</v>
      </c>
      <c r="R1151" s="132">
        <f t="shared" si="8"/>
        <v>1</v>
      </c>
      <c r="S1151" s="205">
        <f>VLOOKUP('SS taxation calculator'!$C$12,'SS taxation calculator'!$BC$6:$BF$16,2,FALSE)</f>
        <v>0</v>
      </c>
      <c r="T1151" s="132">
        <f t="shared" si="9"/>
        <v>0</v>
      </c>
    </row>
    <row r="1152" ht="15.75" customHeight="1">
      <c r="A1152" s="55">
        <f t="shared" si="13"/>
        <v>61500</v>
      </c>
      <c r="B1152" s="52">
        <f t="shared" si="14"/>
        <v>93000</v>
      </c>
      <c r="C1152" s="51">
        <f>'SS taxation calculator'!$G$7</f>
        <v>0</v>
      </c>
      <c r="D1152" s="52">
        <f>'SS taxation calculator'!$C$7+B1152+'SS taxation calculator'!$C$8+'SS taxation calculator'!$C$9*0.5-'Line By Line'!$E$12</f>
        <v>93000</v>
      </c>
      <c r="E1152" s="52">
        <f>IF(D1152&lt;'Line By Line'!$E$14,0,MIN(D1152-'Line By Line'!$E$14,'Line By Line'!$E$16))</f>
        <v>12000</v>
      </c>
      <c r="F1152" s="52">
        <f t="shared" si="3"/>
        <v>0</v>
      </c>
      <c r="G1152" s="51" t="str">
        <f t="shared" si="4"/>
        <v>50% of All SS</v>
      </c>
      <c r="H1152" s="51">
        <f>IF('Line By Line'!$E$14&lt;D1152,D1152-'Line By Line'!$E$14-E1152,0)</f>
        <v>49000</v>
      </c>
      <c r="I1152" s="52">
        <f>H1152*'SS taxation calculator'!$E$32</f>
        <v>41650</v>
      </c>
      <c r="J1152" s="52">
        <f t="shared" si="5"/>
        <v>0</v>
      </c>
      <c r="K1152" s="204" t="str">
        <f t="shared" si="6"/>
        <v>#DIV/0!</v>
      </c>
      <c r="L1152" s="54" t="str">
        <f>CONCATENATE("Adding $",ROUND(B1152/1000,1),"K actually added $",ROUND((B1152+(J1152-'SS taxation calculator'!$G$8))/1000,1),"K")</f>
        <v>Adding $93K actually added $93K</v>
      </c>
      <c r="M1152" s="61">
        <f>'SS taxation calculator'!$C$7+'SS taxation calculator'!$C$8+'SS taxation calculator'!$C$9+B1152</f>
        <v>93000</v>
      </c>
      <c r="N1152" s="55">
        <f>J1152+B1152+'SS taxation calculator'!$C$7</f>
        <v>93000</v>
      </c>
      <c r="O1152" s="55">
        <f t="shared" si="15"/>
        <v>31500</v>
      </c>
      <c r="P1152" s="132">
        <f>VLOOKUP('SS taxation calculator'!$C$12,'SS taxation calculator'!$BC$6:$BF$16,3,FALSE)</f>
        <v>0</v>
      </c>
      <c r="Q1152" s="132">
        <f>VLOOKUP('SS taxation calculator'!$C$12,'SS taxation calculator'!$BC$6:$BF$16,4,FALSE)</f>
        <v>0</v>
      </c>
      <c r="R1152" s="132">
        <f t="shared" si="8"/>
        <v>1</v>
      </c>
      <c r="S1152" s="205">
        <f>VLOOKUP('SS taxation calculator'!$C$12,'SS taxation calculator'!$BC$6:$BF$16,2,FALSE)</f>
        <v>0</v>
      </c>
      <c r="T1152" s="132">
        <f t="shared" si="9"/>
        <v>0</v>
      </c>
    </row>
    <row r="1153" ht="15.75" customHeight="1">
      <c r="A1153" s="55">
        <f t="shared" si="13"/>
        <v>62500</v>
      </c>
      <c r="B1153" s="52">
        <f t="shared" si="14"/>
        <v>94000</v>
      </c>
      <c r="C1153" s="51">
        <f>'SS taxation calculator'!$G$7</f>
        <v>0</v>
      </c>
      <c r="D1153" s="52">
        <f>'SS taxation calculator'!$C$7+B1153+'SS taxation calculator'!$C$8+'SS taxation calculator'!$C$9*0.5-'Line By Line'!$E$12</f>
        <v>94000</v>
      </c>
      <c r="E1153" s="52">
        <f>IF(D1153&lt;'Line By Line'!$E$14,0,MIN(D1153-'Line By Line'!$E$14,'Line By Line'!$E$16))</f>
        <v>12000</v>
      </c>
      <c r="F1153" s="52">
        <f t="shared" si="3"/>
        <v>0</v>
      </c>
      <c r="G1153" s="51" t="str">
        <f t="shared" si="4"/>
        <v>50% of All SS</v>
      </c>
      <c r="H1153" s="51">
        <f>IF('Line By Line'!$E$14&lt;D1153,D1153-'Line By Line'!$E$14-E1153,0)</f>
        <v>50000</v>
      </c>
      <c r="I1153" s="52">
        <f>H1153*'SS taxation calculator'!$E$32</f>
        <v>42500</v>
      </c>
      <c r="J1153" s="52">
        <f t="shared" si="5"/>
        <v>0</v>
      </c>
      <c r="K1153" s="204" t="str">
        <f t="shared" si="6"/>
        <v>#DIV/0!</v>
      </c>
      <c r="L1153" s="54" t="str">
        <f>CONCATENATE("Adding $",ROUND(B1153/1000,1),"K actually added $",ROUND((B1153+(J1153-'SS taxation calculator'!$G$8))/1000,1),"K")</f>
        <v>Adding $94K actually added $94K</v>
      </c>
      <c r="M1153" s="61">
        <f>'SS taxation calculator'!$C$7+'SS taxation calculator'!$C$8+'SS taxation calculator'!$C$9+B1153</f>
        <v>94000</v>
      </c>
      <c r="N1153" s="55">
        <f>J1153+B1153+'SS taxation calculator'!$C$7</f>
        <v>94000</v>
      </c>
      <c r="O1153" s="55">
        <f t="shared" si="15"/>
        <v>31500</v>
      </c>
      <c r="P1153" s="132">
        <f>VLOOKUP('SS taxation calculator'!$C$12,'SS taxation calculator'!$BC$6:$BF$16,3,FALSE)</f>
        <v>0</v>
      </c>
      <c r="Q1153" s="132">
        <f>VLOOKUP('SS taxation calculator'!$C$12,'SS taxation calculator'!$BC$6:$BF$16,4,FALSE)</f>
        <v>0</v>
      </c>
      <c r="R1153" s="132">
        <f t="shared" si="8"/>
        <v>1</v>
      </c>
      <c r="S1153" s="205">
        <f>VLOOKUP('SS taxation calculator'!$C$12,'SS taxation calculator'!$BC$6:$BF$16,2,FALSE)</f>
        <v>0</v>
      </c>
      <c r="T1153" s="132">
        <f t="shared" si="9"/>
        <v>0</v>
      </c>
    </row>
    <row r="1154" ht="15.75" customHeight="1">
      <c r="A1154" s="55">
        <f t="shared" si="13"/>
        <v>63500</v>
      </c>
      <c r="B1154" s="52">
        <f t="shared" si="14"/>
        <v>95000</v>
      </c>
      <c r="C1154" s="51">
        <f>'SS taxation calculator'!$G$7</f>
        <v>0</v>
      </c>
      <c r="D1154" s="52">
        <f>'SS taxation calculator'!$C$7+B1154+'SS taxation calculator'!$C$8+'SS taxation calculator'!$C$9*0.5-'Line By Line'!$E$12</f>
        <v>95000</v>
      </c>
      <c r="E1154" s="52">
        <f>IF(D1154&lt;'Line By Line'!$E$14,0,MIN(D1154-'Line By Line'!$E$14,'Line By Line'!$E$16))</f>
        <v>12000</v>
      </c>
      <c r="F1154" s="52">
        <f t="shared" si="3"/>
        <v>0</v>
      </c>
      <c r="G1154" s="51" t="str">
        <f t="shared" si="4"/>
        <v>50% of All SS</v>
      </c>
      <c r="H1154" s="51">
        <f>IF('Line By Line'!$E$14&lt;D1154,D1154-'Line By Line'!$E$14-E1154,0)</f>
        <v>51000</v>
      </c>
      <c r="I1154" s="52">
        <f>H1154*'SS taxation calculator'!$E$32</f>
        <v>43350</v>
      </c>
      <c r="J1154" s="52">
        <f t="shared" si="5"/>
        <v>0</v>
      </c>
      <c r="K1154" s="204" t="str">
        <f t="shared" si="6"/>
        <v>#DIV/0!</v>
      </c>
      <c r="L1154" s="54" t="str">
        <f>CONCATENATE("Adding $",ROUND(B1154/1000,1),"K actually added $",ROUND((B1154+(J1154-'SS taxation calculator'!$G$8))/1000,1),"K")</f>
        <v>Adding $95K actually added $95K</v>
      </c>
      <c r="M1154" s="61">
        <f>'SS taxation calculator'!$C$7+'SS taxation calculator'!$C$8+'SS taxation calculator'!$C$9+B1154</f>
        <v>95000</v>
      </c>
      <c r="N1154" s="55">
        <f>J1154+B1154+'SS taxation calculator'!$C$7</f>
        <v>95000</v>
      </c>
      <c r="O1154" s="55">
        <f t="shared" si="15"/>
        <v>31500</v>
      </c>
      <c r="P1154" s="132">
        <f>VLOOKUP('SS taxation calculator'!$C$12,'SS taxation calculator'!$BC$6:$BF$16,3,FALSE)</f>
        <v>0</v>
      </c>
      <c r="Q1154" s="132">
        <f>VLOOKUP('SS taxation calculator'!$C$12,'SS taxation calculator'!$BC$6:$BF$16,4,FALSE)</f>
        <v>0</v>
      </c>
      <c r="R1154" s="132">
        <f t="shared" si="8"/>
        <v>1</v>
      </c>
      <c r="S1154" s="205">
        <f>VLOOKUP('SS taxation calculator'!$C$12,'SS taxation calculator'!$BC$6:$BF$16,2,FALSE)</f>
        <v>0</v>
      </c>
      <c r="T1154" s="132">
        <f t="shared" si="9"/>
        <v>0</v>
      </c>
    </row>
    <row r="1155" ht="15.75" customHeight="1">
      <c r="A1155" s="55">
        <f t="shared" si="13"/>
        <v>64500</v>
      </c>
      <c r="B1155" s="52">
        <f t="shared" si="14"/>
        <v>96000</v>
      </c>
      <c r="C1155" s="51">
        <f>'SS taxation calculator'!$G$7</f>
        <v>0</v>
      </c>
      <c r="D1155" s="52">
        <f>'SS taxation calculator'!$C$7+B1155+'SS taxation calculator'!$C$8+'SS taxation calculator'!$C$9*0.5-'Line By Line'!$E$12</f>
        <v>96000</v>
      </c>
      <c r="E1155" s="52">
        <f>IF(D1155&lt;'Line By Line'!$E$14,0,MIN(D1155-'Line By Line'!$E$14,'Line By Line'!$E$16))</f>
        <v>12000</v>
      </c>
      <c r="F1155" s="52">
        <f t="shared" si="3"/>
        <v>0</v>
      </c>
      <c r="G1155" s="51" t="str">
        <f t="shared" si="4"/>
        <v>50% of All SS</v>
      </c>
      <c r="H1155" s="51">
        <f>IF('Line By Line'!$E$14&lt;D1155,D1155-'Line By Line'!$E$14-E1155,0)</f>
        <v>52000</v>
      </c>
      <c r="I1155" s="52">
        <f>H1155*'SS taxation calculator'!$E$32</f>
        <v>44200</v>
      </c>
      <c r="J1155" s="52">
        <f t="shared" si="5"/>
        <v>0</v>
      </c>
      <c r="K1155" s="204" t="str">
        <f t="shared" si="6"/>
        <v>#DIV/0!</v>
      </c>
      <c r="L1155" s="54" t="str">
        <f>CONCATENATE("Adding $",ROUND(B1155/1000,1),"K actually added $",ROUND((B1155+(J1155-'SS taxation calculator'!$G$8))/1000,1),"K")</f>
        <v>Adding $96K actually added $96K</v>
      </c>
      <c r="M1155" s="61">
        <f>'SS taxation calculator'!$C$7+'SS taxation calculator'!$C$8+'SS taxation calculator'!$C$9+B1155</f>
        <v>96000</v>
      </c>
      <c r="N1155" s="55">
        <f>J1155+B1155+'SS taxation calculator'!$C$7</f>
        <v>96000</v>
      </c>
      <c r="O1155" s="55">
        <f t="shared" si="15"/>
        <v>31500</v>
      </c>
      <c r="P1155" s="132">
        <f>VLOOKUP('SS taxation calculator'!$C$12,'SS taxation calculator'!$BC$6:$BF$16,3,FALSE)</f>
        <v>0</v>
      </c>
      <c r="Q1155" s="132">
        <f>VLOOKUP('SS taxation calculator'!$C$12,'SS taxation calculator'!$BC$6:$BF$16,4,FALSE)</f>
        <v>0</v>
      </c>
      <c r="R1155" s="132">
        <f t="shared" si="8"/>
        <v>1</v>
      </c>
      <c r="S1155" s="205">
        <f>VLOOKUP('SS taxation calculator'!$C$12,'SS taxation calculator'!$BC$6:$BF$16,2,FALSE)</f>
        <v>0</v>
      </c>
      <c r="T1155" s="132">
        <f t="shared" si="9"/>
        <v>0</v>
      </c>
    </row>
    <row r="1156" ht="15.75" customHeight="1">
      <c r="A1156" s="55">
        <f t="shared" si="13"/>
        <v>65500</v>
      </c>
      <c r="B1156" s="52">
        <f t="shared" si="14"/>
        <v>97000</v>
      </c>
      <c r="C1156" s="51">
        <f>'SS taxation calculator'!$G$7</f>
        <v>0</v>
      </c>
      <c r="D1156" s="52">
        <f>'SS taxation calculator'!$C$7+B1156+'SS taxation calculator'!$C$8+'SS taxation calculator'!$C$9*0.5-'Line By Line'!$E$12</f>
        <v>97000</v>
      </c>
      <c r="E1156" s="52">
        <f>IF(D1156&lt;'Line By Line'!$E$14,0,MIN(D1156-'Line By Line'!$E$14,'Line By Line'!$E$16))</f>
        <v>12000</v>
      </c>
      <c r="F1156" s="52">
        <f t="shared" si="3"/>
        <v>0</v>
      </c>
      <c r="G1156" s="51" t="str">
        <f t="shared" si="4"/>
        <v>50% of All SS</v>
      </c>
      <c r="H1156" s="51">
        <f>IF('Line By Line'!$E$14&lt;D1156,D1156-'Line By Line'!$E$14-E1156,0)</f>
        <v>53000</v>
      </c>
      <c r="I1156" s="52">
        <f>H1156*'SS taxation calculator'!$E$32</f>
        <v>45050</v>
      </c>
      <c r="J1156" s="52">
        <f t="shared" si="5"/>
        <v>0</v>
      </c>
      <c r="K1156" s="204" t="str">
        <f t="shared" si="6"/>
        <v>#DIV/0!</v>
      </c>
      <c r="L1156" s="54" t="str">
        <f>CONCATENATE("Adding $",ROUND(B1156/1000,1),"K actually added $",ROUND((B1156+(J1156-'SS taxation calculator'!$G$8))/1000,1),"K")</f>
        <v>Adding $97K actually added $97K</v>
      </c>
      <c r="M1156" s="61">
        <f>'SS taxation calculator'!$C$7+'SS taxation calculator'!$C$8+'SS taxation calculator'!$C$9+B1156</f>
        <v>97000</v>
      </c>
      <c r="N1156" s="55">
        <f>J1156+B1156+'SS taxation calculator'!$C$7</f>
        <v>97000</v>
      </c>
      <c r="O1156" s="55">
        <f t="shared" si="15"/>
        <v>31500</v>
      </c>
      <c r="P1156" s="132">
        <f>VLOOKUP('SS taxation calculator'!$C$12,'SS taxation calculator'!$BC$6:$BF$16,3,FALSE)</f>
        <v>0</v>
      </c>
      <c r="Q1156" s="132">
        <f>VLOOKUP('SS taxation calculator'!$C$12,'SS taxation calculator'!$BC$6:$BF$16,4,FALSE)</f>
        <v>0</v>
      </c>
      <c r="R1156" s="132">
        <f t="shared" si="8"/>
        <v>1</v>
      </c>
      <c r="S1156" s="205">
        <f>VLOOKUP('SS taxation calculator'!$C$12,'SS taxation calculator'!$BC$6:$BF$16,2,FALSE)</f>
        <v>0</v>
      </c>
      <c r="T1156" s="132">
        <f t="shared" si="9"/>
        <v>0</v>
      </c>
    </row>
    <row r="1157" ht="15.75" customHeight="1">
      <c r="A1157" s="55">
        <f t="shared" si="13"/>
        <v>66500</v>
      </c>
      <c r="B1157" s="52">
        <f t="shared" si="14"/>
        <v>98000</v>
      </c>
      <c r="C1157" s="51">
        <f>'SS taxation calculator'!$G$7</f>
        <v>0</v>
      </c>
      <c r="D1157" s="52">
        <f>'SS taxation calculator'!$C$7+B1157+'SS taxation calculator'!$C$8+'SS taxation calculator'!$C$9*0.5-'Line By Line'!$E$12</f>
        <v>98000</v>
      </c>
      <c r="E1157" s="52">
        <f>IF(D1157&lt;'Line By Line'!$E$14,0,MIN(D1157-'Line By Line'!$E$14,'Line By Line'!$E$16))</f>
        <v>12000</v>
      </c>
      <c r="F1157" s="52">
        <f t="shared" si="3"/>
        <v>0</v>
      </c>
      <c r="G1157" s="51" t="str">
        <f t="shared" si="4"/>
        <v>50% of All SS</v>
      </c>
      <c r="H1157" s="51">
        <f>IF('Line By Line'!$E$14&lt;D1157,D1157-'Line By Line'!$E$14-E1157,0)</f>
        <v>54000</v>
      </c>
      <c r="I1157" s="52">
        <f>H1157*'SS taxation calculator'!$E$32</f>
        <v>45900</v>
      </c>
      <c r="J1157" s="52">
        <f t="shared" si="5"/>
        <v>0</v>
      </c>
      <c r="K1157" s="204" t="str">
        <f t="shared" si="6"/>
        <v>#DIV/0!</v>
      </c>
      <c r="L1157" s="54" t="str">
        <f>CONCATENATE("Adding $",ROUND(B1157/1000,1),"K actually added $",ROUND((B1157+(J1157-'SS taxation calculator'!$G$8))/1000,1),"K")</f>
        <v>Adding $98K actually added $98K</v>
      </c>
      <c r="M1157" s="61">
        <f>'SS taxation calculator'!$C$7+'SS taxation calculator'!$C$8+'SS taxation calculator'!$C$9+B1157</f>
        <v>98000</v>
      </c>
      <c r="N1157" s="55">
        <f>J1157+B1157+'SS taxation calculator'!$C$7</f>
        <v>98000</v>
      </c>
      <c r="O1157" s="55">
        <f t="shared" si="15"/>
        <v>31500</v>
      </c>
      <c r="P1157" s="132">
        <f>VLOOKUP('SS taxation calculator'!$C$12,'SS taxation calculator'!$BC$6:$BF$16,3,FALSE)</f>
        <v>0</v>
      </c>
      <c r="Q1157" s="132">
        <f>VLOOKUP('SS taxation calculator'!$C$12,'SS taxation calculator'!$BC$6:$BF$16,4,FALSE)</f>
        <v>0</v>
      </c>
      <c r="R1157" s="132">
        <f t="shared" si="8"/>
        <v>1</v>
      </c>
      <c r="S1157" s="205">
        <f>VLOOKUP('SS taxation calculator'!$C$12,'SS taxation calculator'!$BC$6:$BF$16,2,FALSE)</f>
        <v>0</v>
      </c>
      <c r="T1157" s="132">
        <f t="shared" si="9"/>
        <v>0</v>
      </c>
    </row>
    <row r="1158" ht="15.75" customHeight="1">
      <c r="A1158" s="55">
        <f t="shared" si="13"/>
        <v>67500</v>
      </c>
      <c r="B1158" s="52">
        <f t="shared" si="14"/>
        <v>99000</v>
      </c>
      <c r="C1158" s="51">
        <f>'SS taxation calculator'!$G$7</f>
        <v>0</v>
      </c>
      <c r="D1158" s="52">
        <f>'SS taxation calculator'!$C$7+B1158+'SS taxation calculator'!$C$8+'SS taxation calculator'!$C$9*0.5-'Line By Line'!$E$12</f>
        <v>99000</v>
      </c>
      <c r="E1158" s="52">
        <f>IF(D1158&lt;'Line By Line'!$E$14,0,MIN(D1158-'Line By Line'!$E$14,'Line By Line'!$E$16))</f>
        <v>12000</v>
      </c>
      <c r="F1158" s="52">
        <f t="shared" si="3"/>
        <v>0</v>
      </c>
      <c r="G1158" s="51" t="str">
        <f t="shared" si="4"/>
        <v>50% of All SS</v>
      </c>
      <c r="H1158" s="51">
        <f>IF('Line By Line'!$E$14&lt;D1158,D1158-'Line By Line'!$E$14-E1158,0)</f>
        <v>55000</v>
      </c>
      <c r="I1158" s="52">
        <f>H1158*'SS taxation calculator'!$E$32</f>
        <v>46750</v>
      </c>
      <c r="J1158" s="52">
        <f t="shared" si="5"/>
        <v>0</v>
      </c>
      <c r="K1158" s="204" t="str">
        <f t="shared" si="6"/>
        <v>#DIV/0!</v>
      </c>
      <c r="L1158" s="54" t="str">
        <f>CONCATENATE("Adding $",ROUND(B1158/1000,1),"K actually added $",ROUND((B1158+(J1158-'SS taxation calculator'!$G$8))/1000,1),"K")</f>
        <v>Adding $99K actually added $99K</v>
      </c>
      <c r="M1158" s="61">
        <f>'SS taxation calculator'!$C$7+'SS taxation calculator'!$C$8+'SS taxation calculator'!$C$9+B1158</f>
        <v>99000</v>
      </c>
      <c r="N1158" s="55">
        <f>J1158+B1158+'SS taxation calculator'!$C$7</f>
        <v>99000</v>
      </c>
      <c r="O1158" s="55">
        <f t="shared" si="15"/>
        <v>31500</v>
      </c>
      <c r="P1158" s="132">
        <f>VLOOKUP('SS taxation calculator'!$C$12,'SS taxation calculator'!$BC$6:$BF$16,3,FALSE)</f>
        <v>0</v>
      </c>
      <c r="Q1158" s="132">
        <f>VLOOKUP('SS taxation calculator'!$C$12,'SS taxation calculator'!$BC$6:$BF$16,4,FALSE)</f>
        <v>0</v>
      </c>
      <c r="R1158" s="132">
        <f t="shared" si="8"/>
        <v>1</v>
      </c>
      <c r="S1158" s="205">
        <f>VLOOKUP('SS taxation calculator'!$C$12,'SS taxation calculator'!$BC$6:$BF$16,2,FALSE)</f>
        <v>0</v>
      </c>
      <c r="T1158" s="132">
        <f t="shared" si="9"/>
        <v>0</v>
      </c>
    </row>
    <row r="1159" ht="15.75" customHeight="1">
      <c r="A1159" s="55">
        <f t="shared" si="13"/>
        <v>68500</v>
      </c>
      <c r="B1159" s="52">
        <f t="shared" si="14"/>
        <v>100000</v>
      </c>
      <c r="C1159" s="51">
        <f>'SS taxation calculator'!$G$7</f>
        <v>0</v>
      </c>
      <c r="D1159" s="52">
        <f>'SS taxation calculator'!$C$7+B1159+'SS taxation calculator'!$C$8+'SS taxation calculator'!$C$9*0.5-'Line By Line'!$E$12</f>
        <v>100000</v>
      </c>
      <c r="E1159" s="52">
        <f>IF(D1159&lt;'Line By Line'!$E$14,0,MIN(D1159-'Line By Line'!$E$14,'Line By Line'!$E$16))</f>
        <v>12000</v>
      </c>
      <c r="F1159" s="52">
        <f t="shared" si="3"/>
        <v>0</v>
      </c>
      <c r="G1159" s="51" t="str">
        <f t="shared" si="4"/>
        <v>50% of All SS</v>
      </c>
      <c r="H1159" s="51">
        <f>IF('Line By Line'!$E$14&lt;D1159,D1159-'Line By Line'!$E$14-E1159,0)</f>
        <v>56000</v>
      </c>
      <c r="I1159" s="52">
        <f>H1159*'SS taxation calculator'!$E$32</f>
        <v>47600</v>
      </c>
      <c r="J1159" s="52">
        <f t="shared" si="5"/>
        <v>0</v>
      </c>
      <c r="K1159" s="204" t="str">
        <f t="shared" si="6"/>
        <v>#DIV/0!</v>
      </c>
      <c r="L1159" s="54" t="str">
        <f>CONCATENATE("Adding $",ROUND(B1159/1000,1),"K actually added $",ROUND((B1159+(J1159-'SS taxation calculator'!$G$8))/1000,1),"K")</f>
        <v>Adding $100K actually added $100K</v>
      </c>
      <c r="M1159" s="61">
        <f>'SS taxation calculator'!$C$7+'SS taxation calculator'!$C$8+'SS taxation calculator'!$C$9+B1159</f>
        <v>100000</v>
      </c>
      <c r="N1159" s="55">
        <f>J1159+B1159+'SS taxation calculator'!$C$7</f>
        <v>100000</v>
      </c>
      <c r="O1159" s="55">
        <f t="shared" si="15"/>
        <v>31500</v>
      </c>
      <c r="P1159" s="132">
        <f>VLOOKUP('SS taxation calculator'!$C$12,'SS taxation calculator'!$BC$6:$BF$16,3,FALSE)</f>
        <v>0</v>
      </c>
      <c r="Q1159" s="132">
        <f>VLOOKUP('SS taxation calculator'!$C$12,'SS taxation calculator'!$BC$6:$BF$16,4,FALSE)</f>
        <v>0</v>
      </c>
      <c r="R1159" s="132">
        <f t="shared" si="8"/>
        <v>1</v>
      </c>
      <c r="S1159" s="205">
        <f>VLOOKUP('SS taxation calculator'!$C$12,'SS taxation calculator'!$BC$6:$BF$16,2,FALSE)</f>
        <v>0</v>
      </c>
      <c r="T1159" s="132">
        <f t="shared" si="9"/>
        <v>0</v>
      </c>
    </row>
    <row r="1160" ht="15.75" customHeight="1">
      <c r="A1160" s="55">
        <f t="shared" si="13"/>
        <v>69500</v>
      </c>
      <c r="B1160" s="52">
        <f t="shared" si="14"/>
        <v>101000</v>
      </c>
      <c r="C1160" s="51">
        <f>'SS taxation calculator'!$G$7</f>
        <v>0</v>
      </c>
      <c r="D1160" s="52">
        <f>'SS taxation calculator'!$C$7+B1160+'SS taxation calculator'!$C$8+'SS taxation calculator'!$C$9*0.5-'Line By Line'!$E$12</f>
        <v>101000</v>
      </c>
      <c r="E1160" s="52">
        <f>IF(D1160&lt;'Line By Line'!$E$14,0,MIN(D1160-'Line By Line'!$E$14,'Line By Line'!$E$16))</f>
        <v>12000</v>
      </c>
      <c r="F1160" s="52">
        <f t="shared" si="3"/>
        <v>0</v>
      </c>
      <c r="G1160" s="51" t="str">
        <f t="shared" si="4"/>
        <v>50% of All SS</v>
      </c>
      <c r="H1160" s="51">
        <f>IF('Line By Line'!$E$14&lt;D1160,D1160-'Line By Line'!$E$14-E1160,0)</f>
        <v>57000</v>
      </c>
      <c r="I1160" s="52">
        <f>H1160*'SS taxation calculator'!$E$32</f>
        <v>48450</v>
      </c>
      <c r="J1160" s="52">
        <f t="shared" si="5"/>
        <v>0</v>
      </c>
      <c r="K1160" s="204" t="str">
        <f t="shared" si="6"/>
        <v>#DIV/0!</v>
      </c>
      <c r="L1160" s="54" t="str">
        <f>CONCATENATE("Adding $",ROUND(B1160/1000,1),"K actually added $",ROUND((B1160+(J1160-'SS taxation calculator'!$G$8))/1000,1),"K")</f>
        <v>Adding $101K actually added $101K</v>
      </c>
      <c r="M1160" s="61">
        <f>'SS taxation calculator'!$C$7+'SS taxation calculator'!$C$8+'SS taxation calculator'!$C$9+B1160</f>
        <v>101000</v>
      </c>
      <c r="N1160" s="55">
        <f>J1160+B1160+'SS taxation calculator'!$C$7</f>
        <v>101000</v>
      </c>
      <c r="O1160" s="55">
        <f t="shared" si="15"/>
        <v>31500</v>
      </c>
      <c r="P1160" s="132">
        <f>VLOOKUP('SS taxation calculator'!$C$12,'SS taxation calculator'!$BC$6:$BF$16,3,FALSE)</f>
        <v>0</v>
      </c>
      <c r="Q1160" s="132">
        <f>VLOOKUP('SS taxation calculator'!$C$12,'SS taxation calculator'!$BC$6:$BF$16,4,FALSE)</f>
        <v>0</v>
      </c>
      <c r="R1160" s="132">
        <f t="shared" si="8"/>
        <v>1</v>
      </c>
      <c r="S1160" s="205">
        <f>VLOOKUP('SS taxation calculator'!$C$12,'SS taxation calculator'!$BC$6:$BF$16,2,FALSE)</f>
        <v>0</v>
      </c>
      <c r="T1160" s="132">
        <f t="shared" si="9"/>
        <v>0</v>
      </c>
    </row>
    <row r="1161" ht="15.75" customHeight="1">
      <c r="A1161" s="55">
        <f t="shared" si="13"/>
        <v>70500</v>
      </c>
      <c r="B1161" s="52">
        <f t="shared" si="14"/>
        <v>102000</v>
      </c>
      <c r="C1161" s="51">
        <f>'SS taxation calculator'!$G$7</f>
        <v>0</v>
      </c>
      <c r="D1161" s="52">
        <f>'SS taxation calculator'!$C$7+B1161+'SS taxation calculator'!$C$8+'SS taxation calculator'!$C$9*0.5-'Line By Line'!$E$12</f>
        <v>102000</v>
      </c>
      <c r="E1161" s="52">
        <f>IF(D1161&lt;'Line By Line'!$E$14,0,MIN(D1161-'Line By Line'!$E$14,'Line By Line'!$E$16))</f>
        <v>12000</v>
      </c>
      <c r="F1161" s="52">
        <f t="shared" si="3"/>
        <v>0</v>
      </c>
      <c r="G1161" s="51" t="str">
        <f t="shared" si="4"/>
        <v>50% of All SS</v>
      </c>
      <c r="H1161" s="51">
        <f>IF('Line By Line'!$E$14&lt;D1161,D1161-'Line By Line'!$E$14-E1161,0)</f>
        <v>58000</v>
      </c>
      <c r="I1161" s="52">
        <f>H1161*'SS taxation calculator'!$E$32</f>
        <v>49300</v>
      </c>
      <c r="J1161" s="52">
        <f t="shared" si="5"/>
        <v>0</v>
      </c>
      <c r="K1161" s="204" t="str">
        <f t="shared" si="6"/>
        <v>#DIV/0!</v>
      </c>
      <c r="L1161" s="54" t="str">
        <f>CONCATENATE("Adding $",ROUND(B1161/1000,1),"K actually added $",ROUND((B1161+(J1161-'SS taxation calculator'!$G$8))/1000,1),"K")</f>
        <v>Adding $102K actually added $102K</v>
      </c>
      <c r="M1161" s="61">
        <f>'SS taxation calculator'!$C$7+'SS taxation calculator'!$C$8+'SS taxation calculator'!$C$9+B1161</f>
        <v>102000</v>
      </c>
      <c r="N1161" s="55">
        <f>J1161+B1161+'SS taxation calculator'!$C$7</f>
        <v>102000</v>
      </c>
      <c r="O1161" s="55">
        <f t="shared" si="15"/>
        <v>31500</v>
      </c>
      <c r="P1161" s="132">
        <f>VLOOKUP('SS taxation calculator'!$C$12,'SS taxation calculator'!$BC$6:$BF$16,3,FALSE)</f>
        <v>0</v>
      </c>
      <c r="Q1161" s="132">
        <f>VLOOKUP('SS taxation calculator'!$C$12,'SS taxation calculator'!$BC$6:$BF$16,4,FALSE)</f>
        <v>0</v>
      </c>
      <c r="R1161" s="132">
        <f t="shared" si="8"/>
        <v>1</v>
      </c>
      <c r="S1161" s="205">
        <f>VLOOKUP('SS taxation calculator'!$C$12,'SS taxation calculator'!$BC$6:$BF$16,2,FALSE)</f>
        <v>0</v>
      </c>
      <c r="T1161" s="132">
        <f t="shared" si="9"/>
        <v>0</v>
      </c>
    </row>
    <row r="1162" ht="15.75" customHeight="1">
      <c r="A1162" s="55">
        <f t="shared" si="13"/>
        <v>71500</v>
      </c>
      <c r="B1162" s="52">
        <f t="shared" si="14"/>
        <v>103000</v>
      </c>
      <c r="C1162" s="51">
        <f>'SS taxation calculator'!$G$7</f>
        <v>0</v>
      </c>
      <c r="D1162" s="52">
        <f>'SS taxation calculator'!$C$7+B1162+'SS taxation calculator'!$C$8+'SS taxation calculator'!$C$9*0.5-'Line By Line'!$E$12</f>
        <v>103000</v>
      </c>
      <c r="E1162" s="52">
        <f>IF(D1162&lt;'Line By Line'!$E$14,0,MIN(D1162-'Line By Line'!$E$14,'Line By Line'!$E$16))</f>
        <v>12000</v>
      </c>
      <c r="F1162" s="52">
        <f t="shared" si="3"/>
        <v>0</v>
      </c>
      <c r="G1162" s="51" t="str">
        <f t="shared" si="4"/>
        <v>50% of All SS</v>
      </c>
      <c r="H1162" s="51">
        <f>IF('Line By Line'!$E$14&lt;D1162,D1162-'Line By Line'!$E$14-E1162,0)</f>
        <v>59000</v>
      </c>
      <c r="I1162" s="52">
        <f>H1162*'SS taxation calculator'!$E$32</f>
        <v>50150</v>
      </c>
      <c r="J1162" s="52">
        <f t="shared" si="5"/>
        <v>0</v>
      </c>
      <c r="K1162" s="204" t="str">
        <f t="shared" si="6"/>
        <v>#DIV/0!</v>
      </c>
      <c r="L1162" s="54" t="str">
        <f>CONCATENATE("Adding $",ROUND(B1162/1000,1),"K actually added $",ROUND((B1162+(J1162-'SS taxation calculator'!$G$8))/1000,1),"K")</f>
        <v>Adding $103K actually added $103K</v>
      </c>
      <c r="M1162" s="61">
        <f>'SS taxation calculator'!$C$7+'SS taxation calculator'!$C$8+'SS taxation calculator'!$C$9+B1162</f>
        <v>103000</v>
      </c>
      <c r="N1162" s="55">
        <f>J1162+B1162+'SS taxation calculator'!$C$7</f>
        <v>103000</v>
      </c>
      <c r="O1162" s="55">
        <f t="shared" si="15"/>
        <v>31500</v>
      </c>
      <c r="P1162" s="132">
        <f>VLOOKUP('SS taxation calculator'!$C$12,'SS taxation calculator'!$BC$6:$BF$16,3,FALSE)</f>
        <v>0</v>
      </c>
      <c r="Q1162" s="132">
        <f>VLOOKUP('SS taxation calculator'!$C$12,'SS taxation calculator'!$BC$6:$BF$16,4,FALSE)</f>
        <v>0</v>
      </c>
      <c r="R1162" s="132">
        <f t="shared" si="8"/>
        <v>1</v>
      </c>
      <c r="S1162" s="205">
        <f>VLOOKUP('SS taxation calculator'!$C$12,'SS taxation calculator'!$BC$6:$BF$16,2,FALSE)</f>
        <v>0</v>
      </c>
      <c r="T1162" s="132">
        <f t="shared" si="9"/>
        <v>0</v>
      </c>
    </row>
    <row r="1163" ht="15.75" customHeight="1">
      <c r="A1163" s="55">
        <f t="shared" si="13"/>
        <v>72500</v>
      </c>
      <c r="B1163" s="52">
        <f t="shared" si="14"/>
        <v>104000</v>
      </c>
      <c r="C1163" s="51">
        <f>'SS taxation calculator'!$G$7</f>
        <v>0</v>
      </c>
      <c r="D1163" s="52">
        <f>'SS taxation calculator'!$C$7+B1163+'SS taxation calculator'!$C$8+'SS taxation calculator'!$C$9*0.5-'Line By Line'!$E$12</f>
        <v>104000</v>
      </c>
      <c r="E1163" s="52">
        <f>IF(D1163&lt;'Line By Line'!$E$14,0,MIN(D1163-'Line By Line'!$E$14,'Line By Line'!$E$16))</f>
        <v>12000</v>
      </c>
      <c r="F1163" s="52">
        <f t="shared" si="3"/>
        <v>0</v>
      </c>
      <c r="G1163" s="51" t="str">
        <f t="shared" si="4"/>
        <v>50% of All SS</v>
      </c>
      <c r="H1163" s="51">
        <f>IF('Line By Line'!$E$14&lt;D1163,D1163-'Line By Line'!$E$14-E1163,0)</f>
        <v>60000</v>
      </c>
      <c r="I1163" s="52">
        <f>H1163*'SS taxation calculator'!$E$32</f>
        <v>51000</v>
      </c>
      <c r="J1163" s="52">
        <f t="shared" si="5"/>
        <v>0</v>
      </c>
      <c r="K1163" s="204" t="str">
        <f t="shared" si="6"/>
        <v>#DIV/0!</v>
      </c>
      <c r="L1163" s="54" t="str">
        <f>CONCATENATE("Adding $",ROUND(B1163/1000,1),"K actually added $",ROUND((B1163+(J1163-'SS taxation calculator'!$G$8))/1000,1),"K")</f>
        <v>Adding $104K actually added $104K</v>
      </c>
      <c r="M1163" s="61">
        <f>'SS taxation calculator'!$C$7+'SS taxation calculator'!$C$8+'SS taxation calculator'!$C$9+B1163</f>
        <v>104000</v>
      </c>
      <c r="N1163" s="55">
        <f>J1163+B1163+'SS taxation calculator'!$C$7</f>
        <v>104000</v>
      </c>
      <c r="O1163" s="55">
        <f t="shared" si="15"/>
        <v>31500</v>
      </c>
      <c r="P1163" s="132">
        <f>VLOOKUP('SS taxation calculator'!$C$12,'SS taxation calculator'!$BC$6:$BF$16,3,FALSE)</f>
        <v>0</v>
      </c>
      <c r="Q1163" s="132">
        <f>VLOOKUP('SS taxation calculator'!$C$12,'SS taxation calculator'!$BC$6:$BF$16,4,FALSE)</f>
        <v>0</v>
      </c>
      <c r="R1163" s="132">
        <f t="shared" si="8"/>
        <v>1</v>
      </c>
      <c r="S1163" s="205">
        <f>VLOOKUP('SS taxation calculator'!$C$12,'SS taxation calculator'!$BC$6:$BF$16,2,FALSE)</f>
        <v>0</v>
      </c>
      <c r="T1163" s="132">
        <f t="shared" si="9"/>
        <v>0</v>
      </c>
    </row>
    <row r="1164" ht="15.75" customHeight="1">
      <c r="A1164" s="55">
        <f t="shared" si="13"/>
        <v>73500</v>
      </c>
      <c r="B1164" s="52">
        <f t="shared" si="14"/>
        <v>105000</v>
      </c>
      <c r="C1164" s="51">
        <f>'SS taxation calculator'!$G$7</f>
        <v>0</v>
      </c>
      <c r="D1164" s="52">
        <f>'SS taxation calculator'!$C$7+B1164+'SS taxation calculator'!$C$8+'SS taxation calculator'!$C$9*0.5-'Line By Line'!$E$12</f>
        <v>105000</v>
      </c>
      <c r="E1164" s="52">
        <f>IF(D1164&lt;'Line By Line'!$E$14,0,MIN(D1164-'Line By Line'!$E$14,'Line By Line'!$E$16))</f>
        <v>12000</v>
      </c>
      <c r="F1164" s="52">
        <f t="shared" si="3"/>
        <v>0</v>
      </c>
      <c r="G1164" s="51" t="str">
        <f t="shared" si="4"/>
        <v>50% of All SS</v>
      </c>
      <c r="H1164" s="51">
        <f>IF('Line By Line'!$E$14&lt;D1164,D1164-'Line By Line'!$E$14-E1164,0)</f>
        <v>61000</v>
      </c>
      <c r="I1164" s="52">
        <f>H1164*'SS taxation calculator'!$E$32</f>
        <v>51850</v>
      </c>
      <c r="J1164" s="52">
        <f t="shared" si="5"/>
        <v>0</v>
      </c>
      <c r="K1164" s="204" t="str">
        <f t="shared" si="6"/>
        <v>#DIV/0!</v>
      </c>
      <c r="L1164" s="54" t="str">
        <f>CONCATENATE("Adding $",ROUND(B1164/1000,1),"K actually added $",ROUND((B1164+(J1164-'SS taxation calculator'!$G$8))/1000,1),"K")</f>
        <v>Adding $105K actually added $105K</v>
      </c>
      <c r="M1164" s="61">
        <f>'SS taxation calculator'!$C$7+'SS taxation calculator'!$C$8+'SS taxation calculator'!$C$9+B1164</f>
        <v>105000</v>
      </c>
      <c r="N1164" s="55">
        <f>J1164+B1164+'SS taxation calculator'!$C$7</f>
        <v>105000</v>
      </c>
      <c r="O1164" s="55">
        <f t="shared" si="15"/>
        <v>31500</v>
      </c>
      <c r="P1164" s="132">
        <f>VLOOKUP('SS taxation calculator'!$C$12,'SS taxation calculator'!$BC$6:$BF$16,3,FALSE)</f>
        <v>0</v>
      </c>
      <c r="Q1164" s="132">
        <f>VLOOKUP('SS taxation calculator'!$C$12,'SS taxation calculator'!$BC$6:$BF$16,4,FALSE)</f>
        <v>0</v>
      </c>
      <c r="R1164" s="132">
        <f t="shared" si="8"/>
        <v>1</v>
      </c>
      <c r="S1164" s="205">
        <f>VLOOKUP('SS taxation calculator'!$C$12,'SS taxation calculator'!$BC$6:$BF$16,2,FALSE)</f>
        <v>0</v>
      </c>
      <c r="T1164" s="132">
        <f t="shared" si="9"/>
        <v>0</v>
      </c>
    </row>
    <row r="1165" ht="15.75" customHeight="1">
      <c r="A1165" s="55">
        <f t="shared" si="13"/>
        <v>74500</v>
      </c>
      <c r="B1165" s="52">
        <f t="shared" si="14"/>
        <v>106000</v>
      </c>
      <c r="C1165" s="51">
        <f>'SS taxation calculator'!$G$7</f>
        <v>0</v>
      </c>
      <c r="D1165" s="52">
        <f>'SS taxation calculator'!$C$7+B1165+'SS taxation calculator'!$C$8+'SS taxation calculator'!$C$9*0.5-'Line By Line'!$E$12</f>
        <v>106000</v>
      </c>
      <c r="E1165" s="52">
        <f>IF(D1165&lt;'Line By Line'!$E$14,0,MIN(D1165-'Line By Line'!$E$14,'Line By Line'!$E$16))</f>
        <v>12000</v>
      </c>
      <c r="F1165" s="52">
        <f t="shared" si="3"/>
        <v>0</v>
      </c>
      <c r="G1165" s="51" t="str">
        <f t="shared" si="4"/>
        <v>50% of All SS</v>
      </c>
      <c r="H1165" s="51">
        <f>IF('Line By Line'!$E$14&lt;D1165,D1165-'Line By Line'!$E$14-E1165,0)</f>
        <v>62000</v>
      </c>
      <c r="I1165" s="52">
        <f>H1165*'SS taxation calculator'!$E$32</f>
        <v>52700</v>
      </c>
      <c r="J1165" s="52">
        <f t="shared" si="5"/>
        <v>0</v>
      </c>
      <c r="K1165" s="204" t="str">
        <f t="shared" si="6"/>
        <v>#DIV/0!</v>
      </c>
      <c r="L1165" s="54" t="str">
        <f>CONCATENATE("Adding $",ROUND(B1165/1000,1),"K actually added $",ROUND((B1165+(J1165-'SS taxation calculator'!$G$8))/1000,1),"K")</f>
        <v>Adding $106K actually added $106K</v>
      </c>
      <c r="M1165" s="61">
        <f>'SS taxation calculator'!$C$7+'SS taxation calculator'!$C$8+'SS taxation calculator'!$C$9+B1165</f>
        <v>106000</v>
      </c>
      <c r="N1165" s="55">
        <f>J1165+B1165+'SS taxation calculator'!$C$7</f>
        <v>106000</v>
      </c>
      <c r="O1165" s="55">
        <f t="shared" si="15"/>
        <v>31500</v>
      </c>
      <c r="P1165" s="132">
        <f>VLOOKUP('SS taxation calculator'!$C$12,'SS taxation calculator'!$BC$6:$BF$16,3,FALSE)</f>
        <v>0</v>
      </c>
      <c r="Q1165" s="132">
        <f>VLOOKUP('SS taxation calculator'!$C$12,'SS taxation calculator'!$BC$6:$BF$16,4,FALSE)</f>
        <v>0</v>
      </c>
      <c r="R1165" s="132">
        <f t="shared" si="8"/>
        <v>1</v>
      </c>
      <c r="S1165" s="205">
        <f>VLOOKUP('SS taxation calculator'!$C$12,'SS taxation calculator'!$BC$6:$BF$16,2,FALSE)</f>
        <v>0</v>
      </c>
      <c r="T1165" s="132">
        <f t="shared" si="9"/>
        <v>0</v>
      </c>
    </row>
    <row r="1166" ht="15.75" customHeight="1">
      <c r="A1166" s="55">
        <f t="shared" si="13"/>
        <v>75500</v>
      </c>
      <c r="B1166" s="52">
        <f t="shared" si="14"/>
        <v>107000</v>
      </c>
      <c r="C1166" s="51">
        <f>'SS taxation calculator'!$G$7</f>
        <v>0</v>
      </c>
      <c r="D1166" s="52">
        <f>'SS taxation calculator'!$C$7+B1166+'SS taxation calculator'!$C$8+'SS taxation calculator'!$C$9*0.5-'Line By Line'!$E$12</f>
        <v>107000</v>
      </c>
      <c r="E1166" s="52">
        <f>IF(D1166&lt;'Line By Line'!$E$14,0,MIN(D1166-'Line By Line'!$E$14,'Line By Line'!$E$16))</f>
        <v>12000</v>
      </c>
      <c r="F1166" s="52">
        <f t="shared" si="3"/>
        <v>0</v>
      </c>
      <c r="G1166" s="51" t="str">
        <f t="shared" si="4"/>
        <v>50% of All SS</v>
      </c>
      <c r="H1166" s="51">
        <f>IF('Line By Line'!$E$14&lt;D1166,D1166-'Line By Line'!$E$14-E1166,0)</f>
        <v>63000</v>
      </c>
      <c r="I1166" s="52">
        <f>H1166*'SS taxation calculator'!$E$32</f>
        <v>53550</v>
      </c>
      <c r="J1166" s="52">
        <f t="shared" si="5"/>
        <v>0</v>
      </c>
      <c r="K1166" s="204" t="str">
        <f t="shared" si="6"/>
        <v>#DIV/0!</v>
      </c>
      <c r="L1166" s="54" t="str">
        <f>CONCATENATE("Adding $",ROUND(B1166/1000,1),"K actually added $",ROUND((B1166+(J1166-'SS taxation calculator'!$G$8))/1000,1),"K")</f>
        <v>Adding $107K actually added $107K</v>
      </c>
      <c r="M1166" s="61">
        <f>'SS taxation calculator'!$C$7+'SS taxation calculator'!$C$8+'SS taxation calculator'!$C$9+B1166</f>
        <v>107000</v>
      </c>
      <c r="N1166" s="55">
        <f>J1166+B1166+'SS taxation calculator'!$C$7</f>
        <v>107000</v>
      </c>
      <c r="O1166" s="55">
        <f t="shared" si="15"/>
        <v>31500</v>
      </c>
      <c r="P1166" s="132">
        <f>VLOOKUP('SS taxation calculator'!$C$12,'SS taxation calculator'!$BC$6:$BF$16,3,FALSE)</f>
        <v>0</v>
      </c>
      <c r="Q1166" s="132">
        <f>VLOOKUP('SS taxation calculator'!$C$12,'SS taxation calculator'!$BC$6:$BF$16,4,FALSE)</f>
        <v>0</v>
      </c>
      <c r="R1166" s="132">
        <f t="shared" si="8"/>
        <v>1</v>
      </c>
      <c r="S1166" s="205">
        <f>VLOOKUP('SS taxation calculator'!$C$12,'SS taxation calculator'!$BC$6:$BF$16,2,FALSE)</f>
        <v>0</v>
      </c>
      <c r="T1166" s="132">
        <f t="shared" si="9"/>
        <v>0</v>
      </c>
    </row>
    <row r="1167" ht="15.75" customHeight="1">
      <c r="A1167" s="55">
        <f t="shared" si="13"/>
        <v>76500</v>
      </c>
      <c r="B1167" s="52">
        <f t="shared" si="14"/>
        <v>108000</v>
      </c>
      <c r="C1167" s="51">
        <f>'SS taxation calculator'!$G$7</f>
        <v>0</v>
      </c>
      <c r="D1167" s="52">
        <f>'SS taxation calculator'!$C$7+B1167+'SS taxation calculator'!$C$8+'SS taxation calculator'!$C$9*0.5-'Line By Line'!$E$12</f>
        <v>108000</v>
      </c>
      <c r="E1167" s="52">
        <f>IF(D1167&lt;'Line By Line'!$E$14,0,MIN(D1167-'Line By Line'!$E$14,'Line By Line'!$E$16))</f>
        <v>12000</v>
      </c>
      <c r="F1167" s="52">
        <f t="shared" si="3"/>
        <v>0</v>
      </c>
      <c r="G1167" s="51" t="str">
        <f t="shared" si="4"/>
        <v>50% of All SS</v>
      </c>
      <c r="H1167" s="51">
        <f>IF('Line By Line'!$E$14&lt;D1167,D1167-'Line By Line'!$E$14-E1167,0)</f>
        <v>64000</v>
      </c>
      <c r="I1167" s="52">
        <f>H1167*'SS taxation calculator'!$E$32</f>
        <v>54400</v>
      </c>
      <c r="J1167" s="52">
        <f t="shared" si="5"/>
        <v>0</v>
      </c>
      <c r="K1167" s="204" t="str">
        <f t="shared" si="6"/>
        <v>#DIV/0!</v>
      </c>
      <c r="L1167" s="54" t="str">
        <f>CONCATENATE("Adding $",ROUND(B1167/1000,1),"K actually added $",ROUND((B1167+(J1167-'SS taxation calculator'!$G$8))/1000,1),"K")</f>
        <v>Adding $108K actually added $108K</v>
      </c>
      <c r="M1167" s="61">
        <f>'SS taxation calculator'!$C$7+'SS taxation calculator'!$C$8+'SS taxation calculator'!$C$9+B1167</f>
        <v>108000</v>
      </c>
      <c r="N1167" s="55">
        <f>J1167+B1167+'SS taxation calculator'!$C$7</f>
        <v>108000</v>
      </c>
      <c r="O1167" s="55">
        <f t="shared" si="15"/>
        <v>31500</v>
      </c>
      <c r="P1167" s="132">
        <f>VLOOKUP('SS taxation calculator'!$C$12,'SS taxation calculator'!$BC$6:$BF$16,3,FALSE)</f>
        <v>0</v>
      </c>
      <c r="Q1167" s="132">
        <f>VLOOKUP('SS taxation calculator'!$C$12,'SS taxation calculator'!$BC$6:$BF$16,4,FALSE)</f>
        <v>0</v>
      </c>
      <c r="R1167" s="132">
        <f t="shared" si="8"/>
        <v>1</v>
      </c>
      <c r="S1167" s="205">
        <f>VLOOKUP('SS taxation calculator'!$C$12,'SS taxation calculator'!$BC$6:$BF$16,2,FALSE)</f>
        <v>0</v>
      </c>
      <c r="T1167" s="132">
        <f t="shared" si="9"/>
        <v>0</v>
      </c>
    </row>
    <row r="1168" ht="15.75" customHeight="1">
      <c r="A1168" s="55">
        <f t="shared" si="13"/>
        <v>77500</v>
      </c>
      <c r="B1168" s="52">
        <f t="shared" si="14"/>
        <v>109000</v>
      </c>
      <c r="C1168" s="51">
        <f>'SS taxation calculator'!$G$7</f>
        <v>0</v>
      </c>
      <c r="D1168" s="52">
        <f>'SS taxation calculator'!$C$7+B1168+'SS taxation calculator'!$C$8+'SS taxation calculator'!$C$9*0.5-'Line By Line'!$E$12</f>
        <v>109000</v>
      </c>
      <c r="E1168" s="52">
        <f>IF(D1168&lt;'Line By Line'!$E$14,0,MIN(D1168-'Line By Line'!$E$14,'Line By Line'!$E$16))</f>
        <v>12000</v>
      </c>
      <c r="F1168" s="52">
        <f t="shared" si="3"/>
        <v>0</v>
      </c>
      <c r="G1168" s="51" t="str">
        <f t="shared" si="4"/>
        <v>50% of All SS</v>
      </c>
      <c r="H1168" s="51">
        <f>IF('Line By Line'!$E$14&lt;D1168,D1168-'Line By Line'!$E$14-E1168,0)</f>
        <v>65000</v>
      </c>
      <c r="I1168" s="52">
        <f>H1168*'SS taxation calculator'!$E$32</f>
        <v>55250</v>
      </c>
      <c r="J1168" s="52">
        <f t="shared" si="5"/>
        <v>0</v>
      </c>
      <c r="K1168" s="204" t="str">
        <f t="shared" si="6"/>
        <v>#DIV/0!</v>
      </c>
      <c r="L1168" s="54" t="str">
        <f>CONCATENATE("Adding $",ROUND(B1168/1000,1),"K actually added $",ROUND((B1168+(J1168-'SS taxation calculator'!$G$8))/1000,1),"K")</f>
        <v>Adding $109K actually added $109K</v>
      </c>
      <c r="M1168" s="61">
        <f>'SS taxation calculator'!$C$7+'SS taxation calculator'!$C$8+'SS taxation calculator'!$C$9+B1168</f>
        <v>109000</v>
      </c>
      <c r="N1168" s="55">
        <f>J1168+B1168+'SS taxation calculator'!$C$7</f>
        <v>109000</v>
      </c>
      <c r="O1168" s="55">
        <f t="shared" si="15"/>
        <v>31500</v>
      </c>
      <c r="P1168" s="132">
        <f>VLOOKUP('SS taxation calculator'!$C$12,'SS taxation calculator'!$BC$6:$BF$16,3,FALSE)</f>
        <v>0</v>
      </c>
      <c r="Q1168" s="132">
        <f>VLOOKUP('SS taxation calculator'!$C$12,'SS taxation calculator'!$BC$6:$BF$16,4,FALSE)</f>
        <v>0</v>
      </c>
      <c r="R1168" s="132">
        <f t="shared" si="8"/>
        <v>1</v>
      </c>
      <c r="S1168" s="205">
        <f>VLOOKUP('SS taxation calculator'!$C$12,'SS taxation calculator'!$BC$6:$BF$16,2,FALSE)</f>
        <v>0</v>
      </c>
      <c r="T1168" s="132">
        <f t="shared" si="9"/>
        <v>0</v>
      </c>
    </row>
    <row r="1169" ht="15.75" customHeight="1">
      <c r="A1169" s="55">
        <f t="shared" si="13"/>
        <v>78500</v>
      </c>
      <c r="B1169" s="52">
        <f t="shared" si="14"/>
        <v>110000</v>
      </c>
      <c r="C1169" s="51">
        <f>'SS taxation calculator'!$G$7</f>
        <v>0</v>
      </c>
      <c r="D1169" s="52">
        <f>'SS taxation calculator'!$C$7+B1169+'SS taxation calculator'!$C$8+'SS taxation calculator'!$C$9*0.5-'Line By Line'!$E$12</f>
        <v>110000</v>
      </c>
      <c r="E1169" s="52">
        <f>IF(D1169&lt;'Line By Line'!$E$14,0,MIN(D1169-'Line By Line'!$E$14,'Line By Line'!$E$16))</f>
        <v>12000</v>
      </c>
      <c r="F1169" s="52">
        <f t="shared" si="3"/>
        <v>0</v>
      </c>
      <c r="G1169" s="51" t="str">
        <f t="shared" si="4"/>
        <v>50% of All SS</v>
      </c>
      <c r="H1169" s="51">
        <f>IF('Line By Line'!$E$14&lt;D1169,D1169-'Line By Line'!$E$14-E1169,0)</f>
        <v>66000</v>
      </c>
      <c r="I1169" s="52">
        <f>H1169*'SS taxation calculator'!$E$32</f>
        <v>56100</v>
      </c>
      <c r="J1169" s="52">
        <f t="shared" si="5"/>
        <v>0</v>
      </c>
      <c r="K1169" s="204" t="str">
        <f t="shared" si="6"/>
        <v>#DIV/0!</v>
      </c>
      <c r="L1169" s="54" t="str">
        <f>CONCATENATE("Adding $",ROUND(B1169/1000,1),"K actually added $",ROUND((B1169+(J1169-'SS taxation calculator'!$G$8))/1000,1),"K")</f>
        <v>Adding $110K actually added $110K</v>
      </c>
      <c r="M1169" s="61">
        <f>'SS taxation calculator'!$C$7+'SS taxation calculator'!$C$8+'SS taxation calculator'!$C$9+B1169</f>
        <v>110000</v>
      </c>
      <c r="N1169" s="55">
        <f>J1169+B1169+'SS taxation calculator'!$C$7</f>
        <v>110000</v>
      </c>
      <c r="O1169" s="55">
        <f t="shared" si="15"/>
        <v>31500</v>
      </c>
      <c r="P1169" s="132">
        <f>VLOOKUP('SS taxation calculator'!$C$12,'SS taxation calculator'!$BC$6:$BF$16,3,FALSE)</f>
        <v>0</v>
      </c>
      <c r="Q1169" s="132">
        <f>VLOOKUP('SS taxation calculator'!$C$12,'SS taxation calculator'!$BC$6:$BF$16,4,FALSE)</f>
        <v>0</v>
      </c>
      <c r="R1169" s="132">
        <f t="shared" si="8"/>
        <v>1</v>
      </c>
      <c r="S1169" s="205">
        <f>VLOOKUP('SS taxation calculator'!$C$12,'SS taxation calculator'!$BC$6:$BF$16,2,FALSE)</f>
        <v>0</v>
      </c>
      <c r="T1169" s="132">
        <f t="shared" si="9"/>
        <v>0</v>
      </c>
    </row>
    <row r="1170" ht="15.75" customHeight="1">
      <c r="A1170" s="55">
        <f t="shared" si="13"/>
        <v>79500</v>
      </c>
      <c r="B1170" s="52">
        <f t="shared" si="14"/>
        <v>111000</v>
      </c>
      <c r="C1170" s="51">
        <f>'SS taxation calculator'!$G$7</f>
        <v>0</v>
      </c>
      <c r="D1170" s="52">
        <f>'SS taxation calculator'!$C$7+B1170+'SS taxation calculator'!$C$8+'SS taxation calculator'!$C$9*0.5-'Line By Line'!$E$12</f>
        <v>111000</v>
      </c>
      <c r="E1170" s="52">
        <f>IF(D1170&lt;'Line By Line'!$E$14,0,MIN(D1170-'Line By Line'!$E$14,'Line By Line'!$E$16))</f>
        <v>12000</v>
      </c>
      <c r="F1170" s="52">
        <f t="shared" si="3"/>
        <v>0</v>
      </c>
      <c r="G1170" s="51" t="str">
        <f t="shared" si="4"/>
        <v>50% of All SS</v>
      </c>
      <c r="H1170" s="51">
        <f>IF('Line By Line'!$E$14&lt;D1170,D1170-'Line By Line'!$E$14-E1170,0)</f>
        <v>67000</v>
      </c>
      <c r="I1170" s="52">
        <f>H1170*'SS taxation calculator'!$E$32</f>
        <v>56950</v>
      </c>
      <c r="J1170" s="52">
        <f t="shared" si="5"/>
        <v>0</v>
      </c>
      <c r="K1170" s="204" t="str">
        <f t="shared" si="6"/>
        <v>#DIV/0!</v>
      </c>
      <c r="L1170" s="54" t="str">
        <f>CONCATENATE("Adding $",ROUND(B1170/1000,1),"K actually added $",ROUND((B1170+(J1170-'SS taxation calculator'!$G$8))/1000,1),"K")</f>
        <v>Adding $111K actually added $111K</v>
      </c>
      <c r="M1170" s="61">
        <f>'SS taxation calculator'!$C$7+'SS taxation calculator'!$C$8+'SS taxation calculator'!$C$9+B1170</f>
        <v>111000</v>
      </c>
      <c r="N1170" s="55">
        <f>J1170+B1170+'SS taxation calculator'!$C$7</f>
        <v>111000</v>
      </c>
      <c r="O1170" s="55">
        <f t="shared" si="15"/>
        <v>31500</v>
      </c>
      <c r="P1170" s="132">
        <f>VLOOKUP('SS taxation calculator'!$C$12,'SS taxation calculator'!$BC$6:$BF$16,3,FALSE)</f>
        <v>0</v>
      </c>
      <c r="Q1170" s="132">
        <f>VLOOKUP('SS taxation calculator'!$C$12,'SS taxation calculator'!$BC$6:$BF$16,4,FALSE)</f>
        <v>0</v>
      </c>
      <c r="R1170" s="132">
        <f t="shared" si="8"/>
        <v>1</v>
      </c>
      <c r="S1170" s="205">
        <f>VLOOKUP('SS taxation calculator'!$C$12,'SS taxation calculator'!$BC$6:$BF$16,2,FALSE)</f>
        <v>0</v>
      </c>
      <c r="T1170" s="132">
        <f t="shared" si="9"/>
        <v>0</v>
      </c>
    </row>
    <row r="1171" ht="15.75" customHeight="1">
      <c r="A1171" s="55">
        <f t="shared" si="13"/>
        <v>80500</v>
      </c>
      <c r="B1171" s="52">
        <f t="shared" si="14"/>
        <v>112000</v>
      </c>
      <c r="C1171" s="51">
        <f>'SS taxation calculator'!$G$7</f>
        <v>0</v>
      </c>
      <c r="D1171" s="52">
        <f>'SS taxation calculator'!$C$7+B1171+'SS taxation calculator'!$C$8+'SS taxation calculator'!$C$9*0.5-'Line By Line'!$E$12</f>
        <v>112000</v>
      </c>
      <c r="E1171" s="52">
        <f>IF(D1171&lt;'Line By Line'!$E$14,0,MIN(D1171-'Line By Line'!$E$14,'Line By Line'!$E$16))</f>
        <v>12000</v>
      </c>
      <c r="F1171" s="52">
        <f t="shared" si="3"/>
        <v>0</v>
      </c>
      <c r="G1171" s="51" t="str">
        <f t="shared" si="4"/>
        <v>50% of All SS</v>
      </c>
      <c r="H1171" s="51">
        <f>IF('Line By Line'!$E$14&lt;D1171,D1171-'Line By Line'!$E$14-E1171,0)</f>
        <v>68000</v>
      </c>
      <c r="I1171" s="52">
        <f>H1171*'SS taxation calculator'!$E$32</f>
        <v>57800</v>
      </c>
      <c r="J1171" s="52">
        <f t="shared" si="5"/>
        <v>0</v>
      </c>
      <c r="K1171" s="204" t="str">
        <f t="shared" si="6"/>
        <v>#DIV/0!</v>
      </c>
      <c r="L1171" s="54" t="str">
        <f>CONCATENATE("Adding $",ROUND(B1171/1000,1),"K actually added $",ROUND((B1171+(J1171-'SS taxation calculator'!$G$8))/1000,1),"K")</f>
        <v>Adding $112K actually added $112K</v>
      </c>
      <c r="M1171" s="61">
        <f>'SS taxation calculator'!$C$7+'SS taxation calculator'!$C$8+'SS taxation calculator'!$C$9+B1171</f>
        <v>112000</v>
      </c>
      <c r="N1171" s="55">
        <f>J1171+B1171+'SS taxation calculator'!$C$7</f>
        <v>112000</v>
      </c>
      <c r="O1171" s="55">
        <f t="shared" si="15"/>
        <v>31500</v>
      </c>
      <c r="P1171" s="132">
        <f>VLOOKUP('SS taxation calculator'!$C$12,'SS taxation calculator'!$BC$6:$BF$16,3,FALSE)</f>
        <v>0</v>
      </c>
      <c r="Q1171" s="132">
        <f>VLOOKUP('SS taxation calculator'!$C$12,'SS taxation calculator'!$BC$6:$BF$16,4,FALSE)</f>
        <v>0</v>
      </c>
      <c r="R1171" s="132">
        <f t="shared" si="8"/>
        <v>1</v>
      </c>
      <c r="S1171" s="205">
        <f>VLOOKUP('SS taxation calculator'!$C$12,'SS taxation calculator'!$BC$6:$BF$16,2,FALSE)</f>
        <v>0</v>
      </c>
      <c r="T1171" s="132">
        <f t="shared" si="9"/>
        <v>0</v>
      </c>
    </row>
    <row r="1172" ht="15.75" customHeight="1">
      <c r="A1172" s="55">
        <f t="shared" si="13"/>
        <v>81500</v>
      </c>
      <c r="B1172" s="52">
        <f t="shared" si="14"/>
        <v>113000</v>
      </c>
      <c r="C1172" s="51">
        <f>'SS taxation calculator'!$G$7</f>
        <v>0</v>
      </c>
      <c r="D1172" s="52">
        <f>'SS taxation calculator'!$C$7+B1172+'SS taxation calculator'!$C$8+'SS taxation calculator'!$C$9*0.5-'Line By Line'!$E$12</f>
        <v>113000</v>
      </c>
      <c r="E1172" s="52">
        <f>IF(D1172&lt;'Line By Line'!$E$14,0,MIN(D1172-'Line By Line'!$E$14,'Line By Line'!$E$16))</f>
        <v>12000</v>
      </c>
      <c r="F1172" s="52">
        <f t="shared" si="3"/>
        <v>0</v>
      </c>
      <c r="G1172" s="51" t="str">
        <f t="shared" si="4"/>
        <v>50% of All SS</v>
      </c>
      <c r="H1172" s="51">
        <f>IF('Line By Line'!$E$14&lt;D1172,D1172-'Line By Line'!$E$14-E1172,0)</f>
        <v>69000</v>
      </c>
      <c r="I1172" s="52">
        <f>H1172*'SS taxation calculator'!$E$32</f>
        <v>58650</v>
      </c>
      <c r="J1172" s="52">
        <f t="shared" si="5"/>
        <v>0</v>
      </c>
      <c r="K1172" s="204" t="str">
        <f t="shared" si="6"/>
        <v>#DIV/0!</v>
      </c>
      <c r="L1172" s="54" t="str">
        <f>CONCATENATE("Adding $",ROUND(B1172/1000,1),"K actually added $",ROUND((B1172+(J1172-'SS taxation calculator'!$G$8))/1000,1),"K")</f>
        <v>Adding $113K actually added $113K</v>
      </c>
      <c r="M1172" s="61">
        <f>'SS taxation calculator'!$C$7+'SS taxation calculator'!$C$8+'SS taxation calculator'!$C$9+B1172</f>
        <v>113000</v>
      </c>
      <c r="N1172" s="55">
        <f>J1172+B1172+'SS taxation calculator'!$C$7</f>
        <v>113000</v>
      </c>
      <c r="O1172" s="55">
        <f t="shared" si="15"/>
        <v>31500</v>
      </c>
      <c r="P1172" s="132">
        <f>VLOOKUP('SS taxation calculator'!$C$12,'SS taxation calculator'!$BC$6:$BF$16,3,FALSE)</f>
        <v>0</v>
      </c>
      <c r="Q1172" s="132">
        <f>VLOOKUP('SS taxation calculator'!$C$12,'SS taxation calculator'!$BC$6:$BF$16,4,FALSE)</f>
        <v>0</v>
      </c>
      <c r="R1172" s="132">
        <f t="shared" si="8"/>
        <v>1</v>
      </c>
      <c r="S1172" s="205">
        <f>VLOOKUP('SS taxation calculator'!$C$12,'SS taxation calculator'!$BC$6:$BF$16,2,FALSE)</f>
        <v>0</v>
      </c>
      <c r="T1172" s="132">
        <f t="shared" si="9"/>
        <v>0</v>
      </c>
    </row>
    <row r="1173" ht="15.75" customHeight="1">
      <c r="A1173" s="55">
        <f t="shared" si="13"/>
        <v>82500</v>
      </c>
      <c r="B1173" s="52">
        <f t="shared" si="14"/>
        <v>114000</v>
      </c>
      <c r="C1173" s="51">
        <f>'SS taxation calculator'!$G$7</f>
        <v>0</v>
      </c>
      <c r="D1173" s="52">
        <f>'SS taxation calculator'!$C$7+B1173+'SS taxation calculator'!$C$8+'SS taxation calculator'!$C$9*0.5-'Line By Line'!$E$12</f>
        <v>114000</v>
      </c>
      <c r="E1173" s="52">
        <f>IF(D1173&lt;'Line By Line'!$E$14,0,MIN(D1173-'Line By Line'!$E$14,'Line By Line'!$E$16))</f>
        <v>12000</v>
      </c>
      <c r="F1173" s="52">
        <f t="shared" si="3"/>
        <v>0</v>
      </c>
      <c r="G1173" s="51" t="str">
        <f t="shared" si="4"/>
        <v>50% of All SS</v>
      </c>
      <c r="H1173" s="51">
        <f>IF('Line By Line'!$E$14&lt;D1173,D1173-'Line By Line'!$E$14-E1173,0)</f>
        <v>70000</v>
      </c>
      <c r="I1173" s="52">
        <f>H1173*'SS taxation calculator'!$E$32</f>
        <v>59500</v>
      </c>
      <c r="J1173" s="52">
        <f t="shared" si="5"/>
        <v>0</v>
      </c>
      <c r="K1173" s="204" t="str">
        <f t="shared" si="6"/>
        <v>#DIV/0!</v>
      </c>
      <c r="L1173" s="54" t="str">
        <f>CONCATENATE("Adding $",ROUND(B1173/1000,1),"K actually added $",ROUND((B1173+(J1173-'SS taxation calculator'!$G$8))/1000,1),"K")</f>
        <v>Adding $114K actually added $114K</v>
      </c>
      <c r="M1173" s="61">
        <f>'SS taxation calculator'!$C$7+'SS taxation calculator'!$C$8+'SS taxation calculator'!$C$9+B1173</f>
        <v>114000</v>
      </c>
      <c r="N1173" s="55">
        <f>J1173+B1173+'SS taxation calculator'!$C$7</f>
        <v>114000</v>
      </c>
      <c r="O1173" s="55">
        <f t="shared" si="15"/>
        <v>31500</v>
      </c>
      <c r="P1173" s="132">
        <f>VLOOKUP('SS taxation calculator'!$C$12,'SS taxation calculator'!$BC$6:$BF$16,3,FALSE)</f>
        <v>0</v>
      </c>
      <c r="Q1173" s="132">
        <f>VLOOKUP('SS taxation calculator'!$C$12,'SS taxation calculator'!$BC$6:$BF$16,4,FALSE)</f>
        <v>0</v>
      </c>
      <c r="R1173" s="132">
        <f t="shared" si="8"/>
        <v>1</v>
      </c>
      <c r="S1173" s="205">
        <f>VLOOKUP('SS taxation calculator'!$C$12,'SS taxation calculator'!$BC$6:$BF$16,2,FALSE)</f>
        <v>0</v>
      </c>
      <c r="T1173" s="132">
        <f t="shared" si="9"/>
        <v>0</v>
      </c>
    </row>
    <row r="1174" ht="15.75" customHeight="1">
      <c r="A1174" s="55">
        <f t="shared" si="13"/>
        <v>83500</v>
      </c>
      <c r="B1174" s="52">
        <f t="shared" si="14"/>
        <v>115000</v>
      </c>
      <c r="C1174" s="51">
        <f>'SS taxation calculator'!$G$7</f>
        <v>0</v>
      </c>
      <c r="D1174" s="52">
        <f>'SS taxation calculator'!$C$7+B1174+'SS taxation calculator'!$C$8+'SS taxation calculator'!$C$9*0.5-'Line By Line'!$E$12</f>
        <v>115000</v>
      </c>
      <c r="E1174" s="52">
        <f>IF(D1174&lt;'Line By Line'!$E$14,0,MIN(D1174-'Line By Line'!$E$14,'Line By Line'!$E$16))</f>
        <v>12000</v>
      </c>
      <c r="F1174" s="52">
        <f t="shared" si="3"/>
        <v>0</v>
      </c>
      <c r="G1174" s="51" t="str">
        <f t="shared" si="4"/>
        <v>50% of All SS</v>
      </c>
      <c r="H1174" s="51">
        <f>IF('Line By Line'!$E$14&lt;D1174,D1174-'Line By Line'!$E$14-E1174,0)</f>
        <v>71000</v>
      </c>
      <c r="I1174" s="52">
        <f>H1174*'SS taxation calculator'!$E$32</f>
        <v>60350</v>
      </c>
      <c r="J1174" s="52">
        <f t="shared" si="5"/>
        <v>0</v>
      </c>
      <c r="K1174" s="204" t="str">
        <f t="shared" si="6"/>
        <v>#DIV/0!</v>
      </c>
      <c r="L1174" s="54" t="str">
        <f>CONCATENATE("Adding $",ROUND(B1174/1000,1),"K actually added $",ROUND((B1174+(J1174-'SS taxation calculator'!$G$8))/1000,1),"K")</f>
        <v>Adding $115K actually added $115K</v>
      </c>
      <c r="M1174" s="61">
        <f>'SS taxation calculator'!$C$7+'SS taxation calculator'!$C$8+'SS taxation calculator'!$C$9+B1174</f>
        <v>115000</v>
      </c>
      <c r="N1174" s="55">
        <f>J1174+B1174+'SS taxation calculator'!$C$7</f>
        <v>115000</v>
      </c>
      <c r="O1174" s="55">
        <f t="shared" si="15"/>
        <v>31500</v>
      </c>
      <c r="P1174" s="132">
        <f>VLOOKUP('SS taxation calculator'!$C$12,'SS taxation calculator'!$BC$6:$BF$16,3,FALSE)</f>
        <v>0</v>
      </c>
      <c r="Q1174" s="132">
        <f>VLOOKUP('SS taxation calculator'!$C$12,'SS taxation calculator'!$BC$6:$BF$16,4,FALSE)</f>
        <v>0</v>
      </c>
      <c r="R1174" s="132">
        <f t="shared" si="8"/>
        <v>1</v>
      </c>
      <c r="S1174" s="205">
        <f>VLOOKUP('SS taxation calculator'!$C$12,'SS taxation calculator'!$BC$6:$BF$16,2,FALSE)</f>
        <v>0</v>
      </c>
      <c r="T1174" s="132">
        <f t="shared" si="9"/>
        <v>0</v>
      </c>
    </row>
    <row r="1175" ht="15.75" customHeight="1">
      <c r="A1175" s="55">
        <f t="shared" si="13"/>
        <v>84500</v>
      </c>
      <c r="B1175" s="52">
        <f t="shared" si="14"/>
        <v>116000</v>
      </c>
      <c r="C1175" s="51">
        <f>'SS taxation calculator'!$G$7</f>
        <v>0</v>
      </c>
      <c r="D1175" s="52">
        <f>'SS taxation calculator'!$C$7+B1175+'SS taxation calculator'!$C$8+'SS taxation calculator'!$C$9*0.5-'Line By Line'!$E$12</f>
        <v>116000</v>
      </c>
      <c r="E1175" s="52">
        <f>IF(D1175&lt;'Line By Line'!$E$14,0,MIN(D1175-'Line By Line'!$E$14,'Line By Line'!$E$16))</f>
        <v>12000</v>
      </c>
      <c r="F1175" s="52">
        <f t="shared" si="3"/>
        <v>0</v>
      </c>
      <c r="G1175" s="51" t="str">
        <f t="shared" si="4"/>
        <v>50% of All SS</v>
      </c>
      <c r="H1175" s="51">
        <f>IF('Line By Line'!$E$14&lt;D1175,D1175-'Line By Line'!$E$14-E1175,0)</f>
        <v>72000</v>
      </c>
      <c r="I1175" s="52">
        <f>H1175*'SS taxation calculator'!$E$32</f>
        <v>61200</v>
      </c>
      <c r="J1175" s="52">
        <f t="shared" si="5"/>
        <v>0</v>
      </c>
      <c r="K1175" s="204" t="str">
        <f t="shared" si="6"/>
        <v>#DIV/0!</v>
      </c>
      <c r="L1175" s="54" t="str">
        <f>CONCATENATE("Adding $",ROUND(B1175/1000,1),"K actually added $",ROUND((B1175+(J1175-'SS taxation calculator'!$G$8))/1000,1),"K")</f>
        <v>Adding $116K actually added $116K</v>
      </c>
      <c r="M1175" s="61">
        <f>'SS taxation calculator'!$C$7+'SS taxation calculator'!$C$8+'SS taxation calculator'!$C$9+B1175</f>
        <v>116000</v>
      </c>
      <c r="N1175" s="55">
        <f>J1175+B1175+'SS taxation calculator'!$C$7</f>
        <v>116000</v>
      </c>
      <c r="O1175" s="55">
        <f t="shared" si="15"/>
        <v>31500</v>
      </c>
      <c r="P1175" s="132">
        <f>VLOOKUP('SS taxation calculator'!$C$12,'SS taxation calculator'!$BC$6:$BF$16,3,FALSE)</f>
        <v>0</v>
      </c>
      <c r="Q1175" s="132">
        <f>VLOOKUP('SS taxation calculator'!$C$12,'SS taxation calculator'!$BC$6:$BF$16,4,FALSE)</f>
        <v>0</v>
      </c>
      <c r="R1175" s="132">
        <f t="shared" si="8"/>
        <v>1</v>
      </c>
      <c r="S1175" s="205">
        <f>VLOOKUP('SS taxation calculator'!$C$12,'SS taxation calculator'!$BC$6:$BF$16,2,FALSE)</f>
        <v>0</v>
      </c>
      <c r="T1175" s="132">
        <f t="shared" si="9"/>
        <v>0</v>
      </c>
    </row>
    <row r="1176" ht="15.75" customHeight="1">
      <c r="A1176" s="55">
        <f t="shared" si="13"/>
        <v>85500</v>
      </c>
      <c r="B1176" s="52">
        <f t="shared" si="14"/>
        <v>117000</v>
      </c>
      <c r="C1176" s="51">
        <f>'SS taxation calculator'!$G$7</f>
        <v>0</v>
      </c>
      <c r="D1176" s="52">
        <f>'SS taxation calculator'!$C$7+B1176+'SS taxation calculator'!$C$8+'SS taxation calculator'!$C$9*0.5-'Line By Line'!$E$12</f>
        <v>117000</v>
      </c>
      <c r="E1176" s="52">
        <f>IF(D1176&lt;'Line By Line'!$E$14,0,MIN(D1176-'Line By Line'!$E$14,'Line By Line'!$E$16))</f>
        <v>12000</v>
      </c>
      <c r="F1176" s="52">
        <f t="shared" si="3"/>
        <v>0</v>
      </c>
      <c r="G1176" s="51" t="str">
        <f t="shared" si="4"/>
        <v>50% of All SS</v>
      </c>
      <c r="H1176" s="51">
        <f>IF('Line By Line'!$E$14&lt;D1176,D1176-'Line By Line'!$E$14-E1176,0)</f>
        <v>73000</v>
      </c>
      <c r="I1176" s="52">
        <f>H1176*'SS taxation calculator'!$E$32</f>
        <v>62050</v>
      </c>
      <c r="J1176" s="52">
        <f t="shared" si="5"/>
        <v>0</v>
      </c>
      <c r="K1176" s="204" t="str">
        <f t="shared" si="6"/>
        <v>#DIV/0!</v>
      </c>
      <c r="L1176" s="54" t="str">
        <f>CONCATENATE("Adding $",ROUND(B1176/1000,1),"K actually added $",ROUND((B1176+(J1176-'SS taxation calculator'!$G$8))/1000,1),"K")</f>
        <v>Adding $117K actually added $117K</v>
      </c>
      <c r="M1176" s="61">
        <f>'SS taxation calculator'!$C$7+'SS taxation calculator'!$C$8+'SS taxation calculator'!$C$9+B1176</f>
        <v>117000</v>
      </c>
      <c r="N1176" s="55">
        <f>J1176+B1176+'SS taxation calculator'!$C$7</f>
        <v>117000</v>
      </c>
      <c r="O1176" s="55">
        <f t="shared" si="15"/>
        <v>31500</v>
      </c>
      <c r="P1176" s="132">
        <f>VLOOKUP('SS taxation calculator'!$C$12,'SS taxation calculator'!$BC$6:$BF$16,3,FALSE)</f>
        <v>0</v>
      </c>
      <c r="Q1176" s="132">
        <f>VLOOKUP('SS taxation calculator'!$C$12,'SS taxation calculator'!$BC$6:$BF$16,4,FALSE)</f>
        <v>0</v>
      </c>
      <c r="R1176" s="132">
        <f t="shared" si="8"/>
        <v>1</v>
      </c>
      <c r="S1176" s="205">
        <f>VLOOKUP('SS taxation calculator'!$C$12,'SS taxation calculator'!$BC$6:$BF$16,2,FALSE)</f>
        <v>0</v>
      </c>
      <c r="T1176" s="132">
        <f t="shared" si="9"/>
        <v>0</v>
      </c>
    </row>
    <row r="1177" ht="15.75" customHeight="1">
      <c r="A1177" s="55">
        <f t="shared" si="13"/>
        <v>86500</v>
      </c>
      <c r="B1177" s="52">
        <f t="shared" si="14"/>
        <v>118000</v>
      </c>
      <c r="C1177" s="51">
        <f>'SS taxation calculator'!$G$7</f>
        <v>0</v>
      </c>
      <c r="D1177" s="52">
        <f>'SS taxation calculator'!$C$7+B1177+'SS taxation calculator'!$C$8+'SS taxation calculator'!$C$9*0.5-'Line By Line'!$E$12</f>
        <v>118000</v>
      </c>
      <c r="E1177" s="52">
        <f>IF(D1177&lt;'Line By Line'!$E$14,0,MIN(D1177-'Line By Line'!$E$14,'Line By Line'!$E$16))</f>
        <v>12000</v>
      </c>
      <c r="F1177" s="52">
        <f t="shared" si="3"/>
        <v>0</v>
      </c>
      <c r="G1177" s="51" t="str">
        <f t="shared" si="4"/>
        <v>50% of All SS</v>
      </c>
      <c r="H1177" s="51">
        <f>IF('Line By Line'!$E$14&lt;D1177,D1177-'Line By Line'!$E$14-E1177,0)</f>
        <v>74000</v>
      </c>
      <c r="I1177" s="52">
        <f>H1177*'SS taxation calculator'!$E$32</f>
        <v>62900</v>
      </c>
      <c r="J1177" s="52">
        <f t="shared" si="5"/>
        <v>0</v>
      </c>
      <c r="K1177" s="204" t="str">
        <f t="shared" si="6"/>
        <v>#DIV/0!</v>
      </c>
      <c r="L1177" s="54" t="str">
        <f>CONCATENATE("Adding $",ROUND(B1177/1000,1),"K actually added $",ROUND((B1177+(J1177-'SS taxation calculator'!$G$8))/1000,1),"K")</f>
        <v>Adding $118K actually added $118K</v>
      </c>
      <c r="M1177" s="61">
        <f>'SS taxation calculator'!$C$7+'SS taxation calculator'!$C$8+'SS taxation calculator'!$C$9+B1177</f>
        <v>118000</v>
      </c>
      <c r="N1177" s="55">
        <f>J1177+B1177+'SS taxation calculator'!$C$7</f>
        <v>118000</v>
      </c>
      <c r="O1177" s="55">
        <f t="shared" si="15"/>
        <v>31500</v>
      </c>
      <c r="P1177" s="132">
        <f>VLOOKUP('SS taxation calculator'!$C$12,'SS taxation calculator'!$BC$6:$BF$16,3,FALSE)</f>
        <v>0</v>
      </c>
      <c r="Q1177" s="132">
        <f>VLOOKUP('SS taxation calculator'!$C$12,'SS taxation calculator'!$BC$6:$BF$16,4,FALSE)</f>
        <v>0</v>
      </c>
      <c r="R1177" s="132">
        <f t="shared" si="8"/>
        <v>1</v>
      </c>
      <c r="S1177" s="205">
        <f>VLOOKUP('SS taxation calculator'!$C$12,'SS taxation calculator'!$BC$6:$BF$16,2,FALSE)</f>
        <v>0</v>
      </c>
      <c r="T1177" s="132">
        <f t="shared" si="9"/>
        <v>0</v>
      </c>
    </row>
    <row r="1178" ht="15.75" customHeight="1">
      <c r="A1178" s="55">
        <f t="shared" si="13"/>
        <v>87500</v>
      </c>
      <c r="B1178" s="52">
        <f t="shared" si="14"/>
        <v>119000</v>
      </c>
      <c r="C1178" s="51">
        <f>'SS taxation calculator'!$G$7</f>
        <v>0</v>
      </c>
      <c r="D1178" s="52">
        <f>'SS taxation calculator'!$C$7+B1178+'SS taxation calculator'!$C$8+'SS taxation calculator'!$C$9*0.5-'Line By Line'!$E$12</f>
        <v>119000</v>
      </c>
      <c r="E1178" s="52">
        <f>IF(D1178&lt;'Line By Line'!$E$14,0,MIN(D1178-'Line By Line'!$E$14,'Line By Line'!$E$16))</f>
        <v>12000</v>
      </c>
      <c r="F1178" s="52">
        <f t="shared" si="3"/>
        <v>0</v>
      </c>
      <c r="G1178" s="51" t="str">
        <f t="shared" si="4"/>
        <v>50% of All SS</v>
      </c>
      <c r="H1178" s="51">
        <f>IF('Line By Line'!$E$14&lt;D1178,D1178-'Line By Line'!$E$14-E1178,0)</f>
        <v>75000</v>
      </c>
      <c r="I1178" s="52">
        <f>H1178*'SS taxation calculator'!$E$32</f>
        <v>63750</v>
      </c>
      <c r="J1178" s="52">
        <f t="shared" si="5"/>
        <v>0</v>
      </c>
      <c r="K1178" s="204" t="str">
        <f t="shared" si="6"/>
        <v>#DIV/0!</v>
      </c>
      <c r="L1178" s="54" t="str">
        <f>CONCATENATE("Adding $",ROUND(B1178/1000,1),"K actually added $",ROUND((B1178+(J1178-'SS taxation calculator'!$G$8))/1000,1),"K")</f>
        <v>Adding $119K actually added $119K</v>
      </c>
      <c r="M1178" s="61">
        <f>'SS taxation calculator'!$C$7+'SS taxation calculator'!$C$8+'SS taxation calculator'!$C$9+B1178</f>
        <v>119000</v>
      </c>
      <c r="N1178" s="55">
        <f>J1178+B1178+'SS taxation calculator'!$C$7</f>
        <v>119000</v>
      </c>
      <c r="O1178" s="55">
        <f t="shared" si="15"/>
        <v>31500</v>
      </c>
      <c r="P1178" s="132">
        <f>VLOOKUP('SS taxation calculator'!$C$12,'SS taxation calculator'!$BC$6:$BF$16,3,FALSE)</f>
        <v>0</v>
      </c>
      <c r="Q1178" s="132">
        <f>VLOOKUP('SS taxation calculator'!$C$12,'SS taxation calculator'!$BC$6:$BF$16,4,FALSE)</f>
        <v>0</v>
      </c>
      <c r="R1178" s="132">
        <f t="shared" si="8"/>
        <v>1</v>
      </c>
      <c r="S1178" s="205">
        <f>VLOOKUP('SS taxation calculator'!$C$12,'SS taxation calculator'!$BC$6:$BF$16,2,FALSE)</f>
        <v>0</v>
      </c>
      <c r="T1178" s="132">
        <f t="shared" si="9"/>
        <v>0</v>
      </c>
    </row>
    <row r="1179" ht="15.75" customHeight="1">
      <c r="A1179" s="55">
        <f t="shared" si="13"/>
        <v>88500</v>
      </c>
      <c r="B1179" s="52">
        <f t="shared" si="14"/>
        <v>120000</v>
      </c>
      <c r="C1179" s="51">
        <f>'SS taxation calculator'!$G$7</f>
        <v>0</v>
      </c>
      <c r="D1179" s="52">
        <f>'SS taxation calculator'!$C$7+B1179+'SS taxation calculator'!$C$8+'SS taxation calculator'!$C$9*0.5-'Line By Line'!$E$12</f>
        <v>120000</v>
      </c>
      <c r="E1179" s="52">
        <f>IF(D1179&lt;'Line By Line'!$E$14,0,MIN(D1179-'Line By Line'!$E$14,'Line By Line'!$E$16))</f>
        <v>12000</v>
      </c>
      <c r="F1179" s="52">
        <f t="shared" si="3"/>
        <v>0</v>
      </c>
      <c r="G1179" s="51" t="str">
        <f t="shared" si="4"/>
        <v>50% of All SS</v>
      </c>
      <c r="H1179" s="51">
        <f>IF('Line By Line'!$E$14&lt;D1179,D1179-'Line By Line'!$E$14-E1179,0)</f>
        <v>76000</v>
      </c>
      <c r="I1179" s="52">
        <f>H1179*'SS taxation calculator'!$E$32</f>
        <v>64600</v>
      </c>
      <c r="J1179" s="52">
        <f t="shared" si="5"/>
        <v>0</v>
      </c>
      <c r="K1179" s="204" t="str">
        <f t="shared" si="6"/>
        <v>#DIV/0!</v>
      </c>
      <c r="L1179" s="54" t="str">
        <f>CONCATENATE("Adding $",ROUND(B1179/1000,1),"K actually added $",ROUND((B1179+(J1179-'SS taxation calculator'!$G$8))/1000,1),"K")</f>
        <v>Adding $120K actually added $120K</v>
      </c>
      <c r="M1179" s="61">
        <f>'SS taxation calculator'!$C$7+'SS taxation calculator'!$C$8+'SS taxation calculator'!$C$9+B1179</f>
        <v>120000</v>
      </c>
      <c r="N1179" s="55">
        <f>J1179+B1179+'SS taxation calculator'!$C$7</f>
        <v>120000</v>
      </c>
      <c r="O1179" s="55">
        <f t="shared" si="15"/>
        <v>31500</v>
      </c>
      <c r="P1179" s="132">
        <f>VLOOKUP('SS taxation calculator'!$C$12,'SS taxation calculator'!$BC$6:$BF$16,3,FALSE)</f>
        <v>0</v>
      </c>
      <c r="Q1179" s="132">
        <f>VLOOKUP('SS taxation calculator'!$C$12,'SS taxation calculator'!$BC$6:$BF$16,4,FALSE)</f>
        <v>0</v>
      </c>
      <c r="R1179" s="132">
        <f t="shared" si="8"/>
        <v>1</v>
      </c>
      <c r="S1179" s="205">
        <f>VLOOKUP('SS taxation calculator'!$C$12,'SS taxation calculator'!$BC$6:$BF$16,2,FALSE)</f>
        <v>0</v>
      </c>
      <c r="T1179" s="132">
        <f t="shared" si="9"/>
        <v>0</v>
      </c>
    </row>
    <row r="1180" ht="15.75" customHeight="1">
      <c r="A1180" s="55">
        <f t="shared" si="13"/>
        <v>89500</v>
      </c>
      <c r="B1180" s="52">
        <f t="shared" si="14"/>
        <v>121000</v>
      </c>
      <c r="C1180" s="51">
        <f>'SS taxation calculator'!$G$7</f>
        <v>0</v>
      </c>
      <c r="D1180" s="52">
        <f>'SS taxation calculator'!$C$7+B1180+'SS taxation calculator'!$C$8+'SS taxation calculator'!$C$9*0.5-'Line By Line'!$E$12</f>
        <v>121000</v>
      </c>
      <c r="E1180" s="52">
        <f>IF(D1180&lt;'Line By Line'!$E$14,0,MIN(D1180-'Line By Line'!$E$14,'Line By Line'!$E$16))</f>
        <v>12000</v>
      </c>
      <c r="F1180" s="52">
        <f t="shared" si="3"/>
        <v>0</v>
      </c>
      <c r="G1180" s="51" t="str">
        <f t="shared" si="4"/>
        <v>50% of All SS</v>
      </c>
      <c r="H1180" s="51">
        <f>IF('Line By Line'!$E$14&lt;D1180,D1180-'Line By Line'!$E$14-E1180,0)</f>
        <v>77000</v>
      </c>
      <c r="I1180" s="52">
        <f>H1180*'SS taxation calculator'!$E$32</f>
        <v>65450</v>
      </c>
      <c r="J1180" s="52">
        <f t="shared" si="5"/>
        <v>0</v>
      </c>
      <c r="K1180" s="204" t="str">
        <f t="shared" si="6"/>
        <v>#DIV/0!</v>
      </c>
      <c r="L1180" s="54" t="str">
        <f>CONCATENATE("Adding $",ROUND(B1180/1000,1),"K actually added $",ROUND((B1180+(J1180-'SS taxation calculator'!$G$8))/1000,1),"K")</f>
        <v>Adding $121K actually added $121K</v>
      </c>
      <c r="M1180" s="61">
        <f>'SS taxation calculator'!$C$7+'SS taxation calculator'!$C$8+'SS taxation calculator'!$C$9+B1180</f>
        <v>121000</v>
      </c>
      <c r="N1180" s="55">
        <f>J1180+B1180+'SS taxation calculator'!$C$7</f>
        <v>121000</v>
      </c>
      <c r="O1180" s="55">
        <f t="shared" si="15"/>
        <v>31500</v>
      </c>
      <c r="P1180" s="132">
        <f>VLOOKUP('SS taxation calculator'!$C$12,'SS taxation calculator'!$BC$6:$BF$16,3,FALSE)</f>
        <v>0</v>
      </c>
      <c r="Q1180" s="132">
        <f>VLOOKUP('SS taxation calculator'!$C$12,'SS taxation calculator'!$BC$6:$BF$16,4,FALSE)</f>
        <v>0</v>
      </c>
      <c r="R1180" s="132">
        <f t="shared" si="8"/>
        <v>1</v>
      </c>
      <c r="S1180" s="205">
        <f>VLOOKUP('SS taxation calculator'!$C$12,'SS taxation calculator'!$BC$6:$BF$16,2,FALSE)</f>
        <v>0</v>
      </c>
      <c r="T1180" s="132">
        <f t="shared" si="9"/>
        <v>0</v>
      </c>
    </row>
    <row r="1181" ht="15.75" customHeight="1">
      <c r="A1181" s="55">
        <f t="shared" si="13"/>
        <v>90500</v>
      </c>
      <c r="B1181" s="52">
        <f t="shared" si="14"/>
        <v>122000</v>
      </c>
      <c r="C1181" s="51">
        <f>'SS taxation calculator'!$G$7</f>
        <v>0</v>
      </c>
      <c r="D1181" s="52">
        <f>'SS taxation calculator'!$C$7+B1181+'SS taxation calculator'!$C$8+'SS taxation calculator'!$C$9*0.5-'Line By Line'!$E$12</f>
        <v>122000</v>
      </c>
      <c r="E1181" s="52">
        <f>IF(D1181&lt;'Line By Line'!$E$14,0,MIN(D1181-'Line By Line'!$E$14,'Line By Line'!$E$16))</f>
        <v>12000</v>
      </c>
      <c r="F1181" s="52">
        <f t="shared" si="3"/>
        <v>0</v>
      </c>
      <c r="G1181" s="51" t="str">
        <f t="shared" si="4"/>
        <v>50% of All SS</v>
      </c>
      <c r="H1181" s="51">
        <f>IF('Line By Line'!$E$14&lt;D1181,D1181-'Line By Line'!$E$14-E1181,0)</f>
        <v>78000</v>
      </c>
      <c r="I1181" s="52">
        <f>H1181*'SS taxation calculator'!$E$32</f>
        <v>66300</v>
      </c>
      <c r="J1181" s="52">
        <f t="shared" si="5"/>
        <v>0</v>
      </c>
      <c r="K1181" s="204" t="str">
        <f t="shared" si="6"/>
        <v>#DIV/0!</v>
      </c>
      <c r="L1181" s="54" t="str">
        <f>CONCATENATE("Adding $",ROUND(B1181/1000,1),"K actually added $",ROUND((B1181+(J1181-'SS taxation calculator'!$G$8))/1000,1),"K")</f>
        <v>Adding $122K actually added $122K</v>
      </c>
      <c r="M1181" s="61">
        <f>'SS taxation calculator'!$C$7+'SS taxation calculator'!$C$8+'SS taxation calculator'!$C$9+B1181</f>
        <v>122000</v>
      </c>
      <c r="N1181" s="55">
        <f>J1181+B1181+'SS taxation calculator'!$C$7</f>
        <v>122000</v>
      </c>
      <c r="O1181" s="55">
        <f t="shared" si="15"/>
        <v>31500</v>
      </c>
      <c r="P1181" s="132">
        <f>VLOOKUP('SS taxation calculator'!$C$12,'SS taxation calculator'!$BC$6:$BF$16,3,FALSE)</f>
        <v>0</v>
      </c>
      <c r="Q1181" s="132">
        <f>VLOOKUP('SS taxation calculator'!$C$12,'SS taxation calculator'!$BC$6:$BF$16,4,FALSE)</f>
        <v>0</v>
      </c>
      <c r="R1181" s="132">
        <f t="shared" si="8"/>
        <v>1</v>
      </c>
      <c r="S1181" s="205">
        <f>VLOOKUP('SS taxation calculator'!$C$12,'SS taxation calculator'!$BC$6:$BF$16,2,FALSE)</f>
        <v>0</v>
      </c>
      <c r="T1181" s="132">
        <f t="shared" si="9"/>
        <v>0</v>
      </c>
    </row>
    <row r="1182" ht="15.75" customHeight="1">
      <c r="A1182" s="55">
        <f t="shared" si="13"/>
        <v>91500</v>
      </c>
      <c r="B1182" s="52">
        <f t="shared" si="14"/>
        <v>123000</v>
      </c>
      <c r="C1182" s="51">
        <f>'SS taxation calculator'!$G$7</f>
        <v>0</v>
      </c>
      <c r="D1182" s="52">
        <f>'SS taxation calculator'!$C$7+B1182+'SS taxation calculator'!$C$8+'SS taxation calculator'!$C$9*0.5-'Line By Line'!$E$12</f>
        <v>123000</v>
      </c>
      <c r="E1182" s="52">
        <f>IF(D1182&lt;'Line By Line'!$E$14,0,MIN(D1182-'Line By Line'!$E$14,'Line By Line'!$E$16))</f>
        <v>12000</v>
      </c>
      <c r="F1182" s="52">
        <f t="shared" si="3"/>
        <v>0</v>
      </c>
      <c r="G1182" s="51" t="str">
        <f t="shared" si="4"/>
        <v>50% of All SS</v>
      </c>
      <c r="H1182" s="51">
        <f>IF('Line By Line'!$E$14&lt;D1182,D1182-'Line By Line'!$E$14-E1182,0)</f>
        <v>79000</v>
      </c>
      <c r="I1182" s="52">
        <f>H1182*'SS taxation calculator'!$E$32</f>
        <v>67150</v>
      </c>
      <c r="J1182" s="52">
        <f t="shared" si="5"/>
        <v>0</v>
      </c>
      <c r="K1182" s="204" t="str">
        <f t="shared" si="6"/>
        <v>#DIV/0!</v>
      </c>
      <c r="L1182" s="54" t="str">
        <f>CONCATENATE("Adding $",ROUND(B1182/1000,1),"K actually added $",ROUND((B1182+(J1182-'SS taxation calculator'!$G$8))/1000,1),"K")</f>
        <v>Adding $123K actually added $123K</v>
      </c>
      <c r="M1182" s="61">
        <f>'SS taxation calculator'!$C$7+'SS taxation calculator'!$C$8+'SS taxation calculator'!$C$9+B1182</f>
        <v>123000</v>
      </c>
      <c r="N1182" s="55">
        <f>J1182+B1182+'SS taxation calculator'!$C$7</f>
        <v>123000</v>
      </c>
      <c r="O1182" s="55">
        <f t="shared" si="15"/>
        <v>31500</v>
      </c>
      <c r="P1182" s="132">
        <f>VLOOKUP('SS taxation calculator'!$C$12,'SS taxation calculator'!$BC$6:$BF$16,3,FALSE)</f>
        <v>0</v>
      </c>
      <c r="Q1182" s="132">
        <f>VLOOKUP('SS taxation calculator'!$C$12,'SS taxation calculator'!$BC$6:$BF$16,4,FALSE)</f>
        <v>0</v>
      </c>
      <c r="R1182" s="132">
        <f t="shared" si="8"/>
        <v>1</v>
      </c>
      <c r="S1182" s="205">
        <f>VLOOKUP('SS taxation calculator'!$C$12,'SS taxation calculator'!$BC$6:$BF$16,2,FALSE)</f>
        <v>0</v>
      </c>
      <c r="T1182" s="132">
        <f t="shared" si="9"/>
        <v>0</v>
      </c>
    </row>
    <row r="1183" ht="15.75" customHeight="1">
      <c r="A1183" s="55">
        <f t="shared" si="13"/>
        <v>92500</v>
      </c>
      <c r="B1183" s="52">
        <f t="shared" si="14"/>
        <v>124000</v>
      </c>
      <c r="C1183" s="51">
        <f>'SS taxation calculator'!$G$7</f>
        <v>0</v>
      </c>
      <c r="D1183" s="52">
        <f>'SS taxation calculator'!$C$7+B1183+'SS taxation calculator'!$C$8+'SS taxation calculator'!$C$9*0.5-'Line By Line'!$E$12</f>
        <v>124000</v>
      </c>
      <c r="E1183" s="52">
        <f>IF(D1183&lt;'Line By Line'!$E$14,0,MIN(D1183-'Line By Line'!$E$14,'Line By Line'!$E$16))</f>
        <v>12000</v>
      </c>
      <c r="F1183" s="52">
        <f t="shared" si="3"/>
        <v>0</v>
      </c>
      <c r="G1183" s="51" t="str">
        <f t="shared" si="4"/>
        <v>50% of All SS</v>
      </c>
      <c r="H1183" s="51">
        <f>IF('Line By Line'!$E$14&lt;D1183,D1183-'Line By Line'!$E$14-E1183,0)</f>
        <v>80000</v>
      </c>
      <c r="I1183" s="52">
        <f>H1183*'SS taxation calculator'!$E$32</f>
        <v>68000</v>
      </c>
      <c r="J1183" s="52">
        <f t="shared" si="5"/>
        <v>0</v>
      </c>
      <c r="K1183" s="204" t="str">
        <f t="shared" si="6"/>
        <v>#DIV/0!</v>
      </c>
      <c r="L1183" s="54" t="str">
        <f>CONCATENATE("Adding $",ROUND(B1183/1000,1),"K actually added $",ROUND((B1183+(J1183-'SS taxation calculator'!$G$8))/1000,1),"K")</f>
        <v>Adding $124K actually added $124K</v>
      </c>
      <c r="M1183" s="61">
        <f>'SS taxation calculator'!$C$7+'SS taxation calculator'!$C$8+'SS taxation calculator'!$C$9+B1183</f>
        <v>124000</v>
      </c>
      <c r="N1183" s="55">
        <f>J1183+B1183+'SS taxation calculator'!$C$7</f>
        <v>124000</v>
      </c>
      <c r="O1183" s="55">
        <f t="shared" si="15"/>
        <v>31500</v>
      </c>
      <c r="P1183" s="132">
        <f>VLOOKUP('SS taxation calculator'!$C$12,'SS taxation calculator'!$BC$6:$BF$16,3,FALSE)</f>
        <v>0</v>
      </c>
      <c r="Q1183" s="132">
        <f>VLOOKUP('SS taxation calculator'!$C$12,'SS taxation calculator'!$BC$6:$BF$16,4,FALSE)</f>
        <v>0</v>
      </c>
      <c r="R1183" s="132">
        <f t="shared" si="8"/>
        <v>1</v>
      </c>
      <c r="S1183" s="205">
        <f>VLOOKUP('SS taxation calculator'!$C$12,'SS taxation calculator'!$BC$6:$BF$16,2,FALSE)</f>
        <v>0</v>
      </c>
      <c r="T1183" s="132">
        <f t="shared" si="9"/>
        <v>0</v>
      </c>
    </row>
    <row r="1184" ht="15.75" customHeight="1">
      <c r="A1184" s="55">
        <f t="shared" si="13"/>
        <v>93500</v>
      </c>
      <c r="B1184" s="52">
        <f t="shared" si="14"/>
        <v>125000</v>
      </c>
      <c r="C1184" s="51">
        <f>'SS taxation calculator'!$G$7</f>
        <v>0</v>
      </c>
      <c r="D1184" s="52">
        <f>'SS taxation calculator'!$C$7+B1184+'SS taxation calculator'!$C$8+'SS taxation calculator'!$C$9*0.5-'Line By Line'!$E$12</f>
        <v>125000</v>
      </c>
      <c r="E1184" s="52">
        <f>IF(D1184&lt;'Line By Line'!$E$14,0,MIN(D1184-'Line By Line'!$E$14,'Line By Line'!$E$16))</f>
        <v>12000</v>
      </c>
      <c r="F1184" s="52">
        <f t="shared" si="3"/>
        <v>0</v>
      </c>
      <c r="G1184" s="51" t="str">
        <f t="shared" si="4"/>
        <v>50% of All SS</v>
      </c>
      <c r="H1184" s="51">
        <f>IF('Line By Line'!$E$14&lt;D1184,D1184-'Line By Line'!$E$14-E1184,0)</f>
        <v>81000</v>
      </c>
      <c r="I1184" s="52">
        <f>H1184*'SS taxation calculator'!$E$32</f>
        <v>68850</v>
      </c>
      <c r="J1184" s="52">
        <f t="shared" si="5"/>
        <v>0</v>
      </c>
      <c r="K1184" s="204" t="str">
        <f t="shared" si="6"/>
        <v>#DIV/0!</v>
      </c>
      <c r="L1184" s="54" t="str">
        <f>CONCATENATE("Adding $",ROUND(B1184/1000,1),"K actually added $",ROUND((B1184+(J1184-'SS taxation calculator'!$G$8))/1000,1),"K")</f>
        <v>Adding $125K actually added $125K</v>
      </c>
      <c r="M1184" s="61">
        <f>'SS taxation calculator'!$C$7+'SS taxation calculator'!$C$8+'SS taxation calculator'!$C$9+B1184</f>
        <v>125000</v>
      </c>
      <c r="N1184" s="55">
        <f>J1184+B1184+'SS taxation calculator'!$C$7</f>
        <v>125000</v>
      </c>
      <c r="O1184" s="55">
        <f t="shared" si="15"/>
        <v>31500</v>
      </c>
      <c r="P1184" s="132">
        <f>VLOOKUP('SS taxation calculator'!$C$12,'SS taxation calculator'!$BC$6:$BF$16,3,FALSE)</f>
        <v>0</v>
      </c>
      <c r="Q1184" s="132">
        <f>VLOOKUP('SS taxation calculator'!$C$12,'SS taxation calculator'!$BC$6:$BF$16,4,FALSE)</f>
        <v>0</v>
      </c>
      <c r="R1184" s="132">
        <f t="shared" si="8"/>
        <v>1</v>
      </c>
      <c r="S1184" s="205">
        <f>VLOOKUP('SS taxation calculator'!$C$12,'SS taxation calculator'!$BC$6:$BF$16,2,FALSE)</f>
        <v>0</v>
      </c>
      <c r="T1184" s="132">
        <f t="shared" si="9"/>
        <v>0</v>
      </c>
    </row>
    <row r="1185" ht="15.75" customHeight="1">
      <c r="A1185" s="55">
        <f t="shared" si="13"/>
        <v>94500</v>
      </c>
      <c r="B1185" s="52">
        <f t="shared" si="14"/>
        <v>126000</v>
      </c>
      <c r="C1185" s="51">
        <f>'SS taxation calculator'!$G$7</f>
        <v>0</v>
      </c>
      <c r="D1185" s="52">
        <f>'SS taxation calculator'!$C$7+B1185+'SS taxation calculator'!$C$8+'SS taxation calculator'!$C$9*0.5-'Line By Line'!$E$12</f>
        <v>126000</v>
      </c>
      <c r="E1185" s="52">
        <f>IF(D1185&lt;'Line By Line'!$E$14,0,MIN(D1185-'Line By Line'!$E$14,'Line By Line'!$E$16))</f>
        <v>12000</v>
      </c>
      <c r="F1185" s="52">
        <f t="shared" si="3"/>
        <v>0</v>
      </c>
      <c r="G1185" s="51" t="str">
        <f t="shared" si="4"/>
        <v>50% of All SS</v>
      </c>
      <c r="H1185" s="51">
        <f>IF('Line By Line'!$E$14&lt;D1185,D1185-'Line By Line'!$E$14-E1185,0)</f>
        <v>82000</v>
      </c>
      <c r="I1185" s="52">
        <f>H1185*'SS taxation calculator'!$E$32</f>
        <v>69700</v>
      </c>
      <c r="J1185" s="52">
        <f t="shared" si="5"/>
        <v>0</v>
      </c>
      <c r="K1185" s="204" t="str">
        <f t="shared" si="6"/>
        <v>#DIV/0!</v>
      </c>
      <c r="L1185" s="54" t="str">
        <f>CONCATENATE("Adding $",ROUND(B1185/1000,1),"K actually added $",ROUND((B1185+(J1185-'SS taxation calculator'!$G$8))/1000,1),"K")</f>
        <v>Adding $126K actually added $126K</v>
      </c>
      <c r="M1185" s="61">
        <f>'SS taxation calculator'!$C$7+'SS taxation calculator'!$C$8+'SS taxation calculator'!$C$9+B1185</f>
        <v>126000</v>
      </c>
      <c r="N1185" s="55">
        <f>J1185+B1185+'SS taxation calculator'!$C$7</f>
        <v>126000</v>
      </c>
      <c r="O1185" s="55">
        <f t="shared" si="15"/>
        <v>31500</v>
      </c>
      <c r="P1185" s="132">
        <f>VLOOKUP('SS taxation calculator'!$C$12,'SS taxation calculator'!$BC$6:$BF$16,3,FALSE)</f>
        <v>0</v>
      </c>
      <c r="Q1185" s="132">
        <f>VLOOKUP('SS taxation calculator'!$C$12,'SS taxation calculator'!$BC$6:$BF$16,4,FALSE)</f>
        <v>0</v>
      </c>
      <c r="R1185" s="132">
        <f t="shared" si="8"/>
        <v>1</v>
      </c>
      <c r="S1185" s="205">
        <f>VLOOKUP('SS taxation calculator'!$C$12,'SS taxation calculator'!$BC$6:$BF$16,2,FALSE)</f>
        <v>0</v>
      </c>
      <c r="T1185" s="132">
        <f t="shared" si="9"/>
        <v>0</v>
      </c>
    </row>
    <row r="1186" ht="15.75" customHeight="1">
      <c r="A1186" s="55">
        <f t="shared" si="13"/>
        <v>95500</v>
      </c>
      <c r="B1186" s="52">
        <f t="shared" si="14"/>
        <v>127000</v>
      </c>
      <c r="C1186" s="51">
        <f>'SS taxation calculator'!$G$7</f>
        <v>0</v>
      </c>
      <c r="D1186" s="52">
        <f>'SS taxation calculator'!$C$7+B1186+'SS taxation calculator'!$C$8+'SS taxation calculator'!$C$9*0.5-'Line By Line'!$E$12</f>
        <v>127000</v>
      </c>
      <c r="E1186" s="52">
        <f>IF(D1186&lt;'Line By Line'!$E$14,0,MIN(D1186-'Line By Line'!$E$14,'Line By Line'!$E$16))</f>
        <v>12000</v>
      </c>
      <c r="F1186" s="52">
        <f t="shared" si="3"/>
        <v>0</v>
      </c>
      <c r="G1186" s="51" t="str">
        <f t="shared" si="4"/>
        <v>50% of All SS</v>
      </c>
      <c r="H1186" s="51">
        <f>IF('Line By Line'!$E$14&lt;D1186,D1186-'Line By Line'!$E$14-E1186,0)</f>
        <v>83000</v>
      </c>
      <c r="I1186" s="52">
        <f>H1186*'SS taxation calculator'!$E$32</f>
        <v>70550</v>
      </c>
      <c r="J1186" s="52">
        <f t="shared" si="5"/>
        <v>0</v>
      </c>
      <c r="K1186" s="204" t="str">
        <f t="shared" si="6"/>
        <v>#DIV/0!</v>
      </c>
      <c r="L1186" s="54" t="str">
        <f>CONCATENATE("Adding $",ROUND(B1186/1000,1),"K actually added $",ROUND((B1186+(J1186-'SS taxation calculator'!$G$8))/1000,1),"K")</f>
        <v>Adding $127K actually added $127K</v>
      </c>
      <c r="M1186" s="61">
        <f>'SS taxation calculator'!$C$7+'SS taxation calculator'!$C$8+'SS taxation calculator'!$C$9+B1186</f>
        <v>127000</v>
      </c>
      <c r="N1186" s="55">
        <f>J1186+B1186+'SS taxation calculator'!$C$7</f>
        <v>127000</v>
      </c>
      <c r="O1186" s="55">
        <f t="shared" si="15"/>
        <v>31500</v>
      </c>
      <c r="P1186" s="132">
        <f>VLOOKUP('SS taxation calculator'!$C$12,'SS taxation calculator'!$BC$6:$BF$16,3,FALSE)</f>
        <v>0</v>
      </c>
      <c r="Q1186" s="132">
        <f>VLOOKUP('SS taxation calculator'!$C$12,'SS taxation calculator'!$BC$6:$BF$16,4,FALSE)</f>
        <v>0</v>
      </c>
      <c r="R1186" s="132">
        <f t="shared" si="8"/>
        <v>1</v>
      </c>
      <c r="S1186" s="205">
        <f>VLOOKUP('SS taxation calculator'!$C$12,'SS taxation calculator'!$BC$6:$BF$16,2,FALSE)</f>
        <v>0</v>
      </c>
      <c r="T1186" s="132">
        <f t="shared" si="9"/>
        <v>0</v>
      </c>
    </row>
    <row r="1187" ht="15.75" customHeight="1">
      <c r="A1187" s="55">
        <f t="shared" si="13"/>
        <v>96500</v>
      </c>
      <c r="B1187" s="52">
        <f t="shared" si="14"/>
        <v>128000</v>
      </c>
      <c r="C1187" s="51">
        <f>'SS taxation calculator'!$G$7</f>
        <v>0</v>
      </c>
      <c r="D1187" s="52">
        <f>'SS taxation calculator'!$C$7+B1187+'SS taxation calculator'!$C$8+'SS taxation calculator'!$C$9*0.5-'Line By Line'!$E$12</f>
        <v>128000</v>
      </c>
      <c r="E1187" s="52">
        <f>IF(D1187&lt;'Line By Line'!$E$14,0,MIN(D1187-'Line By Line'!$E$14,'Line By Line'!$E$16))</f>
        <v>12000</v>
      </c>
      <c r="F1187" s="52">
        <f t="shared" si="3"/>
        <v>0</v>
      </c>
      <c r="G1187" s="51" t="str">
        <f t="shared" si="4"/>
        <v>50% of All SS</v>
      </c>
      <c r="H1187" s="51">
        <f>IF('Line By Line'!$E$14&lt;D1187,D1187-'Line By Line'!$E$14-E1187,0)</f>
        <v>84000</v>
      </c>
      <c r="I1187" s="52">
        <f>H1187*'SS taxation calculator'!$E$32</f>
        <v>71400</v>
      </c>
      <c r="J1187" s="52">
        <f t="shared" si="5"/>
        <v>0</v>
      </c>
      <c r="K1187" s="204" t="str">
        <f t="shared" si="6"/>
        <v>#DIV/0!</v>
      </c>
      <c r="L1187" s="54" t="str">
        <f>CONCATENATE("Adding $",ROUND(B1187/1000,1),"K actually added $",ROUND((B1187+(J1187-'SS taxation calculator'!$G$8))/1000,1),"K")</f>
        <v>Adding $128K actually added $128K</v>
      </c>
      <c r="M1187" s="61">
        <f>'SS taxation calculator'!$C$7+'SS taxation calculator'!$C$8+'SS taxation calculator'!$C$9+B1187</f>
        <v>128000</v>
      </c>
      <c r="N1187" s="55">
        <f>J1187+B1187+'SS taxation calculator'!$C$7</f>
        <v>128000</v>
      </c>
      <c r="O1187" s="55">
        <f t="shared" si="15"/>
        <v>31500</v>
      </c>
      <c r="P1187" s="132">
        <f>VLOOKUP('SS taxation calculator'!$C$12,'SS taxation calculator'!$BC$6:$BF$16,3,FALSE)</f>
        <v>0</v>
      </c>
      <c r="Q1187" s="132">
        <f>VLOOKUP('SS taxation calculator'!$C$12,'SS taxation calculator'!$BC$6:$BF$16,4,FALSE)</f>
        <v>0</v>
      </c>
      <c r="R1187" s="132">
        <f t="shared" si="8"/>
        <v>1</v>
      </c>
      <c r="S1187" s="205">
        <f>VLOOKUP('SS taxation calculator'!$C$12,'SS taxation calculator'!$BC$6:$BF$16,2,FALSE)</f>
        <v>0</v>
      </c>
      <c r="T1187" s="132">
        <f t="shared" si="9"/>
        <v>0</v>
      </c>
    </row>
    <row r="1188" ht="15.75" customHeight="1">
      <c r="A1188" s="55">
        <f t="shared" si="13"/>
        <v>97500</v>
      </c>
      <c r="B1188" s="52">
        <f t="shared" si="14"/>
        <v>129000</v>
      </c>
      <c r="C1188" s="51">
        <f>'SS taxation calculator'!$G$7</f>
        <v>0</v>
      </c>
      <c r="D1188" s="52">
        <f>'SS taxation calculator'!$C$7+B1188+'SS taxation calculator'!$C$8+'SS taxation calculator'!$C$9*0.5-'Line By Line'!$E$12</f>
        <v>129000</v>
      </c>
      <c r="E1188" s="52">
        <f>IF(D1188&lt;'Line By Line'!$E$14,0,MIN(D1188-'Line By Line'!$E$14,'Line By Line'!$E$16))</f>
        <v>12000</v>
      </c>
      <c r="F1188" s="52">
        <f t="shared" si="3"/>
        <v>0</v>
      </c>
      <c r="G1188" s="51" t="str">
        <f t="shared" si="4"/>
        <v>50% of All SS</v>
      </c>
      <c r="H1188" s="51">
        <f>IF('Line By Line'!$E$14&lt;D1188,D1188-'Line By Line'!$E$14-E1188,0)</f>
        <v>85000</v>
      </c>
      <c r="I1188" s="52">
        <f>H1188*'SS taxation calculator'!$E$32</f>
        <v>72250</v>
      </c>
      <c r="J1188" s="52">
        <f t="shared" si="5"/>
        <v>0</v>
      </c>
      <c r="K1188" s="204" t="str">
        <f t="shared" si="6"/>
        <v>#DIV/0!</v>
      </c>
      <c r="L1188" s="54" t="str">
        <f>CONCATENATE("Adding $",ROUND(B1188/1000,1),"K actually added $",ROUND((B1188+(J1188-'SS taxation calculator'!$G$8))/1000,1),"K")</f>
        <v>Adding $129K actually added $129K</v>
      </c>
      <c r="M1188" s="61">
        <f>'SS taxation calculator'!$C$7+'SS taxation calculator'!$C$8+'SS taxation calculator'!$C$9+B1188</f>
        <v>129000</v>
      </c>
      <c r="N1188" s="55">
        <f>J1188+B1188+'SS taxation calculator'!$C$7</f>
        <v>129000</v>
      </c>
      <c r="O1188" s="55">
        <f t="shared" si="15"/>
        <v>31500</v>
      </c>
      <c r="P1188" s="132">
        <f>VLOOKUP('SS taxation calculator'!$C$12,'SS taxation calculator'!$BC$6:$BF$16,3,FALSE)</f>
        <v>0</v>
      </c>
      <c r="Q1188" s="132">
        <f>VLOOKUP('SS taxation calculator'!$C$12,'SS taxation calculator'!$BC$6:$BF$16,4,FALSE)</f>
        <v>0</v>
      </c>
      <c r="R1188" s="132">
        <f t="shared" si="8"/>
        <v>1</v>
      </c>
      <c r="S1188" s="205">
        <f>VLOOKUP('SS taxation calculator'!$C$12,'SS taxation calculator'!$BC$6:$BF$16,2,FALSE)</f>
        <v>0</v>
      </c>
      <c r="T1188" s="132">
        <f t="shared" si="9"/>
        <v>0</v>
      </c>
    </row>
    <row r="1189" ht="15.75" customHeight="1">
      <c r="A1189" s="55">
        <f t="shared" si="13"/>
        <v>98500</v>
      </c>
      <c r="B1189" s="52">
        <f t="shared" si="14"/>
        <v>130000</v>
      </c>
      <c r="C1189" s="51">
        <f>'SS taxation calculator'!$G$7</f>
        <v>0</v>
      </c>
      <c r="D1189" s="52">
        <f>'SS taxation calculator'!$C$7+B1189+'SS taxation calculator'!$C$8+'SS taxation calculator'!$C$9*0.5-'Line By Line'!$E$12</f>
        <v>130000</v>
      </c>
      <c r="E1189" s="52">
        <f>IF(D1189&lt;'Line By Line'!$E$14,0,MIN(D1189-'Line By Line'!$E$14,'Line By Line'!$E$16))</f>
        <v>12000</v>
      </c>
      <c r="F1189" s="52">
        <f t="shared" si="3"/>
        <v>0</v>
      </c>
      <c r="G1189" s="51" t="str">
        <f t="shared" si="4"/>
        <v>50% of All SS</v>
      </c>
      <c r="H1189" s="51">
        <f>IF('Line By Line'!$E$14&lt;D1189,D1189-'Line By Line'!$E$14-E1189,0)</f>
        <v>86000</v>
      </c>
      <c r="I1189" s="52">
        <f>H1189*'SS taxation calculator'!$E$32</f>
        <v>73100</v>
      </c>
      <c r="J1189" s="52">
        <f t="shared" si="5"/>
        <v>0</v>
      </c>
      <c r="K1189" s="204" t="str">
        <f t="shared" si="6"/>
        <v>#DIV/0!</v>
      </c>
      <c r="L1189" s="54" t="str">
        <f>CONCATENATE("Adding $",ROUND(B1189/1000,1),"K actually added $",ROUND((B1189+(J1189-'SS taxation calculator'!$G$8))/1000,1),"K")</f>
        <v>Adding $130K actually added $130K</v>
      </c>
      <c r="M1189" s="61">
        <f>'SS taxation calculator'!$C$7+'SS taxation calculator'!$C$8+'SS taxation calculator'!$C$9+B1189</f>
        <v>130000</v>
      </c>
      <c r="N1189" s="55">
        <f>J1189+B1189+'SS taxation calculator'!$C$7</f>
        <v>130000</v>
      </c>
      <c r="O1189" s="55">
        <f t="shared" si="15"/>
        <v>31500</v>
      </c>
      <c r="P1189" s="132">
        <f>VLOOKUP('SS taxation calculator'!$C$12,'SS taxation calculator'!$BC$6:$BF$16,3,FALSE)</f>
        <v>0</v>
      </c>
      <c r="Q1189" s="132">
        <f>VLOOKUP('SS taxation calculator'!$C$12,'SS taxation calculator'!$BC$6:$BF$16,4,FALSE)</f>
        <v>0</v>
      </c>
      <c r="R1189" s="132">
        <f t="shared" si="8"/>
        <v>1</v>
      </c>
      <c r="S1189" s="205">
        <f>VLOOKUP('SS taxation calculator'!$C$12,'SS taxation calculator'!$BC$6:$BF$16,2,FALSE)</f>
        <v>0</v>
      </c>
      <c r="T1189" s="132">
        <f t="shared" si="9"/>
        <v>0</v>
      </c>
    </row>
    <row r="1190" ht="15.75" customHeight="1">
      <c r="A1190" s="55">
        <f t="shared" si="13"/>
        <v>99500</v>
      </c>
      <c r="B1190" s="52">
        <f t="shared" si="14"/>
        <v>131000</v>
      </c>
      <c r="C1190" s="51">
        <f>'SS taxation calculator'!$G$7</f>
        <v>0</v>
      </c>
      <c r="D1190" s="52">
        <f>'SS taxation calculator'!$C$7+B1190+'SS taxation calculator'!$C$8+'SS taxation calculator'!$C$9*0.5-'Line By Line'!$E$12</f>
        <v>131000</v>
      </c>
      <c r="E1190" s="52">
        <f>IF(D1190&lt;'Line By Line'!$E$14,0,MIN(D1190-'Line By Line'!$E$14,'Line By Line'!$E$16))</f>
        <v>12000</v>
      </c>
      <c r="F1190" s="52">
        <f t="shared" si="3"/>
        <v>0</v>
      </c>
      <c r="G1190" s="51" t="str">
        <f t="shared" si="4"/>
        <v>50% of All SS</v>
      </c>
      <c r="H1190" s="51">
        <f>IF('Line By Line'!$E$14&lt;D1190,D1190-'Line By Line'!$E$14-E1190,0)</f>
        <v>87000</v>
      </c>
      <c r="I1190" s="52">
        <f>H1190*'SS taxation calculator'!$E$32</f>
        <v>73950</v>
      </c>
      <c r="J1190" s="52">
        <f t="shared" si="5"/>
        <v>0</v>
      </c>
      <c r="K1190" s="204" t="str">
        <f t="shared" si="6"/>
        <v>#DIV/0!</v>
      </c>
      <c r="L1190" s="54" t="str">
        <f>CONCATENATE("Adding $",ROUND(B1190/1000,1),"K actually added $",ROUND((B1190+(J1190-'SS taxation calculator'!$G$8))/1000,1),"K")</f>
        <v>Adding $131K actually added $131K</v>
      </c>
      <c r="M1190" s="61">
        <f>'SS taxation calculator'!$C$7+'SS taxation calculator'!$C$8+'SS taxation calculator'!$C$9+B1190</f>
        <v>131000</v>
      </c>
      <c r="N1190" s="55">
        <f>J1190+B1190+'SS taxation calculator'!$C$7</f>
        <v>131000</v>
      </c>
      <c r="O1190" s="55">
        <f t="shared" si="15"/>
        <v>31500</v>
      </c>
      <c r="P1190" s="132">
        <f>VLOOKUP('SS taxation calculator'!$C$12,'SS taxation calculator'!$BC$6:$BF$16,3,FALSE)</f>
        <v>0</v>
      </c>
      <c r="Q1190" s="132">
        <f>VLOOKUP('SS taxation calculator'!$C$12,'SS taxation calculator'!$BC$6:$BF$16,4,FALSE)</f>
        <v>0</v>
      </c>
      <c r="R1190" s="132">
        <f t="shared" si="8"/>
        <v>1</v>
      </c>
      <c r="S1190" s="205">
        <f>VLOOKUP('SS taxation calculator'!$C$12,'SS taxation calculator'!$BC$6:$BF$16,2,FALSE)</f>
        <v>0</v>
      </c>
      <c r="T1190" s="132">
        <f t="shared" si="9"/>
        <v>0</v>
      </c>
    </row>
    <row r="1191" ht="15.75" customHeight="1">
      <c r="A1191" s="55">
        <f t="shared" si="13"/>
        <v>100500</v>
      </c>
      <c r="B1191" s="52">
        <f t="shared" si="14"/>
        <v>132000</v>
      </c>
      <c r="C1191" s="51">
        <f>'SS taxation calculator'!$G$7</f>
        <v>0</v>
      </c>
      <c r="D1191" s="52">
        <f>'SS taxation calculator'!$C$7+B1191+'SS taxation calculator'!$C$8+'SS taxation calculator'!$C$9*0.5-'Line By Line'!$E$12</f>
        <v>132000</v>
      </c>
      <c r="E1191" s="52">
        <f>IF(D1191&lt;'Line By Line'!$E$14,0,MIN(D1191-'Line By Line'!$E$14,'Line By Line'!$E$16))</f>
        <v>12000</v>
      </c>
      <c r="F1191" s="52">
        <f t="shared" si="3"/>
        <v>0</v>
      </c>
      <c r="G1191" s="51" t="str">
        <f t="shared" si="4"/>
        <v>50% of All SS</v>
      </c>
      <c r="H1191" s="51">
        <f>IF('Line By Line'!$E$14&lt;D1191,D1191-'Line By Line'!$E$14-E1191,0)</f>
        <v>88000</v>
      </c>
      <c r="I1191" s="52">
        <f>H1191*'SS taxation calculator'!$E$32</f>
        <v>74800</v>
      </c>
      <c r="J1191" s="52">
        <f t="shared" si="5"/>
        <v>0</v>
      </c>
      <c r="K1191" s="204" t="str">
        <f t="shared" si="6"/>
        <v>#DIV/0!</v>
      </c>
      <c r="L1191" s="54" t="str">
        <f>CONCATENATE("Adding $",ROUND(B1191/1000,1),"K actually added $",ROUND((B1191+(J1191-'SS taxation calculator'!$G$8))/1000,1),"K")</f>
        <v>Adding $132K actually added $132K</v>
      </c>
      <c r="M1191" s="61">
        <f>'SS taxation calculator'!$C$7+'SS taxation calculator'!$C$8+'SS taxation calculator'!$C$9+B1191</f>
        <v>132000</v>
      </c>
      <c r="N1191" s="55">
        <f>J1191+B1191+'SS taxation calculator'!$C$7</f>
        <v>132000</v>
      </c>
      <c r="O1191" s="55">
        <f t="shared" si="15"/>
        <v>31500</v>
      </c>
      <c r="P1191" s="132">
        <f>VLOOKUP('SS taxation calculator'!$C$12,'SS taxation calculator'!$BC$6:$BF$16,3,FALSE)</f>
        <v>0</v>
      </c>
      <c r="Q1191" s="132">
        <f>VLOOKUP('SS taxation calculator'!$C$12,'SS taxation calculator'!$BC$6:$BF$16,4,FALSE)</f>
        <v>0</v>
      </c>
      <c r="R1191" s="132">
        <f t="shared" si="8"/>
        <v>1</v>
      </c>
      <c r="S1191" s="205">
        <f>VLOOKUP('SS taxation calculator'!$C$12,'SS taxation calculator'!$BC$6:$BF$16,2,FALSE)</f>
        <v>0</v>
      </c>
      <c r="T1191" s="132">
        <f t="shared" si="9"/>
        <v>0</v>
      </c>
    </row>
    <row r="1192" ht="15.75" customHeight="1">
      <c r="A1192" s="55">
        <f t="shared" si="13"/>
        <v>101500</v>
      </c>
      <c r="B1192" s="52">
        <f t="shared" si="14"/>
        <v>133000</v>
      </c>
      <c r="C1192" s="51">
        <f>'SS taxation calculator'!$G$7</f>
        <v>0</v>
      </c>
      <c r="D1192" s="52">
        <f>'SS taxation calculator'!$C$7+B1192+'SS taxation calculator'!$C$8+'SS taxation calculator'!$C$9*0.5-'Line By Line'!$E$12</f>
        <v>133000</v>
      </c>
      <c r="E1192" s="52">
        <f>IF(D1192&lt;'Line By Line'!$E$14,0,MIN(D1192-'Line By Line'!$E$14,'Line By Line'!$E$16))</f>
        <v>12000</v>
      </c>
      <c r="F1192" s="52">
        <f t="shared" si="3"/>
        <v>0</v>
      </c>
      <c r="G1192" s="51" t="str">
        <f t="shared" si="4"/>
        <v>50% of All SS</v>
      </c>
      <c r="H1192" s="51">
        <f>IF('Line By Line'!$E$14&lt;D1192,D1192-'Line By Line'!$E$14-E1192,0)</f>
        <v>89000</v>
      </c>
      <c r="I1192" s="52">
        <f>H1192*'SS taxation calculator'!$E$32</f>
        <v>75650</v>
      </c>
      <c r="J1192" s="52">
        <f t="shared" si="5"/>
        <v>0</v>
      </c>
      <c r="K1192" s="204" t="str">
        <f t="shared" si="6"/>
        <v>#DIV/0!</v>
      </c>
      <c r="L1192" s="54" t="str">
        <f>CONCATENATE("Adding $",ROUND(B1192/1000,1),"K actually added $",ROUND((B1192+(J1192-'SS taxation calculator'!$G$8))/1000,1),"K")</f>
        <v>Adding $133K actually added $133K</v>
      </c>
      <c r="M1192" s="61">
        <f>'SS taxation calculator'!$C$7+'SS taxation calculator'!$C$8+'SS taxation calculator'!$C$9+B1192</f>
        <v>133000</v>
      </c>
      <c r="N1192" s="55">
        <f>J1192+B1192+'SS taxation calculator'!$C$7</f>
        <v>133000</v>
      </c>
      <c r="O1192" s="55">
        <f t="shared" si="15"/>
        <v>31500</v>
      </c>
      <c r="P1192" s="132">
        <f>VLOOKUP('SS taxation calculator'!$C$12,'SS taxation calculator'!$BC$6:$BF$16,3,FALSE)</f>
        <v>0</v>
      </c>
      <c r="Q1192" s="132">
        <f>VLOOKUP('SS taxation calculator'!$C$12,'SS taxation calculator'!$BC$6:$BF$16,4,FALSE)</f>
        <v>0</v>
      </c>
      <c r="R1192" s="132">
        <f t="shared" si="8"/>
        <v>1</v>
      </c>
      <c r="S1192" s="205">
        <f>VLOOKUP('SS taxation calculator'!$C$12,'SS taxation calculator'!$BC$6:$BF$16,2,FALSE)</f>
        <v>0</v>
      </c>
      <c r="T1192" s="132">
        <f t="shared" si="9"/>
        <v>0</v>
      </c>
    </row>
    <row r="1193" ht="15.75" customHeight="1">
      <c r="A1193" s="55">
        <f t="shared" si="13"/>
        <v>102500</v>
      </c>
      <c r="B1193" s="52">
        <f t="shared" si="14"/>
        <v>134000</v>
      </c>
      <c r="C1193" s="51">
        <f>'SS taxation calculator'!$G$7</f>
        <v>0</v>
      </c>
      <c r="D1193" s="52">
        <f>'SS taxation calculator'!$C$7+B1193+'SS taxation calculator'!$C$8+'SS taxation calculator'!$C$9*0.5-'Line By Line'!$E$12</f>
        <v>134000</v>
      </c>
      <c r="E1193" s="52">
        <f>IF(D1193&lt;'Line By Line'!$E$14,0,MIN(D1193-'Line By Line'!$E$14,'Line By Line'!$E$16))</f>
        <v>12000</v>
      </c>
      <c r="F1193" s="52">
        <f t="shared" si="3"/>
        <v>0</v>
      </c>
      <c r="G1193" s="51" t="str">
        <f t="shared" si="4"/>
        <v>50% of All SS</v>
      </c>
      <c r="H1193" s="51">
        <f>IF('Line By Line'!$E$14&lt;D1193,D1193-'Line By Line'!$E$14-E1193,0)</f>
        <v>90000</v>
      </c>
      <c r="I1193" s="52">
        <f>H1193*'SS taxation calculator'!$E$32</f>
        <v>76500</v>
      </c>
      <c r="J1193" s="52">
        <f t="shared" si="5"/>
        <v>0</v>
      </c>
      <c r="K1193" s="204" t="str">
        <f t="shared" si="6"/>
        <v>#DIV/0!</v>
      </c>
      <c r="L1193" s="54" t="str">
        <f>CONCATENATE("Adding $",ROUND(B1193/1000,1),"K actually added $",ROUND((B1193+(J1193-'SS taxation calculator'!$G$8))/1000,1),"K")</f>
        <v>Adding $134K actually added $134K</v>
      </c>
      <c r="M1193" s="61">
        <f>'SS taxation calculator'!$C$7+'SS taxation calculator'!$C$8+'SS taxation calculator'!$C$9+B1193</f>
        <v>134000</v>
      </c>
      <c r="N1193" s="55">
        <f>J1193+B1193+'SS taxation calculator'!$C$7</f>
        <v>134000</v>
      </c>
      <c r="O1193" s="55">
        <f t="shared" si="15"/>
        <v>31500</v>
      </c>
      <c r="P1193" s="132">
        <f>VLOOKUP('SS taxation calculator'!$C$12,'SS taxation calculator'!$BC$6:$BF$16,3,FALSE)</f>
        <v>0</v>
      </c>
      <c r="Q1193" s="132">
        <f>VLOOKUP('SS taxation calculator'!$C$12,'SS taxation calculator'!$BC$6:$BF$16,4,FALSE)</f>
        <v>0</v>
      </c>
      <c r="R1193" s="132">
        <f t="shared" si="8"/>
        <v>1</v>
      </c>
      <c r="S1193" s="205">
        <f>VLOOKUP('SS taxation calculator'!$C$12,'SS taxation calculator'!$BC$6:$BF$16,2,FALSE)</f>
        <v>0</v>
      </c>
      <c r="T1193" s="132">
        <f t="shared" si="9"/>
        <v>0</v>
      </c>
    </row>
    <row r="1194" ht="15.75" customHeight="1">
      <c r="A1194" s="55">
        <f t="shared" si="13"/>
        <v>103500</v>
      </c>
      <c r="B1194" s="52">
        <f t="shared" si="14"/>
        <v>135000</v>
      </c>
      <c r="C1194" s="51">
        <f>'SS taxation calculator'!$G$7</f>
        <v>0</v>
      </c>
      <c r="D1194" s="52">
        <f>'SS taxation calculator'!$C$7+B1194+'SS taxation calculator'!$C$8+'SS taxation calculator'!$C$9*0.5-'Line By Line'!$E$12</f>
        <v>135000</v>
      </c>
      <c r="E1194" s="52">
        <f>IF(D1194&lt;'Line By Line'!$E$14,0,MIN(D1194-'Line By Line'!$E$14,'Line By Line'!$E$16))</f>
        <v>12000</v>
      </c>
      <c r="F1194" s="52">
        <f t="shared" si="3"/>
        <v>0</v>
      </c>
      <c r="G1194" s="51" t="str">
        <f t="shared" si="4"/>
        <v>50% of All SS</v>
      </c>
      <c r="H1194" s="51">
        <f>IF('Line By Line'!$E$14&lt;D1194,D1194-'Line By Line'!$E$14-E1194,0)</f>
        <v>91000</v>
      </c>
      <c r="I1194" s="52">
        <f>H1194*'SS taxation calculator'!$E$32</f>
        <v>77350</v>
      </c>
      <c r="J1194" s="52">
        <f t="shared" si="5"/>
        <v>0</v>
      </c>
      <c r="K1194" s="204" t="str">
        <f t="shared" si="6"/>
        <v>#DIV/0!</v>
      </c>
      <c r="L1194" s="54" t="str">
        <f>CONCATENATE("Adding $",ROUND(B1194/1000,1),"K actually added $",ROUND((B1194+(J1194-'SS taxation calculator'!$G$8))/1000,1),"K")</f>
        <v>Adding $135K actually added $135K</v>
      </c>
      <c r="M1194" s="61">
        <f>'SS taxation calculator'!$C$7+'SS taxation calculator'!$C$8+'SS taxation calculator'!$C$9+B1194</f>
        <v>135000</v>
      </c>
      <c r="N1194" s="55">
        <f>J1194+B1194+'SS taxation calculator'!$C$7</f>
        <v>135000</v>
      </c>
      <c r="O1194" s="55">
        <f t="shared" si="15"/>
        <v>31500</v>
      </c>
      <c r="P1194" s="132">
        <f>VLOOKUP('SS taxation calculator'!$C$12,'SS taxation calculator'!$BC$6:$BF$16,3,FALSE)</f>
        <v>0</v>
      </c>
      <c r="Q1194" s="132">
        <f>VLOOKUP('SS taxation calculator'!$C$12,'SS taxation calculator'!$BC$6:$BF$16,4,FALSE)</f>
        <v>0</v>
      </c>
      <c r="R1194" s="132">
        <f t="shared" si="8"/>
        <v>1</v>
      </c>
      <c r="S1194" s="205">
        <f>VLOOKUP('SS taxation calculator'!$C$12,'SS taxation calculator'!$BC$6:$BF$16,2,FALSE)</f>
        <v>0</v>
      </c>
      <c r="T1194" s="132">
        <f t="shared" si="9"/>
        <v>0</v>
      </c>
    </row>
    <row r="1195" ht="15.75" customHeight="1">
      <c r="A1195" s="55">
        <f t="shared" si="13"/>
        <v>104500</v>
      </c>
      <c r="B1195" s="52">
        <f t="shared" si="14"/>
        <v>136000</v>
      </c>
      <c r="C1195" s="51">
        <f>'SS taxation calculator'!$G$7</f>
        <v>0</v>
      </c>
      <c r="D1195" s="52">
        <f>'SS taxation calculator'!$C$7+B1195+'SS taxation calculator'!$C$8+'SS taxation calculator'!$C$9*0.5-'Line By Line'!$E$12</f>
        <v>136000</v>
      </c>
      <c r="E1195" s="52">
        <f>IF(D1195&lt;'Line By Line'!$E$14,0,MIN(D1195-'Line By Line'!$E$14,'Line By Line'!$E$16))</f>
        <v>12000</v>
      </c>
      <c r="F1195" s="52">
        <f t="shared" si="3"/>
        <v>0</v>
      </c>
      <c r="G1195" s="51" t="str">
        <f t="shared" si="4"/>
        <v>50% of All SS</v>
      </c>
      <c r="H1195" s="51">
        <f>IF('Line By Line'!$E$14&lt;D1195,D1195-'Line By Line'!$E$14-E1195,0)</f>
        <v>92000</v>
      </c>
      <c r="I1195" s="52">
        <f>H1195*'SS taxation calculator'!$E$32</f>
        <v>78200</v>
      </c>
      <c r="J1195" s="52">
        <f t="shared" si="5"/>
        <v>0</v>
      </c>
      <c r="K1195" s="204" t="str">
        <f t="shared" si="6"/>
        <v>#DIV/0!</v>
      </c>
      <c r="L1195" s="54" t="str">
        <f>CONCATENATE("Adding $",ROUND(B1195/1000,1),"K actually added $",ROUND((B1195+(J1195-'SS taxation calculator'!$G$8))/1000,1),"K")</f>
        <v>Adding $136K actually added $136K</v>
      </c>
      <c r="M1195" s="61">
        <f>'SS taxation calculator'!$C$7+'SS taxation calculator'!$C$8+'SS taxation calculator'!$C$9+B1195</f>
        <v>136000</v>
      </c>
      <c r="N1195" s="55">
        <f>J1195+B1195+'SS taxation calculator'!$C$7</f>
        <v>136000</v>
      </c>
      <c r="O1195" s="55">
        <f t="shared" si="15"/>
        <v>31500</v>
      </c>
      <c r="P1195" s="132">
        <f>VLOOKUP('SS taxation calculator'!$C$12,'SS taxation calculator'!$BC$6:$BF$16,3,FALSE)</f>
        <v>0</v>
      </c>
      <c r="Q1195" s="132">
        <f>VLOOKUP('SS taxation calculator'!$C$12,'SS taxation calculator'!$BC$6:$BF$16,4,FALSE)</f>
        <v>0</v>
      </c>
      <c r="R1195" s="132">
        <f t="shared" si="8"/>
        <v>1</v>
      </c>
      <c r="S1195" s="205">
        <f>VLOOKUP('SS taxation calculator'!$C$12,'SS taxation calculator'!$BC$6:$BF$16,2,FALSE)</f>
        <v>0</v>
      </c>
      <c r="T1195" s="132">
        <f t="shared" si="9"/>
        <v>0</v>
      </c>
    </row>
    <row r="1196" ht="15.75" customHeight="1">
      <c r="A1196" s="55">
        <f t="shared" si="13"/>
        <v>105500</v>
      </c>
      <c r="B1196" s="52">
        <f t="shared" si="14"/>
        <v>137000</v>
      </c>
      <c r="C1196" s="51">
        <f>'SS taxation calculator'!$G$7</f>
        <v>0</v>
      </c>
      <c r="D1196" s="52">
        <f>'SS taxation calculator'!$C$7+B1196+'SS taxation calculator'!$C$8+'SS taxation calculator'!$C$9*0.5-'Line By Line'!$E$12</f>
        <v>137000</v>
      </c>
      <c r="E1196" s="52">
        <f>IF(D1196&lt;'Line By Line'!$E$14,0,MIN(D1196-'Line By Line'!$E$14,'Line By Line'!$E$16))</f>
        <v>12000</v>
      </c>
      <c r="F1196" s="52">
        <f t="shared" si="3"/>
        <v>0</v>
      </c>
      <c r="G1196" s="51" t="str">
        <f t="shared" si="4"/>
        <v>50% of All SS</v>
      </c>
      <c r="H1196" s="51">
        <f>IF('Line By Line'!$E$14&lt;D1196,D1196-'Line By Line'!$E$14-E1196,0)</f>
        <v>93000</v>
      </c>
      <c r="I1196" s="52">
        <f>H1196*'SS taxation calculator'!$E$32</f>
        <v>79050</v>
      </c>
      <c r="J1196" s="52">
        <f t="shared" si="5"/>
        <v>0</v>
      </c>
      <c r="K1196" s="204" t="str">
        <f t="shared" si="6"/>
        <v>#DIV/0!</v>
      </c>
      <c r="L1196" s="54" t="str">
        <f>CONCATENATE("Adding $",ROUND(B1196/1000,1),"K actually added $",ROUND((B1196+(J1196-'SS taxation calculator'!$G$8))/1000,1),"K")</f>
        <v>Adding $137K actually added $137K</v>
      </c>
      <c r="M1196" s="61">
        <f>'SS taxation calculator'!$C$7+'SS taxation calculator'!$C$8+'SS taxation calculator'!$C$9+B1196</f>
        <v>137000</v>
      </c>
      <c r="N1196" s="55">
        <f>J1196+B1196+'SS taxation calculator'!$C$7</f>
        <v>137000</v>
      </c>
      <c r="O1196" s="55">
        <f t="shared" si="15"/>
        <v>31500</v>
      </c>
      <c r="P1196" s="132">
        <f>VLOOKUP('SS taxation calculator'!$C$12,'SS taxation calculator'!$BC$6:$BF$16,3,FALSE)</f>
        <v>0</v>
      </c>
      <c r="Q1196" s="132">
        <f>VLOOKUP('SS taxation calculator'!$C$12,'SS taxation calculator'!$BC$6:$BF$16,4,FALSE)</f>
        <v>0</v>
      </c>
      <c r="R1196" s="132">
        <f t="shared" si="8"/>
        <v>1</v>
      </c>
      <c r="S1196" s="205">
        <f>VLOOKUP('SS taxation calculator'!$C$12,'SS taxation calculator'!$BC$6:$BF$16,2,FALSE)</f>
        <v>0</v>
      </c>
      <c r="T1196" s="132">
        <f t="shared" si="9"/>
        <v>0</v>
      </c>
    </row>
    <row r="1197" ht="15.75" customHeight="1">
      <c r="A1197" s="55">
        <f t="shared" si="13"/>
        <v>106500</v>
      </c>
      <c r="B1197" s="52">
        <f t="shared" si="14"/>
        <v>138000</v>
      </c>
      <c r="C1197" s="51">
        <f>'SS taxation calculator'!$G$7</f>
        <v>0</v>
      </c>
      <c r="D1197" s="52">
        <f>'SS taxation calculator'!$C$7+B1197+'SS taxation calculator'!$C$8+'SS taxation calculator'!$C$9*0.5-'Line By Line'!$E$12</f>
        <v>138000</v>
      </c>
      <c r="E1197" s="52">
        <f>IF(D1197&lt;'Line By Line'!$E$14,0,MIN(D1197-'Line By Line'!$E$14,'Line By Line'!$E$16))</f>
        <v>12000</v>
      </c>
      <c r="F1197" s="52">
        <f t="shared" si="3"/>
        <v>0</v>
      </c>
      <c r="G1197" s="51" t="str">
        <f t="shared" si="4"/>
        <v>50% of All SS</v>
      </c>
      <c r="H1197" s="51">
        <f>IF('Line By Line'!$E$14&lt;D1197,D1197-'Line By Line'!$E$14-E1197,0)</f>
        <v>94000</v>
      </c>
      <c r="I1197" s="52">
        <f>H1197*'SS taxation calculator'!$E$32</f>
        <v>79900</v>
      </c>
      <c r="J1197" s="52">
        <f t="shared" si="5"/>
        <v>0</v>
      </c>
      <c r="K1197" s="204" t="str">
        <f t="shared" si="6"/>
        <v>#DIV/0!</v>
      </c>
      <c r="L1197" s="54" t="str">
        <f>CONCATENATE("Adding $",ROUND(B1197/1000,1),"K actually added $",ROUND((B1197+(J1197-'SS taxation calculator'!$G$8))/1000,1),"K")</f>
        <v>Adding $138K actually added $138K</v>
      </c>
      <c r="M1197" s="61">
        <f>'SS taxation calculator'!$C$7+'SS taxation calculator'!$C$8+'SS taxation calculator'!$C$9+B1197</f>
        <v>138000</v>
      </c>
      <c r="N1197" s="55">
        <f>J1197+B1197+'SS taxation calculator'!$C$7</f>
        <v>138000</v>
      </c>
      <c r="O1197" s="55">
        <f t="shared" si="15"/>
        <v>31500</v>
      </c>
      <c r="P1197" s="132">
        <f>VLOOKUP('SS taxation calculator'!$C$12,'SS taxation calculator'!$BC$6:$BF$16,3,FALSE)</f>
        <v>0</v>
      </c>
      <c r="Q1197" s="132">
        <f>VLOOKUP('SS taxation calculator'!$C$12,'SS taxation calculator'!$BC$6:$BF$16,4,FALSE)</f>
        <v>0</v>
      </c>
      <c r="R1197" s="132">
        <f t="shared" si="8"/>
        <v>1</v>
      </c>
      <c r="S1197" s="205">
        <f>VLOOKUP('SS taxation calculator'!$C$12,'SS taxation calculator'!$BC$6:$BF$16,2,FALSE)</f>
        <v>0</v>
      </c>
      <c r="T1197" s="132">
        <f t="shared" si="9"/>
        <v>0</v>
      </c>
    </row>
    <row r="1198" ht="15.75" customHeight="1">
      <c r="A1198" s="55">
        <f t="shared" si="13"/>
        <v>107500</v>
      </c>
      <c r="B1198" s="52">
        <f t="shared" si="14"/>
        <v>139000</v>
      </c>
      <c r="C1198" s="51">
        <f>'SS taxation calculator'!$G$7</f>
        <v>0</v>
      </c>
      <c r="D1198" s="52">
        <f>'SS taxation calculator'!$C$7+B1198+'SS taxation calculator'!$C$8+'SS taxation calculator'!$C$9*0.5-'Line By Line'!$E$12</f>
        <v>139000</v>
      </c>
      <c r="E1198" s="52">
        <f>IF(D1198&lt;'Line By Line'!$E$14,0,MIN(D1198-'Line By Line'!$E$14,'Line By Line'!$E$16))</f>
        <v>12000</v>
      </c>
      <c r="F1198" s="52">
        <f t="shared" si="3"/>
        <v>0</v>
      </c>
      <c r="G1198" s="51" t="str">
        <f t="shared" si="4"/>
        <v>50% of All SS</v>
      </c>
      <c r="H1198" s="51">
        <f>IF('Line By Line'!$E$14&lt;D1198,D1198-'Line By Line'!$E$14-E1198,0)</f>
        <v>95000</v>
      </c>
      <c r="I1198" s="52">
        <f>H1198*'SS taxation calculator'!$E$32</f>
        <v>80750</v>
      </c>
      <c r="J1198" s="52">
        <f t="shared" si="5"/>
        <v>0</v>
      </c>
      <c r="K1198" s="204" t="str">
        <f t="shared" si="6"/>
        <v>#DIV/0!</v>
      </c>
      <c r="L1198" s="54" t="str">
        <f>CONCATENATE("Adding $",ROUND(B1198/1000,1),"K actually added $",ROUND((B1198+(J1198-'SS taxation calculator'!$G$8))/1000,1),"K")</f>
        <v>Adding $139K actually added $139K</v>
      </c>
      <c r="M1198" s="61">
        <f>'SS taxation calculator'!$C$7+'SS taxation calculator'!$C$8+'SS taxation calculator'!$C$9+B1198</f>
        <v>139000</v>
      </c>
      <c r="N1198" s="55">
        <f>J1198+B1198+'SS taxation calculator'!$C$7</f>
        <v>139000</v>
      </c>
      <c r="O1198" s="55">
        <f t="shared" si="15"/>
        <v>31500</v>
      </c>
      <c r="P1198" s="132">
        <f>VLOOKUP('SS taxation calculator'!$C$12,'SS taxation calculator'!$BC$6:$BF$16,3,FALSE)</f>
        <v>0</v>
      </c>
      <c r="Q1198" s="132">
        <f>VLOOKUP('SS taxation calculator'!$C$12,'SS taxation calculator'!$BC$6:$BF$16,4,FALSE)</f>
        <v>0</v>
      </c>
      <c r="R1198" s="132">
        <f t="shared" si="8"/>
        <v>1</v>
      </c>
      <c r="S1198" s="205">
        <f>VLOOKUP('SS taxation calculator'!$C$12,'SS taxation calculator'!$BC$6:$BF$16,2,FALSE)</f>
        <v>0</v>
      </c>
      <c r="T1198" s="132">
        <f t="shared" si="9"/>
        <v>0</v>
      </c>
    </row>
    <row r="1199" ht="15.75" customHeight="1">
      <c r="A1199" s="55">
        <f t="shared" si="13"/>
        <v>108500</v>
      </c>
      <c r="B1199" s="52">
        <f t="shared" si="14"/>
        <v>140000</v>
      </c>
      <c r="C1199" s="51">
        <f>'SS taxation calculator'!$G$7</f>
        <v>0</v>
      </c>
      <c r="D1199" s="52">
        <f>'SS taxation calculator'!$C$7+B1199+'SS taxation calculator'!$C$8+'SS taxation calculator'!$C$9*0.5-'Line By Line'!$E$12</f>
        <v>140000</v>
      </c>
      <c r="E1199" s="52">
        <f>IF(D1199&lt;'Line By Line'!$E$14,0,MIN(D1199-'Line By Line'!$E$14,'Line By Line'!$E$16))</f>
        <v>12000</v>
      </c>
      <c r="F1199" s="52">
        <f t="shared" si="3"/>
        <v>0</v>
      </c>
      <c r="G1199" s="51" t="str">
        <f t="shared" si="4"/>
        <v>50% of All SS</v>
      </c>
      <c r="H1199" s="51">
        <f>IF('Line By Line'!$E$14&lt;D1199,D1199-'Line By Line'!$E$14-E1199,0)</f>
        <v>96000</v>
      </c>
      <c r="I1199" s="52">
        <f>H1199*'SS taxation calculator'!$E$32</f>
        <v>81600</v>
      </c>
      <c r="J1199" s="52">
        <f t="shared" si="5"/>
        <v>0</v>
      </c>
      <c r="K1199" s="204" t="str">
        <f t="shared" si="6"/>
        <v>#DIV/0!</v>
      </c>
      <c r="L1199" s="54" t="str">
        <f>CONCATENATE("Adding $",ROUND(B1199/1000,1),"K actually added $",ROUND((B1199+(J1199-'SS taxation calculator'!$G$8))/1000,1),"K")</f>
        <v>Adding $140K actually added $140K</v>
      </c>
      <c r="M1199" s="61">
        <f>'SS taxation calculator'!$C$7+'SS taxation calculator'!$C$8+'SS taxation calculator'!$C$9+B1199</f>
        <v>140000</v>
      </c>
      <c r="N1199" s="55">
        <f>J1199+B1199+'SS taxation calculator'!$C$7</f>
        <v>140000</v>
      </c>
      <c r="O1199" s="55">
        <f t="shared" si="15"/>
        <v>31500</v>
      </c>
      <c r="P1199" s="132">
        <f>VLOOKUP('SS taxation calculator'!$C$12,'SS taxation calculator'!$BC$6:$BF$16,3,FALSE)</f>
        <v>0</v>
      </c>
      <c r="Q1199" s="132">
        <f>VLOOKUP('SS taxation calculator'!$C$12,'SS taxation calculator'!$BC$6:$BF$16,4,FALSE)</f>
        <v>0</v>
      </c>
      <c r="R1199" s="132">
        <f t="shared" si="8"/>
        <v>1</v>
      </c>
      <c r="S1199" s="205">
        <f>VLOOKUP('SS taxation calculator'!$C$12,'SS taxation calculator'!$BC$6:$BF$16,2,FALSE)</f>
        <v>0</v>
      </c>
      <c r="T1199" s="132">
        <f t="shared" si="9"/>
        <v>0</v>
      </c>
    </row>
    <row r="1200" ht="15.75" customHeight="1">
      <c r="A1200" s="55">
        <f t="shared" si="13"/>
        <v>109500</v>
      </c>
      <c r="B1200" s="52">
        <f t="shared" si="14"/>
        <v>141000</v>
      </c>
      <c r="C1200" s="51">
        <f>'SS taxation calculator'!$G$7</f>
        <v>0</v>
      </c>
      <c r="D1200" s="52">
        <f>'SS taxation calculator'!$C$7+B1200+'SS taxation calculator'!$C$8+'SS taxation calculator'!$C$9*0.5-'Line By Line'!$E$12</f>
        <v>141000</v>
      </c>
      <c r="E1200" s="52">
        <f>IF(D1200&lt;'Line By Line'!$E$14,0,MIN(D1200-'Line By Line'!$E$14,'Line By Line'!$E$16))</f>
        <v>12000</v>
      </c>
      <c r="F1200" s="52">
        <f t="shared" si="3"/>
        <v>0</v>
      </c>
      <c r="G1200" s="51" t="str">
        <f t="shared" si="4"/>
        <v>50% of All SS</v>
      </c>
      <c r="H1200" s="51">
        <f>IF('Line By Line'!$E$14&lt;D1200,D1200-'Line By Line'!$E$14-E1200,0)</f>
        <v>97000</v>
      </c>
      <c r="I1200" s="52">
        <f>H1200*'SS taxation calculator'!$E$32</f>
        <v>82450</v>
      </c>
      <c r="J1200" s="52">
        <f t="shared" si="5"/>
        <v>0</v>
      </c>
      <c r="K1200" s="204" t="str">
        <f t="shared" si="6"/>
        <v>#DIV/0!</v>
      </c>
      <c r="L1200" s="54" t="str">
        <f>CONCATENATE("Adding $",ROUND(B1200/1000,1),"K actually added $",ROUND((B1200+(J1200-'SS taxation calculator'!$G$8))/1000,1),"K")</f>
        <v>Adding $141K actually added $141K</v>
      </c>
      <c r="M1200" s="61">
        <f>'SS taxation calculator'!$C$7+'SS taxation calculator'!$C$8+'SS taxation calculator'!$C$9+B1200</f>
        <v>141000</v>
      </c>
      <c r="N1200" s="55">
        <f>J1200+B1200+'SS taxation calculator'!$C$7</f>
        <v>141000</v>
      </c>
      <c r="O1200" s="55">
        <f t="shared" si="15"/>
        <v>31500</v>
      </c>
      <c r="P1200" s="132">
        <f>VLOOKUP('SS taxation calculator'!$C$12,'SS taxation calculator'!$BC$6:$BF$16,3,FALSE)</f>
        <v>0</v>
      </c>
      <c r="Q1200" s="132">
        <f>VLOOKUP('SS taxation calculator'!$C$12,'SS taxation calculator'!$BC$6:$BF$16,4,FALSE)</f>
        <v>0</v>
      </c>
      <c r="R1200" s="132">
        <f t="shared" si="8"/>
        <v>1</v>
      </c>
      <c r="S1200" s="205">
        <f>VLOOKUP('SS taxation calculator'!$C$12,'SS taxation calculator'!$BC$6:$BF$16,2,FALSE)</f>
        <v>0</v>
      </c>
      <c r="T1200" s="132">
        <f t="shared" si="9"/>
        <v>0</v>
      </c>
    </row>
    <row r="1201" ht="15.75" customHeight="1">
      <c r="A1201" s="55">
        <f t="shared" si="13"/>
        <v>110500</v>
      </c>
      <c r="B1201" s="52">
        <f t="shared" si="14"/>
        <v>142000</v>
      </c>
      <c r="C1201" s="51">
        <f>'SS taxation calculator'!$G$7</f>
        <v>0</v>
      </c>
      <c r="D1201" s="52">
        <f>'SS taxation calculator'!$C$7+B1201+'SS taxation calculator'!$C$8+'SS taxation calculator'!$C$9*0.5-'Line By Line'!$E$12</f>
        <v>142000</v>
      </c>
      <c r="E1201" s="52">
        <f>IF(D1201&lt;'Line By Line'!$E$14,0,MIN(D1201-'Line By Line'!$E$14,'Line By Line'!$E$16))</f>
        <v>12000</v>
      </c>
      <c r="F1201" s="52">
        <f t="shared" si="3"/>
        <v>0</v>
      </c>
      <c r="G1201" s="51" t="str">
        <f t="shared" si="4"/>
        <v>50% of All SS</v>
      </c>
      <c r="H1201" s="51">
        <f>IF('Line By Line'!$E$14&lt;D1201,D1201-'Line By Line'!$E$14-E1201,0)</f>
        <v>98000</v>
      </c>
      <c r="I1201" s="52">
        <f>H1201*'SS taxation calculator'!$E$32</f>
        <v>83300</v>
      </c>
      <c r="J1201" s="52">
        <f t="shared" si="5"/>
        <v>0</v>
      </c>
      <c r="K1201" s="204" t="str">
        <f t="shared" si="6"/>
        <v>#DIV/0!</v>
      </c>
      <c r="L1201" s="54" t="str">
        <f>CONCATENATE("Adding $",ROUND(B1201/1000,1),"K actually added $",ROUND((B1201+(J1201-'SS taxation calculator'!$G$8))/1000,1),"K")</f>
        <v>Adding $142K actually added $142K</v>
      </c>
      <c r="M1201" s="61">
        <f>'SS taxation calculator'!$C$7+'SS taxation calculator'!$C$8+'SS taxation calculator'!$C$9+B1201</f>
        <v>142000</v>
      </c>
      <c r="N1201" s="55">
        <f>J1201+B1201+'SS taxation calculator'!$C$7</f>
        <v>142000</v>
      </c>
      <c r="O1201" s="55">
        <f t="shared" si="15"/>
        <v>31500</v>
      </c>
      <c r="P1201" s="132">
        <f>VLOOKUP('SS taxation calculator'!$C$12,'SS taxation calculator'!$BC$6:$BF$16,3,FALSE)</f>
        <v>0</v>
      </c>
      <c r="Q1201" s="132">
        <f>VLOOKUP('SS taxation calculator'!$C$12,'SS taxation calculator'!$BC$6:$BF$16,4,FALSE)</f>
        <v>0</v>
      </c>
      <c r="R1201" s="132">
        <f t="shared" si="8"/>
        <v>1</v>
      </c>
      <c r="S1201" s="205">
        <f>VLOOKUP('SS taxation calculator'!$C$12,'SS taxation calculator'!$BC$6:$BF$16,2,FALSE)</f>
        <v>0</v>
      </c>
      <c r="T1201" s="132">
        <f t="shared" si="9"/>
        <v>0</v>
      </c>
    </row>
    <row r="1202" ht="15.75" customHeight="1">
      <c r="A1202" s="55">
        <f t="shared" si="13"/>
        <v>111500</v>
      </c>
      <c r="B1202" s="52">
        <f t="shared" si="14"/>
        <v>143000</v>
      </c>
      <c r="C1202" s="51">
        <f>'SS taxation calculator'!$G$7</f>
        <v>0</v>
      </c>
      <c r="D1202" s="52">
        <f>'SS taxation calculator'!$C$7+B1202+'SS taxation calculator'!$C$8+'SS taxation calculator'!$C$9*0.5-'Line By Line'!$E$12</f>
        <v>143000</v>
      </c>
      <c r="E1202" s="52">
        <f>IF(D1202&lt;'Line By Line'!$E$14,0,MIN(D1202-'Line By Line'!$E$14,'Line By Line'!$E$16))</f>
        <v>12000</v>
      </c>
      <c r="F1202" s="52">
        <f t="shared" si="3"/>
        <v>0</v>
      </c>
      <c r="G1202" s="51" t="str">
        <f t="shared" si="4"/>
        <v>50% of All SS</v>
      </c>
      <c r="H1202" s="51">
        <f>IF('Line By Line'!$E$14&lt;D1202,D1202-'Line By Line'!$E$14-E1202,0)</f>
        <v>99000</v>
      </c>
      <c r="I1202" s="52">
        <f>H1202*'SS taxation calculator'!$E$32</f>
        <v>84150</v>
      </c>
      <c r="J1202" s="52">
        <f t="shared" si="5"/>
        <v>0</v>
      </c>
      <c r="K1202" s="204" t="str">
        <f t="shared" si="6"/>
        <v>#DIV/0!</v>
      </c>
      <c r="L1202" s="54" t="str">
        <f>CONCATENATE("Adding $",ROUND(B1202/1000,1),"K actually added $",ROUND((B1202+(J1202-'SS taxation calculator'!$G$8))/1000,1),"K")</f>
        <v>Adding $143K actually added $143K</v>
      </c>
      <c r="M1202" s="61">
        <f>'SS taxation calculator'!$C$7+'SS taxation calculator'!$C$8+'SS taxation calculator'!$C$9+B1202</f>
        <v>143000</v>
      </c>
      <c r="N1202" s="55">
        <f>J1202+B1202+'SS taxation calculator'!$C$7</f>
        <v>143000</v>
      </c>
      <c r="O1202" s="55">
        <f t="shared" si="15"/>
        <v>31500</v>
      </c>
      <c r="P1202" s="132">
        <f>VLOOKUP('SS taxation calculator'!$C$12,'SS taxation calculator'!$BC$6:$BF$16,3,FALSE)</f>
        <v>0</v>
      </c>
      <c r="Q1202" s="132">
        <f>VLOOKUP('SS taxation calculator'!$C$12,'SS taxation calculator'!$BC$6:$BF$16,4,FALSE)</f>
        <v>0</v>
      </c>
      <c r="R1202" s="132">
        <f t="shared" si="8"/>
        <v>1</v>
      </c>
      <c r="S1202" s="205">
        <f>VLOOKUP('SS taxation calculator'!$C$12,'SS taxation calculator'!$BC$6:$BF$16,2,FALSE)</f>
        <v>0</v>
      </c>
      <c r="T1202" s="132">
        <f t="shared" si="9"/>
        <v>0</v>
      </c>
    </row>
    <row r="1203" ht="15.75" customHeight="1">
      <c r="A1203" s="55">
        <f t="shared" si="13"/>
        <v>112500</v>
      </c>
      <c r="B1203" s="52">
        <f t="shared" si="14"/>
        <v>144000</v>
      </c>
      <c r="C1203" s="51">
        <f>'SS taxation calculator'!$G$7</f>
        <v>0</v>
      </c>
      <c r="D1203" s="52">
        <f>'SS taxation calculator'!$C$7+B1203+'SS taxation calculator'!$C$8+'SS taxation calculator'!$C$9*0.5-'Line By Line'!$E$12</f>
        <v>144000</v>
      </c>
      <c r="E1203" s="52">
        <f>IF(D1203&lt;'Line By Line'!$E$14,0,MIN(D1203-'Line By Line'!$E$14,'Line By Line'!$E$16))</f>
        <v>12000</v>
      </c>
      <c r="F1203" s="52">
        <f t="shared" si="3"/>
        <v>0</v>
      </c>
      <c r="G1203" s="51" t="str">
        <f t="shared" si="4"/>
        <v>50% of All SS</v>
      </c>
      <c r="H1203" s="51">
        <f>IF('Line By Line'!$E$14&lt;D1203,D1203-'Line By Line'!$E$14-E1203,0)</f>
        <v>100000</v>
      </c>
      <c r="I1203" s="52">
        <f>H1203*'SS taxation calculator'!$E$32</f>
        <v>85000</v>
      </c>
      <c r="J1203" s="52">
        <f t="shared" si="5"/>
        <v>0</v>
      </c>
      <c r="K1203" s="204" t="str">
        <f t="shared" si="6"/>
        <v>#DIV/0!</v>
      </c>
      <c r="L1203" s="54" t="str">
        <f>CONCATENATE("Adding $",ROUND(B1203/1000,1),"K actually added $",ROUND((B1203+(J1203-'SS taxation calculator'!$G$8))/1000,1),"K")</f>
        <v>Adding $144K actually added $144K</v>
      </c>
      <c r="M1203" s="61">
        <f>'SS taxation calculator'!$C$7+'SS taxation calculator'!$C$8+'SS taxation calculator'!$C$9+B1203</f>
        <v>144000</v>
      </c>
      <c r="N1203" s="55">
        <f>J1203+B1203+'SS taxation calculator'!$C$7</f>
        <v>144000</v>
      </c>
      <c r="O1203" s="55">
        <f t="shared" si="15"/>
        <v>31500</v>
      </c>
      <c r="P1203" s="132">
        <f>VLOOKUP('SS taxation calculator'!$C$12,'SS taxation calculator'!$BC$6:$BF$16,3,FALSE)</f>
        <v>0</v>
      </c>
      <c r="Q1203" s="132">
        <f>VLOOKUP('SS taxation calculator'!$C$12,'SS taxation calculator'!$BC$6:$BF$16,4,FALSE)</f>
        <v>0</v>
      </c>
      <c r="R1203" s="132">
        <f t="shared" si="8"/>
        <v>1</v>
      </c>
      <c r="S1203" s="205">
        <f>VLOOKUP('SS taxation calculator'!$C$12,'SS taxation calculator'!$BC$6:$BF$16,2,FALSE)</f>
        <v>0</v>
      </c>
      <c r="T1203" s="132">
        <f t="shared" si="9"/>
        <v>0</v>
      </c>
    </row>
    <row r="1204" ht="15.75" customHeight="1">
      <c r="A1204" s="55">
        <f t="shared" si="13"/>
        <v>113500</v>
      </c>
      <c r="B1204" s="52">
        <f t="shared" si="14"/>
        <v>145000</v>
      </c>
      <c r="C1204" s="51">
        <f>'SS taxation calculator'!$G$7</f>
        <v>0</v>
      </c>
      <c r="D1204" s="52">
        <f>'SS taxation calculator'!$C$7+B1204+'SS taxation calculator'!$C$8+'SS taxation calculator'!$C$9*0.5-'Line By Line'!$E$12</f>
        <v>145000</v>
      </c>
      <c r="E1204" s="52">
        <f>IF(D1204&lt;'Line By Line'!$E$14,0,MIN(D1204-'Line By Line'!$E$14,'Line By Line'!$E$16))</f>
        <v>12000</v>
      </c>
      <c r="F1204" s="52">
        <f t="shared" si="3"/>
        <v>0</v>
      </c>
      <c r="G1204" s="51" t="str">
        <f t="shared" si="4"/>
        <v>50% of All SS</v>
      </c>
      <c r="H1204" s="51">
        <f>IF('Line By Line'!$E$14&lt;D1204,D1204-'Line By Line'!$E$14-E1204,0)</f>
        <v>101000</v>
      </c>
      <c r="I1204" s="52">
        <f>H1204*'SS taxation calculator'!$E$32</f>
        <v>85850</v>
      </c>
      <c r="J1204" s="52">
        <f t="shared" si="5"/>
        <v>0</v>
      </c>
      <c r="K1204" s="204" t="str">
        <f t="shared" si="6"/>
        <v>#DIV/0!</v>
      </c>
      <c r="L1204" s="54" t="str">
        <f>CONCATENATE("Adding $",ROUND(B1204/1000,1),"K actually added $",ROUND((B1204+(J1204-'SS taxation calculator'!$G$8))/1000,1),"K")</f>
        <v>Adding $145K actually added $145K</v>
      </c>
      <c r="M1204" s="61">
        <f>'SS taxation calculator'!$C$7+'SS taxation calculator'!$C$8+'SS taxation calculator'!$C$9+B1204</f>
        <v>145000</v>
      </c>
      <c r="N1204" s="55">
        <f>J1204+B1204+'SS taxation calculator'!$C$7</f>
        <v>145000</v>
      </c>
      <c r="O1204" s="55">
        <f t="shared" si="15"/>
        <v>31500</v>
      </c>
      <c r="P1204" s="132">
        <f>VLOOKUP('SS taxation calculator'!$C$12,'SS taxation calculator'!$BC$6:$BF$16,3,FALSE)</f>
        <v>0</v>
      </c>
      <c r="Q1204" s="132">
        <f>VLOOKUP('SS taxation calculator'!$C$12,'SS taxation calculator'!$BC$6:$BF$16,4,FALSE)</f>
        <v>0</v>
      </c>
      <c r="R1204" s="132">
        <f t="shared" si="8"/>
        <v>1</v>
      </c>
      <c r="S1204" s="205">
        <f>VLOOKUP('SS taxation calculator'!$C$12,'SS taxation calculator'!$BC$6:$BF$16,2,FALSE)</f>
        <v>0</v>
      </c>
      <c r="T1204" s="132">
        <f t="shared" si="9"/>
        <v>0</v>
      </c>
    </row>
    <row r="1205" ht="15.75" customHeight="1">
      <c r="A1205" s="55">
        <f t="shared" si="13"/>
        <v>114500</v>
      </c>
      <c r="B1205" s="52">
        <f t="shared" si="14"/>
        <v>146000</v>
      </c>
      <c r="C1205" s="51">
        <f>'SS taxation calculator'!$G$7</f>
        <v>0</v>
      </c>
      <c r="D1205" s="52">
        <f>'SS taxation calculator'!$C$7+B1205+'SS taxation calculator'!$C$8+'SS taxation calculator'!$C$9*0.5-'Line By Line'!$E$12</f>
        <v>146000</v>
      </c>
      <c r="E1205" s="52">
        <f>IF(D1205&lt;'Line By Line'!$E$14,0,MIN(D1205-'Line By Line'!$E$14,'Line By Line'!$E$16))</f>
        <v>12000</v>
      </c>
      <c r="F1205" s="52">
        <f t="shared" si="3"/>
        <v>0</v>
      </c>
      <c r="G1205" s="51" t="str">
        <f t="shared" si="4"/>
        <v>50% of All SS</v>
      </c>
      <c r="H1205" s="51">
        <f>IF('Line By Line'!$E$14&lt;D1205,D1205-'Line By Line'!$E$14-E1205,0)</f>
        <v>102000</v>
      </c>
      <c r="I1205" s="52">
        <f>H1205*'SS taxation calculator'!$E$32</f>
        <v>86700</v>
      </c>
      <c r="J1205" s="52">
        <f t="shared" si="5"/>
        <v>0</v>
      </c>
      <c r="K1205" s="204" t="str">
        <f t="shared" si="6"/>
        <v>#DIV/0!</v>
      </c>
      <c r="L1205" s="54" t="str">
        <f>CONCATENATE("Adding $",ROUND(B1205/1000,1),"K actually added $",ROUND((B1205+(J1205-'SS taxation calculator'!$G$8))/1000,1),"K")</f>
        <v>Adding $146K actually added $146K</v>
      </c>
      <c r="M1205" s="61">
        <f>'SS taxation calculator'!$C$7+'SS taxation calculator'!$C$8+'SS taxation calculator'!$C$9+B1205</f>
        <v>146000</v>
      </c>
      <c r="N1205" s="55">
        <f>J1205+B1205+'SS taxation calculator'!$C$7</f>
        <v>146000</v>
      </c>
      <c r="O1205" s="55">
        <f t="shared" si="15"/>
        <v>31500</v>
      </c>
      <c r="P1205" s="132">
        <f>VLOOKUP('SS taxation calculator'!$C$12,'SS taxation calculator'!$BC$6:$BF$16,3,FALSE)</f>
        <v>0</v>
      </c>
      <c r="Q1205" s="132">
        <f>VLOOKUP('SS taxation calculator'!$C$12,'SS taxation calculator'!$BC$6:$BF$16,4,FALSE)</f>
        <v>0</v>
      </c>
      <c r="R1205" s="132">
        <f t="shared" si="8"/>
        <v>1</v>
      </c>
      <c r="S1205" s="205">
        <f>VLOOKUP('SS taxation calculator'!$C$12,'SS taxation calculator'!$BC$6:$BF$16,2,FALSE)</f>
        <v>0</v>
      </c>
      <c r="T1205" s="132">
        <f t="shared" si="9"/>
        <v>0</v>
      </c>
    </row>
    <row r="1206" ht="15.75" customHeight="1">
      <c r="A1206" s="55">
        <f t="shared" si="13"/>
        <v>115500</v>
      </c>
      <c r="B1206" s="52">
        <f t="shared" si="14"/>
        <v>147000</v>
      </c>
      <c r="C1206" s="51">
        <f>'SS taxation calculator'!$G$7</f>
        <v>0</v>
      </c>
      <c r="D1206" s="52">
        <f>'SS taxation calculator'!$C$7+B1206+'SS taxation calculator'!$C$8+'SS taxation calculator'!$C$9*0.5-'Line By Line'!$E$12</f>
        <v>147000</v>
      </c>
      <c r="E1206" s="52">
        <f>IF(D1206&lt;'Line By Line'!$E$14,0,MIN(D1206-'Line By Line'!$E$14,'Line By Line'!$E$16))</f>
        <v>12000</v>
      </c>
      <c r="F1206" s="52">
        <f t="shared" si="3"/>
        <v>0</v>
      </c>
      <c r="G1206" s="51" t="str">
        <f t="shared" si="4"/>
        <v>50% of All SS</v>
      </c>
      <c r="H1206" s="51">
        <f>IF('Line By Line'!$E$14&lt;D1206,D1206-'Line By Line'!$E$14-E1206,0)</f>
        <v>103000</v>
      </c>
      <c r="I1206" s="52">
        <f>H1206*'SS taxation calculator'!$E$32</f>
        <v>87550</v>
      </c>
      <c r="J1206" s="52">
        <f t="shared" si="5"/>
        <v>0</v>
      </c>
      <c r="K1206" s="204" t="str">
        <f t="shared" si="6"/>
        <v>#DIV/0!</v>
      </c>
      <c r="L1206" s="54" t="str">
        <f>CONCATENATE("Adding $",ROUND(B1206/1000,1),"K actually added $",ROUND((B1206+(J1206-'SS taxation calculator'!$G$8))/1000,1),"K")</f>
        <v>Adding $147K actually added $147K</v>
      </c>
      <c r="M1206" s="61">
        <f>'SS taxation calculator'!$C$7+'SS taxation calculator'!$C$8+'SS taxation calculator'!$C$9+B1206</f>
        <v>147000</v>
      </c>
      <c r="N1206" s="55">
        <f>J1206+B1206+'SS taxation calculator'!$C$7</f>
        <v>147000</v>
      </c>
      <c r="O1206" s="55">
        <f t="shared" si="15"/>
        <v>31500</v>
      </c>
      <c r="P1206" s="132">
        <f>VLOOKUP('SS taxation calculator'!$C$12,'SS taxation calculator'!$BC$6:$BF$16,3,FALSE)</f>
        <v>0</v>
      </c>
      <c r="Q1206" s="132">
        <f>VLOOKUP('SS taxation calculator'!$C$12,'SS taxation calculator'!$BC$6:$BF$16,4,FALSE)</f>
        <v>0</v>
      </c>
      <c r="R1206" s="132">
        <f t="shared" si="8"/>
        <v>1</v>
      </c>
      <c r="S1206" s="205">
        <f>VLOOKUP('SS taxation calculator'!$C$12,'SS taxation calculator'!$BC$6:$BF$16,2,FALSE)</f>
        <v>0</v>
      </c>
      <c r="T1206" s="132">
        <f t="shared" si="9"/>
        <v>0</v>
      </c>
    </row>
    <row r="1207" ht="15.75" customHeight="1">
      <c r="A1207" s="55">
        <f t="shared" si="13"/>
        <v>116500</v>
      </c>
      <c r="B1207" s="52">
        <f t="shared" si="14"/>
        <v>148000</v>
      </c>
      <c r="C1207" s="51">
        <f>'SS taxation calculator'!$G$7</f>
        <v>0</v>
      </c>
      <c r="D1207" s="52">
        <f>'SS taxation calculator'!$C$7+B1207+'SS taxation calculator'!$C$8+'SS taxation calculator'!$C$9*0.5-'Line By Line'!$E$12</f>
        <v>148000</v>
      </c>
      <c r="E1207" s="52">
        <f>IF(D1207&lt;'Line By Line'!$E$14,0,MIN(D1207-'Line By Line'!$E$14,'Line By Line'!$E$16))</f>
        <v>12000</v>
      </c>
      <c r="F1207" s="52">
        <f t="shared" si="3"/>
        <v>0</v>
      </c>
      <c r="G1207" s="51" t="str">
        <f t="shared" si="4"/>
        <v>50% of All SS</v>
      </c>
      <c r="H1207" s="51">
        <f>IF('Line By Line'!$E$14&lt;D1207,D1207-'Line By Line'!$E$14-E1207,0)</f>
        <v>104000</v>
      </c>
      <c r="I1207" s="52">
        <f>H1207*'SS taxation calculator'!$E$32</f>
        <v>88400</v>
      </c>
      <c r="J1207" s="52">
        <f t="shared" si="5"/>
        <v>0</v>
      </c>
      <c r="K1207" s="204" t="str">
        <f t="shared" si="6"/>
        <v>#DIV/0!</v>
      </c>
      <c r="L1207" s="54" t="str">
        <f>CONCATENATE("Adding $",ROUND(B1207/1000,1),"K actually added $",ROUND((B1207+(J1207-'SS taxation calculator'!$G$8))/1000,1),"K")</f>
        <v>Adding $148K actually added $148K</v>
      </c>
      <c r="M1207" s="61">
        <f>'SS taxation calculator'!$C$7+'SS taxation calculator'!$C$8+'SS taxation calculator'!$C$9+B1207</f>
        <v>148000</v>
      </c>
      <c r="N1207" s="55">
        <f>J1207+B1207+'SS taxation calculator'!$C$7</f>
        <v>148000</v>
      </c>
      <c r="O1207" s="55">
        <f t="shared" si="15"/>
        <v>31500</v>
      </c>
      <c r="P1207" s="132">
        <f>VLOOKUP('SS taxation calculator'!$C$12,'SS taxation calculator'!$BC$6:$BF$16,3,FALSE)</f>
        <v>0</v>
      </c>
      <c r="Q1207" s="132">
        <f>VLOOKUP('SS taxation calculator'!$C$12,'SS taxation calculator'!$BC$6:$BF$16,4,FALSE)</f>
        <v>0</v>
      </c>
      <c r="R1207" s="132">
        <f t="shared" si="8"/>
        <v>1</v>
      </c>
      <c r="S1207" s="205">
        <f>VLOOKUP('SS taxation calculator'!$C$12,'SS taxation calculator'!$BC$6:$BF$16,2,FALSE)</f>
        <v>0</v>
      </c>
      <c r="T1207" s="132">
        <f t="shared" si="9"/>
        <v>0</v>
      </c>
    </row>
    <row r="1208" ht="15.75" customHeight="1">
      <c r="A1208" s="55">
        <f t="shared" si="13"/>
        <v>117500</v>
      </c>
      <c r="B1208" s="52">
        <f t="shared" si="14"/>
        <v>149000</v>
      </c>
      <c r="C1208" s="51">
        <f>'SS taxation calculator'!$G$7</f>
        <v>0</v>
      </c>
      <c r="D1208" s="52">
        <f>'SS taxation calculator'!$C$7+B1208+'SS taxation calculator'!$C$8+'SS taxation calculator'!$C$9*0.5-'Line By Line'!$E$12</f>
        <v>149000</v>
      </c>
      <c r="E1208" s="52">
        <f>IF(D1208&lt;'Line By Line'!$E$14,0,MIN(D1208-'Line By Line'!$E$14,'Line By Line'!$E$16))</f>
        <v>12000</v>
      </c>
      <c r="F1208" s="52">
        <f t="shared" si="3"/>
        <v>0</v>
      </c>
      <c r="G1208" s="51" t="str">
        <f t="shared" si="4"/>
        <v>50% of All SS</v>
      </c>
      <c r="H1208" s="51">
        <f>IF('Line By Line'!$E$14&lt;D1208,D1208-'Line By Line'!$E$14-E1208,0)</f>
        <v>105000</v>
      </c>
      <c r="I1208" s="52">
        <f>H1208*'SS taxation calculator'!$E$32</f>
        <v>89250</v>
      </c>
      <c r="J1208" s="52">
        <f t="shared" si="5"/>
        <v>0</v>
      </c>
      <c r="K1208" s="204" t="str">
        <f t="shared" si="6"/>
        <v>#DIV/0!</v>
      </c>
      <c r="L1208" s="54" t="str">
        <f>CONCATENATE("Adding $",ROUND(B1208/1000,1),"K actually added $",ROUND((B1208+(J1208-'SS taxation calculator'!$G$8))/1000,1),"K")</f>
        <v>Adding $149K actually added $149K</v>
      </c>
      <c r="M1208" s="61">
        <f>'SS taxation calculator'!$C$7+'SS taxation calculator'!$C$8+'SS taxation calculator'!$C$9+B1208</f>
        <v>149000</v>
      </c>
      <c r="N1208" s="55">
        <f>J1208+B1208+'SS taxation calculator'!$C$7</f>
        <v>149000</v>
      </c>
      <c r="O1208" s="55">
        <f t="shared" si="15"/>
        <v>31500</v>
      </c>
      <c r="P1208" s="132">
        <f>VLOOKUP('SS taxation calculator'!$C$12,'SS taxation calculator'!$BC$6:$BF$16,3,FALSE)</f>
        <v>0</v>
      </c>
      <c r="Q1208" s="132">
        <f>VLOOKUP('SS taxation calculator'!$C$12,'SS taxation calculator'!$BC$6:$BF$16,4,FALSE)</f>
        <v>0</v>
      </c>
      <c r="R1208" s="132">
        <f t="shared" si="8"/>
        <v>1</v>
      </c>
      <c r="S1208" s="205">
        <f>VLOOKUP('SS taxation calculator'!$C$12,'SS taxation calculator'!$BC$6:$BF$16,2,FALSE)</f>
        <v>0</v>
      </c>
      <c r="T1208" s="132">
        <f t="shared" si="9"/>
        <v>0</v>
      </c>
    </row>
    <row r="1209" ht="15.75" customHeight="1">
      <c r="A1209" s="55">
        <f t="shared" si="13"/>
        <v>118500</v>
      </c>
      <c r="B1209" s="52">
        <f t="shared" si="14"/>
        <v>150000</v>
      </c>
      <c r="C1209" s="51">
        <f>'SS taxation calculator'!$G$7</f>
        <v>0</v>
      </c>
      <c r="D1209" s="52">
        <f>'SS taxation calculator'!$C$7+B1209+'SS taxation calculator'!$C$8+'SS taxation calculator'!$C$9*0.5-'Line By Line'!$E$12</f>
        <v>150000</v>
      </c>
      <c r="E1209" s="52">
        <f>IF(D1209&lt;'Line By Line'!$E$14,0,MIN(D1209-'Line By Line'!$E$14,'Line By Line'!$E$16))</f>
        <v>12000</v>
      </c>
      <c r="F1209" s="52">
        <f t="shared" si="3"/>
        <v>0</v>
      </c>
      <c r="G1209" s="51" t="str">
        <f t="shared" si="4"/>
        <v>50% of All SS</v>
      </c>
      <c r="H1209" s="51">
        <f>IF('Line By Line'!$E$14&lt;D1209,D1209-'Line By Line'!$E$14-E1209,0)</f>
        <v>106000</v>
      </c>
      <c r="I1209" s="52">
        <f>H1209*'SS taxation calculator'!$E$32</f>
        <v>90100</v>
      </c>
      <c r="J1209" s="52">
        <f t="shared" si="5"/>
        <v>0</v>
      </c>
      <c r="K1209" s="204" t="str">
        <f t="shared" si="6"/>
        <v>#DIV/0!</v>
      </c>
      <c r="L1209" s="54" t="str">
        <f>CONCATENATE("Adding $",ROUND(B1209/1000,1),"K actually added $",ROUND((B1209+(J1209-'SS taxation calculator'!$G$8))/1000,1),"K")</f>
        <v>Adding $150K actually added $150K</v>
      </c>
      <c r="M1209" s="61">
        <f>'SS taxation calculator'!$C$7+'SS taxation calculator'!$C$8+'SS taxation calculator'!$C$9+B1209</f>
        <v>150000</v>
      </c>
      <c r="N1209" s="55">
        <f>J1209+B1209+'SS taxation calculator'!$C$7</f>
        <v>150000</v>
      </c>
      <c r="O1209" s="55">
        <f t="shared" si="15"/>
        <v>31500</v>
      </c>
      <c r="P1209" s="132">
        <f>VLOOKUP('SS taxation calculator'!$C$12,'SS taxation calculator'!$BC$6:$BF$16,3,FALSE)</f>
        <v>0</v>
      </c>
      <c r="Q1209" s="132">
        <f>VLOOKUP('SS taxation calculator'!$C$12,'SS taxation calculator'!$BC$6:$BF$16,4,FALSE)</f>
        <v>0</v>
      </c>
      <c r="R1209" s="132">
        <f t="shared" si="8"/>
        <v>1</v>
      </c>
      <c r="S1209" s="205">
        <f>VLOOKUP('SS taxation calculator'!$C$12,'SS taxation calculator'!$BC$6:$BF$16,2,FALSE)</f>
        <v>0</v>
      </c>
      <c r="T1209" s="132">
        <f t="shared" si="9"/>
        <v>0</v>
      </c>
    </row>
    <row r="1210" ht="15.75" customHeight="1">
      <c r="A1210" s="55">
        <f t="shared" si="13"/>
        <v>119500</v>
      </c>
      <c r="B1210" s="52">
        <f t="shared" si="14"/>
        <v>151000</v>
      </c>
      <c r="C1210" s="51">
        <f>'SS taxation calculator'!$G$7</f>
        <v>0</v>
      </c>
      <c r="D1210" s="52">
        <f>'SS taxation calculator'!$C$7+B1210+'SS taxation calculator'!$C$8+'SS taxation calculator'!$C$9*0.5-'Line By Line'!$E$12</f>
        <v>151000</v>
      </c>
      <c r="E1210" s="52">
        <f>IF(D1210&lt;'Line By Line'!$E$14,0,MIN(D1210-'Line By Line'!$E$14,'Line By Line'!$E$16))</f>
        <v>12000</v>
      </c>
      <c r="F1210" s="52">
        <f t="shared" si="3"/>
        <v>0</v>
      </c>
      <c r="G1210" s="51" t="str">
        <f t="shared" si="4"/>
        <v>50% of All SS</v>
      </c>
      <c r="H1210" s="51">
        <f>IF('Line By Line'!$E$14&lt;D1210,D1210-'Line By Line'!$E$14-E1210,0)</f>
        <v>107000</v>
      </c>
      <c r="I1210" s="52">
        <f>H1210*'SS taxation calculator'!$E$32</f>
        <v>90950</v>
      </c>
      <c r="J1210" s="52">
        <f t="shared" si="5"/>
        <v>0</v>
      </c>
      <c r="K1210" s="204" t="str">
        <f t="shared" si="6"/>
        <v>#DIV/0!</v>
      </c>
      <c r="L1210" s="54" t="str">
        <f>CONCATENATE("Adding $",ROUND(B1210/1000,1),"K actually added $",ROUND((B1210+(J1210-'SS taxation calculator'!$G$8))/1000,1),"K")</f>
        <v>Adding $151K actually added $151K</v>
      </c>
      <c r="M1210" s="61">
        <f>'SS taxation calculator'!$C$7+'SS taxation calculator'!$C$8+'SS taxation calculator'!$C$9+B1210</f>
        <v>151000</v>
      </c>
      <c r="N1210" s="55">
        <f>J1210+B1210+'SS taxation calculator'!$C$7</f>
        <v>151000</v>
      </c>
      <c r="O1210" s="55">
        <f t="shared" si="15"/>
        <v>31500</v>
      </c>
      <c r="P1210" s="132">
        <f>VLOOKUP('SS taxation calculator'!$C$12,'SS taxation calculator'!$BC$6:$BF$16,3,FALSE)</f>
        <v>0</v>
      </c>
      <c r="Q1210" s="132">
        <f>VLOOKUP('SS taxation calculator'!$C$12,'SS taxation calculator'!$BC$6:$BF$16,4,FALSE)</f>
        <v>0</v>
      </c>
      <c r="R1210" s="132">
        <f t="shared" si="8"/>
        <v>1</v>
      </c>
      <c r="S1210" s="205">
        <f>VLOOKUP('SS taxation calculator'!$C$12,'SS taxation calculator'!$BC$6:$BF$16,2,FALSE)</f>
        <v>0</v>
      </c>
      <c r="T1210" s="132">
        <f t="shared" si="9"/>
        <v>0</v>
      </c>
    </row>
    <row r="1211" ht="15.75" customHeight="1">
      <c r="A1211" s="55">
        <f t="shared" si="13"/>
        <v>120500</v>
      </c>
      <c r="B1211" s="52">
        <f t="shared" si="14"/>
        <v>152000</v>
      </c>
      <c r="C1211" s="51">
        <f>'SS taxation calculator'!$G$7</f>
        <v>0</v>
      </c>
      <c r="D1211" s="52">
        <f>'SS taxation calculator'!$C$7+B1211+'SS taxation calculator'!$C$8+'SS taxation calculator'!$C$9*0.5-'Line By Line'!$E$12</f>
        <v>152000</v>
      </c>
      <c r="E1211" s="52">
        <f>IF(D1211&lt;'Line By Line'!$E$14,0,MIN(D1211-'Line By Line'!$E$14,'Line By Line'!$E$16))</f>
        <v>12000</v>
      </c>
      <c r="F1211" s="52">
        <f t="shared" si="3"/>
        <v>0</v>
      </c>
      <c r="G1211" s="51" t="str">
        <f t="shared" si="4"/>
        <v>50% of All SS</v>
      </c>
      <c r="H1211" s="51">
        <f>IF('Line By Line'!$E$14&lt;D1211,D1211-'Line By Line'!$E$14-E1211,0)</f>
        <v>108000</v>
      </c>
      <c r="I1211" s="52">
        <f>H1211*'SS taxation calculator'!$E$32</f>
        <v>91800</v>
      </c>
      <c r="J1211" s="52">
        <f t="shared" si="5"/>
        <v>0</v>
      </c>
      <c r="K1211" s="204" t="str">
        <f t="shared" si="6"/>
        <v>#DIV/0!</v>
      </c>
      <c r="L1211" s="54" t="str">
        <f>CONCATENATE("Adding $",ROUND(B1211/1000,1),"K actually added $",ROUND((B1211+(J1211-'SS taxation calculator'!$G$8))/1000,1),"K")</f>
        <v>Adding $152K actually added $152K</v>
      </c>
      <c r="M1211" s="61">
        <f>'SS taxation calculator'!$C$7+'SS taxation calculator'!$C$8+'SS taxation calculator'!$C$9+B1211</f>
        <v>152000</v>
      </c>
      <c r="N1211" s="55">
        <f>J1211+B1211+'SS taxation calculator'!$C$7</f>
        <v>152000</v>
      </c>
      <c r="O1211" s="55">
        <f t="shared" si="15"/>
        <v>31500</v>
      </c>
      <c r="P1211" s="132">
        <f>VLOOKUP('SS taxation calculator'!$C$12,'SS taxation calculator'!$BC$6:$BF$16,3,FALSE)</f>
        <v>0</v>
      </c>
      <c r="Q1211" s="132">
        <f>VLOOKUP('SS taxation calculator'!$C$12,'SS taxation calculator'!$BC$6:$BF$16,4,FALSE)</f>
        <v>0</v>
      </c>
      <c r="R1211" s="132">
        <f t="shared" si="8"/>
        <v>1</v>
      </c>
      <c r="S1211" s="205">
        <f>VLOOKUP('SS taxation calculator'!$C$12,'SS taxation calculator'!$BC$6:$BF$16,2,FALSE)</f>
        <v>0</v>
      </c>
      <c r="T1211" s="132">
        <f t="shared" si="9"/>
        <v>0</v>
      </c>
    </row>
    <row r="1212" ht="15.75" customHeight="1">
      <c r="A1212" s="55">
        <f t="shared" si="13"/>
        <v>121500</v>
      </c>
      <c r="B1212" s="52">
        <f t="shared" si="14"/>
        <v>153000</v>
      </c>
      <c r="C1212" s="51">
        <f>'SS taxation calculator'!$G$7</f>
        <v>0</v>
      </c>
      <c r="D1212" s="52">
        <f>'SS taxation calculator'!$C$7+B1212+'SS taxation calculator'!$C$8+'SS taxation calculator'!$C$9*0.5-'Line By Line'!$E$12</f>
        <v>153000</v>
      </c>
      <c r="E1212" s="52">
        <f>IF(D1212&lt;'Line By Line'!$E$14,0,MIN(D1212-'Line By Line'!$E$14,'Line By Line'!$E$16))</f>
        <v>12000</v>
      </c>
      <c r="F1212" s="52">
        <f t="shared" si="3"/>
        <v>0</v>
      </c>
      <c r="G1212" s="51" t="str">
        <f t="shared" si="4"/>
        <v>50% of All SS</v>
      </c>
      <c r="H1212" s="51">
        <f>IF('Line By Line'!$E$14&lt;D1212,D1212-'Line By Line'!$E$14-E1212,0)</f>
        <v>109000</v>
      </c>
      <c r="I1212" s="52">
        <f>H1212*'SS taxation calculator'!$E$32</f>
        <v>92650</v>
      </c>
      <c r="J1212" s="52">
        <f t="shared" si="5"/>
        <v>0</v>
      </c>
      <c r="K1212" s="204" t="str">
        <f t="shared" si="6"/>
        <v>#DIV/0!</v>
      </c>
      <c r="L1212" s="54" t="str">
        <f>CONCATENATE("Adding $",ROUND(B1212/1000,1),"K actually added $",ROUND((B1212+(J1212-'SS taxation calculator'!$G$8))/1000,1),"K")</f>
        <v>Adding $153K actually added $153K</v>
      </c>
      <c r="M1212" s="61">
        <f>'SS taxation calculator'!$C$7+'SS taxation calculator'!$C$8+'SS taxation calculator'!$C$9+B1212</f>
        <v>153000</v>
      </c>
      <c r="N1212" s="55">
        <f>J1212+B1212+'SS taxation calculator'!$C$7</f>
        <v>153000</v>
      </c>
      <c r="O1212" s="55">
        <f t="shared" si="15"/>
        <v>31500</v>
      </c>
      <c r="P1212" s="132">
        <f>VLOOKUP('SS taxation calculator'!$C$12,'SS taxation calculator'!$BC$6:$BF$16,3,FALSE)</f>
        <v>0</v>
      </c>
      <c r="Q1212" s="132">
        <f>VLOOKUP('SS taxation calculator'!$C$12,'SS taxation calculator'!$BC$6:$BF$16,4,FALSE)</f>
        <v>0</v>
      </c>
      <c r="R1212" s="132">
        <f t="shared" si="8"/>
        <v>1</v>
      </c>
      <c r="S1212" s="205">
        <f>VLOOKUP('SS taxation calculator'!$C$12,'SS taxation calculator'!$BC$6:$BF$16,2,FALSE)</f>
        <v>0</v>
      </c>
      <c r="T1212" s="132">
        <f t="shared" si="9"/>
        <v>0</v>
      </c>
    </row>
    <row r="1213" ht="15.75" customHeight="1">
      <c r="A1213" s="55">
        <f t="shared" si="13"/>
        <v>122500</v>
      </c>
      <c r="B1213" s="52">
        <f t="shared" si="14"/>
        <v>154000</v>
      </c>
      <c r="C1213" s="51">
        <f>'SS taxation calculator'!$G$7</f>
        <v>0</v>
      </c>
      <c r="D1213" s="52">
        <f>'SS taxation calculator'!$C$7+B1213+'SS taxation calculator'!$C$8+'SS taxation calculator'!$C$9*0.5-'Line By Line'!$E$12</f>
        <v>154000</v>
      </c>
      <c r="E1213" s="52">
        <f>IF(D1213&lt;'Line By Line'!$E$14,0,MIN(D1213-'Line By Line'!$E$14,'Line By Line'!$E$16))</f>
        <v>12000</v>
      </c>
      <c r="F1213" s="52">
        <f t="shared" si="3"/>
        <v>0</v>
      </c>
      <c r="G1213" s="51" t="str">
        <f t="shared" si="4"/>
        <v>50% of All SS</v>
      </c>
      <c r="H1213" s="51">
        <f>IF('Line By Line'!$E$14&lt;D1213,D1213-'Line By Line'!$E$14-E1213,0)</f>
        <v>110000</v>
      </c>
      <c r="I1213" s="52">
        <f>H1213*'SS taxation calculator'!$E$32</f>
        <v>93500</v>
      </c>
      <c r="J1213" s="52">
        <f t="shared" si="5"/>
        <v>0</v>
      </c>
      <c r="K1213" s="204" t="str">
        <f t="shared" si="6"/>
        <v>#DIV/0!</v>
      </c>
      <c r="L1213" s="54" t="str">
        <f>CONCATENATE("Adding $",ROUND(B1213/1000,1),"K actually added $",ROUND((B1213+(J1213-'SS taxation calculator'!$G$8))/1000,1),"K")</f>
        <v>Adding $154K actually added $154K</v>
      </c>
      <c r="M1213" s="61">
        <f>'SS taxation calculator'!$C$7+'SS taxation calculator'!$C$8+'SS taxation calculator'!$C$9+B1213</f>
        <v>154000</v>
      </c>
      <c r="N1213" s="55">
        <f>J1213+B1213+'SS taxation calculator'!$C$7</f>
        <v>154000</v>
      </c>
      <c r="O1213" s="55">
        <f t="shared" si="15"/>
        <v>31500</v>
      </c>
      <c r="P1213" s="132">
        <f>VLOOKUP('SS taxation calculator'!$C$12,'SS taxation calculator'!$BC$6:$BF$16,3,FALSE)</f>
        <v>0</v>
      </c>
      <c r="Q1213" s="132">
        <f>VLOOKUP('SS taxation calculator'!$C$12,'SS taxation calculator'!$BC$6:$BF$16,4,FALSE)</f>
        <v>0</v>
      </c>
      <c r="R1213" s="132">
        <f t="shared" si="8"/>
        <v>1</v>
      </c>
      <c r="S1213" s="205">
        <f>VLOOKUP('SS taxation calculator'!$C$12,'SS taxation calculator'!$BC$6:$BF$16,2,FALSE)</f>
        <v>0</v>
      </c>
      <c r="T1213" s="132">
        <f t="shared" si="9"/>
        <v>0</v>
      </c>
    </row>
    <row r="1214" ht="15.75" customHeight="1">
      <c r="A1214" s="55">
        <f t="shared" si="13"/>
        <v>123500</v>
      </c>
      <c r="B1214" s="52">
        <f t="shared" si="14"/>
        <v>155000</v>
      </c>
      <c r="C1214" s="51">
        <f>'SS taxation calculator'!$G$7</f>
        <v>0</v>
      </c>
      <c r="D1214" s="52">
        <f>'SS taxation calculator'!$C$7+B1214+'SS taxation calculator'!$C$8+'SS taxation calculator'!$C$9*0.5-'Line By Line'!$E$12</f>
        <v>155000</v>
      </c>
      <c r="E1214" s="52">
        <f>IF(D1214&lt;'Line By Line'!$E$14,0,MIN(D1214-'Line By Line'!$E$14,'Line By Line'!$E$16))</f>
        <v>12000</v>
      </c>
      <c r="F1214" s="52">
        <f t="shared" si="3"/>
        <v>0</v>
      </c>
      <c r="G1214" s="51" t="str">
        <f t="shared" si="4"/>
        <v>50% of All SS</v>
      </c>
      <c r="H1214" s="51">
        <f>IF('Line By Line'!$E$14&lt;D1214,D1214-'Line By Line'!$E$14-E1214,0)</f>
        <v>111000</v>
      </c>
      <c r="I1214" s="52">
        <f>H1214*'SS taxation calculator'!$E$32</f>
        <v>94350</v>
      </c>
      <c r="J1214" s="52">
        <f t="shared" si="5"/>
        <v>0</v>
      </c>
      <c r="K1214" s="204" t="str">
        <f t="shared" si="6"/>
        <v>#DIV/0!</v>
      </c>
      <c r="L1214" s="54" t="str">
        <f>CONCATENATE("Adding $",ROUND(B1214/1000,1),"K actually added $",ROUND((B1214+(J1214-'SS taxation calculator'!$G$8))/1000,1),"K")</f>
        <v>Adding $155K actually added $155K</v>
      </c>
      <c r="M1214" s="61">
        <f>'SS taxation calculator'!$C$7+'SS taxation calculator'!$C$8+'SS taxation calculator'!$C$9+B1214</f>
        <v>155000</v>
      </c>
      <c r="N1214" s="55">
        <f>J1214+B1214+'SS taxation calculator'!$C$7</f>
        <v>155000</v>
      </c>
      <c r="O1214" s="55">
        <f t="shared" si="15"/>
        <v>31500</v>
      </c>
      <c r="P1214" s="132">
        <f>VLOOKUP('SS taxation calculator'!$C$12,'SS taxation calculator'!$BC$6:$BF$16,3,FALSE)</f>
        <v>0</v>
      </c>
      <c r="Q1214" s="132">
        <f>VLOOKUP('SS taxation calculator'!$C$12,'SS taxation calculator'!$BC$6:$BF$16,4,FALSE)</f>
        <v>0</v>
      </c>
      <c r="R1214" s="132">
        <f t="shared" si="8"/>
        <v>1</v>
      </c>
      <c r="S1214" s="205">
        <f>VLOOKUP('SS taxation calculator'!$C$12,'SS taxation calculator'!$BC$6:$BF$16,2,FALSE)</f>
        <v>0</v>
      </c>
      <c r="T1214" s="132">
        <f t="shared" si="9"/>
        <v>0</v>
      </c>
    </row>
    <row r="1215" ht="15.75" customHeight="1">
      <c r="A1215" s="55">
        <f t="shared" si="13"/>
        <v>124500</v>
      </c>
      <c r="B1215" s="52">
        <f t="shared" si="14"/>
        <v>156000</v>
      </c>
      <c r="C1215" s="51">
        <f>'SS taxation calculator'!$G$7</f>
        <v>0</v>
      </c>
      <c r="D1215" s="52">
        <f>'SS taxation calculator'!$C$7+B1215+'SS taxation calculator'!$C$8+'SS taxation calculator'!$C$9*0.5-'Line By Line'!$E$12</f>
        <v>156000</v>
      </c>
      <c r="E1215" s="52">
        <f>IF(D1215&lt;'Line By Line'!$E$14,0,MIN(D1215-'Line By Line'!$E$14,'Line By Line'!$E$16))</f>
        <v>12000</v>
      </c>
      <c r="F1215" s="52">
        <f t="shared" si="3"/>
        <v>0</v>
      </c>
      <c r="G1215" s="51" t="str">
        <f t="shared" si="4"/>
        <v>50% of All SS</v>
      </c>
      <c r="H1215" s="51">
        <f>IF('Line By Line'!$E$14&lt;D1215,D1215-'Line By Line'!$E$14-E1215,0)</f>
        <v>112000</v>
      </c>
      <c r="I1215" s="52">
        <f>H1215*'SS taxation calculator'!$E$32</f>
        <v>95200</v>
      </c>
      <c r="J1215" s="52">
        <f t="shared" si="5"/>
        <v>0</v>
      </c>
      <c r="K1215" s="204" t="str">
        <f t="shared" si="6"/>
        <v>#DIV/0!</v>
      </c>
      <c r="L1215" s="54" t="str">
        <f>CONCATENATE("Adding $",ROUND(B1215/1000,1),"K actually added $",ROUND((B1215+(J1215-'SS taxation calculator'!$G$8))/1000,1),"K")</f>
        <v>Adding $156K actually added $156K</v>
      </c>
      <c r="M1215" s="61">
        <f>'SS taxation calculator'!$C$7+'SS taxation calculator'!$C$8+'SS taxation calculator'!$C$9+B1215</f>
        <v>156000</v>
      </c>
      <c r="N1215" s="55">
        <f>J1215+B1215+'SS taxation calculator'!$C$7</f>
        <v>156000</v>
      </c>
      <c r="O1215" s="55">
        <f t="shared" si="15"/>
        <v>31500</v>
      </c>
      <c r="P1215" s="132">
        <f>VLOOKUP('SS taxation calculator'!$C$12,'SS taxation calculator'!$BC$6:$BF$16,3,FALSE)</f>
        <v>0</v>
      </c>
      <c r="Q1215" s="132">
        <f>VLOOKUP('SS taxation calculator'!$C$12,'SS taxation calculator'!$BC$6:$BF$16,4,FALSE)</f>
        <v>0</v>
      </c>
      <c r="R1215" s="132">
        <f t="shared" si="8"/>
        <v>1</v>
      </c>
      <c r="S1215" s="205">
        <f>VLOOKUP('SS taxation calculator'!$C$12,'SS taxation calculator'!$BC$6:$BF$16,2,FALSE)</f>
        <v>0</v>
      </c>
      <c r="T1215" s="132">
        <f t="shared" si="9"/>
        <v>0</v>
      </c>
    </row>
    <row r="1216" ht="15.75" customHeight="1">
      <c r="A1216" s="55">
        <f t="shared" si="13"/>
        <v>125500</v>
      </c>
      <c r="B1216" s="52">
        <f t="shared" si="14"/>
        <v>157000</v>
      </c>
      <c r="C1216" s="51">
        <f>'SS taxation calculator'!$G$7</f>
        <v>0</v>
      </c>
      <c r="D1216" s="52">
        <f>'SS taxation calculator'!$C$7+B1216+'SS taxation calculator'!$C$8+'SS taxation calculator'!$C$9*0.5-'Line By Line'!$E$12</f>
        <v>157000</v>
      </c>
      <c r="E1216" s="52">
        <f>IF(D1216&lt;'Line By Line'!$E$14,0,MIN(D1216-'Line By Line'!$E$14,'Line By Line'!$E$16))</f>
        <v>12000</v>
      </c>
      <c r="F1216" s="52">
        <f t="shared" si="3"/>
        <v>0</v>
      </c>
      <c r="G1216" s="51" t="str">
        <f t="shared" si="4"/>
        <v>50% of All SS</v>
      </c>
      <c r="H1216" s="51">
        <f>IF('Line By Line'!$E$14&lt;D1216,D1216-'Line By Line'!$E$14-E1216,0)</f>
        <v>113000</v>
      </c>
      <c r="I1216" s="52">
        <f>H1216*'SS taxation calculator'!$E$32</f>
        <v>96050</v>
      </c>
      <c r="J1216" s="52">
        <f t="shared" si="5"/>
        <v>0</v>
      </c>
      <c r="K1216" s="204" t="str">
        <f t="shared" si="6"/>
        <v>#DIV/0!</v>
      </c>
      <c r="L1216" s="54" t="str">
        <f>CONCATENATE("Adding $",ROUND(B1216/1000,1),"K actually added $",ROUND((B1216+(J1216-'SS taxation calculator'!$G$8))/1000,1),"K")</f>
        <v>Adding $157K actually added $157K</v>
      </c>
      <c r="M1216" s="61">
        <f>'SS taxation calculator'!$C$7+'SS taxation calculator'!$C$8+'SS taxation calculator'!$C$9+B1216</f>
        <v>157000</v>
      </c>
      <c r="N1216" s="55">
        <f>J1216+B1216+'SS taxation calculator'!$C$7</f>
        <v>157000</v>
      </c>
      <c r="O1216" s="55">
        <f t="shared" si="15"/>
        <v>31500</v>
      </c>
      <c r="P1216" s="132">
        <f>VLOOKUP('SS taxation calculator'!$C$12,'SS taxation calculator'!$BC$6:$BF$16,3,FALSE)</f>
        <v>0</v>
      </c>
      <c r="Q1216" s="132">
        <f>VLOOKUP('SS taxation calculator'!$C$12,'SS taxation calculator'!$BC$6:$BF$16,4,FALSE)</f>
        <v>0</v>
      </c>
      <c r="R1216" s="132">
        <f t="shared" si="8"/>
        <v>1</v>
      </c>
      <c r="S1216" s="205">
        <f>VLOOKUP('SS taxation calculator'!$C$12,'SS taxation calculator'!$BC$6:$BF$16,2,FALSE)</f>
        <v>0</v>
      </c>
      <c r="T1216" s="132">
        <f t="shared" si="9"/>
        <v>0</v>
      </c>
    </row>
    <row r="1217" ht="15.75" customHeight="1">
      <c r="A1217" s="55">
        <f t="shared" si="13"/>
        <v>126500</v>
      </c>
      <c r="B1217" s="52">
        <f t="shared" si="14"/>
        <v>158000</v>
      </c>
      <c r="C1217" s="51">
        <f>'SS taxation calculator'!$G$7</f>
        <v>0</v>
      </c>
      <c r="D1217" s="52">
        <f>'SS taxation calculator'!$C$7+B1217+'SS taxation calculator'!$C$8+'SS taxation calculator'!$C$9*0.5-'Line By Line'!$E$12</f>
        <v>158000</v>
      </c>
      <c r="E1217" s="52">
        <f>IF(D1217&lt;'Line By Line'!$E$14,0,MIN(D1217-'Line By Line'!$E$14,'Line By Line'!$E$16))</f>
        <v>12000</v>
      </c>
      <c r="F1217" s="52">
        <f t="shared" si="3"/>
        <v>0</v>
      </c>
      <c r="G1217" s="51" t="str">
        <f t="shared" si="4"/>
        <v>50% of All SS</v>
      </c>
      <c r="H1217" s="51">
        <f>IF('Line By Line'!$E$14&lt;D1217,D1217-'Line By Line'!$E$14-E1217,0)</f>
        <v>114000</v>
      </c>
      <c r="I1217" s="52">
        <f>H1217*'SS taxation calculator'!$E$32</f>
        <v>96900</v>
      </c>
      <c r="J1217" s="52">
        <f t="shared" si="5"/>
        <v>0</v>
      </c>
      <c r="K1217" s="204" t="str">
        <f t="shared" si="6"/>
        <v>#DIV/0!</v>
      </c>
      <c r="L1217" s="54" t="str">
        <f>CONCATENATE("Adding $",ROUND(B1217/1000,1),"K actually added $",ROUND((B1217+(J1217-'SS taxation calculator'!$G$8))/1000,1),"K")</f>
        <v>Adding $158K actually added $158K</v>
      </c>
      <c r="M1217" s="61">
        <f>'SS taxation calculator'!$C$7+'SS taxation calculator'!$C$8+'SS taxation calculator'!$C$9+B1217</f>
        <v>158000</v>
      </c>
      <c r="N1217" s="55">
        <f>J1217+B1217+'SS taxation calculator'!$C$7</f>
        <v>158000</v>
      </c>
      <c r="O1217" s="55">
        <f t="shared" si="15"/>
        <v>31500</v>
      </c>
      <c r="P1217" s="132">
        <f>VLOOKUP('SS taxation calculator'!$C$12,'SS taxation calculator'!$BC$6:$BF$16,3,FALSE)</f>
        <v>0</v>
      </c>
      <c r="Q1217" s="132">
        <f>VLOOKUP('SS taxation calculator'!$C$12,'SS taxation calculator'!$BC$6:$BF$16,4,FALSE)</f>
        <v>0</v>
      </c>
      <c r="R1217" s="132">
        <f t="shared" si="8"/>
        <v>1</v>
      </c>
      <c r="S1217" s="205">
        <f>VLOOKUP('SS taxation calculator'!$C$12,'SS taxation calculator'!$BC$6:$BF$16,2,FALSE)</f>
        <v>0</v>
      </c>
      <c r="T1217" s="132">
        <f t="shared" si="9"/>
        <v>0</v>
      </c>
    </row>
    <row r="1218" ht="15.75" customHeight="1">
      <c r="A1218" s="55">
        <f t="shared" si="13"/>
        <v>127500</v>
      </c>
      <c r="B1218" s="52">
        <f t="shared" si="14"/>
        <v>159000</v>
      </c>
      <c r="C1218" s="51">
        <f>'SS taxation calculator'!$G$7</f>
        <v>0</v>
      </c>
      <c r="D1218" s="52">
        <f>'SS taxation calculator'!$C$7+B1218+'SS taxation calculator'!$C$8+'SS taxation calculator'!$C$9*0.5-'Line By Line'!$E$12</f>
        <v>159000</v>
      </c>
      <c r="E1218" s="52">
        <f>IF(D1218&lt;'Line By Line'!$E$14,0,MIN(D1218-'Line By Line'!$E$14,'Line By Line'!$E$16))</f>
        <v>12000</v>
      </c>
      <c r="F1218" s="52">
        <f t="shared" si="3"/>
        <v>0</v>
      </c>
      <c r="G1218" s="51" t="str">
        <f t="shared" si="4"/>
        <v>50% of All SS</v>
      </c>
      <c r="H1218" s="51">
        <f>IF('Line By Line'!$E$14&lt;D1218,D1218-'Line By Line'!$E$14-E1218,0)</f>
        <v>115000</v>
      </c>
      <c r="I1218" s="52">
        <f>H1218*'SS taxation calculator'!$E$32</f>
        <v>97750</v>
      </c>
      <c r="J1218" s="52">
        <f t="shared" si="5"/>
        <v>0</v>
      </c>
      <c r="K1218" s="204" t="str">
        <f t="shared" si="6"/>
        <v>#DIV/0!</v>
      </c>
      <c r="L1218" s="54" t="str">
        <f>CONCATENATE("Adding $",ROUND(B1218/1000,1),"K actually added $",ROUND((B1218+(J1218-'SS taxation calculator'!$G$8))/1000,1),"K")</f>
        <v>Adding $159K actually added $159K</v>
      </c>
      <c r="M1218" s="61">
        <f>'SS taxation calculator'!$C$7+'SS taxation calculator'!$C$8+'SS taxation calculator'!$C$9+B1218</f>
        <v>159000</v>
      </c>
      <c r="N1218" s="55">
        <f>J1218+B1218+'SS taxation calculator'!$C$7</f>
        <v>159000</v>
      </c>
      <c r="O1218" s="55">
        <f t="shared" si="15"/>
        <v>31500</v>
      </c>
      <c r="P1218" s="132">
        <f>VLOOKUP('SS taxation calculator'!$C$12,'SS taxation calculator'!$BC$6:$BF$16,3,FALSE)</f>
        <v>0</v>
      </c>
      <c r="Q1218" s="132">
        <f>VLOOKUP('SS taxation calculator'!$C$12,'SS taxation calculator'!$BC$6:$BF$16,4,FALSE)</f>
        <v>0</v>
      </c>
      <c r="R1218" s="132">
        <f t="shared" si="8"/>
        <v>1</v>
      </c>
      <c r="S1218" s="205">
        <f>VLOOKUP('SS taxation calculator'!$C$12,'SS taxation calculator'!$BC$6:$BF$16,2,FALSE)</f>
        <v>0</v>
      </c>
      <c r="T1218" s="132">
        <f t="shared" si="9"/>
        <v>0</v>
      </c>
    </row>
    <row r="1219" ht="15.75" customHeight="1">
      <c r="A1219" s="55">
        <f t="shared" si="13"/>
        <v>128500</v>
      </c>
      <c r="B1219" s="52">
        <f t="shared" si="14"/>
        <v>160000</v>
      </c>
      <c r="C1219" s="51">
        <f>'SS taxation calculator'!$G$7</f>
        <v>0</v>
      </c>
      <c r="D1219" s="52">
        <f>'SS taxation calculator'!$C$7+B1219+'SS taxation calculator'!$C$8+'SS taxation calculator'!$C$9*0.5-'Line By Line'!$E$12</f>
        <v>160000</v>
      </c>
      <c r="E1219" s="52">
        <f>IF(D1219&lt;'Line By Line'!$E$14,0,MIN(D1219-'Line By Line'!$E$14,'Line By Line'!$E$16))</f>
        <v>12000</v>
      </c>
      <c r="F1219" s="52">
        <f t="shared" si="3"/>
        <v>0</v>
      </c>
      <c r="G1219" s="51" t="str">
        <f t="shared" si="4"/>
        <v>50% of All SS</v>
      </c>
      <c r="H1219" s="51">
        <f>IF('Line By Line'!$E$14&lt;D1219,D1219-'Line By Line'!$E$14-E1219,0)</f>
        <v>116000</v>
      </c>
      <c r="I1219" s="52">
        <f>H1219*'SS taxation calculator'!$E$32</f>
        <v>98600</v>
      </c>
      <c r="J1219" s="52">
        <f t="shared" si="5"/>
        <v>0</v>
      </c>
      <c r="K1219" s="204" t="str">
        <f t="shared" si="6"/>
        <v>#DIV/0!</v>
      </c>
      <c r="L1219" s="54" t="str">
        <f>CONCATENATE("Adding $",ROUND(B1219/1000,1),"K actually added $",ROUND((B1219+(J1219-'SS taxation calculator'!$G$8))/1000,1),"K")</f>
        <v>Adding $160K actually added $160K</v>
      </c>
      <c r="M1219" s="61">
        <f>'SS taxation calculator'!$C$7+'SS taxation calculator'!$C$8+'SS taxation calculator'!$C$9+B1219</f>
        <v>160000</v>
      </c>
      <c r="N1219" s="55">
        <f>J1219+B1219+'SS taxation calculator'!$C$7</f>
        <v>160000</v>
      </c>
      <c r="O1219" s="55">
        <f t="shared" si="15"/>
        <v>31500</v>
      </c>
      <c r="P1219" s="132">
        <f>VLOOKUP('SS taxation calculator'!$C$12,'SS taxation calculator'!$BC$6:$BF$16,3,FALSE)</f>
        <v>0</v>
      </c>
      <c r="Q1219" s="132">
        <f>VLOOKUP('SS taxation calculator'!$C$12,'SS taxation calculator'!$BC$6:$BF$16,4,FALSE)</f>
        <v>0</v>
      </c>
      <c r="R1219" s="132">
        <f t="shared" si="8"/>
        <v>1</v>
      </c>
      <c r="S1219" s="205">
        <f>VLOOKUP('SS taxation calculator'!$C$12,'SS taxation calculator'!$BC$6:$BF$16,2,FALSE)</f>
        <v>0</v>
      </c>
      <c r="T1219" s="132">
        <f t="shared" si="9"/>
        <v>0</v>
      </c>
    </row>
    <row r="1220" ht="15.75" customHeight="1">
      <c r="A1220" s="55">
        <f t="shared" si="13"/>
        <v>129500</v>
      </c>
      <c r="B1220" s="52">
        <f t="shared" si="14"/>
        <v>161000</v>
      </c>
      <c r="C1220" s="51">
        <f>'SS taxation calculator'!$G$7</f>
        <v>0</v>
      </c>
      <c r="D1220" s="52">
        <f>'SS taxation calculator'!$C$7+B1220+'SS taxation calculator'!$C$8+'SS taxation calculator'!$C$9*0.5-'Line By Line'!$E$12</f>
        <v>161000</v>
      </c>
      <c r="E1220" s="52">
        <f>IF(D1220&lt;'Line By Line'!$E$14,0,MIN(D1220-'Line By Line'!$E$14,'Line By Line'!$E$16))</f>
        <v>12000</v>
      </c>
      <c r="F1220" s="52">
        <f t="shared" si="3"/>
        <v>0</v>
      </c>
      <c r="G1220" s="51" t="str">
        <f t="shared" si="4"/>
        <v>50% of All SS</v>
      </c>
      <c r="H1220" s="51">
        <f>IF('Line By Line'!$E$14&lt;D1220,D1220-'Line By Line'!$E$14-E1220,0)</f>
        <v>117000</v>
      </c>
      <c r="I1220" s="52">
        <f>H1220*'SS taxation calculator'!$E$32</f>
        <v>99450</v>
      </c>
      <c r="J1220" s="52">
        <f t="shared" si="5"/>
        <v>0</v>
      </c>
      <c r="K1220" s="204" t="str">
        <f t="shared" si="6"/>
        <v>#DIV/0!</v>
      </c>
      <c r="L1220" s="54" t="str">
        <f>CONCATENATE("Adding $",ROUND(B1220/1000,1),"K actually added $",ROUND((B1220+(J1220-'SS taxation calculator'!$G$8))/1000,1),"K")</f>
        <v>Adding $161K actually added $161K</v>
      </c>
      <c r="M1220" s="61">
        <f>'SS taxation calculator'!$C$7+'SS taxation calculator'!$C$8+'SS taxation calculator'!$C$9+B1220</f>
        <v>161000</v>
      </c>
      <c r="N1220" s="55">
        <f>J1220+B1220+'SS taxation calculator'!$C$7</f>
        <v>161000</v>
      </c>
      <c r="O1220" s="55">
        <f t="shared" si="15"/>
        <v>31500</v>
      </c>
      <c r="P1220" s="132">
        <f>VLOOKUP('SS taxation calculator'!$C$12,'SS taxation calculator'!$BC$6:$BF$16,3,FALSE)</f>
        <v>0</v>
      </c>
      <c r="Q1220" s="132">
        <f>VLOOKUP('SS taxation calculator'!$C$12,'SS taxation calculator'!$BC$6:$BF$16,4,FALSE)</f>
        <v>0</v>
      </c>
      <c r="R1220" s="132">
        <f t="shared" si="8"/>
        <v>1</v>
      </c>
      <c r="S1220" s="205">
        <f>VLOOKUP('SS taxation calculator'!$C$12,'SS taxation calculator'!$BC$6:$BF$16,2,FALSE)</f>
        <v>0</v>
      </c>
      <c r="T1220" s="132">
        <f t="shared" si="9"/>
        <v>0</v>
      </c>
    </row>
    <row r="1221" ht="15.75" customHeight="1">
      <c r="A1221" s="55">
        <f t="shared" si="13"/>
        <v>130500</v>
      </c>
      <c r="B1221" s="52">
        <f t="shared" si="14"/>
        <v>162000</v>
      </c>
      <c r="C1221" s="51">
        <f>'SS taxation calculator'!$G$7</f>
        <v>0</v>
      </c>
      <c r="D1221" s="52">
        <f>'SS taxation calculator'!$C$7+B1221+'SS taxation calculator'!$C$8+'SS taxation calculator'!$C$9*0.5-'Line By Line'!$E$12</f>
        <v>162000</v>
      </c>
      <c r="E1221" s="52">
        <f>IF(D1221&lt;'Line By Line'!$E$14,0,MIN(D1221-'Line By Line'!$E$14,'Line By Line'!$E$16))</f>
        <v>12000</v>
      </c>
      <c r="F1221" s="52">
        <f t="shared" si="3"/>
        <v>0</v>
      </c>
      <c r="G1221" s="51" t="str">
        <f t="shared" si="4"/>
        <v>50% of All SS</v>
      </c>
      <c r="H1221" s="51">
        <f>IF('Line By Line'!$E$14&lt;D1221,D1221-'Line By Line'!$E$14-E1221,0)</f>
        <v>118000</v>
      </c>
      <c r="I1221" s="52">
        <f>H1221*'SS taxation calculator'!$E$32</f>
        <v>100300</v>
      </c>
      <c r="J1221" s="52">
        <f t="shared" si="5"/>
        <v>0</v>
      </c>
      <c r="K1221" s="204" t="str">
        <f t="shared" si="6"/>
        <v>#DIV/0!</v>
      </c>
      <c r="L1221" s="54" t="str">
        <f>CONCATENATE("Adding $",ROUND(B1221/1000,1),"K actually added $",ROUND((B1221+(J1221-'SS taxation calculator'!$G$8))/1000,1),"K")</f>
        <v>Adding $162K actually added $162K</v>
      </c>
      <c r="M1221" s="61">
        <f>'SS taxation calculator'!$C$7+'SS taxation calculator'!$C$8+'SS taxation calculator'!$C$9+B1221</f>
        <v>162000</v>
      </c>
      <c r="N1221" s="55">
        <f>J1221+B1221+'SS taxation calculator'!$C$7</f>
        <v>162000</v>
      </c>
      <c r="O1221" s="55">
        <f t="shared" si="15"/>
        <v>31500</v>
      </c>
      <c r="P1221" s="132">
        <f>VLOOKUP('SS taxation calculator'!$C$12,'SS taxation calculator'!$BC$6:$BF$16,3,FALSE)</f>
        <v>0</v>
      </c>
      <c r="Q1221" s="132">
        <f>VLOOKUP('SS taxation calculator'!$C$12,'SS taxation calculator'!$BC$6:$BF$16,4,FALSE)</f>
        <v>0</v>
      </c>
      <c r="R1221" s="132">
        <f t="shared" si="8"/>
        <v>1</v>
      </c>
      <c r="S1221" s="205">
        <f>VLOOKUP('SS taxation calculator'!$C$12,'SS taxation calculator'!$BC$6:$BF$16,2,FALSE)</f>
        <v>0</v>
      </c>
      <c r="T1221" s="132">
        <f t="shared" si="9"/>
        <v>0</v>
      </c>
    </row>
    <row r="1222" ht="15.75" customHeight="1">
      <c r="A1222" s="55">
        <f t="shared" si="13"/>
        <v>131500</v>
      </c>
      <c r="B1222" s="52">
        <f t="shared" si="14"/>
        <v>163000</v>
      </c>
      <c r="C1222" s="51">
        <f>'SS taxation calculator'!$G$7</f>
        <v>0</v>
      </c>
      <c r="D1222" s="52">
        <f>'SS taxation calculator'!$C$7+B1222+'SS taxation calculator'!$C$8+'SS taxation calculator'!$C$9*0.5-'Line By Line'!$E$12</f>
        <v>163000</v>
      </c>
      <c r="E1222" s="52">
        <f>IF(D1222&lt;'Line By Line'!$E$14,0,MIN(D1222-'Line By Line'!$E$14,'Line By Line'!$E$16))</f>
        <v>12000</v>
      </c>
      <c r="F1222" s="52">
        <f t="shared" si="3"/>
        <v>0</v>
      </c>
      <c r="G1222" s="51" t="str">
        <f t="shared" si="4"/>
        <v>50% of All SS</v>
      </c>
      <c r="H1222" s="51">
        <f>IF('Line By Line'!$E$14&lt;D1222,D1222-'Line By Line'!$E$14-E1222,0)</f>
        <v>119000</v>
      </c>
      <c r="I1222" s="52">
        <f>H1222*'SS taxation calculator'!$E$32</f>
        <v>101150</v>
      </c>
      <c r="J1222" s="52">
        <f t="shared" si="5"/>
        <v>0</v>
      </c>
      <c r="K1222" s="204" t="str">
        <f t="shared" si="6"/>
        <v>#DIV/0!</v>
      </c>
      <c r="L1222" s="54" t="str">
        <f>CONCATENATE("Adding $",ROUND(B1222/1000,1),"K actually added $",ROUND((B1222+(J1222-'SS taxation calculator'!$G$8))/1000,1),"K")</f>
        <v>Adding $163K actually added $163K</v>
      </c>
      <c r="M1222" s="61">
        <f>'SS taxation calculator'!$C$7+'SS taxation calculator'!$C$8+'SS taxation calculator'!$C$9+B1222</f>
        <v>163000</v>
      </c>
      <c r="N1222" s="55">
        <f>J1222+B1222+'SS taxation calculator'!$C$7</f>
        <v>163000</v>
      </c>
      <c r="O1222" s="55">
        <f t="shared" si="15"/>
        <v>31500</v>
      </c>
      <c r="P1222" s="132">
        <f>VLOOKUP('SS taxation calculator'!$C$12,'SS taxation calculator'!$BC$6:$BF$16,3,FALSE)</f>
        <v>0</v>
      </c>
      <c r="Q1222" s="132">
        <f>VLOOKUP('SS taxation calculator'!$C$12,'SS taxation calculator'!$BC$6:$BF$16,4,FALSE)</f>
        <v>0</v>
      </c>
      <c r="R1222" s="132">
        <f t="shared" si="8"/>
        <v>1</v>
      </c>
      <c r="S1222" s="205">
        <f>VLOOKUP('SS taxation calculator'!$C$12,'SS taxation calculator'!$BC$6:$BF$16,2,FALSE)</f>
        <v>0</v>
      </c>
      <c r="T1222" s="132">
        <f t="shared" si="9"/>
        <v>0</v>
      </c>
    </row>
    <row r="1223" ht="15.75" customHeight="1">
      <c r="A1223" s="55">
        <f t="shared" si="13"/>
        <v>132500</v>
      </c>
      <c r="B1223" s="52">
        <f t="shared" si="14"/>
        <v>164000</v>
      </c>
      <c r="C1223" s="51">
        <f>'SS taxation calculator'!$G$7</f>
        <v>0</v>
      </c>
      <c r="D1223" s="52">
        <f>'SS taxation calculator'!$C$7+B1223+'SS taxation calculator'!$C$8+'SS taxation calculator'!$C$9*0.5-'Line By Line'!$E$12</f>
        <v>164000</v>
      </c>
      <c r="E1223" s="52">
        <f>IF(D1223&lt;'Line By Line'!$E$14,0,MIN(D1223-'Line By Line'!$E$14,'Line By Line'!$E$16))</f>
        <v>12000</v>
      </c>
      <c r="F1223" s="52">
        <f t="shared" si="3"/>
        <v>0</v>
      </c>
      <c r="G1223" s="51" t="str">
        <f t="shared" si="4"/>
        <v>50% of All SS</v>
      </c>
      <c r="H1223" s="51">
        <f>IF('Line By Line'!$E$14&lt;D1223,D1223-'Line By Line'!$E$14-E1223,0)</f>
        <v>120000</v>
      </c>
      <c r="I1223" s="52">
        <f>H1223*'SS taxation calculator'!$E$32</f>
        <v>102000</v>
      </c>
      <c r="J1223" s="52">
        <f t="shared" si="5"/>
        <v>0</v>
      </c>
      <c r="K1223" s="204" t="str">
        <f t="shared" si="6"/>
        <v>#DIV/0!</v>
      </c>
      <c r="L1223" s="54" t="str">
        <f>CONCATENATE("Adding $",ROUND(B1223/1000,1),"K actually added $",ROUND((B1223+(J1223-'SS taxation calculator'!$G$8))/1000,1),"K")</f>
        <v>Adding $164K actually added $164K</v>
      </c>
      <c r="M1223" s="61">
        <f>'SS taxation calculator'!$C$7+'SS taxation calculator'!$C$8+'SS taxation calculator'!$C$9+B1223</f>
        <v>164000</v>
      </c>
      <c r="N1223" s="55">
        <f>J1223+B1223+'SS taxation calculator'!$C$7</f>
        <v>164000</v>
      </c>
      <c r="O1223" s="55">
        <f t="shared" si="15"/>
        <v>31500</v>
      </c>
      <c r="P1223" s="132">
        <f>VLOOKUP('SS taxation calculator'!$C$12,'SS taxation calculator'!$BC$6:$BF$16,3,FALSE)</f>
        <v>0</v>
      </c>
      <c r="Q1223" s="132">
        <f>VLOOKUP('SS taxation calculator'!$C$12,'SS taxation calculator'!$BC$6:$BF$16,4,FALSE)</f>
        <v>0</v>
      </c>
      <c r="R1223" s="132">
        <f t="shared" si="8"/>
        <v>1</v>
      </c>
      <c r="S1223" s="205">
        <f>VLOOKUP('SS taxation calculator'!$C$12,'SS taxation calculator'!$BC$6:$BF$16,2,FALSE)</f>
        <v>0</v>
      </c>
      <c r="T1223" s="132">
        <f t="shared" si="9"/>
        <v>0</v>
      </c>
    </row>
    <row r="1224" ht="15.75" customHeight="1">
      <c r="A1224" s="55">
        <f t="shared" si="13"/>
        <v>133500</v>
      </c>
      <c r="B1224" s="52">
        <f t="shared" si="14"/>
        <v>165000</v>
      </c>
      <c r="C1224" s="51">
        <f>'SS taxation calculator'!$G$7</f>
        <v>0</v>
      </c>
      <c r="D1224" s="52">
        <f>'SS taxation calculator'!$C$7+B1224+'SS taxation calculator'!$C$8+'SS taxation calculator'!$C$9*0.5-'Line By Line'!$E$12</f>
        <v>165000</v>
      </c>
      <c r="E1224" s="52">
        <f>IF(D1224&lt;'Line By Line'!$E$14,0,MIN(D1224-'Line By Line'!$E$14,'Line By Line'!$E$16))</f>
        <v>12000</v>
      </c>
      <c r="F1224" s="52">
        <f t="shared" si="3"/>
        <v>0</v>
      </c>
      <c r="G1224" s="51" t="str">
        <f t="shared" si="4"/>
        <v>50% of All SS</v>
      </c>
      <c r="H1224" s="51">
        <f>IF('Line By Line'!$E$14&lt;D1224,D1224-'Line By Line'!$E$14-E1224,0)</f>
        <v>121000</v>
      </c>
      <c r="I1224" s="52">
        <f>H1224*'SS taxation calculator'!$E$32</f>
        <v>102850</v>
      </c>
      <c r="J1224" s="52">
        <f t="shared" si="5"/>
        <v>0</v>
      </c>
      <c r="K1224" s="204" t="str">
        <f t="shared" si="6"/>
        <v>#DIV/0!</v>
      </c>
      <c r="L1224" s="54" t="str">
        <f>CONCATENATE("Adding $",ROUND(B1224/1000,1),"K actually added $",ROUND((B1224+(J1224-'SS taxation calculator'!$G$8))/1000,1),"K")</f>
        <v>Adding $165K actually added $165K</v>
      </c>
      <c r="M1224" s="61">
        <f>'SS taxation calculator'!$C$7+'SS taxation calculator'!$C$8+'SS taxation calculator'!$C$9+B1224</f>
        <v>165000</v>
      </c>
      <c r="N1224" s="55">
        <f>J1224+B1224+'SS taxation calculator'!$C$7</f>
        <v>165000</v>
      </c>
      <c r="O1224" s="55">
        <f t="shared" si="15"/>
        <v>31500</v>
      </c>
      <c r="P1224" s="132">
        <f>VLOOKUP('SS taxation calculator'!$C$12,'SS taxation calculator'!$BC$6:$BF$16,3,FALSE)</f>
        <v>0</v>
      </c>
      <c r="Q1224" s="132">
        <f>VLOOKUP('SS taxation calculator'!$C$12,'SS taxation calculator'!$BC$6:$BF$16,4,FALSE)</f>
        <v>0</v>
      </c>
      <c r="R1224" s="132">
        <f t="shared" si="8"/>
        <v>1</v>
      </c>
      <c r="S1224" s="205">
        <f>VLOOKUP('SS taxation calculator'!$C$12,'SS taxation calculator'!$BC$6:$BF$16,2,FALSE)</f>
        <v>0</v>
      </c>
      <c r="T1224" s="132">
        <f t="shared" si="9"/>
        <v>0</v>
      </c>
    </row>
    <row r="1225" ht="15.75" customHeight="1">
      <c r="A1225" s="55">
        <f t="shared" si="13"/>
        <v>134500</v>
      </c>
      <c r="B1225" s="52">
        <f t="shared" si="14"/>
        <v>166000</v>
      </c>
      <c r="C1225" s="51">
        <f>'SS taxation calculator'!$G$7</f>
        <v>0</v>
      </c>
      <c r="D1225" s="52">
        <f>'SS taxation calculator'!$C$7+B1225+'SS taxation calculator'!$C$8+'SS taxation calculator'!$C$9*0.5-'Line By Line'!$E$12</f>
        <v>166000</v>
      </c>
      <c r="E1225" s="52">
        <f>IF(D1225&lt;'Line By Line'!$E$14,0,MIN(D1225-'Line By Line'!$E$14,'Line By Line'!$E$16))</f>
        <v>12000</v>
      </c>
      <c r="F1225" s="52">
        <f t="shared" si="3"/>
        <v>0</v>
      </c>
      <c r="G1225" s="51" t="str">
        <f t="shared" si="4"/>
        <v>50% of All SS</v>
      </c>
      <c r="H1225" s="51">
        <f>IF('Line By Line'!$E$14&lt;D1225,D1225-'Line By Line'!$E$14-E1225,0)</f>
        <v>122000</v>
      </c>
      <c r="I1225" s="52">
        <f>H1225*'SS taxation calculator'!$E$32</f>
        <v>103700</v>
      </c>
      <c r="J1225" s="52">
        <f t="shared" si="5"/>
        <v>0</v>
      </c>
      <c r="K1225" s="204" t="str">
        <f t="shared" si="6"/>
        <v>#DIV/0!</v>
      </c>
      <c r="L1225" s="54" t="str">
        <f>CONCATENATE("Adding $",ROUND(B1225/1000,1),"K actually added $",ROUND((B1225+(J1225-'SS taxation calculator'!$G$8))/1000,1),"K")</f>
        <v>Adding $166K actually added $166K</v>
      </c>
      <c r="M1225" s="61">
        <f>'SS taxation calculator'!$C$7+'SS taxation calculator'!$C$8+'SS taxation calculator'!$C$9+B1225</f>
        <v>166000</v>
      </c>
      <c r="N1225" s="55">
        <f>J1225+B1225+'SS taxation calculator'!$C$7</f>
        <v>166000</v>
      </c>
      <c r="O1225" s="55">
        <f t="shared" si="15"/>
        <v>31500</v>
      </c>
      <c r="P1225" s="132">
        <f>VLOOKUP('SS taxation calculator'!$C$12,'SS taxation calculator'!$BC$6:$BF$16,3,FALSE)</f>
        <v>0</v>
      </c>
      <c r="Q1225" s="132">
        <f>VLOOKUP('SS taxation calculator'!$C$12,'SS taxation calculator'!$BC$6:$BF$16,4,FALSE)</f>
        <v>0</v>
      </c>
      <c r="R1225" s="132">
        <f t="shared" si="8"/>
        <v>1</v>
      </c>
      <c r="S1225" s="205">
        <f>VLOOKUP('SS taxation calculator'!$C$12,'SS taxation calculator'!$BC$6:$BF$16,2,FALSE)</f>
        <v>0</v>
      </c>
      <c r="T1225" s="132">
        <f t="shared" si="9"/>
        <v>0</v>
      </c>
    </row>
    <row r="1226" ht="15.75" customHeight="1">
      <c r="A1226" s="55">
        <f t="shared" si="13"/>
        <v>135500</v>
      </c>
      <c r="B1226" s="52">
        <f t="shared" si="14"/>
        <v>167000</v>
      </c>
      <c r="C1226" s="51">
        <f>'SS taxation calculator'!$G$7</f>
        <v>0</v>
      </c>
      <c r="D1226" s="52">
        <f>'SS taxation calculator'!$C$7+B1226+'SS taxation calculator'!$C$8+'SS taxation calculator'!$C$9*0.5-'Line By Line'!$E$12</f>
        <v>167000</v>
      </c>
      <c r="E1226" s="52">
        <f>IF(D1226&lt;'Line By Line'!$E$14,0,MIN(D1226-'Line By Line'!$E$14,'Line By Line'!$E$16))</f>
        <v>12000</v>
      </c>
      <c r="F1226" s="52">
        <f t="shared" si="3"/>
        <v>0</v>
      </c>
      <c r="G1226" s="51" t="str">
        <f t="shared" si="4"/>
        <v>50% of All SS</v>
      </c>
      <c r="H1226" s="51">
        <f>IF('Line By Line'!$E$14&lt;D1226,D1226-'Line By Line'!$E$14-E1226,0)</f>
        <v>123000</v>
      </c>
      <c r="I1226" s="52">
        <f>H1226*'SS taxation calculator'!$E$32</f>
        <v>104550</v>
      </c>
      <c r="J1226" s="52">
        <f t="shared" si="5"/>
        <v>0</v>
      </c>
      <c r="K1226" s="204" t="str">
        <f t="shared" si="6"/>
        <v>#DIV/0!</v>
      </c>
      <c r="L1226" s="54" t="str">
        <f>CONCATENATE("Adding $",ROUND(B1226/1000,1),"K actually added $",ROUND((B1226+(J1226-'SS taxation calculator'!$G$8))/1000,1),"K")</f>
        <v>Adding $167K actually added $167K</v>
      </c>
      <c r="M1226" s="61">
        <f>'SS taxation calculator'!$C$7+'SS taxation calculator'!$C$8+'SS taxation calculator'!$C$9+B1226</f>
        <v>167000</v>
      </c>
      <c r="N1226" s="55">
        <f>J1226+B1226+'SS taxation calculator'!$C$7</f>
        <v>167000</v>
      </c>
      <c r="O1226" s="55">
        <f t="shared" si="15"/>
        <v>31500</v>
      </c>
      <c r="P1226" s="132">
        <f>VLOOKUP('SS taxation calculator'!$C$12,'SS taxation calculator'!$BC$6:$BF$16,3,FALSE)</f>
        <v>0</v>
      </c>
      <c r="Q1226" s="132">
        <f>VLOOKUP('SS taxation calculator'!$C$12,'SS taxation calculator'!$BC$6:$BF$16,4,FALSE)</f>
        <v>0</v>
      </c>
      <c r="R1226" s="132">
        <f t="shared" si="8"/>
        <v>1</v>
      </c>
      <c r="S1226" s="205">
        <f>VLOOKUP('SS taxation calculator'!$C$12,'SS taxation calculator'!$BC$6:$BF$16,2,FALSE)</f>
        <v>0</v>
      </c>
      <c r="T1226" s="132">
        <f t="shared" si="9"/>
        <v>0</v>
      </c>
    </row>
    <row r="1227" ht="15.75" customHeight="1">
      <c r="A1227" s="55">
        <f t="shared" si="13"/>
        <v>136500</v>
      </c>
      <c r="B1227" s="52">
        <f t="shared" si="14"/>
        <v>168000</v>
      </c>
      <c r="C1227" s="51">
        <f>'SS taxation calculator'!$G$7</f>
        <v>0</v>
      </c>
      <c r="D1227" s="52">
        <f>'SS taxation calculator'!$C$7+B1227+'SS taxation calculator'!$C$8+'SS taxation calculator'!$C$9*0.5-'Line By Line'!$E$12</f>
        <v>168000</v>
      </c>
      <c r="E1227" s="52">
        <f>IF(D1227&lt;'Line By Line'!$E$14,0,MIN(D1227-'Line By Line'!$E$14,'Line By Line'!$E$16))</f>
        <v>12000</v>
      </c>
      <c r="F1227" s="52">
        <f t="shared" si="3"/>
        <v>0</v>
      </c>
      <c r="G1227" s="51" t="str">
        <f t="shared" si="4"/>
        <v>50% of All SS</v>
      </c>
      <c r="H1227" s="51">
        <f>IF('Line By Line'!$E$14&lt;D1227,D1227-'Line By Line'!$E$14-E1227,0)</f>
        <v>124000</v>
      </c>
      <c r="I1227" s="52">
        <f>H1227*'SS taxation calculator'!$E$32</f>
        <v>105400</v>
      </c>
      <c r="J1227" s="52">
        <f t="shared" si="5"/>
        <v>0</v>
      </c>
      <c r="K1227" s="204" t="str">
        <f t="shared" si="6"/>
        <v>#DIV/0!</v>
      </c>
      <c r="L1227" s="54" t="str">
        <f>CONCATENATE("Adding $",ROUND(B1227/1000,1),"K actually added $",ROUND((B1227+(J1227-'SS taxation calculator'!$G$8))/1000,1),"K")</f>
        <v>Adding $168K actually added $168K</v>
      </c>
      <c r="M1227" s="61">
        <f>'SS taxation calculator'!$C$7+'SS taxation calculator'!$C$8+'SS taxation calculator'!$C$9+B1227</f>
        <v>168000</v>
      </c>
      <c r="N1227" s="55">
        <f>J1227+B1227+'SS taxation calculator'!$C$7</f>
        <v>168000</v>
      </c>
      <c r="O1227" s="55">
        <f t="shared" si="15"/>
        <v>31500</v>
      </c>
      <c r="P1227" s="132">
        <f>VLOOKUP('SS taxation calculator'!$C$12,'SS taxation calculator'!$BC$6:$BF$16,3,FALSE)</f>
        <v>0</v>
      </c>
      <c r="Q1227" s="132">
        <f>VLOOKUP('SS taxation calculator'!$C$12,'SS taxation calculator'!$BC$6:$BF$16,4,FALSE)</f>
        <v>0</v>
      </c>
      <c r="R1227" s="132">
        <f t="shared" si="8"/>
        <v>1</v>
      </c>
      <c r="S1227" s="205">
        <f>VLOOKUP('SS taxation calculator'!$C$12,'SS taxation calculator'!$BC$6:$BF$16,2,FALSE)</f>
        <v>0</v>
      </c>
      <c r="T1227" s="132">
        <f t="shared" si="9"/>
        <v>0</v>
      </c>
    </row>
    <row r="1228" ht="15.75" customHeight="1">
      <c r="A1228" s="55">
        <f t="shared" si="13"/>
        <v>137500</v>
      </c>
      <c r="B1228" s="52">
        <f t="shared" si="14"/>
        <v>169000</v>
      </c>
      <c r="C1228" s="51">
        <f>'SS taxation calculator'!$G$7</f>
        <v>0</v>
      </c>
      <c r="D1228" s="52">
        <f>'SS taxation calculator'!$C$7+B1228+'SS taxation calculator'!$C$8+'SS taxation calculator'!$C$9*0.5-'Line By Line'!$E$12</f>
        <v>169000</v>
      </c>
      <c r="E1228" s="52">
        <f>IF(D1228&lt;'Line By Line'!$E$14,0,MIN(D1228-'Line By Line'!$E$14,'Line By Line'!$E$16))</f>
        <v>12000</v>
      </c>
      <c r="F1228" s="52">
        <f t="shared" si="3"/>
        <v>0</v>
      </c>
      <c r="G1228" s="51" t="str">
        <f t="shared" si="4"/>
        <v>50% of All SS</v>
      </c>
      <c r="H1228" s="51">
        <f>IF('Line By Line'!$E$14&lt;D1228,D1228-'Line By Line'!$E$14-E1228,0)</f>
        <v>125000</v>
      </c>
      <c r="I1228" s="52">
        <f>H1228*'SS taxation calculator'!$E$32</f>
        <v>106250</v>
      </c>
      <c r="J1228" s="52">
        <f t="shared" si="5"/>
        <v>0</v>
      </c>
      <c r="K1228" s="204" t="str">
        <f t="shared" si="6"/>
        <v>#DIV/0!</v>
      </c>
      <c r="L1228" s="54" t="str">
        <f>CONCATENATE("Adding $",ROUND(B1228/1000,1),"K actually added $",ROUND((B1228+(J1228-'SS taxation calculator'!$G$8))/1000,1),"K")</f>
        <v>Adding $169K actually added $169K</v>
      </c>
      <c r="M1228" s="61">
        <f>'SS taxation calculator'!$C$7+'SS taxation calculator'!$C$8+'SS taxation calculator'!$C$9+B1228</f>
        <v>169000</v>
      </c>
      <c r="N1228" s="55">
        <f>J1228+B1228+'SS taxation calculator'!$C$7</f>
        <v>169000</v>
      </c>
      <c r="O1228" s="55">
        <f t="shared" si="15"/>
        <v>31500</v>
      </c>
      <c r="P1228" s="132">
        <f>VLOOKUP('SS taxation calculator'!$C$12,'SS taxation calculator'!$BC$6:$BF$16,3,FALSE)</f>
        <v>0</v>
      </c>
      <c r="Q1228" s="132">
        <f>VLOOKUP('SS taxation calculator'!$C$12,'SS taxation calculator'!$BC$6:$BF$16,4,FALSE)</f>
        <v>0</v>
      </c>
      <c r="R1228" s="132">
        <f t="shared" si="8"/>
        <v>1</v>
      </c>
      <c r="S1228" s="205">
        <f>VLOOKUP('SS taxation calculator'!$C$12,'SS taxation calculator'!$BC$6:$BF$16,2,FALSE)</f>
        <v>0</v>
      </c>
      <c r="T1228" s="132">
        <f t="shared" si="9"/>
        <v>0</v>
      </c>
    </row>
    <row r="1229" ht="15.75" customHeight="1">
      <c r="A1229" s="55">
        <f t="shared" si="13"/>
        <v>138500</v>
      </c>
      <c r="B1229" s="52">
        <f t="shared" si="14"/>
        <v>170000</v>
      </c>
      <c r="C1229" s="51">
        <f>'SS taxation calculator'!$G$7</f>
        <v>0</v>
      </c>
      <c r="D1229" s="52">
        <f>'SS taxation calculator'!$C$7+B1229+'SS taxation calculator'!$C$8+'SS taxation calculator'!$C$9*0.5-'Line By Line'!$E$12</f>
        <v>170000</v>
      </c>
      <c r="E1229" s="52">
        <f>IF(D1229&lt;'Line By Line'!$E$14,0,MIN(D1229-'Line By Line'!$E$14,'Line By Line'!$E$16))</f>
        <v>12000</v>
      </c>
      <c r="F1229" s="52">
        <f t="shared" si="3"/>
        <v>0</v>
      </c>
      <c r="G1229" s="51" t="str">
        <f t="shared" si="4"/>
        <v>50% of All SS</v>
      </c>
      <c r="H1229" s="51">
        <f>IF('Line By Line'!$E$14&lt;D1229,D1229-'Line By Line'!$E$14-E1229,0)</f>
        <v>126000</v>
      </c>
      <c r="I1229" s="52">
        <f>H1229*'SS taxation calculator'!$E$32</f>
        <v>107100</v>
      </c>
      <c r="J1229" s="52">
        <f t="shared" si="5"/>
        <v>0</v>
      </c>
      <c r="K1229" s="204" t="str">
        <f t="shared" si="6"/>
        <v>#DIV/0!</v>
      </c>
      <c r="L1229" s="54" t="str">
        <f>CONCATENATE("Adding $",ROUND(B1229/1000,1),"K actually added $",ROUND((B1229+(J1229-'SS taxation calculator'!$G$8))/1000,1),"K")</f>
        <v>Adding $170K actually added $170K</v>
      </c>
      <c r="M1229" s="61">
        <f>'SS taxation calculator'!$C$7+'SS taxation calculator'!$C$8+'SS taxation calculator'!$C$9+B1229</f>
        <v>170000</v>
      </c>
      <c r="N1229" s="55">
        <f>J1229+B1229+'SS taxation calculator'!$C$7</f>
        <v>170000</v>
      </c>
      <c r="O1229" s="55">
        <f t="shared" si="15"/>
        <v>31500</v>
      </c>
      <c r="P1229" s="132">
        <f>VLOOKUP('SS taxation calculator'!$C$12,'SS taxation calculator'!$BC$6:$BF$16,3,FALSE)</f>
        <v>0</v>
      </c>
      <c r="Q1229" s="132">
        <f>VLOOKUP('SS taxation calculator'!$C$12,'SS taxation calculator'!$BC$6:$BF$16,4,FALSE)</f>
        <v>0</v>
      </c>
      <c r="R1229" s="132">
        <f t="shared" si="8"/>
        <v>1</v>
      </c>
      <c r="S1229" s="205">
        <f>VLOOKUP('SS taxation calculator'!$C$12,'SS taxation calculator'!$BC$6:$BF$16,2,FALSE)</f>
        <v>0</v>
      </c>
      <c r="T1229" s="132">
        <f t="shared" si="9"/>
        <v>0</v>
      </c>
    </row>
    <row r="1230" ht="15.75" customHeight="1">
      <c r="A1230" s="55">
        <f t="shared" si="13"/>
        <v>139500</v>
      </c>
      <c r="B1230" s="52">
        <f t="shared" si="14"/>
        <v>171000</v>
      </c>
      <c r="C1230" s="51">
        <f>'SS taxation calculator'!$G$7</f>
        <v>0</v>
      </c>
      <c r="D1230" s="52">
        <f>'SS taxation calculator'!$C$7+B1230+'SS taxation calculator'!$C$8+'SS taxation calculator'!$C$9*0.5-'Line By Line'!$E$12</f>
        <v>171000</v>
      </c>
      <c r="E1230" s="52">
        <f>IF(D1230&lt;'Line By Line'!$E$14,0,MIN(D1230-'Line By Line'!$E$14,'Line By Line'!$E$16))</f>
        <v>12000</v>
      </c>
      <c r="F1230" s="52">
        <f t="shared" si="3"/>
        <v>0</v>
      </c>
      <c r="G1230" s="51" t="str">
        <f t="shared" si="4"/>
        <v>50% of All SS</v>
      </c>
      <c r="H1230" s="51">
        <f>IF('Line By Line'!$E$14&lt;D1230,D1230-'Line By Line'!$E$14-E1230,0)</f>
        <v>127000</v>
      </c>
      <c r="I1230" s="52">
        <f>H1230*'SS taxation calculator'!$E$32</f>
        <v>107950</v>
      </c>
      <c r="J1230" s="52">
        <f t="shared" si="5"/>
        <v>0</v>
      </c>
      <c r="K1230" s="204" t="str">
        <f t="shared" si="6"/>
        <v>#DIV/0!</v>
      </c>
      <c r="L1230" s="54" t="str">
        <f>CONCATENATE("Adding $",ROUND(B1230/1000,1),"K actually added $",ROUND((B1230+(J1230-'SS taxation calculator'!$G$8))/1000,1),"K")</f>
        <v>Adding $171K actually added $171K</v>
      </c>
      <c r="M1230" s="61">
        <f>'SS taxation calculator'!$C$7+'SS taxation calculator'!$C$8+'SS taxation calculator'!$C$9+B1230</f>
        <v>171000</v>
      </c>
      <c r="N1230" s="55">
        <f>J1230+B1230+'SS taxation calculator'!$C$7</f>
        <v>171000</v>
      </c>
      <c r="O1230" s="55">
        <f t="shared" si="15"/>
        <v>31500</v>
      </c>
      <c r="P1230" s="132">
        <f>VLOOKUP('SS taxation calculator'!$C$12,'SS taxation calculator'!$BC$6:$BF$16,3,FALSE)</f>
        <v>0</v>
      </c>
      <c r="Q1230" s="132">
        <f>VLOOKUP('SS taxation calculator'!$C$12,'SS taxation calculator'!$BC$6:$BF$16,4,FALSE)</f>
        <v>0</v>
      </c>
      <c r="R1230" s="132">
        <f t="shared" si="8"/>
        <v>1</v>
      </c>
      <c r="S1230" s="205">
        <f>VLOOKUP('SS taxation calculator'!$C$12,'SS taxation calculator'!$BC$6:$BF$16,2,FALSE)</f>
        <v>0</v>
      </c>
      <c r="T1230" s="132">
        <f t="shared" si="9"/>
        <v>0</v>
      </c>
    </row>
    <row r="1231" ht="15.75" customHeight="1">
      <c r="A1231" s="55">
        <f t="shared" si="13"/>
        <v>140500</v>
      </c>
      <c r="B1231" s="52">
        <f t="shared" si="14"/>
        <v>172000</v>
      </c>
      <c r="C1231" s="51">
        <f>'SS taxation calculator'!$G$7</f>
        <v>0</v>
      </c>
      <c r="D1231" s="52">
        <f>'SS taxation calculator'!$C$7+B1231+'SS taxation calculator'!$C$8+'SS taxation calculator'!$C$9*0.5-'Line By Line'!$E$12</f>
        <v>172000</v>
      </c>
      <c r="E1231" s="52">
        <f>IF(D1231&lt;'Line By Line'!$E$14,0,MIN(D1231-'Line By Line'!$E$14,'Line By Line'!$E$16))</f>
        <v>12000</v>
      </c>
      <c r="F1231" s="52">
        <f t="shared" si="3"/>
        <v>0</v>
      </c>
      <c r="G1231" s="51" t="str">
        <f t="shared" si="4"/>
        <v>50% of All SS</v>
      </c>
      <c r="H1231" s="51">
        <f>IF('Line By Line'!$E$14&lt;D1231,D1231-'Line By Line'!$E$14-E1231,0)</f>
        <v>128000</v>
      </c>
      <c r="I1231" s="52">
        <f>H1231*'SS taxation calculator'!$E$32</f>
        <v>108800</v>
      </c>
      <c r="J1231" s="52">
        <f t="shared" si="5"/>
        <v>0</v>
      </c>
      <c r="K1231" s="204" t="str">
        <f t="shared" si="6"/>
        <v>#DIV/0!</v>
      </c>
      <c r="L1231" s="54" t="str">
        <f>CONCATENATE("Adding $",ROUND(B1231/1000,1),"K actually added $",ROUND((B1231+(J1231-'SS taxation calculator'!$G$8))/1000,1),"K")</f>
        <v>Adding $172K actually added $172K</v>
      </c>
      <c r="M1231" s="61">
        <f>'SS taxation calculator'!$C$7+'SS taxation calculator'!$C$8+'SS taxation calculator'!$C$9+B1231</f>
        <v>172000</v>
      </c>
      <c r="N1231" s="55">
        <f>J1231+B1231+'SS taxation calculator'!$C$7</f>
        <v>172000</v>
      </c>
      <c r="O1231" s="55">
        <f t="shared" si="15"/>
        <v>31500</v>
      </c>
      <c r="P1231" s="132">
        <f>VLOOKUP('SS taxation calculator'!$C$12,'SS taxation calculator'!$BC$6:$BF$16,3,FALSE)</f>
        <v>0</v>
      </c>
      <c r="Q1231" s="132">
        <f>VLOOKUP('SS taxation calculator'!$C$12,'SS taxation calculator'!$BC$6:$BF$16,4,FALSE)</f>
        <v>0</v>
      </c>
      <c r="R1231" s="132">
        <f t="shared" si="8"/>
        <v>1</v>
      </c>
      <c r="S1231" s="205">
        <f>VLOOKUP('SS taxation calculator'!$C$12,'SS taxation calculator'!$BC$6:$BF$16,2,FALSE)</f>
        <v>0</v>
      </c>
      <c r="T1231" s="132">
        <f t="shared" si="9"/>
        <v>0</v>
      </c>
    </row>
    <row r="1232" ht="15.75" customHeight="1">
      <c r="A1232" s="55">
        <f t="shared" si="13"/>
        <v>141500</v>
      </c>
      <c r="B1232" s="52">
        <f t="shared" si="14"/>
        <v>173000</v>
      </c>
      <c r="C1232" s="51">
        <f>'SS taxation calculator'!$G$7</f>
        <v>0</v>
      </c>
      <c r="D1232" s="52">
        <f>'SS taxation calculator'!$C$7+B1232+'SS taxation calculator'!$C$8+'SS taxation calculator'!$C$9*0.5-'Line By Line'!$E$12</f>
        <v>173000</v>
      </c>
      <c r="E1232" s="52">
        <f>IF(D1232&lt;'Line By Line'!$E$14,0,MIN(D1232-'Line By Line'!$E$14,'Line By Line'!$E$16))</f>
        <v>12000</v>
      </c>
      <c r="F1232" s="52">
        <f t="shared" si="3"/>
        <v>0</v>
      </c>
      <c r="G1232" s="51" t="str">
        <f t="shared" si="4"/>
        <v>50% of All SS</v>
      </c>
      <c r="H1232" s="51">
        <f>IF('Line By Line'!$E$14&lt;D1232,D1232-'Line By Line'!$E$14-E1232,0)</f>
        <v>129000</v>
      </c>
      <c r="I1232" s="52">
        <f>H1232*'SS taxation calculator'!$E$32</f>
        <v>109650</v>
      </c>
      <c r="J1232" s="52">
        <f t="shared" si="5"/>
        <v>0</v>
      </c>
      <c r="K1232" s="204" t="str">
        <f t="shared" si="6"/>
        <v>#DIV/0!</v>
      </c>
      <c r="L1232" s="54" t="str">
        <f>CONCATENATE("Adding $",ROUND(B1232/1000,1),"K actually added $",ROUND((B1232+(J1232-'SS taxation calculator'!$G$8))/1000,1),"K")</f>
        <v>Adding $173K actually added $173K</v>
      </c>
      <c r="M1232" s="61">
        <f>'SS taxation calculator'!$C$7+'SS taxation calculator'!$C$8+'SS taxation calculator'!$C$9+B1232</f>
        <v>173000</v>
      </c>
      <c r="N1232" s="55">
        <f>J1232+B1232+'SS taxation calculator'!$C$7</f>
        <v>173000</v>
      </c>
      <c r="O1232" s="55">
        <f t="shared" si="15"/>
        <v>31500</v>
      </c>
      <c r="P1232" s="132">
        <f>VLOOKUP('SS taxation calculator'!$C$12,'SS taxation calculator'!$BC$6:$BF$16,3,FALSE)</f>
        <v>0</v>
      </c>
      <c r="Q1232" s="132">
        <f>VLOOKUP('SS taxation calculator'!$C$12,'SS taxation calculator'!$BC$6:$BF$16,4,FALSE)</f>
        <v>0</v>
      </c>
      <c r="R1232" s="132">
        <f t="shared" si="8"/>
        <v>1</v>
      </c>
      <c r="S1232" s="205">
        <f>VLOOKUP('SS taxation calculator'!$C$12,'SS taxation calculator'!$BC$6:$BF$16,2,FALSE)</f>
        <v>0</v>
      </c>
      <c r="T1232" s="132">
        <f t="shared" si="9"/>
        <v>0</v>
      </c>
    </row>
    <row r="1233" ht="15.75" customHeight="1">
      <c r="A1233" s="55">
        <f t="shared" si="13"/>
        <v>142500</v>
      </c>
      <c r="B1233" s="52">
        <f t="shared" si="14"/>
        <v>174000</v>
      </c>
      <c r="C1233" s="51">
        <f>'SS taxation calculator'!$G$7</f>
        <v>0</v>
      </c>
      <c r="D1233" s="52">
        <f>'SS taxation calculator'!$C$7+B1233+'SS taxation calculator'!$C$8+'SS taxation calculator'!$C$9*0.5-'Line By Line'!$E$12</f>
        <v>174000</v>
      </c>
      <c r="E1233" s="52">
        <f>IF(D1233&lt;'Line By Line'!$E$14,0,MIN(D1233-'Line By Line'!$E$14,'Line By Line'!$E$16))</f>
        <v>12000</v>
      </c>
      <c r="F1233" s="52">
        <f t="shared" si="3"/>
        <v>0</v>
      </c>
      <c r="G1233" s="51" t="str">
        <f t="shared" si="4"/>
        <v>50% of All SS</v>
      </c>
      <c r="H1233" s="51">
        <f>IF('Line By Line'!$E$14&lt;D1233,D1233-'Line By Line'!$E$14-E1233,0)</f>
        <v>130000</v>
      </c>
      <c r="I1233" s="52">
        <f>H1233*'SS taxation calculator'!$E$32</f>
        <v>110500</v>
      </c>
      <c r="J1233" s="52">
        <f t="shared" si="5"/>
        <v>0</v>
      </c>
      <c r="K1233" s="204" t="str">
        <f t="shared" si="6"/>
        <v>#DIV/0!</v>
      </c>
      <c r="L1233" s="54" t="str">
        <f>CONCATENATE("Adding $",ROUND(B1233/1000,1),"K actually added $",ROUND((B1233+(J1233-'SS taxation calculator'!$G$8))/1000,1),"K")</f>
        <v>Adding $174K actually added $174K</v>
      </c>
      <c r="M1233" s="61">
        <f>'SS taxation calculator'!$C$7+'SS taxation calculator'!$C$8+'SS taxation calculator'!$C$9+B1233</f>
        <v>174000</v>
      </c>
      <c r="N1233" s="55">
        <f>J1233+B1233+'SS taxation calculator'!$C$7</f>
        <v>174000</v>
      </c>
      <c r="O1233" s="55">
        <f t="shared" si="15"/>
        <v>31500</v>
      </c>
      <c r="P1233" s="132">
        <f>VLOOKUP('SS taxation calculator'!$C$12,'SS taxation calculator'!$BC$6:$BF$16,3,FALSE)</f>
        <v>0</v>
      </c>
      <c r="Q1233" s="132">
        <f>VLOOKUP('SS taxation calculator'!$C$12,'SS taxation calculator'!$BC$6:$BF$16,4,FALSE)</f>
        <v>0</v>
      </c>
      <c r="R1233" s="132">
        <f t="shared" si="8"/>
        <v>1</v>
      </c>
      <c r="S1233" s="205">
        <f>VLOOKUP('SS taxation calculator'!$C$12,'SS taxation calculator'!$BC$6:$BF$16,2,FALSE)</f>
        <v>0</v>
      </c>
      <c r="T1233" s="132">
        <f t="shared" si="9"/>
        <v>0</v>
      </c>
    </row>
    <row r="1234" ht="15.75" customHeight="1">
      <c r="A1234" s="55">
        <f t="shared" si="13"/>
        <v>143500</v>
      </c>
      <c r="B1234" s="52">
        <f t="shared" si="14"/>
        <v>175000</v>
      </c>
      <c r="C1234" s="51">
        <f>'SS taxation calculator'!$G$7</f>
        <v>0</v>
      </c>
      <c r="D1234" s="52">
        <f>'SS taxation calculator'!$C$7+B1234+'SS taxation calculator'!$C$8+'SS taxation calculator'!$C$9*0.5-'Line By Line'!$E$12</f>
        <v>175000</v>
      </c>
      <c r="E1234" s="52">
        <f>IF(D1234&lt;'Line By Line'!$E$14,0,MIN(D1234-'Line By Line'!$E$14,'Line By Line'!$E$16))</f>
        <v>12000</v>
      </c>
      <c r="F1234" s="52">
        <f t="shared" si="3"/>
        <v>0</v>
      </c>
      <c r="G1234" s="51" t="str">
        <f t="shared" si="4"/>
        <v>50% of All SS</v>
      </c>
      <c r="H1234" s="51">
        <f>IF('Line By Line'!$E$14&lt;D1234,D1234-'Line By Line'!$E$14-E1234,0)</f>
        <v>131000</v>
      </c>
      <c r="I1234" s="52">
        <f>H1234*'SS taxation calculator'!$E$32</f>
        <v>111350</v>
      </c>
      <c r="J1234" s="52">
        <f t="shared" si="5"/>
        <v>0</v>
      </c>
      <c r="K1234" s="204" t="str">
        <f t="shared" si="6"/>
        <v>#DIV/0!</v>
      </c>
      <c r="L1234" s="54" t="str">
        <f>CONCATENATE("Adding $",ROUND(B1234/1000,1),"K actually added $",ROUND((B1234+(J1234-'SS taxation calculator'!$G$8))/1000,1),"K")</f>
        <v>Adding $175K actually added $175K</v>
      </c>
      <c r="M1234" s="61">
        <f>'SS taxation calculator'!$C$7+'SS taxation calculator'!$C$8+'SS taxation calculator'!$C$9+B1234</f>
        <v>175000</v>
      </c>
      <c r="N1234" s="55">
        <f>J1234+B1234+'SS taxation calculator'!$C$7</f>
        <v>175000</v>
      </c>
      <c r="O1234" s="55">
        <f t="shared" si="15"/>
        <v>31500</v>
      </c>
      <c r="P1234" s="132">
        <f>VLOOKUP('SS taxation calculator'!$C$12,'SS taxation calculator'!$BC$6:$BF$16,3,FALSE)</f>
        <v>0</v>
      </c>
      <c r="Q1234" s="132">
        <f>VLOOKUP('SS taxation calculator'!$C$12,'SS taxation calculator'!$BC$6:$BF$16,4,FALSE)</f>
        <v>0</v>
      </c>
      <c r="R1234" s="132">
        <f t="shared" si="8"/>
        <v>1</v>
      </c>
      <c r="S1234" s="205">
        <f>VLOOKUP('SS taxation calculator'!$C$12,'SS taxation calculator'!$BC$6:$BF$16,2,FALSE)</f>
        <v>0</v>
      </c>
      <c r="T1234" s="132">
        <f t="shared" si="9"/>
        <v>0</v>
      </c>
    </row>
    <row r="1235" ht="15.75" customHeight="1">
      <c r="A1235" s="55">
        <f t="shared" si="13"/>
        <v>144500</v>
      </c>
      <c r="B1235" s="52">
        <f t="shared" si="14"/>
        <v>176000</v>
      </c>
      <c r="C1235" s="51">
        <f>'SS taxation calculator'!$G$7</f>
        <v>0</v>
      </c>
      <c r="D1235" s="52">
        <f>'SS taxation calculator'!$C$7+B1235+'SS taxation calculator'!$C$8+'SS taxation calculator'!$C$9*0.5-'Line By Line'!$E$12</f>
        <v>176000</v>
      </c>
      <c r="E1235" s="52">
        <f>IF(D1235&lt;'Line By Line'!$E$14,0,MIN(D1235-'Line By Line'!$E$14,'Line By Line'!$E$16))</f>
        <v>12000</v>
      </c>
      <c r="F1235" s="52">
        <f t="shared" si="3"/>
        <v>0</v>
      </c>
      <c r="G1235" s="51" t="str">
        <f t="shared" si="4"/>
        <v>50% of All SS</v>
      </c>
      <c r="H1235" s="51">
        <f>IF('Line By Line'!$E$14&lt;D1235,D1235-'Line By Line'!$E$14-E1235,0)</f>
        <v>132000</v>
      </c>
      <c r="I1235" s="52">
        <f>H1235*'SS taxation calculator'!$E$32</f>
        <v>112200</v>
      </c>
      <c r="J1235" s="52">
        <f t="shared" si="5"/>
        <v>0</v>
      </c>
      <c r="K1235" s="204" t="str">
        <f t="shared" si="6"/>
        <v>#DIV/0!</v>
      </c>
      <c r="L1235" s="54" t="str">
        <f>CONCATENATE("Adding $",ROUND(B1235/1000,1),"K actually added $",ROUND((B1235+(J1235-'SS taxation calculator'!$G$8))/1000,1),"K")</f>
        <v>Adding $176K actually added $176K</v>
      </c>
      <c r="M1235" s="61">
        <f>'SS taxation calculator'!$C$7+'SS taxation calculator'!$C$8+'SS taxation calculator'!$C$9+B1235</f>
        <v>176000</v>
      </c>
      <c r="N1235" s="55">
        <f>J1235+B1235+'SS taxation calculator'!$C$7</f>
        <v>176000</v>
      </c>
      <c r="O1235" s="55">
        <f t="shared" si="15"/>
        <v>31500</v>
      </c>
      <c r="P1235" s="132">
        <f>VLOOKUP('SS taxation calculator'!$C$12,'SS taxation calculator'!$BC$6:$BF$16,3,FALSE)</f>
        <v>0</v>
      </c>
      <c r="Q1235" s="132">
        <f>VLOOKUP('SS taxation calculator'!$C$12,'SS taxation calculator'!$BC$6:$BF$16,4,FALSE)</f>
        <v>0</v>
      </c>
      <c r="R1235" s="132">
        <f t="shared" si="8"/>
        <v>1</v>
      </c>
      <c r="S1235" s="205">
        <f>VLOOKUP('SS taxation calculator'!$C$12,'SS taxation calculator'!$BC$6:$BF$16,2,FALSE)</f>
        <v>0</v>
      </c>
      <c r="T1235" s="132">
        <f t="shared" si="9"/>
        <v>0</v>
      </c>
    </row>
    <row r="1236" ht="15.75" customHeight="1">
      <c r="A1236" s="55">
        <f t="shared" si="13"/>
        <v>145500</v>
      </c>
      <c r="B1236" s="52">
        <f t="shared" si="14"/>
        <v>177000</v>
      </c>
      <c r="C1236" s="51">
        <f>'SS taxation calculator'!$G$7</f>
        <v>0</v>
      </c>
      <c r="D1236" s="52">
        <f>'SS taxation calculator'!$C$7+B1236+'SS taxation calculator'!$C$8+'SS taxation calculator'!$C$9*0.5-'Line By Line'!$E$12</f>
        <v>177000</v>
      </c>
      <c r="E1236" s="52">
        <f>IF(D1236&lt;'Line By Line'!$E$14,0,MIN(D1236-'Line By Line'!$E$14,'Line By Line'!$E$16))</f>
        <v>12000</v>
      </c>
      <c r="F1236" s="52">
        <f t="shared" si="3"/>
        <v>0</v>
      </c>
      <c r="G1236" s="51" t="str">
        <f t="shared" si="4"/>
        <v>50% of All SS</v>
      </c>
      <c r="H1236" s="51">
        <f>IF('Line By Line'!$E$14&lt;D1236,D1236-'Line By Line'!$E$14-E1236,0)</f>
        <v>133000</v>
      </c>
      <c r="I1236" s="52">
        <f>H1236*'SS taxation calculator'!$E$32</f>
        <v>113050</v>
      </c>
      <c r="J1236" s="52">
        <f t="shared" si="5"/>
        <v>0</v>
      </c>
      <c r="K1236" s="204" t="str">
        <f t="shared" si="6"/>
        <v>#DIV/0!</v>
      </c>
      <c r="L1236" s="54" t="str">
        <f>CONCATENATE("Adding $",ROUND(B1236/1000,1),"K actually added $",ROUND((B1236+(J1236-'SS taxation calculator'!$G$8))/1000,1),"K")</f>
        <v>Adding $177K actually added $177K</v>
      </c>
      <c r="M1236" s="61">
        <f>'SS taxation calculator'!$C$7+'SS taxation calculator'!$C$8+'SS taxation calculator'!$C$9+B1236</f>
        <v>177000</v>
      </c>
      <c r="N1236" s="55">
        <f>J1236+B1236+'SS taxation calculator'!$C$7</f>
        <v>177000</v>
      </c>
      <c r="O1236" s="55">
        <f t="shared" si="15"/>
        <v>31500</v>
      </c>
      <c r="P1236" s="132">
        <f>VLOOKUP('SS taxation calculator'!$C$12,'SS taxation calculator'!$BC$6:$BF$16,3,FALSE)</f>
        <v>0</v>
      </c>
      <c r="Q1236" s="132">
        <f>VLOOKUP('SS taxation calculator'!$C$12,'SS taxation calculator'!$BC$6:$BF$16,4,FALSE)</f>
        <v>0</v>
      </c>
      <c r="R1236" s="132">
        <f t="shared" si="8"/>
        <v>1</v>
      </c>
      <c r="S1236" s="205">
        <f>VLOOKUP('SS taxation calculator'!$C$12,'SS taxation calculator'!$BC$6:$BF$16,2,FALSE)</f>
        <v>0</v>
      </c>
      <c r="T1236" s="132">
        <f t="shared" si="9"/>
        <v>0</v>
      </c>
    </row>
    <row r="1237" ht="15.75" customHeight="1">
      <c r="A1237" s="55">
        <f t="shared" si="13"/>
        <v>146500</v>
      </c>
      <c r="B1237" s="52">
        <f t="shared" si="14"/>
        <v>178000</v>
      </c>
      <c r="C1237" s="51">
        <f>'SS taxation calculator'!$G$7</f>
        <v>0</v>
      </c>
      <c r="D1237" s="52">
        <f>'SS taxation calculator'!$C$7+B1237+'SS taxation calculator'!$C$8+'SS taxation calculator'!$C$9*0.5-'Line By Line'!$E$12</f>
        <v>178000</v>
      </c>
      <c r="E1237" s="52">
        <f>IF(D1237&lt;'Line By Line'!$E$14,0,MIN(D1237-'Line By Line'!$E$14,'Line By Line'!$E$16))</f>
        <v>12000</v>
      </c>
      <c r="F1237" s="52">
        <f t="shared" si="3"/>
        <v>0</v>
      </c>
      <c r="G1237" s="51" t="str">
        <f t="shared" si="4"/>
        <v>50% of All SS</v>
      </c>
      <c r="H1237" s="51">
        <f>IF('Line By Line'!$E$14&lt;D1237,D1237-'Line By Line'!$E$14-E1237,0)</f>
        <v>134000</v>
      </c>
      <c r="I1237" s="52">
        <f>H1237*'SS taxation calculator'!$E$32</f>
        <v>113900</v>
      </c>
      <c r="J1237" s="52">
        <f t="shared" si="5"/>
        <v>0</v>
      </c>
      <c r="K1237" s="204" t="str">
        <f t="shared" si="6"/>
        <v>#DIV/0!</v>
      </c>
      <c r="L1237" s="54" t="str">
        <f>CONCATENATE("Adding $",ROUND(B1237/1000,1),"K actually added $",ROUND((B1237+(J1237-'SS taxation calculator'!$G$8))/1000,1),"K")</f>
        <v>Adding $178K actually added $178K</v>
      </c>
      <c r="M1237" s="61">
        <f>'SS taxation calculator'!$C$7+'SS taxation calculator'!$C$8+'SS taxation calculator'!$C$9+B1237</f>
        <v>178000</v>
      </c>
      <c r="N1237" s="55">
        <f>J1237+B1237+'SS taxation calculator'!$C$7</f>
        <v>178000</v>
      </c>
      <c r="O1237" s="55">
        <f t="shared" si="15"/>
        <v>31500</v>
      </c>
      <c r="P1237" s="132">
        <f>VLOOKUP('SS taxation calculator'!$C$12,'SS taxation calculator'!$BC$6:$BF$16,3,FALSE)</f>
        <v>0</v>
      </c>
      <c r="Q1237" s="132">
        <f>VLOOKUP('SS taxation calculator'!$C$12,'SS taxation calculator'!$BC$6:$BF$16,4,FALSE)</f>
        <v>0</v>
      </c>
      <c r="R1237" s="132">
        <f t="shared" si="8"/>
        <v>1</v>
      </c>
      <c r="S1237" s="205">
        <f>VLOOKUP('SS taxation calculator'!$C$12,'SS taxation calculator'!$BC$6:$BF$16,2,FALSE)</f>
        <v>0</v>
      </c>
      <c r="T1237" s="132">
        <f t="shared" si="9"/>
        <v>0</v>
      </c>
    </row>
    <row r="1238" ht="15.75" customHeight="1">
      <c r="A1238" s="55">
        <f t="shared" si="13"/>
        <v>147500</v>
      </c>
      <c r="B1238" s="52">
        <f t="shared" si="14"/>
        <v>179000</v>
      </c>
      <c r="C1238" s="51">
        <f>'SS taxation calculator'!$G$7</f>
        <v>0</v>
      </c>
      <c r="D1238" s="52">
        <f>'SS taxation calculator'!$C$7+B1238+'SS taxation calculator'!$C$8+'SS taxation calculator'!$C$9*0.5-'Line By Line'!$E$12</f>
        <v>179000</v>
      </c>
      <c r="E1238" s="52">
        <f>IF(D1238&lt;'Line By Line'!$E$14,0,MIN(D1238-'Line By Line'!$E$14,'Line By Line'!$E$16))</f>
        <v>12000</v>
      </c>
      <c r="F1238" s="52">
        <f t="shared" si="3"/>
        <v>0</v>
      </c>
      <c r="G1238" s="51" t="str">
        <f t="shared" si="4"/>
        <v>50% of All SS</v>
      </c>
      <c r="H1238" s="51">
        <f>IF('Line By Line'!$E$14&lt;D1238,D1238-'Line By Line'!$E$14-E1238,0)</f>
        <v>135000</v>
      </c>
      <c r="I1238" s="52">
        <f>H1238*'SS taxation calculator'!$E$32</f>
        <v>114750</v>
      </c>
      <c r="J1238" s="52">
        <f t="shared" si="5"/>
        <v>0</v>
      </c>
      <c r="K1238" s="204" t="str">
        <f t="shared" si="6"/>
        <v>#DIV/0!</v>
      </c>
      <c r="L1238" s="54" t="str">
        <f>CONCATENATE("Adding $",ROUND(B1238/1000,1),"K actually added $",ROUND((B1238+(J1238-'SS taxation calculator'!$G$8))/1000,1),"K")</f>
        <v>Adding $179K actually added $179K</v>
      </c>
      <c r="M1238" s="61">
        <f>'SS taxation calculator'!$C$7+'SS taxation calculator'!$C$8+'SS taxation calculator'!$C$9+B1238</f>
        <v>179000</v>
      </c>
      <c r="N1238" s="55">
        <f>J1238+B1238+'SS taxation calculator'!$C$7</f>
        <v>179000</v>
      </c>
      <c r="O1238" s="55">
        <f t="shared" si="15"/>
        <v>31500</v>
      </c>
      <c r="P1238" s="132">
        <f>VLOOKUP('SS taxation calculator'!$C$12,'SS taxation calculator'!$BC$6:$BF$16,3,FALSE)</f>
        <v>0</v>
      </c>
      <c r="Q1238" s="132">
        <f>VLOOKUP('SS taxation calculator'!$C$12,'SS taxation calculator'!$BC$6:$BF$16,4,FALSE)</f>
        <v>0</v>
      </c>
      <c r="R1238" s="132">
        <f t="shared" si="8"/>
        <v>1</v>
      </c>
      <c r="S1238" s="205">
        <f>VLOOKUP('SS taxation calculator'!$C$12,'SS taxation calculator'!$BC$6:$BF$16,2,FALSE)</f>
        <v>0</v>
      </c>
      <c r="T1238" s="132">
        <f t="shared" si="9"/>
        <v>0</v>
      </c>
    </row>
    <row r="1239" ht="15.75" customHeight="1">
      <c r="A1239" s="55">
        <f t="shared" si="13"/>
        <v>148500</v>
      </c>
      <c r="B1239" s="52">
        <f t="shared" si="14"/>
        <v>180000</v>
      </c>
      <c r="C1239" s="51">
        <f>'SS taxation calculator'!$G$7</f>
        <v>0</v>
      </c>
      <c r="D1239" s="52">
        <f>'SS taxation calculator'!$C$7+B1239+'SS taxation calculator'!$C$8+'SS taxation calculator'!$C$9*0.5-'Line By Line'!$E$12</f>
        <v>180000</v>
      </c>
      <c r="E1239" s="52">
        <f>IF(D1239&lt;'Line By Line'!$E$14,0,MIN(D1239-'Line By Line'!$E$14,'Line By Line'!$E$16))</f>
        <v>12000</v>
      </c>
      <c r="F1239" s="52">
        <f t="shared" si="3"/>
        <v>0</v>
      </c>
      <c r="G1239" s="51" t="str">
        <f t="shared" si="4"/>
        <v>50% of All SS</v>
      </c>
      <c r="H1239" s="51">
        <f>IF('Line By Line'!$E$14&lt;D1239,D1239-'Line By Line'!$E$14-E1239,0)</f>
        <v>136000</v>
      </c>
      <c r="I1239" s="52">
        <f>H1239*'SS taxation calculator'!$E$32</f>
        <v>115600</v>
      </c>
      <c r="J1239" s="52">
        <f t="shared" si="5"/>
        <v>0</v>
      </c>
      <c r="K1239" s="204" t="str">
        <f t="shared" si="6"/>
        <v>#DIV/0!</v>
      </c>
      <c r="L1239" s="54" t="str">
        <f>CONCATENATE("Adding $",ROUND(B1239/1000,1),"K actually added $",ROUND((B1239+(J1239-'SS taxation calculator'!$G$8))/1000,1),"K")</f>
        <v>Adding $180K actually added $180K</v>
      </c>
      <c r="M1239" s="61">
        <f>'SS taxation calculator'!$C$7+'SS taxation calculator'!$C$8+'SS taxation calculator'!$C$9+B1239</f>
        <v>180000</v>
      </c>
      <c r="N1239" s="55">
        <f>J1239+B1239+'SS taxation calculator'!$C$7</f>
        <v>180000</v>
      </c>
      <c r="O1239" s="55">
        <f t="shared" si="15"/>
        <v>31500</v>
      </c>
      <c r="P1239" s="132">
        <f>VLOOKUP('SS taxation calculator'!$C$12,'SS taxation calculator'!$BC$6:$BF$16,3,FALSE)</f>
        <v>0</v>
      </c>
      <c r="Q1239" s="132">
        <f>VLOOKUP('SS taxation calculator'!$C$12,'SS taxation calculator'!$BC$6:$BF$16,4,FALSE)</f>
        <v>0</v>
      </c>
      <c r="R1239" s="132">
        <f t="shared" si="8"/>
        <v>1</v>
      </c>
      <c r="S1239" s="205">
        <f>VLOOKUP('SS taxation calculator'!$C$12,'SS taxation calculator'!$BC$6:$BF$16,2,FALSE)</f>
        <v>0</v>
      </c>
      <c r="T1239" s="132">
        <f t="shared" si="9"/>
        <v>0</v>
      </c>
    </row>
    <row r="1240" ht="15.75" customHeight="1">
      <c r="A1240" s="55">
        <f t="shared" si="13"/>
        <v>149500</v>
      </c>
      <c r="B1240" s="52">
        <f t="shared" si="14"/>
        <v>181000</v>
      </c>
      <c r="C1240" s="51">
        <f>'SS taxation calculator'!$G$7</f>
        <v>0</v>
      </c>
      <c r="D1240" s="52">
        <f>'SS taxation calculator'!$C$7+B1240+'SS taxation calculator'!$C$8+'SS taxation calculator'!$C$9*0.5-'Line By Line'!$E$12</f>
        <v>181000</v>
      </c>
      <c r="E1240" s="52">
        <f>IF(D1240&lt;'Line By Line'!$E$14,0,MIN(D1240-'Line By Line'!$E$14,'Line By Line'!$E$16))</f>
        <v>12000</v>
      </c>
      <c r="F1240" s="52">
        <f t="shared" si="3"/>
        <v>0</v>
      </c>
      <c r="G1240" s="51" t="str">
        <f t="shared" si="4"/>
        <v>50% of All SS</v>
      </c>
      <c r="H1240" s="51">
        <f>IF('Line By Line'!$E$14&lt;D1240,D1240-'Line By Line'!$E$14-E1240,0)</f>
        <v>137000</v>
      </c>
      <c r="I1240" s="52">
        <f>H1240*'SS taxation calculator'!$E$32</f>
        <v>116450</v>
      </c>
      <c r="J1240" s="52">
        <f t="shared" si="5"/>
        <v>0</v>
      </c>
      <c r="K1240" s="204" t="str">
        <f t="shared" si="6"/>
        <v>#DIV/0!</v>
      </c>
      <c r="L1240" s="54" t="str">
        <f>CONCATENATE("Adding $",ROUND(B1240/1000,1),"K actually added $",ROUND((B1240+(J1240-'SS taxation calculator'!$G$8))/1000,1),"K")</f>
        <v>Adding $181K actually added $181K</v>
      </c>
      <c r="M1240" s="61">
        <f>'SS taxation calculator'!$C$7+'SS taxation calculator'!$C$8+'SS taxation calculator'!$C$9+B1240</f>
        <v>181000</v>
      </c>
      <c r="N1240" s="55">
        <f>J1240+B1240+'SS taxation calculator'!$C$7</f>
        <v>181000</v>
      </c>
      <c r="O1240" s="55">
        <f t="shared" si="15"/>
        <v>31500</v>
      </c>
      <c r="P1240" s="132">
        <f>VLOOKUP('SS taxation calculator'!$C$12,'SS taxation calculator'!$BC$6:$BF$16,3,FALSE)</f>
        <v>0</v>
      </c>
      <c r="Q1240" s="132">
        <f>VLOOKUP('SS taxation calculator'!$C$12,'SS taxation calculator'!$BC$6:$BF$16,4,FALSE)</f>
        <v>0</v>
      </c>
      <c r="R1240" s="132">
        <f t="shared" si="8"/>
        <v>1</v>
      </c>
      <c r="S1240" s="205">
        <f>VLOOKUP('SS taxation calculator'!$C$12,'SS taxation calculator'!$BC$6:$BF$16,2,FALSE)</f>
        <v>0</v>
      </c>
      <c r="T1240" s="132">
        <f t="shared" si="9"/>
        <v>0</v>
      </c>
    </row>
    <row r="1241" ht="15.75" customHeight="1">
      <c r="A1241" s="55">
        <f t="shared" si="13"/>
        <v>150500</v>
      </c>
      <c r="B1241" s="52">
        <f t="shared" si="14"/>
        <v>182000</v>
      </c>
      <c r="C1241" s="51">
        <f>'SS taxation calculator'!$G$7</f>
        <v>0</v>
      </c>
      <c r="D1241" s="52">
        <f>'SS taxation calculator'!$C$7+B1241+'SS taxation calculator'!$C$8+'SS taxation calculator'!$C$9*0.5-'Line By Line'!$E$12</f>
        <v>182000</v>
      </c>
      <c r="E1241" s="52">
        <f>IF(D1241&lt;'Line By Line'!$E$14,0,MIN(D1241-'Line By Line'!$E$14,'Line By Line'!$E$16))</f>
        <v>12000</v>
      </c>
      <c r="F1241" s="52">
        <f t="shared" si="3"/>
        <v>0</v>
      </c>
      <c r="G1241" s="51" t="str">
        <f t="shared" si="4"/>
        <v>50% of All SS</v>
      </c>
      <c r="H1241" s="51">
        <f>IF('Line By Line'!$E$14&lt;D1241,D1241-'Line By Line'!$E$14-E1241,0)</f>
        <v>138000</v>
      </c>
      <c r="I1241" s="52">
        <f>H1241*'SS taxation calculator'!$E$32</f>
        <v>117300</v>
      </c>
      <c r="J1241" s="52">
        <f t="shared" si="5"/>
        <v>0</v>
      </c>
      <c r="K1241" s="204" t="str">
        <f t="shared" si="6"/>
        <v>#DIV/0!</v>
      </c>
      <c r="L1241" s="54" t="str">
        <f>CONCATENATE("Adding $",ROUND(B1241/1000,1),"K actually added $",ROUND((B1241+(J1241-'SS taxation calculator'!$G$8))/1000,1),"K")</f>
        <v>Adding $182K actually added $182K</v>
      </c>
      <c r="M1241" s="61">
        <f>'SS taxation calculator'!$C$7+'SS taxation calculator'!$C$8+'SS taxation calculator'!$C$9+B1241</f>
        <v>182000</v>
      </c>
      <c r="N1241" s="55">
        <f>J1241+B1241+'SS taxation calculator'!$C$7</f>
        <v>182000</v>
      </c>
      <c r="O1241" s="55">
        <f t="shared" si="15"/>
        <v>31500</v>
      </c>
      <c r="P1241" s="132">
        <f>VLOOKUP('SS taxation calculator'!$C$12,'SS taxation calculator'!$BC$6:$BF$16,3,FALSE)</f>
        <v>0</v>
      </c>
      <c r="Q1241" s="132">
        <f>VLOOKUP('SS taxation calculator'!$C$12,'SS taxation calculator'!$BC$6:$BF$16,4,FALSE)</f>
        <v>0</v>
      </c>
      <c r="R1241" s="132">
        <f t="shared" si="8"/>
        <v>1</v>
      </c>
      <c r="S1241" s="205">
        <f>VLOOKUP('SS taxation calculator'!$C$12,'SS taxation calculator'!$BC$6:$BF$16,2,FALSE)</f>
        <v>0</v>
      </c>
      <c r="T1241" s="132">
        <f t="shared" si="9"/>
        <v>0</v>
      </c>
    </row>
    <row r="1242" ht="15.75" customHeight="1">
      <c r="A1242" s="55">
        <f t="shared" si="13"/>
        <v>151500</v>
      </c>
      <c r="B1242" s="52">
        <f t="shared" si="14"/>
        <v>183000</v>
      </c>
      <c r="C1242" s="51">
        <f>'SS taxation calculator'!$G$7</f>
        <v>0</v>
      </c>
      <c r="D1242" s="52">
        <f>'SS taxation calculator'!$C$7+B1242+'SS taxation calculator'!$C$8+'SS taxation calculator'!$C$9*0.5-'Line By Line'!$E$12</f>
        <v>183000</v>
      </c>
      <c r="E1242" s="52">
        <f>IF(D1242&lt;'Line By Line'!$E$14,0,MIN(D1242-'Line By Line'!$E$14,'Line By Line'!$E$16))</f>
        <v>12000</v>
      </c>
      <c r="F1242" s="52">
        <f t="shared" si="3"/>
        <v>0</v>
      </c>
      <c r="G1242" s="51" t="str">
        <f t="shared" si="4"/>
        <v>50% of All SS</v>
      </c>
      <c r="H1242" s="51">
        <f>IF('Line By Line'!$E$14&lt;D1242,D1242-'Line By Line'!$E$14-E1242,0)</f>
        <v>139000</v>
      </c>
      <c r="I1242" s="52">
        <f>H1242*'SS taxation calculator'!$E$32</f>
        <v>118150</v>
      </c>
      <c r="J1242" s="52">
        <f t="shared" si="5"/>
        <v>0</v>
      </c>
      <c r="K1242" s="204" t="str">
        <f t="shared" si="6"/>
        <v>#DIV/0!</v>
      </c>
      <c r="L1242" s="54" t="str">
        <f>CONCATENATE("Adding $",ROUND(B1242/1000,1),"K actually added $",ROUND((B1242+(J1242-'SS taxation calculator'!$G$8))/1000,1),"K")</f>
        <v>Adding $183K actually added $183K</v>
      </c>
      <c r="M1242" s="61">
        <f>'SS taxation calculator'!$C$7+'SS taxation calculator'!$C$8+'SS taxation calculator'!$C$9+B1242</f>
        <v>183000</v>
      </c>
      <c r="N1242" s="55">
        <f>J1242+B1242+'SS taxation calculator'!$C$7</f>
        <v>183000</v>
      </c>
      <c r="O1242" s="55">
        <f t="shared" si="15"/>
        <v>31500</v>
      </c>
      <c r="P1242" s="132">
        <f>VLOOKUP('SS taxation calculator'!$C$12,'SS taxation calculator'!$BC$6:$BF$16,3,FALSE)</f>
        <v>0</v>
      </c>
      <c r="Q1242" s="132">
        <f>VLOOKUP('SS taxation calculator'!$C$12,'SS taxation calculator'!$BC$6:$BF$16,4,FALSE)</f>
        <v>0</v>
      </c>
      <c r="R1242" s="132">
        <f t="shared" si="8"/>
        <v>1</v>
      </c>
      <c r="S1242" s="205">
        <f>VLOOKUP('SS taxation calculator'!$C$12,'SS taxation calculator'!$BC$6:$BF$16,2,FALSE)</f>
        <v>0</v>
      </c>
      <c r="T1242" s="132">
        <f t="shared" si="9"/>
        <v>0</v>
      </c>
    </row>
    <row r="1243" ht="15.75" customHeight="1">
      <c r="A1243" s="55">
        <f t="shared" si="13"/>
        <v>152500</v>
      </c>
      <c r="B1243" s="52">
        <f t="shared" si="14"/>
        <v>184000</v>
      </c>
      <c r="C1243" s="51">
        <f>'SS taxation calculator'!$G$7</f>
        <v>0</v>
      </c>
      <c r="D1243" s="52">
        <f>'SS taxation calculator'!$C$7+B1243+'SS taxation calculator'!$C$8+'SS taxation calculator'!$C$9*0.5-'Line By Line'!$E$12</f>
        <v>184000</v>
      </c>
      <c r="E1243" s="52">
        <f>IF(D1243&lt;'Line By Line'!$E$14,0,MIN(D1243-'Line By Line'!$E$14,'Line By Line'!$E$16))</f>
        <v>12000</v>
      </c>
      <c r="F1243" s="52">
        <f t="shared" si="3"/>
        <v>0</v>
      </c>
      <c r="G1243" s="51" t="str">
        <f t="shared" si="4"/>
        <v>50% of All SS</v>
      </c>
      <c r="H1243" s="51">
        <f>IF('Line By Line'!$E$14&lt;D1243,D1243-'Line By Line'!$E$14-E1243,0)</f>
        <v>140000</v>
      </c>
      <c r="I1243" s="52">
        <f>H1243*'SS taxation calculator'!$E$32</f>
        <v>119000</v>
      </c>
      <c r="J1243" s="52">
        <f t="shared" si="5"/>
        <v>0</v>
      </c>
      <c r="K1243" s="204" t="str">
        <f t="shared" si="6"/>
        <v>#DIV/0!</v>
      </c>
      <c r="L1243" s="54" t="str">
        <f>CONCATENATE("Adding $",ROUND(B1243/1000,1),"K actually added $",ROUND((B1243+(J1243-'SS taxation calculator'!$G$8))/1000,1),"K")</f>
        <v>Adding $184K actually added $184K</v>
      </c>
      <c r="M1243" s="61">
        <f>'SS taxation calculator'!$C$7+'SS taxation calculator'!$C$8+'SS taxation calculator'!$C$9+B1243</f>
        <v>184000</v>
      </c>
      <c r="N1243" s="55">
        <f>J1243+B1243+'SS taxation calculator'!$C$7</f>
        <v>184000</v>
      </c>
      <c r="O1243" s="55">
        <f t="shared" si="15"/>
        <v>31500</v>
      </c>
      <c r="P1243" s="132">
        <f>VLOOKUP('SS taxation calculator'!$C$12,'SS taxation calculator'!$BC$6:$BF$16,3,FALSE)</f>
        <v>0</v>
      </c>
      <c r="Q1243" s="132">
        <f>VLOOKUP('SS taxation calculator'!$C$12,'SS taxation calculator'!$BC$6:$BF$16,4,FALSE)</f>
        <v>0</v>
      </c>
      <c r="R1243" s="132">
        <f t="shared" si="8"/>
        <v>1</v>
      </c>
      <c r="S1243" s="205">
        <f>VLOOKUP('SS taxation calculator'!$C$12,'SS taxation calculator'!$BC$6:$BF$16,2,FALSE)</f>
        <v>0</v>
      </c>
      <c r="T1243" s="132">
        <f t="shared" si="9"/>
        <v>0</v>
      </c>
    </row>
    <row r="1244" ht="15.75" customHeight="1">
      <c r="A1244" s="55">
        <f t="shared" si="13"/>
        <v>153500</v>
      </c>
      <c r="B1244" s="52">
        <f t="shared" si="14"/>
        <v>185000</v>
      </c>
      <c r="C1244" s="51">
        <f>'SS taxation calculator'!$G$7</f>
        <v>0</v>
      </c>
      <c r="D1244" s="52">
        <f>'SS taxation calculator'!$C$7+B1244+'SS taxation calculator'!$C$8+'SS taxation calculator'!$C$9*0.5-'Line By Line'!$E$12</f>
        <v>185000</v>
      </c>
      <c r="E1244" s="52">
        <f>IF(D1244&lt;'Line By Line'!$E$14,0,MIN(D1244-'Line By Line'!$E$14,'Line By Line'!$E$16))</f>
        <v>12000</v>
      </c>
      <c r="F1244" s="52">
        <f t="shared" si="3"/>
        <v>0</v>
      </c>
      <c r="G1244" s="51" t="str">
        <f t="shared" si="4"/>
        <v>50% of All SS</v>
      </c>
      <c r="H1244" s="51">
        <f>IF('Line By Line'!$E$14&lt;D1244,D1244-'Line By Line'!$E$14-E1244,0)</f>
        <v>141000</v>
      </c>
      <c r="I1244" s="52">
        <f>H1244*'SS taxation calculator'!$E$32</f>
        <v>119850</v>
      </c>
      <c r="J1244" s="52">
        <f t="shared" si="5"/>
        <v>0</v>
      </c>
      <c r="K1244" s="204" t="str">
        <f t="shared" si="6"/>
        <v>#DIV/0!</v>
      </c>
      <c r="L1244" s="54" t="str">
        <f>CONCATENATE("Adding $",ROUND(B1244/1000,1),"K actually added $",ROUND((B1244+(J1244-'SS taxation calculator'!$G$8))/1000,1),"K")</f>
        <v>Adding $185K actually added $185K</v>
      </c>
      <c r="M1244" s="61">
        <f>'SS taxation calculator'!$C$7+'SS taxation calculator'!$C$8+'SS taxation calculator'!$C$9+B1244</f>
        <v>185000</v>
      </c>
      <c r="N1244" s="55">
        <f>J1244+B1244+'SS taxation calculator'!$C$7</f>
        <v>185000</v>
      </c>
      <c r="O1244" s="55">
        <f t="shared" si="15"/>
        <v>31500</v>
      </c>
      <c r="P1244" s="132">
        <f>VLOOKUP('SS taxation calculator'!$C$12,'SS taxation calculator'!$BC$6:$BF$16,3,FALSE)</f>
        <v>0</v>
      </c>
      <c r="Q1244" s="132">
        <f>VLOOKUP('SS taxation calculator'!$C$12,'SS taxation calculator'!$BC$6:$BF$16,4,FALSE)</f>
        <v>0</v>
      </c>
      <c r="R1244" s="132">
        <f t="shared" si="8"/>
        <v>1</v>
      </c>
      <c r="S1244" s="205">
        <f>VLOOKUP('SS taxation calculator'!$C$12,'SS taxation calculator'!$BC$6:$BF$16,2,FALSE)</f>
        <v>0</v>
      </c>
      <c r="T1244" s="132">
        <f t="shared" si="9"/>
        <v>0</v>
      </c>
    </row>
    <row r="1245" ht="15.75" customHeight="1">
      <c r="A1245" s="55">
        <f t="shared" si="13"/>
        <v>154500</v>
      </c>
      <c r="B1245" s="52">
        <f t="shared" si="14"/>
        <v>186000</v>
      </c>
      <c r="C1245" s="51">
        <f>'SS taxation calculator'!$G$7</f>
        <v>0</v>
      </c>
      <c r="D1245" s="52">
        <f>'SS taxation calculator'!$C$7+B1245+'SS taxation calculator'!$C$8+'SS taxation calculator'!$C$9*0.5-'Line By Line'!$E$12</f>
        <v>186000</v>
      </c>
      <c r="E1245" s="52">
        <f>IF(D1245&lt;'Line By Line'!$E$14,0,MIN(D1245-'Line By Line'!$E$14,'Line By Line'!$E$16))</f>
        <v>12000</v>
      </c>
      <c r="F1245" s="52">
        <f t="shared" si="3"/>
        <v>0</v>
      </c>
      <c r="G1245" s="51" t="str">
        <f t="shared" si="4"/>
        <v>50% of All SS</v>
      </c>
      <c r="H1245" s="51">
        <f>IF('Line By Line'!$E$14&lt;D1245,D1245-'Line By Line'!$E$14-E1245,0)</f>
        <v>142000</v>
      </c>
      <c r="I1245" s="52">
        <f>H1245*'SS taxation calculator'!$E$32</f>
        <v>120700</v>
      </c>
      <c r="J1245" s="52">
        <f t="shared" si="5"/>
        <v>0</v>
      </c>
      <c r="K1245" s="204" t="str">
        <f t="shared" si="6"/>
        <v>#DIV/0!</v>
      </c>
      <c r="L1245" s="54" t="str">
        <f>CONCATENATE("Adding $",ROUND(B1245/1000,1),"K actually added $",ROUND((B1245+(J1245-'SS taxation calculator'!$G$8))/1000,1),"K")</f>
        <v>Adding $186K actually added $186K</v>
      </c>
      <c r="M1245" s="61">
        <f>'SS taxation calculator'!$C$7+'SS taxation calculator'!$C$8+'SS taxation calculator'!$C$9+B1245</f>
        <v>186000</v>
      </c>
      <c r="N1245" s="55">
        <f>J1245+B1245+'SS taxation calculator'!$C$7</f>
        <v>186000</v>
      </c>
      <c r="O1245" s="55">
        <f t="shared" si="15"/>
        <v>31500</v>
      </c>
      <c r="P1245" s="132">
        <f>VLOOKUP('SS taxation calculator'!$C$12,'SS taxation calculator'!$BC$6:$BF$16,3,FALSE)</f>
        <v>0</v>
      </c>
      <c r="Q1245" s="132">
        <f>VLOOKUP('SS taxation calculator'!$C$12,'SS taxation calculator'!$BC$6:$BF$16,4,FALSE)</f>
        <v>0</v>
      </c>
      <c r="R1245" s="132">
        <f t="shared" si="8"/>
        <v>1</v>
      </c>
      <c r="S1245" s="205">
        <f>VLOOKUP('SS taxation calculator'!$C$12,'SS taxation calculator'!$BC$6:$BF$16,2,FALSE)</f>
        <v>0</v>
      </c>
      <c r="T1245" s="132">
        <f t="shared" si="9"/>
        <v>0</v>
      </c>
    </row>
    <row r="1246" ht="15.75" customHeight="1">
      <c r="A1246" s="55">
        <f t="shared" si="13"/>
        <v>155500</v>
      </c>
      <c r="B1246" s="52">
        <f t="shared" si="14"/>
        <v>187000</v>
      </c>
      <c r="C1246" s="51">
        <f>'SS taxation calculator'!$G$7</f>
        <v>0</v>
      </c>
      <c r="D1246" s="52">
        <f>'SS taxation calculator'!$C$7+B1246+'SS taxation calculator'!$C$8+'SS taxation calculator'!$C$9*0.5-'Line By Line'!$E$12</f>
        <v>187000</v>
      </c>
      <c r="E1246" s="52">
        <f>IF(D1246&lt;'Line By Line'!$E$14,0,MIN(D1246-'Line By Line'!$E$14,'Line By Line'!$E$16))</f>
        <v>12000</v>
      </c>
      <c r="F1246" s="52">
        <f t="shared" si="3"/>
        <v>0</v>
      </c>
      <c r="G1246" s="51" t="str">
        <f t="shared" si="4"/>
        <v>50% of All SS</v>
      </c>
      <c r="H1246" s="51">
        <f>IF('Line By Line'!$E$14&lt;D1246,D1246-'Line By Line'!$E$14-E1246,0)</f>
        <v>143000</v>
      </c>
      <c r="I1246" s="52">
        <f>H1246*'SS taxation calculator'!$E$32</f>
        <v>121550</v>
      </c>
      <c r="J1246" s="52">
        <f t="shared" si="5"/>
        <v>0</v>
      </c>
      <c r="K1246" s="204" t="str">
        <f t="shared" si="6"/>
        <v>#DIV/0!</v>
      </c>
      <c r="L1246" s="54" t="str">
        <f>CONCATENATE("Adding $",ROUND(B1246/1000,1),"K actually added $",ROUND((B1246+(J1246-'SS taxation calculator'!$G$8))/1000,1),"K")</f>
        <v>Adding $187K actually added $187K</v>
      </c>
      <c r="M1246" s="61">
        <f>'SS taxation calculator'!$C$7+'SS taxation calculator'!$C$8+'SS taxation calculator'!$C$9+B1246</f>
        <v>187000</v>
      </c>
      <c r="N1246" s="55">
        <f>J1246+B1246+'SS taxation calculator'!$C$7</f>
        <v>187000</v>
      </c>
      <c r="O1246" s="55">
        <f t="shared" si="15"/>
        <v>31500</v>
      </c>
      <c r="P1246" s="132">
        <f>VLOOKUP('SS taxation calculator'!$C$12,'SS taxation calculator'!$BC$6:$BF$16,3,FALSE)</f>
        <v>0</v>
      </c>
      <c r="Q1246" s="132">
        <f>VLOOKUP('SS taxation calculator'!$C$12,'SS taxation calculator'!$BC$6:$BF$16,4,FALSE)</f>
        <v>0</v>
      </c>
      <c r="R1246" s="132">
        <f t="shared" si="8"/>
        <v>1</v>
      </c>
      <c r="S1246" s="205">
        <f>VLOOKUP('SS taxation calculator'!$C$12,'SS taxation calculator'!$BC$6:$BF$16,2,FALSE)</f>
        <v>0</v>
      </c>
      <c r="T1246" s="132">
        <f t="shared" si="9"/>
        <v>0</v>
      </c>
    </row>
    <row r="1247" ht="15.75" customHeight="1">
      <c r="A1247" s="55">
        <f t="shared" si="13"/>
        <v>156500</v>
      </c>
      <c r="B1247" s="52">
        <f t="shared" si="14"/>
        <v>188000</v>
      </c>
      <c r="C1247" s="51">
        <f>'SS taxation calculator'!$G$7</f>
        <v>0</v>
      </c>
      <c r="D1247" s="52">
        <f>'SS taxation calculator'!$C$7+B1247+'SS taxation calculator'!$C$8+'SS taxation calculator'!$C$9*0.5-'Line By Line'!$E$12</f>
        <v>188000</v>
      </c>
      <c r="E1247" s="52">
        <f>IF(D1247&lt;'Line By Line'!$E$14,0,MIN(D1247-'Line By Line'!$E$14,'Line By Line'!$E$16))</f>
        <v>12000</v>
      </c>
      <c r="F1247" s="52">
        <f t="shared" si="3"/>
        <v>0</v>
      </c>
      <c r="G1247" s="51" t="str">
        <f t="shared" si="4"/>
        <v>50% of All SS</v>
      </c>
      <c r="H1247" s="51">
        <f>IF('Line By Line'!$E$14&lt;D1247,D1247-'Line By Line'!$E$14-E1247,0)</f>
        <v>144000</v>
      </c>
      <c r="I1247" s="52">
        <f>H1247*'SS taxation calculator'!$E$32</f>
        <v>122400</v>
      </c>
      <c r="J1247" s="52">
        <f t="shared" si="5"/>
        <v>0</v>
      </c>
      <c r="K1247" s="204" t="str">
        <f t="shared" si="6"/>
        <v>#DIV/0!</v>
      </c>
      <c r="L1247" s="54" t="str">
        <f>CONCATENATE("Adding $",ROUND(B1247/1000,1),"K actually added $",ROUND((B1247+(J1247-'SS taxation calculator'!$G$8))/1000,1),"K")</f>
        <v>Adding $188K actually added $188K</v>
      </c>
      <c r="M1247" s="61">
        <f>'SS taxation calculator'!$C$7+'SS taxation calculator'!$C$8+'SS taxation calculator'!$C$9+B1247</f>
        <v>188000</v>
      </c>
      <c r="N1247" s="55">
        <f>J1247+B1247+'SS taxation calculator'!$C$7</f>
        <v>188000</v>
      </c>
      <c r="O1247" s="55">
        <f t="shared" si="15"/>
        <v>31500</v>
      </c>
      <c r="P1247" s="132">
        <f>VLOOKUP('SS taxation calculator'!$C$12,'SS taxation calculator'!$BC$6:$BF$16,3,FALSE)</f>
        <v>0</v>
      </c>
      <c r="Q1247" s="132">
        <f>VLOOKUP('SS taxation calculator'!$C$12,'SS taxation calculator'!$BC$6:$BF$16,4,FALSE)</f>
        <v>0</v>
      </c>
      <c r="R1247" s="132">
        <f t="shared" si="8"/>
        <v>1</v>
      </c>
      <c r="S1247" s="205">
        <f>VLOOKUP('SS taxation calculator'!$C$12,'SS taxation calculator'!$BC$6:$BF$16,2,FALSE)</f>
        <v>0</v>
      </c>
      <c r="T1247" s="132">
        <f t="shared" si="9"/>
        <v>0</v>
      </c>
    </row>
    <row r="1248" ht="15.75" customHeight="1">
      <c r="A1248" s="55">
        <f t="shared" si="13"/>
        <v>157500</v>
      </c>
      <c r="B1248" s="52">
        <f t="shared" si="14"/>
        <v>189000</v>
      </c>
      <c r="C1248" s="51">
        <f>'SS taxation calculator'!$G$7</f>
        <v>0</v>
      </c>
      <c r="D1248" s="52">
        <f>'SS taxation calculator'!$C$7+B1248+'SS taxation calculator'!$C$8+'SS taxation calculator'!$C$9*0.5-'Line By Line'!$E$12</f>
        <v>189000</v>
      </c>
      <c r="E1248" s="52">
        <f>IF(D1248&lt;'Line By Line'!$E$14,0,MIN(D1248-'Line By Line'!$E$14,'Line By Line'!$E$16))</f>
        <v>12000</v>
      </c>
      <c r="F1248" s="52">
        <f t="shared" si="3"/>
        <v>0</v>
      </c>
      <c r="G1248" s="51" t="str">
        <f t="shared" si="4"/>
        <v>50% of All SS</v>
      </c>
      <c r="H1248" s="51">
        <f>IF('Line By Line'!$E$14&lt;D1248,D1248-'Line By Line'!$E$14-E1248,0)</f>
        <v>145000</v>
      </c>
      <c r="I1248" s="52">
        <f>H1248*'SS taxation calculator'!$E$32</f>
        <v>123250</v>
      </c>
      <c r="J1248" s="52">
        <f t="shared" si="5"/>
        <v>0</v>
      </c>
      <c r="K1248" s="204" t="str">
        <f t="shared" si="6"/>
        <v>#DIV/0!</v>
      </c>
      <c r="L1248" s="54" t="str">
        <f>CONCATENATE("Adding $",ROUND(B1248/1000,1),"K actually added $",ROUND((B1248+(J1248-'SS taxation calculator'!$G$8))/1000,1),"K")</f>
        <v>Adding $189K actually added $189K</v>
      </c>
      <c r="M1248" s="61">
        <f>'SS taxation calculator'!$C$7+'SS taxation calculator'!$C$8+'SS taxation calculator'!$C$9+B1248</f>
        <v>189000</v>
      </c>
      <c r="N1248" s="55">
        <f>J1248+B1248+'SS taxation calculator'!$C$7</f>
        <v>189000</v>
      </c>
      <c r="O1248" s="55">
        <f t="shared" si="15"/>
        <v>31500</v>
      </c>
      <c r="P1248" s="132">
        <f>VLOOKUP('SS taxation calculator'!$C$12,'SS taxation calculator'!$BC$6:$BF$16,3,FALSE)</f>
        <v>0</v>
      </c>
      <c r="Q1248" s="132">
        <f>VLOOKUP('SS taxation calculator'!$C$12,'SS taxation calculator'!$BC$6:$BF$16,4,FALSE)</f>
        <v>0</v>
      </c>
      <c r="R1248" s="132">
        <f t="shared" si="8"/>
        <v>1</v>
      </c>
      <c r="S1248" s="205">
        <f>VLOOKUP('SS taxation calculator'!$C$12,'SS taxation calculator'!$BC$6:$BF$16,2,FALSE)</f>
        <v>0</v>
      </c>
      <c r="T1248" s="132">
        <f t="shared" si="9"/>
        <v>0</v>
      </c>
    </row>
    <row r="1249" ht="15.75" customHeight="1">
      <c r="A1249" s="55">
        <f t="shared" si="13"/>
        <v>158500</v>
      </c>
      <c r="B1249" s="52">
        <f t="shared" si="14"/>
        <v>190000</v>
      </c>
      <c r="C1249" s="51">
        <f>'SS taxation calculator'!$G$7</f>
        <v>0</v>
      </c>
      <c r="D1249" s="52">
        <f>'SS taxation calculator'!$C$7+B1249+'SS taxation calculator'!$C$8+'SS taxation calculator'!$C$9*0.5-'Line By Line'!$E$12</f>
        <v>190000</v>
      </c>
      <c r="E1249" s="52">
        <f>IF(D1249&lt;'Line By Line'!$E$14,0,MIN(D1249-'Line By Line'!$E$14,'Line By Line'!$E$16))</f>
        <v>12000</v>
      </c>
      <c r="F1249" s="52">
        <f t="shared" si="3"/>
        <v>0</v>
      </c>
      <c r="G1249" s="51" t="str">
        <f t="shared" si="4"/>
        <v>50% of All SS</v>
      </c>
      <c r="H1249" s="51">
        <f>IF('Line By Line'!$E$14&lt;D1249,D1249-'Line By Line'!$E$14-E1249,0)</f>
        <v>146000</v>
      </c>
      <c r="I1249" s="52">
        <f>H1249*'SS taxation calculator'!$E$32</f>
        <v>124100</v>
      </c>
      <c r="J1249" s="52">
        <f t="shared" si="5"/>
        <v>0</v>
      </c>
      <c r="K1249" s="204" t="str">
        <f t="shared" si="6"/>
        <v>#DIV/0!</v>
      </c>
      <c r="L1249" s="54" t="str">
        <f>CONCATENATE("Adding $",ROUND(B1249/1000,1),"K actually added $",ROUND((B1249+(J1249-'SS taxation calculator'!$G$8))/1000,1),"K")</f>
        <v>Adding $190K actually added $190K</v>
      </c>
      <c r="M1249" s="61">
        <f>'SS taxation calculator'!$C$7+'SS taxation calculator'!$C$8+'SS taxation calculator'!$C$9+B1249</f>
        <v>190000</v>
      </c>
      <c r="N1249" s="55">
        <f>J1249+B1249+'SS taxation calculator'!$C$7</f>
        <v>190000</v>
      </c>
      <c r="O1249" s="55">
        <f t="shared" si="15"/>
        <v>31500</v>
      </c>
      <c r="P1249" s="132">
        <f>VLOOKUP('SS taxation calculator'!$C$12,'SS taxation calculator'!$BC$6:$BF$16,3,FALSE)</f>
        <v>0</v>
      </c>
      <c r="Q1249" s="132">
        <f>VLOOKUP('SS taxation calculator'!$C$12,'SS taxation calculator'!$BC$6:$BF$16,4,FALSE)</f>
        <v>0</v>
      </c>
      <c r="R1249" s="132">
        <f t="shared" si="8"/>
        <v>1</v>
      </c>
      <c r="S1249" s="205">
        <f>VLOOKUP('SS taxation calculator'!$C$12,'SS taxation calculator'!$BC$6:$BF$16,2,FALSE)</f>
        <v>0</v>
      </c>
      <c r="T1249" s="132">
        <f t="shared" si="9"/>
        <v>0</v>
      </c>
    </row>
    <row r="1250" ht="15.75" customHeight="1">
      <c r="A1250" s="55">
        <f t="shared" si="13"/>
        <v>159500</v>
      </c>
      <c r="B1250" s="52">
        <f t="shared" si="14"/>
        <v>191000</v>
      </c>
      <c r="C1250" s="51">
        <f>'SS taxation calculator'!$G$7</f>
        <v>0</v>
      </c>
      <c r="D1250" s="52">
        <f>'SS taxation calculator'!$C$7+B1250+'SS taxation calculator'!$C$8+'SS taxation calculator'!$C$9*0.5-'Line By Line'!$E$12</f>
        <v>191000</v>
      </c>
      <c r="E1250" s="52">
        <f>IF(D1250&lt;'Line By Line'!$E$14,0,MIN(D1250-'Line By Line'!$E$14,'Line By Line'!$E$16))</f>
        <v>12000</v>
      </c>
      <c r="F1250" s="52">
        <f t="shared" si="3"/>
        <v>0</v>
      </c>
      <c r="G1250" s="51" t="str">
        <f t="shared" si="4"/>
        <v>50% of All SS</v>
      </c>
      <c r="H1250" s="51">
        <f>IF('Line By Line'!$E$14&lt;D1250,D1250-'Line By Line'!$E$14-E1250,0)</f>
        <v>147000</v>
      </c>
      <c r="I1250" s="52">
        <f>H1250*'SS taxation calculator'!$E$32</f>
        <v>124950</v>
      </c>
      <c r="J1250" s="52">
        <f t="shared" si="5"/>
        <v>0</v>
      </c>
      <c r="K1250" s="204" t="str">
        <f t="shared" si="6"/>
        <v>#DIV/0!</v>
      </c>
      <c r="L1250" s="54" t="str">
        <f>CONCATENATE("Adding $",ROUND(B1250/1000,1),"K actually added $",ROUND((B1250+(J1250-'SS taxation calculator'!$G$8))/1000,1),"K")</f>
        <v>Adding $191K actually added $191K</v>
      </c>
      <c r="M1250" s="61">
        <f>'SS taxation calculator'!$C$7+'SS taxation calculator'!$C$8+'SS taxation calculator'!$C$9+B1250</f>
        <v>191000</v>
      </c>
      <c r="N1250" s="55">
        <f>J1250+B1250+'SS taxation calculator'!$C$7</f>
        <v>191000</v>
      </c>
      <c r="O1250" s="55">
        <f t="shared" si="15"/>
        <v>31500</v>
      </c>
      <c r="P1250" s="132">
        <f>VLOOKUP('SS taxation calculator'!$C$12,'SS taxation calculator'!$BC$6:$BF$16,3,FALSE)</f>
        <v>0</v>
      </c>
      <c r="Q1250" s="132">
        <f>VLOOKUP('SS taxation calculator'!$C$12,'SS taxation calculator'!$BC$6:$BF$16,4,FALSE)</f>
        <v>0</v>
      </c>
      <c r="R1250" s="132">
        <f t="shared" si="8"/>
        <v>1</v>
      </c>
      <c r="S1250" s="205">
        <f>VLOOKUP('SS taxation calculator'!$C$12,'SS taxation calculator'!$BC$6:$BF$16,2,FALSE)</f>
        <v>0</v>
      </c>
      <c r="T1250" s="132">
        <f t="shared" si="9"/>
        <v>0</v>
      </c>
    </row>
    <row r="1251" ht="15.75" customHeight="1">
      <c r="A1251" s="55">
        <f t="shared" si="13"/>
        <v>160500</v>
      </c>
      <c r="B1251" s="52">
        <f t="shared" si="14"/>
        <v>192000</v>
      </c>
      <c r="C1251" s="51">
        <f>'SS taxation calculator'!$G$7</f>
        <v>0</v>
      </c>
      <c r="D1251" s="52">
        <f>'SS taxation calculator'!$C$7+B1251+'SS taxation calculator'!$C$8+'SS taxation calculator'!$C$9*0.5-'Line By Line'!$E$12</f>
        <v>192000</v>
      </c>
      <c r="E1251" s="52">
        <f>IF(D1251&lt;'Line By Line'!$E$14,0,MIN(D1251-'Line By Line'!$E$14,'Line By Line'!$E$16))</f>
        <v>12000</v>
      </c>
      <c r="F1251" s="52">
        <f t="shared" si="3"/>
        <v>0</v>
      </c>
      <c r="G1251" s="51" t="str">
        <f t="shared" si="4"/>
        <v>50% of All SS</v>
      </c>
      <c r="H1251" s="51">
        <f>IF('Line By Line'!$E$14&lt;D1251,D1251-'Line By Line'!$E$14-E1251,0)</f>
        <v>148000</v>
      </c>
      <c r="I1251" s="52">
        <f>H1251*'SS taxation calculator'!$E$32</f>
        <v>125800</v>
      </c>
      <c r="J1251" s="52">
        <f t="shared" si="5"/>
        <v>0</v>
      </c>
      <c r="K1251" s="204" t="str">
        <f t="shared" si="6"/>
        <v>#DIV/0!</v>
      </c>
      <c r="L1251" s="54" t="str">
        <f>CONCATENATE("Adding $",ROUND(B1251/1000,1),"K actually added $",ROUND((B1251+(J1251-'SS taxation calculator'!$G$8))/1000,1),"K")</f>
        <v>Adding $192K actually added $192K</v>
      </c>
      <c r="M1251" s="61">
        <f>'SS taxation calculator'!$C$7+'SS taxation calculator'!$C$8+'SS taxation calculator'!$C$9+B1251</f>
        <v>192000</v>
      </c>
      <c r="N1251" s="55">
        <f>J1251+B1251+'SS taxation calculator'!$C$7</f>
        <v>192000</v>
      </c>
      <c r="O1251" s="55">
        <f t="shared" si="15"/>
        <v>31500</v>
      </c>
      <c r="P1251" s="132">
        <f>VLOOKUP('SS taxation calculator'!$C$12,'SS taxation calculator'!$BC$6:$BF$16,3,FALSE)</f>
        <v>0</v>
      </c>
      <c r="Q1251" s="132">
        <f>VLOOKUP('SS taxation calculator'!$C$12,'SS taxation calculator'!$BC$6:$BF$16,4,FALSE)</f>
        <v>0</v>
      </c>
      <c r="R1251" s="132">
        <f t="shared" si="8"/>
        <v>1</v>
      </c>
      <c r="S1251" s="205">
        <f>VLOOKUP('SS taxation calculator'!$C$12,'SS taxation calculator'!$BC$6:$BF$16,2,FALSE)</f>
        <v>0</v>
      </c>
      <c r="T1251" s="132">
        <f t="shared" si="9"/>
        <v>0</v>
      </c>
    </row>
    <row r="1252" ht="15.75" customHeight="1">
      <c r="A1252" s="55">
        <f t="shared" si="13"/>
        <v>161500</v>
      </c>
      <c r="B1252" s="52">
        <f t="shared" si="14"/>
        <v>193000</v>
      </c>
      <c r="C1252" s="51">
        <f>'SS taxation calculator'!$G$7</f>
        <v>0</v>
      </c>
      <c r="D1252" s="52">
        <f>'SS taxation calculator'!$C$7+B1252+'SS taxation calculator'!$C$8+'SS taxation calculator'!$C$9*0.5-'Line By Line'!$E$12</f>
        <v>193000</v>
      </c>
      <c r="E1252" s="52">
        <f>IF(D1252&lt;'Line By Line'!$E$14,0,MIN(D1252-'Line By Line'!$E$14,'Line By Line'!$E$16))</f>
        <v>12000</v>
      </c>
      <c r="F1252" s="52">
        <f t="shared" si="3"/>
        <v>0</v>
      </c>
      <c r="G1252" s="51" t="str">
        <f t="shared" si="4"/>
        <v>50% of All SS</v>
      </c>
      <c r="H1252" s="51">
        <f>IF('Line By Line'!$E$14&lt;D1252,D1252-'Line By Line'!$E$14-E1252,0)</f>
        <v>149000</v>
      </c>
      <c r="I1252" s="52">
        <f>H1252*'SS taxation calculator'!$E$32</f>
        <v>126650</v>
      </c>
      <c r="J1252" s="52">
        <f t="shared" si="5"/>
        <v>0</v>
      </c>
      <c r="K1252" s="204" t="str">
        <f t="shared" si="6"/>
        <v>#DIV/0!</v>
      </c>
      <c r="L1252" s="54" t="str">
        <f>CONCATENATE("Adding $",ROUND(B1252/1000,1),"K actually added $",ROUND((B1252+(J1252-'SS taxation calculator'!$G$8))/1000,1),"K")</f>
        <v>Adding $193K actually added $193K</v>
      </c>
      <c r="M1252" s="61">
        <f>'SS taxation calculator'!$C$7+'SS taxation calculator'!$C$8+'SS taxation calculator'!$C$9+B1252</f>
        <v>193000</v>
      </c>
      <c r="N1252" s="55">
        <f>J1252+B1252+'SS taxation calculator'!$C$7</f>
        <v>193000</v>
      </c>
      <c r="O1252" s="55">
        <f t="shared" si="15"/>
        <v>31500</v>
      </c>
      <c r="P1252" s="132">
        <f>VLOOKUP('SS taxation calculator'!$C$12,'SS taxation calculator'!$BC$6:$BF$16,3,FALSE)</f>
        <v>0</v>
      </c>
      <c r="Q1252" s="132">
        <f>VLOOKUP('SS taxation calculator'!$C$12,'SS taxation calculator'!$BC$6:$BF$16,4,FALSE)</f>
        <v>0</v>
      </c>
      <c r="R1252" s="132">
        <f t="shared" si="8"/>
        <v>1</v>
      </c>
      <c r="S1252" s="205">
        <f>VLOOKUP('SS taxation calculator'!$C$12,'SS taxation calculator'!$BC$6:$BF$16,2,FALSE)</f>
        <v>0</v>
      </c>
      <c r="T1252" s="132">
        <f t="shared" si="9"/>
        <v>0</v>
      </c>
    </row>
    <row r="1253" ht="15.75" customHeight="1">
      <c r="A1253" s="55">
        <f t="shared" si="13"/>
        <v>162500</v>
      </c>
      <c r="B1253" s="52">
        <f t="shared" si="14"/>
        <v>194000</v>
      </c>
      <c r="C1253" s="51">
        <f>'SS taxation calculator'!$G$7</f>
        <v>0</v>
      </c>
      <c r="D1253" s="52">
        <f>'SS taxation calculator'!$C$7+B1253+'SS taxation calculator'!$C$8+'SS taxation calculator'!$C$9*0.5-'Line By Line'!$E$12</f>
        <v>194000</v>
      </c>
      <c r="E1253" s="52">
        <f>IF(D1253&lt;'Line By Line'!$E$14,0,MIN(D1253-'Line By Line'!$E$14,'Line By Line'!$E$16))</f>
        <v>12000</v>
      </c>
      <c r="F1253" s="52">
        <f t="shared" si="3"/>
        <v>0</v>
      </c>
      <c r="G1253" s="51" t="str">
        <f t="shared" si="4"/>
        <v>50% of All SS</v>
      </c>
      <c r="H1253" s="51">
        <f>IF('Line By Line'!$E$14&lt;D1253,D1253-'Line By Line'!$E$14-E1253,0)</f>
        <v>150000</v>
      </c>
      <c r="I1253" s="52">
        <f>H1253*'SS taxation calculator'!$E$32</f>
        <v>127500</v>
      </c>
      <c r="J1253" s="52">
        <f t="shared" si="5"/>
        <v>0</v>
      </c>
      <c r="K1253" s="204" t="str">
        <f t="shared" si="6"/>
        <v>#DIV/0!</v>
      </c>
      <c r="L1253" s="54" t="str">
        <f>CONCATENATE("Adding $",ROUND(B1253/1000,1),"K actually added $",ROUND((B1253+(J1253-'SS taxation calculator'!$G$8))/1000,1),"K")</f>
        <v>Adding $194K actually added $194K</v>
      </c>
      <c r="M1253" s="61">
        <f>'SS taxation calculator'!$C$7+'SS taxation calculator'!$C$8+'SS taxation calculator'!$C$9+B1253</f>
        <v>194000</v>
      </c>
      <c r="N1253" s="55">
        <f>J1253+B1253+'SS taxation calculator'!$C$7</f>
        <v>194000</v>
      </c>
      <c r="O1253" s="55">
        <f t="shared" si="15"/>
        <v>31500</v>
      </c>
      <c r="P1253" s="132">
        <f>VLOOKUP('SS taxation calculator'!$C$12,'SS taxation calculator'!$BC$6:$BF$16,3,FALSE)</f>
        <v>0</v>
      </c>
      <c r="Q1253" s="132">
        <f>VLOOKUP('SS taxation calculator'!$C$12,'SS taxation calculator'!$BC$6:$BF$16,4,FALSE)</f>
        <v>0</v>
      </c>
      <c r="R1253" s="132">
        <f t="shared" si="8"/>
        <v>1</v>
      </c>
      <c r="S1253" s="205">
        <f>VLOOKUP('SS taxation calculator'!$C$12,'SS taxation calculator'!$BC$6:$BF$16,2,FALSE)</f>
        <v>0</v>
      </c>
      <c r="T1253" s="132">
        <f t="shared" si="9"/>
        <v>0</v>
      </c>
    </row>
    <row r="1254" ht="15.75" customHeight="1">
      <c r="A1254" s="55">
        <f t="shared" si="13"/>
        <v>163500</v>
      </c>
      <c r="B1254" s="52">
        <f t="shared" si="14"/>
        <v>195000</v>
      </c>
      <c r="C1254" s="51">
        <f>'SS taxation calculator'!$G$7</f>
        <v>0</v>
      </c>
      <c r="D1254" s="52">
        <f>'SS taxation calculator'!$C$7+B1254+'SS taxation calculator'!$C$8+'SS taxation calculator'!$C$9*0.5-'Line By Line'!$E$12</f>
        <v>195000</v>
      </c>
      <c r="E1254" s="52">
        <f>IF(D1254&lt;'Line By Line'!$E$14,0,MIN(D1254-'Line By Line'!$E$14,'Line By Line'!$E$16))</f>
        <v>12000</v>
      </c>
      <c r="F1254" s="52">
        <f t="shared" si="3"/>
        <v>0</v>
      </c>
      <c r="G1254" s="51" t="str">
        <f t="shared" si="4"/>
        <v>50% of All SS</v>
      </c>
      <c r="H1254" s="51">
        <f>IF('Line By Line'!$E$14&lt;D1254,D1254-'Line By Line'!$E$14-E1254,0)</f>
        <v>151000</v>
      </c>
      <c r="I1254" s="52">
        <f>H1254*'SS taxation calculator'!$E$32</f>
        <v>128350</v>
      </c>
      <c r="J1254" s="52">
        <f t="shared" si="5"/>
        <v>0</v>
      </c>
      <c r="K1254" s="204" t="str">
        <f t="shared" si="6"/>
        <v>#DIV/0!</v>
      </c>
      <c r="L1254" s="54" t="str">
        <f>CONCATENATE("Adding $",ROUND(B1254/1000,1),"K actually added $",ROUND((B1254+(J1254-'SS taxation calculator'!$G$8))/1000,1),"K")</f>
        <v>Adding $195K actually added $195K</v>
      </c>
      <c r="M1254" s="61">
        <f>'SS taxation calculator'!$C$7+'SS taxation calculator'!$C$8+'SS taxation calculator'!$C$9+B1254</f>
        <v>195000</v>
      </c>
      <c r="N1254" s="55">
        <f>J1254+B1254+'SS taxation calculator'!$C$7</f>
        <v>195000</v>
      </c>
      <c r="O1254" s="55">
        <f t="shared" si="15"/>
        <v>31500</v>
      </c>
      <c r="P1254" s="132">
        <f>VLOOKUP('SS taxation calculator'!$C$12,'SS taxation calculator'!$BC$6:$BF$16,3,FALSE)</f>
        <v>0</v>
      </c>
      <c r="Q1254" s="132">
        <f>VLOOKUP('SS taxation calculator'!$C$12,'SS taxation calculator'!$BC$6:$BF$16,4,FALSE)</f>
        <v>0</v>
      </c>
      <c r="R1254" s="132">
        <f t="shared" si="8"/>
        <v>1</v>
      </c>
      <c r="S1254" s="205">
        <f>VLOOKUP('SS taxation calculator'!$C$12,'SS taxation calculator'!$BC$6:$BF$16,2,FALSE)</f>
        <v>0</v>
      </c>
      <c r="T1254" s="132">
        <f t="shared" si="9"/>
        <v>0</v>
      </c>
    </row>
    <row r="1255" ht="15.75" customHeight="1">
      <c r="A1255" s="55">
        <f t="shared" si="13"/>
        <v>164500</v>
      </c>
      <c r="B1255" s="52">
        <f t="shared" si="14"/>
        <v>196000</v>
      </c>
      <c r="C1255" s="51">
        <f>'SS taxation calculator'!$G$7</f>
        <v>0</v>
      </c>
      <c r="D1255" s="52">
        <f>'SS taxation calculator'!$C$7+B1255+'SS taxation calculator'!$C$8+'SS taxation calculator'!$C$9*0.5-'Line By Line'!$E$12</f>
        <v>196000</v>
      </c>
      <c r="E1255" s="52">
        <f>IF(D1255&lt;'Line By Line'!$E$14,0,MIN(D1255-'Line By Line'!$E$14,'Line By Line'!$E$16))</f>
        <v>12000</v>
      </c>
      <c r="F1255" s="52">
        <f t="shared" si="3"/>
        <v>0</v>
      </c>
      <c r="G1255" s="51" t="str">
        <f t="shared" si="4"/>
        <v>50% of All SS</v>
      </c>
      <c r="H1255" s="51">
        <f>IF('Line By Line'!$E$14&lt;D1255,D1255-'Line By Line'!$E$14-E1255,0)</f>
        <v>152000</v>
      </c>
      <c r="I1255" s="52">
        <f>H1255*'SS taxation calculator'!$E$32</f>
        <v>129200</v>
      </c>
      <c r="J1255" s="52">
        <f t="shared" si="5"/>
        <v>0</v>
      </c>
      <c r="K1255" s="204" t="str">
        <f t="shared" si="6"/>
        <v>#DIV/0!</v>
      </c>
      <c r="L1255" s="54" t="str">
        <f>CONCATENATE("Adding $",ROUND(B1255/1000,1),"K actually added $",ROUND((B1255+(J1255-'SS taxation calculator'!$G$8))/1000,1),"K")</f>
        <v>Adding $196K actually added $196K</v>
      </c>
      <c r="M1255" s="61">
        <f>'SS taxation calculator'!$C$7+'SS taxation calculator'!$C$8+'SS taxation calculator'!$C$9+B1255</f>
        <v>196000</v>
      </c>
      <c r="N1255" s="55">
        <f>J1255+B1255+'SS taxation calculator'!$C$7</f>
        <v>196000</v>
      </c>
      <c r="O1255" s="55">
        <f t="shared" si="15"/>
        <v>31500</v>
      </c>
      <c r="P1255" s="132">
        <f>VLOOKUP('SS taxation calculator'!$C$12,'SS taxation calculator'!$BC$6:$BF$16,3,FALSE)</f>
        <v>0</v>
      </c>
      <c r="Q1255" s="132">
        <f>VLOOKUP('SS taxation calculator'!$C$12,'SS taxation calculator'!$BC$6:$BF$16,4,FALSE)</f>
        <v>0</v>
      </c>
      <c r="R1255" s="132">
        <f t="shared" si="8"/>
        <v>1</v>
      </c>
      <c r="S1255" s="205">
        <f>VLOOKUP('SS taxation calculator'!$C$12,'SS taxation calculator'!$BC$6:$BF$16,2,FALSE)</f>
        <v>0</v>
      </c>
      <c r="T1255" s="132">
        <f t="shared" si="9"/>
        <v>0</v>
      </c>
    </row>
    <row r="1256" ht="15.75" customHeight="1">
      <c r="A1256" s="55">
        <f t="shared" si="13"/>
        <v>165500</v>
      </c>
      <c r="B1256" s="52">
        <f t="shared" si="14"/>
        <v>197000</v>
      </c>
      <c r="C1256" s="51">
        <f>'SS taxation calculator'!$G$7</f>
        <v>0</v>
      </c>
      <c r="D1256" s="52">
        <f>'SS taxation calculator'!$C$7+B1256+'SS taxation calculator'!$C$8+'SS taxation calculator'!$C$9*0.5-'Line By Line'!$E$12</f>
        <v>197000</v>
      </c>
      <c r="E1256" s="52">
        <f>IF(D1256&lt;'Line By Line'!$E$14,0,MIN(D1256-'Line By Line'!$E$14,'Line By Line'!$E$16))</f>
        <v>12000</v>
      </c>
      <c r="F1256" s="52">
        <f t="shared" si="3"/>
        <v>0</v>
      </c>
      <c r="G1256" s="51" t="str">
        <f t="shared" si="4"/>
        <v>50% of All SS</v>
      </c>
      <c r="H1256" s="51">
        <f>IF('Line By Line'!$E$14&lt;D1256,D1256-'Line By Line'!$E$14-E1256,0)</f>
        <v>153000</v>
      </c>
      <c r="I1256" s="52">
        <f>H1256*'SS taxation calculator'!$E$32</f>
        <v>130050</v>
      </c>
      <c r="J1256" s="52">
        <f t="shared" si="5"/>
        <v>0</v>
      </c>
      <c r="K1256" s="204" t="str">
        <f t="shared" si="6"/>
        <v>#DIV/0!</v>
      </c>
      <c r="L1256" s="54" t="str">
        <f>CONCATENATE("Adding $",ROUND(B1256/1000,1),"K actually added $",ROUND((B1256+(J1256-'SS taxation calculator'!$G$8))/1000,1),"K")</f>
        <v>Adding $197K actually added $197K</v>
      </c>
      <c r="M1256" s="61">
        <f>'SS taxation calculator'!$C$7+'SS taxation calculator'!$C$8+'SS taxation calculator'!$C$9+B1256</f>
        <v>197000</v>
      </c>
      <c r="N1256" s="55">
        <f>J1256+B1256+'SS taxation calculator'!$C$7</f>
        <v>197000</v>
      </c>
      <c r="O1256" s="55">
        <f t="shared" si="15"/>
        <v>31500</v>
      </c>
      <c r="P1256" s="132">
        <f>VLOOKUP('SS taxation calculator'!$C$12,'SS taxation calculator'!$BC$6:$BF$16,3,FALSE)</f>
        <v>0</v>
      </c>
      <c r="Q1256" s="132">
        <f>VLOOKUP('SS taxation calculator'!$C$12,'SS taxation calculator'!$BC$6:$BF$16,4,FALSE)</f>
        <v>0</v>
      </c>
      <c r="R1256" s="132">
        <f t="shared" si="8"/>
        <v>1</v>
      </c>
      <c r="S1256" s="205">
        <f>VLOOKUP('SS taxation calculator'!$C$12,'SS taxation calculator'!$BC$6:$BF$16,2,FALSE)</f>
        <v>0</v>
      </c>
      <c r="T1256" s="132">
        <f t="shared" si="9"/>
        <v>0</v>
      </c>
    </row>
    <row r="1257" ht="15.75" customHeight="1">
      <c r="A1257" s="55">
        <f t="shared" si="13"/>
        <v>166500</v>
      </c>
      <c r="B1257" s="52">
        <f t="shared" si="14"/>
        <v>198000</v>
      </c>
      <c r="C1257" s="51">
        <f>'SS taxation calculator'!$G$7</f>
        <v>0</v>
      </c>
      <c r="D1257" s="52">
        <f>'SS taxation calculator'!$C$7+B1257+'SS taxation calculator'!$C$8+'SS taxation calculator'!$C$9*0.5-'Line By Line'!$E$12</f>
        <v>198000</v>
      </c>
      <c r="E1257" s="52">
        <f>IF(D1257&lt;'Line By Line'!$E$14,0,MIN(D1257-'Line By Line'!$E$14,'Line By Line'!$E$16))</f>
        <v>12000</v>
      </c>
      <c r="F1257" s="52">
        <f t="shared" si="3"/>
        <v>0</v>
      </c>
      <c r="G1257" s="51" t="str">
        <f t="shared" si="4"/>
        <v>50% of All SS</v>
      </c>
      <c r="H1257" s="51">
        <f>IF('Line By Line'!$E$14&lt;D1257,D1257-'Line By Line'!$E$14-E1257,0)</f>
        <v>154000</v>
      </c>
      <c r="I1257" s="52">
        <f>H1257*'SS taxation calculator'!$E$32</f>
        <v>130900</v>
      </c>
      <c r="J1257" s="52">
        <f t="shared" si="5"/>
        <v>0</v>
      </c>
      <c r="K1257" s="204" t="str">
        <f t="shared" si="6"/>
        <v>#DIV/0!</v>
      </c>
      <c r="L1257" s="54" t="str">
        <f>CONCATENATE("Adding $",ROUND(B1257/1000,1),"K actually added $",ROUND((B1257+(J1257-'SS taxation calculator'!$G$8))/1000,1),"K")</f>
        <v>Adding $198K actually added $198K</v>
      </c>
      <c r="M1257" s="61">
        <f>'SS taxation calculator'!$C$7+'SS taxation calculator'!$C$8+'SS taxation calculator'!$C$9+B1257</f>
        <v>198000</v>
      </c>
      <c r="N1257" s="55">
        <f>J1257+B1257+'SS taxation calculator'!$C$7</f>
        <v>198000</v>
      </c>
      <c r="O1257" s="55">
        <f t="shared" si="15"/>
        <v>31500</v>
      </c>
      <c r="P1257" s="132">
        <f>VLOOKUP('SS taxation calculator'!$C$12,'SS taxation calculator'!$BC$6:$BF$16,3,FALSE)</f>
        <v>0</v>
      </c>
      <c r="Q1257" s="132">
        <f>VLOOKUP('SS taxation calculator'!$C$12,'SS taxation calculator'!$BC$6:$BF$16,4,FALSE)</f>
        <v>0</v>
      </c>
      <c r="R1257" s="132">
        <f t="shared" si="8"/>
        <v>1</v>
      </c>
      <c r="S1257" s="205">
        <f>VLOOKUP('SS taxation calculator'!$C$12,'SS taxation calculator'!$BC$6:$BF$16,2,FALSE)</f>
        <v>0</v>
      </c>
      <c r="T1257" s="132">
        <f t="shared" si="9"/>
        <v>0</v>
      </c>
    </row>
    <row r="1258" ht="15.75" customHeight="1">
      <c r="A1258" s="55">
        <f t="shared" si="13"/>
        <v>167500</v>
      </c>
      <c r="B1258" s="52">
        <f t="shared" si="14"/>
        <v>199000</v>
      </c>
      <c r="C1258" s="51">
        <f>'SS taxation calculator'!$G$7</f>
        <v>0</v>
      </c>
      <c r="D1258" s="52">
        <f>'SS taxation calculator'!$C$7+B1258+'SS taxation calculator'!$C$8+'SS taxation calculator'!$C$9*0.5-'Line By Line'!$E$12</f>
        <v>199000</v>
      </c>
      <c r="E1258" s="52">
        <f>IF(D1258&lt;'Line By Line'!$E$14,0,MIN(D1258-'Line By Line'!$E$14,'Line By Line'!$E$16))</f>
        <v>12000</v>
      </c>
      <c r="F1258" s="52">
        <f t="shared" si="3"/>
        <v>0</v>
      </c>
      <c r="G1258" s="51" t="str">
        <f t="shared" si="4"/>
        <v>50% of All SS</v>
      </c>
      <c r="H1258" s="51">
        <f>IF('Line By Line'!$E$14&lt;D1258,D1258-'Line By Line'!$E$14-E1258,0)</f>
        <v>155000</v>
      </c>
      <c r="I1258" s="52">
        <f>H1258*'SS taxation calculator'!$E$32</f>
        <v>131750</v>
      </c>
      <c r="J1258" s="52">
        <f t="shared" si="5"/>
        <v>0</v>
      </c>
      <c r="K1258" s="204" t="str">
        <f t="shared" si="6"/>
        <v>#DIV/0!</v>
      </c>
      <c r="L1258" s="54" t="str">
        <f>CONCATENATE("Adding $",ROUND(B1258/1000,1),"K actually added $",ROUND((B1258+(J1258-'SS taxation calculator'!$G$8))/1000,1),"K")</f>
        <v>Adding $199K actually added $199K</v>
      </c>
      <c r="M1258" s="61">
        <f>'SS taxation calculator'!$C$7+'SS taxation calculator'!$C$8+'SS taxation calculator'!$C$9+B1258</f>
        <v>199000</v>
      </c>
      <c r="N1258" s="55">
        <f>J1258+B1258+'SS taxation calculator'!$C$7</f>
        <v>199000</v>
      </c>
      <c r="O1258" s="55">
        <f t="shared" si="15"/>
        <v>31500</v>
      </c>
      <c r="P1258" s="132">
        <f>VLOOKUP('SS taxation calculator'!$C$12,'SS taxation calculator'!$BC$6:$BF$16,3,FALSE)</f>
        <v>0</v>
      </c>
      <c r="Q1258" s="132">
        <f>VLOOKUP('SS taxation calculator'!$C$12,'SS taxation calculator'!$BC$6:$BF$16,4,FALSE)</f>
        <v>0</v>
      </c>
      <c r="R1258" s="132">
        <f t="shared" si="8"/>
        <v>1</v>
      </c>
      <c r="S1258" s="205">
        <f>VLOOKUP('SS taxation calculator'!$C$12,'SS taxation calculator'!$BC$6:$BF$16,2,FALSE)</f>
        <v>0</v>
      </c>
      <c r="T1258" s="132">
        <f t="shared" si="9"/>
        <v>0</v>
      </c>
    </row>
    <row r="1259" ht="15.75" customHeight="1">
      <c r="A1259" s="55">
        <f t="shared" si="13"/>
        <v>168500</v>
      </c>
      <c r="B1259" s="52">
        <f t="shared" si="14"/>
        <v>200000</v>
      </c>
      <c r="C1259" s="51">
        <f>'SS taxation calculator'!$G$7</f>
        <v>0</v>
      </c>
      <c r="D1259" s="52">
        <f>'SS taxation calculator'!$C$7+B1259+'SS taxation calculator'!$C$8+'SS taxation calculator'!$C$9*0.5-'Line By Line'!$E$12</f>
        <v>200000</v>
      </c>
      <c r="E1259" s="52">
        <f>IF(D1259&lt;'Line By Line'!$E$14,0,MIN(D1259-'Line By Line'!$E$14,'Line By Line'!$E$16))</f>
        <v>12000</v>
      </c>
      <c r="F1259" s="52">
        <f t="shared" si="3"/>
        <v>0</v>
      </c>
      <c r="G1259" s="51" t="str">
        <f t="shared" si="4"/>
        <v>50% of All SS</v>
      </c>
      <c r="H1259" s="51">
        <f>IF('Line By Line'!$E$14&lt;D1259,D1259-'Line By Line'!$E$14-E1259,0)</f>
        <v>156000</v>
      </c>
      <c r="I1259" s="52">
        <f>H1259*'SS taxation calculator'!$E$32</f>
        <v>132600</v>
      </c>
      <c r="J1259" s="52">
        <f t="shared" si="5"/>
        <v>0</v>
      </c>
      <c r="K1259" s="204" t="str">
        <f t="shared" si="6"/>
        <v>#DIV/0!</v>
      </c>
      <c r="L1259" s="54" t="str">
        <f>CONCATENATE("Adding $",ROUND(B1259/1000,1),"K actually added $",ROUND((B1259+(J1259-'SS taxation calculator'!$G$8))/1000,1),"K")</f>
        <v>Adding $200K actually added $200K</v>
      </c>
      <c r="M1259" s="61">
        <f>'SS taxation calculator'!$C$7+'SS taxation calculator'!$C$8+'SS taxation calculator'!$C$9+B1259</f>
        <v>200000</v>
      </c>
      <c r="N1259" s="55">
        <f>J1259+B1259+'SS taxation calculator'!$C$7</f>
        <v>200000</v>
      </c>
      <c r="O1259" s="55">
        <f t="shared" si="15"/>
        <v>31500</v>
      </c>
      <c r="P1259" s="132">
        <f>VLOOKUP('SS taxation calculator'!$C$12,'SS taxation calculator'!$BC$6:$BF$16,3,FALSE)</f>
        <v>0</v>
      </c>
      <c r="Q1259" s="132">
        <f>VLOOKUP('SS taxation calculator'!$C$12,'SS taxation calculator'!$BC$6:$BF$16,4,FALSE)</f>
        <v>0</v>
      </c>
      <c r="R1259" s="132">
        <f t="shared" si="8"/>
        <v>1</v>
      </c>
      <c r="S1259" s="205">
        <f>VLOOKUP('SS taxation calculator'!$C$12,'SS taxation calculator'!$BC$6:$BF$16,2,FALSE)</f>
        <v>0</v>
      </c>
      <c r="T1259" s="132">
        <f t="shared" si="9"/>
        <v>0</v>
      </c>
    </row>
    <row r="1260" ht="15.75" customHeight="1">
      <c r="A1260" s="55">
        <f t="shared" si="13"/>
        <v>169500</v>
      </c>
      <c r="B1260" s="52">
        <f t="shared" si="14"/>
        <v>201000</v>
      </c>
      <c r="C1260" s="51">
        <f>'SS taxation calculator'!$G$7</f>
        <v>0</v>
      </c>
      <c r="D1260" s="52">
        <f>'SS taxation calculator'!$C$7+B1260+'SS taxation calculator'!$C$8+'SS taxation calculator'!$C$9*0.5-'Line By Line'!$E$12</f>
        <v>201000</v>
      </c>
      <c r="E1260" s="52">
        <f>IF(D1260&lt;'Line By Line'!$E$14,0,MIN(D1260-'Line By Line'!$E$14,'Line By Line'!$E$16))</f>
        <v>12000</v>
      </c>
      <c r="F1260" s="52">
        <f t="shared" si="3"/>
        <v>0</v>
      </c>
      <c r="G1260" s="51" t="str">
        <f t="shared" si="4"/>
        <v>50% of All SS</v>
      </c>
      <c r="H1260" s="51">
        <f>IF('Line By Line'!$E$14&lt;D1260,D1260-'Line By Line'!$E$14-E1260,0)</f>
        <v>157000</v>
      </c>
      <c r="I1260" s="52">
        <f>H1260*'SS taxation calculator'!$E$32</f>
        <v>133450</v>
      </c>
      <c r="J1260" s="52">
        <f t="shared" si="5"/>
        <v>0</v>
      </c>
      <c r="K1260" s="204" t="str">
        <f t="shared" si="6"/>
        <v>#DIV/0!</v>
      </c>
      <c r="L1260" s="54" t="str">
        <f>CONCATENATE("Adding $",ROUND(B1260/1000,1),"K actually added $",ROUND((B1260+(J1260-'SS taxation calculator'!$G$8))/1000,1),"K")</f>
        <v>Adding $201K actually added $201K</v>
      </c>
      <c r="M1260" s="61">
        <f>'SS taxation calculator'!$C$7+'SS taxation calculator'!$C$8+'SS taxation calculator'!$C$9+B1260</f>
        <v>201000</v>
      </c>
      <c r="N1260" s="55">
        <f>J1260+B1260+'SS taxation calculator'!$C$7</f>
        <v>201000</v>
      </c>
      <c r="O1260" s="55">
        <f t="shared" si="15"/>
        <v>31500</v>
      </c>
      <c r="P1260" s="132">
        <f>VLOOKUP('SS taxation calculator'!$C$12,'SS taxation calculator'!$BC$6:$BF$16,3,FALSE)</f>
        <v>0</v>
      </c>
      <c r="Q1260" s="132">
        <f>VLOOKUP('SS taxation calculator'!$C$12,'SS taxation calculator'!$BC$6:$BF$16,4,FALSE)</f>
        <v>0</v>
      </c>
      <c r="R1260" s="132">
        <f t="shared" si="8"/>
        <v>1</v>
      </c>
      <c r="S1260" s="205">
        <f>VLOOKUP('SS taxation calculator'!$C$12,'SS taxation calculator'!$BC$6:$BF$16,2,FALSE)</f>
        <v>0</v>
      </c>
      <c r="T1260" s="132">
        <f t="shared" si="9"/>
        <v>0</v>
      </c>
    </row>
    <row r="1261" ht="15.75" customHeight="1">
      <c r="A1261" s="55">
        <f t="shared" si="13"/>
        <v>170500</v>
      </c>
      <c r="B1261" s="52">
        <f t="shared" si="14"/>
        <v>202000</v>
      </c>
      <c r="C1261" s="51">
        <f>'SS taxation calculator'!$G$7</f>
        <v>0</v>
      </c>
      <c r="D1261" s="52">
        <f>'SS taxation calculator'!$C$7+B1261+'SS taxation calculator'!$C$8+'SS taxation calculator'!$C$9*0.5-'Line By Line'!$E$12</f>
        <v>202000</v>
      </c>
      <c r="E1261" s="52">
        <f>IF(D1261&lt;'Line By Line'!$E$14,0,MIN(D1261-'Line By Line'!$E$14,'Line By Line'!$E$16))</f>
        <v>12000</v>
      </c>
      <c r="F1261" s="52">
        <f t="shared" si="3"/>
        <v>0</v>
      </c>
      <c r="G1261" s="51" t="str">
        <f t="shared" si="4"/>
        <v>50% of All SS</v>
      </c>
      <c r="H1261" s="51">
        <f>IF('Line By Line'!$E$14&lt;D1261,D1261-'Line By Line'!$E$14-E1261,0)</f>
        <v>158000</v>
      </c>
      <c r="I1261" s="52">
        <f>H1261*'SS taxation calculator'!$E$32</f>
        <v>134300</v>
      </c>
      <c r="J1261" s="52">
        <f t="shared" si="5"/>
        <v>0</v>
      </c>
      <c r="K1261" s="204" t="str">
        <f t="shared" si="6"/>
        <v>#DIV/0!</v>
      </c>
      <c r="L1261" s="54" t="str">
        <f>CONCATENATE("Adding $",ROUND(B1261/1000,1),"K actually added $",ROUND((B1261+(J1261-'SS taxation calculator'!$G$8))/1000,1),"K")</f>
        <v>Adding $202K actually added $202K</v>
      </c>
      <c r="M1261" s="61">
        <f>'SS taxation calculator'!$C$7+'SS taxation calculator'!$C$8+'SS taxation calculator'!$C$9+B1261</f>
        <v>202000</v>
      </c>
      <c r="N1261" s="55">
        <f>J1261+B1261+'SS taxation calculator'!$C$7</f>
        <v>202000</v>
      </c>
      <c r="O1261" s="55">
        <f t="shared" si="15"/>
        <v>31500</v>
      </c>
      <c r="P1261" s="132">
        <f>VLOOKUP('SS taxation calculator'!$C$12,'SS taxation calculator'!$BC$6:$BF$16,3,FALSE)</f>
        <v>0</v>
      </c>
      <c r="Q1261" s="132">
        <f>VLOOKUP('SS taxation calculator'!$C$12,'SS taxation calculator'!$BC$6:$BF$16,4,FALSE)</f>
        <v>0</v>
      </c>
      <c r="R1261" s="132">
        <f t="shared" si="8"/>
        <v>1</v>
      </c>
      <c r="S1261" s="205">
        <f>VLOOKUP('SS taxation calculator'!$C$12,'SS taxation calculator'!$BC$6:$BF$16,2,FALSE)</f>
        <v>0</v>
      </c>
      <c r="T1261" s="132">
        <f t="shared" si="9"/>
        <v>0</v>
      </c>
    </row>
    <row r="1262" ht="15.75" customHeight="1">
      <c r="A1262" s="55">
        <f t="shared" si="13"/>
        <v>171500</v>
      </c>
      <c r="B1262" s="52">
        <f t="shared" si="14"/>
        <v>203000</v>
      </c>
      <c r="C1262" s="51">
        <f>'SS taxation calculator'!$G$7</f>
        <v>0</v>
      </c>
      <c r="D1262" s="52">
        <f>'SS taxation calculator'!$C$7+B1262+'SS taxation calculator'!$C$8+'SS taxation calculator'!$C$9*0.5-'Line By Line'!$E$12</f>
        <v>203000</v>
      </c>
      <c r="E1262" s="52">
        <f>IF(D1262&lt;'Line By Line'!$E$14,0,MIN(D1262-'Line By Line'!$E$14,'Line By Line'!$E$16))</f>
        <v>12000</v>
      </c>
      <c r="F1262" s="52">
        <f t="shared" si="3"/>
        <v>0</v>
      </c>
      <c r="G1262" s="51" t="str">
        <f t="shared" si="4"/>
        <v>50% of All SS</v>
      </c>
      <c r="H1262" s="51">
        <f>IF('Line By Line'!$E$14&lt;D1262,D1262-'Line By Line'!$E$14-E1262,0)</f>
        <v>159000</v>
      </c>
      <c r="I1262" s="52">
        <f>H1262*'SS taxation calculator'!$E$32</f>
        <v>135150</v>
      </c>
      <c r="J1262" s="52">
        <f t="shared" si="5"/>
        <v>0</v>
      </c>
      <c r="K1262" s="204" t="str">
        <f t="shared" si="6"/>
        <v>#DIV/0!</v>
      </c>
      <c r="L1262" s="54" t="str">
        <f>CONCATENATE("Adding $",ROUND(B1262/1000,1),"K actually added $",ROUND((B1262+(J1262-'SS taxation calculator'!$G$8))/1000,1),"K")</f>
        <v>Adding $203K actually added $203K</v>
      </c>
      <c r="M1262" s="61">
        <f>'SS taxation calculator'!$C$7+'SS taxation calculator'!$C$8+'SS taxation calculator'!$C$9+B1262</f>
        <v>203000</v>
      </c>
      <c r="N1262" s="55">
        <f>J1262+B1262+'SS taxation calculator'!$C$7</f>
        <v>203000</v>
      </c>
      <c r="O1262" s="55">
        <f t="shared" si="15"/>
        <v>31500</v>
      </c>
      <c r="P1262" s="132">
        <f>VLOOKUP('SS taxation calculator'!$C$12,'SS taxation calculator'!$BC$6:$BF$16,3,FALSE)</f>
        <v>0</v>
      </c>
      <c r="Q1262" s="132">
        <f>VLOOKUP('SS taxation calculator'!$C$12,'SS taxation calculator'!$BC$6:$BF$16,4,FALSE)</f>
        <v>0</v>
      </c>
      <c r="R1262" s="132">
        <f t="shared" si="8"/>
        <v>1</v>
      </c>
      <c r="S1262" s="205">
        <f>VLOOKUP('SS taxation calculator'!$C$12,'SS taxation calculator'!$BC$6:$BF$16,2,FALSE)</f>
        <v>0</v>
      </c>
      <c r="T1262" s="132">
        <f t="shared" si="9"/>
        <v>0</v>
      </c>
    </row>
    <row r="1263" ht="15.75" customHeight="1">
      <c r="A1263" s="55">
        <f t="shared" si="13"/>
        <v>172500</v>
      </c>
      <c r="B1263" s="52">
        <f t="shared" si="14"/>
        <v>204000</v>
      </c>
      <c r="C1263" s="51">
        <f>'SS taxation calculator'!$G$7</f>
        <v>0</v>
      </c>
      <c r="D1263" s="52">
        <f>'SS taxation calculator'!$C$7+B1263+'SS taxation calculator'!$C$8+'SS taxation calculator'!$C$9*0.5-'Line By Line'!$E$12</f>
        <v>204000</v>
      </c>
      <c r="E1263" s="52">
        <f>IF(D1263&lt;'Line By Line'!$E$14,0,MIN(D1263-'Line By Line'!$E$14,'Line By Line'!$E$16))</f>
        <v>12000</v>
      </c>
      <c r="F1263" s="52">
        <f t="shared" si="3"/>
        <v>0</v>
      </c>
      <c r="G1263" s="51" t="str">
        <f t="shared" si="4"/>
        <v>50% of All SS</v>
      </c>
      <c r="H1263" s="51">
        <f>IF('Line By Line'!$E$14&lt;D1263,D1263-'Line By Line'!$E$14-E1263,0)</f>
        <v>160000</v>
      </c>
      <c r="I1263" s="52">
        <f>H1263*'SS taxation calculator'!$E$32</f>
        <v>136000</v>
      </c>
      <c r="J1263" s="52">
        <f t="shared" si="5"/>
        <v>0</v>
      </c>
      <c r="K1263" s="204" t="str">
        <f t="shared" si="6"/>
        <v>#DIV/0!</v>
      </c>
      <c r="L1263" s="54" t="str">
        <f>CONCATENATE("Adding $",ROUND(B1263/1000,1),"K actually added $",ROUND((B1263+(J1263-'SS taxation calculator'!$G$8))/1000,1),"K")</f>
        <v>Adding $204K actually added $204K</v>
      </c>
      <c r="M1263" s="61">
        <f>'SS taxation calculator'!$C$7+'SS taxation calculator'!$C$8+'SS taxation calculator'!$C$9+B1263</f>
        <v>204000</v>
      </c>
      <c r="N1263" s="55">
        <f>J1263+B1263+'SS taxation calculator'!$C$7</f>
        <v>204000</v>
      </c>
      <c r="O1263" s="55">
        <f t="shared" si="15"/>
        <v>31500</v>
      </c>
      <c r="P1263" s="132">
        <f>VLOOKUP('SS taxation calculator'!$C$12,'SS taxation calculator'!$BC$6:$BF$16,3,FALSE)</f>
        <v>0</v>
      </c>
      <c r="Q1263" s="132">
        <f>VLOOKUP('SS taxation calculator'!$C$12,'SS taxation calculator'!$BC$6:$BF$16,4,FALSE)</f>
        <v>0</v>
      </c>
      <c r="R1263" s="132">
        <f t="shared" si="8"/>
        <v>1</v>
      </c>
      <c r="S1263" s="205">
        <f>VLOOKUP('SS taxation calculator'!$C$12,'SS taxation calculator'!$BC$6:$BF$16,2,FALSE)</f>
        <v>0</v>
      </c>
      <c r="T1263" s="132">
        <f t="shared" si="9"/>
        <v>0</v>
      </c>
    </row>
    <row r="1264" ht="15.75" customHeight="1">
      <c r="A1264" s="55">
        <f t="shared" si="13"/>
        <v>173500</v>
      </c>
      <c r="B1264" s="52">
        <f t="shared" si="14"/>
        <v>205000</v>
      </c>
      <c r="C1264" s="51">
        <f>'SS taxation calculator'!$G$7</f>
        <v>0</v>
      </c>
      <c r="D1264" s="52">
        <f>'SS taxation calculator'!$C$7+B1264+'SS taxation calculator'!$C$8+'SS taxation calculator'!$C$9*0.5-'Line By Line'!$E$12</f>
        <v>205000</v>
      </c>
      <c r="E1264" s="52">
        <f>IF(D1264&lt;'Line By Line'!$E$14,0,MIN(D1264-'Line By Line'!$E$14,'Line By Line'!$E$16))</f>
        <v>12000</v>
      </c>
      <c r="F1264" s="52">
        <f t="shared" si="3"/>
        <v>0</v>
      </c>
      <c r="G1264" s="51" t="str">
        <f t="shared" si="4"/>
        <v>50% of All SS</v>
      </c>
      <c r="H1264" s="51">
        <f>IF('Line By Line'!$E$14&lt;D1264,D1264-'Line By Line'!$E$14-E1264,0)</f>
        <v>161000</v>
      </c>
      <c r="I1264" s="52">
        <f>H1264*'SS taxation calculator'!$E$32</f>
        <v>136850</v>
      </c>
      <c r="J1264" s="52">
        <f t="shared" si="5"/>
        <v>0</v>
      </c>
      <c r="K1264" s="204" t="str">
        <f t="shared" si="6"/>
        <v>#DIV/0!</v>
      </c>
      <c r="L1264" s="54" t="str">
        <f>CONCATENATE("Adding $",ROUND(B1264/1000,1),"K actually added $",ROUND((B1264+(J1264-'SS taxation calculator'!$G$8))/1000,1),"K")</f>
        <v>Adding $205K actually added $205K</v>
      </c>
      <c r="M1264" s="61">
        <f>'SS taxation calculator'!$C$7+'SS taxation calculator'!$C$8+'SS taxation calculator'!$C$9+B1264</f>
        <v>205000</v>
      </c>
      <c r="N1264" s="55">
        <f>J1264+B1264+'SS taxation calculator'!$C$7</f>
        <v>205000</v>
      </c>
      <c r="O1264" s="55">
        <f t="shared" si="15"/>
        <v>31500</v>
      </c>
      <c r="P1264" s="132">
        <f>VLOOKUP('SS taxation calculator'!$C$12,'SS taxation calculator'!$BC$6:$BF$16,3,FALSE)</f>
        <v>0</v>
      </c>
      <c r="Q1264" s="132">
        <f>VLOOKUP('SS taxation calculator'!$C$12,'SS taxation calculator'!$BC$6:$BF$16,4,FALSE)</f>
        <v>0</v>
      </c>
      <c r="R1264" s="132">
        <f t="shared" si="8"/>
        <v>1</v>
      </c>
      <c r="S1264" s="205">
        <f>VLOOKUP('SS taxation calculator'!$C$12,'SS taxation calculator'!$BC$6:$BF$16,2,FALSE)</f>
        <v>0</v>
      </c>
      <c r="T1264" s="132">
        <f t="shared" si="9"/>
        <v>0</v>
      </c>
    </row>
    <row r="1265" ht="15.75" customHeight="1">
      <c r="A1265" s="55">
        <f t="shared" si="13"/>
        <v>174500</v>
      </c>
      <c r="B1265" s="52">
        <f t="shared" si="14"/>
        <v>206000</v>
      </c>
      <c r="C1265" s="51">
        <f>'SS taxation calculator'!$G$7</f>
        <v>0</v>
      </c>
      <c r="D1265" s="52">
        <f>'SS taxation calculator'!$C$7+B1265+'SS taxation calculator'!$C$8+'SS taxation calculator'!$C$9*0.5-'Line By Line'!$E$12</f>
        <v>206000</v>
      </c>
      <c r="E1265" s="52">
        <f>IF(D1265&lt;'Line By Line'!$E$14,0,MIN(D1265-'Line By Line'!$E$14,'Line By Line'!$E$16))</f>
        <v>12000</v>
      </c>
      <c r="F1265" s="52">
        <f t="shared" si="3"/>
        <v>0</v>
      </c>
      <c r="G1265" s="51" t="str">
        <f t="shared" si="4"/>
        <v>50% of All SS</v>
      </c>
      <c r="H1265" s="51">
        <f>IF('Line By Line'!$E$14&lt;D1265,D1265-'Line By Line'!$E$14-E1265,0)</f>
        <v>162000</v>
      </c>
      <c r="I1265" s="52">
        <f>H1265*'SS taxation calculator'!$E$32</f>
        <v>137700</v>
      </c>
      <c r="J1265" s="52">
        <f t="shared" si="5"/>
        <v>0</v>
      </c>
      <c r="K1265" s="204" t="str">
        <f t="shared" si="6"/>
        <v>#DIV/0!</v>
      </c>
      <c r="L1265" s="54" t="str">
        <f>CONCATENATE("Adding $",ROUND(B1265/1000,1),"K actually added $",ROUND((B1265+(J1265-'SS taxation calculator'!$G$8))/1000,1),"K")</f>
        <v>Adding $206K actually added $206K</v>
      </c>
      <c r="M1265" s="61">
        <f>'SS taxation calculator'!$C$7+'SS taxation calculator'!$C$8+'SS taxation calculator'!$C$9+B1265</f>
        <v>206000</v>
      </c>
      <c r="N1265" s="55">
        <f>J1265+B1265+'SS taxation calculator'!$C$7</f>
        <v>206000</v>
      </c>
      <c r="O1265" s="55">
        <f t="shared" si="15"/>
        <v>31500</v>
      </c>
      <c r="P1265" s="132">
        <f>VLOOKUP('SS taxation calculator'!$C$12,'SS taxation calculator'!$BC$6:$BF$16,3,FALSE)</f>
        <v>0</v>
      </c>
      <c r="Q1265" s="132">
        <f>VLOOKUP('SS taxation calculator'!$C$12,'SS taxation calculator'!$BC$6:$BF$16,4,FALSE)</f>
        <v>0</v>
      </c>
      <c r="R1265" s="132">
        <f t="shared" si="8"/>
        <v>1</v>
      </c>
      <c r="S1265" s="205">
        <f>VLOOKUP('SS taxation calculator'!$C$12,'SS taxation calculator'!$BC$6:$BF$16,2,FALSE)</f>
        <v>0</v>
      </c>
      <c r="T1265" s="132">
        <f t="shared" si="9"/>
        <v>0</v>
      </c>
    </row>
    <row r="1266" ht="15.75" customHeight="1">
      <c r="A1266" s="55">
        <f t="shared" si="13"/>
        <v>175500</v>
      </c>
      <c r="B1266" s="52">
        <f t="shared" si="14"/>
        <v>207000</v>
      </c>
      <c r="C1266" s="51">
        <f>'SS taxation calculator'!$G$7</f>
        <v>0</v>
      </c>
      <c r="D1266" s="52">
        <f>'SS taxation calculator'!$C$7+B1266+'SS taxation calculator'!$C$8+'SS taxation calculator'!$C$9*0.5-'Line By Line'!$E$12</f>
        <v>207000</v>
      </c>
      <c r="E1266" s="52">
        <f>IF(D1266&lt;'Line By Line'!$E$14,0,MIN(D1266-'Line By Line'!$E$14,'Line By Line'!$E$16))</f>
        <v>12000</v>
      </c>
      <c r="F1266" s="52">
        <f t="shared" si="3"/>
        <v>0</v>
      </c>
      <c r="G1266" s="51" t="str">
        <f t="shared" si="4"/>
        <v>50% of All SS</v>
      </c>
      <c r="H1266" s="51">
        <f>IF('Line By Line'!$E$14&lt;D1266,D1266-'Line By Line'!$E$14-E1266,0)</f>
        <v>163000</v>
      </c>
      <c r="I1266" s="52">
        <f>H1266*'SS taxation calculator'!$E$32</f>
        <v>138550</v>
      </c>
      <c r="J1266" s="52">
        <f t="shared" si="5"/>
        <v>0</v>
      </c>
      <c r="K1266" s="204" t="str">
        <f t="shared" si="6"/>
        <v>#DIV/0!</v>
      </c>
      <c r="L1266" s="54" t="str">
        <f>CONCATENATE("Adding $",ROUND(B1266/1000,1),"K actually added $",ROUND((B1266+(J1266-'SS taxation calculator'!$G$8))/1000,1),"K")</f>
        <v>Adding $207K actually added $207K</v>
      </c>
      <c r="M1266" s="61">
        <f>'SS taxation calculator'!$C$7+'SS taxation calculator'!$C$8+'SS taxation calculator'!$C$9+B1266</f>
        <v>207000</v>
      </c>
      <c r="N1266" s="55">
        <f>J1266+B1266+'SS taxation calculator'!$C$7</f>
        <v>207000</v>
      </c>
      <c r="O1266" s="55">
        <f t="shared" si="15"/>
        <v>31500</v>
      </c>
      <c r="P1266" s="132">
        <f>VLOOKUP('SS taxation calculator'!$C$12,'SS taxation calculator'!$BC$6:$BF$16,3,FALSE)</f>
        <v>0</v>
      </c>
      <c r="Q1266" s="132">
        <f>VLOOKUP('SS taxation calculator'!$C$12,'SS taxation calculator'!$BC$6:$BF$16,4,FALSE)</f>
        <v>0</v>
      </c>
      <c r="R1266" s="132">
        <f t="shared" si="8"/>
        <v>1</v>
      </c>
      <c r="S1266" s="205">
        <f>VLOOKUP('SS taxation calculator'!$C$12,'SS taxation calculator'!$BC$6:$BF$16,2,FALSE)</f>
        <v>0</v>
      </c>
      <c r="T1266" s="132">
        <f t="shared" si="9"/>
        <v>0</v>
      </c>
    </row>
    <row r="1267" ht="15.75" customHeight="1">
      <c r="A1267" s="55">
        <f t="shared" si="13"/>
        <v>176500</v>
      </c>
      <c r="B1267" s="52">
        <f t="shared" si="14"/>
        <v>208000</v>
      </c>
      <c r="C1267" s="51">
        <f>'SS taxation calculator'!$G$7</f>
        <v>0</v>
      </c>
      <c r="D1267" s="52">
        <f>'SS taxation calculator'!$C$7+B1267+'SS taxation calculator'!$C$8+'SS taxation calculator'!$C$9*0.5-'Line By Line'!$E$12</f>
        <v>208000</v>
      </c>
      <c r="E1267" s="52">
        <f>IF(D1267&lt;'Line By Line'!$E$14,0,MIN(D1267-'Line By Line'!$E$14,'Line By Line'!$E$16))</f>
        <v>12000</v>
      </c>
      <c r="F1267" s="52">
        <f t="shared" si="3"/>
        <v>0</v>
      </c>
      <c r="G1267" s="51" t="str">
        <f t="shared" si="4"/>
        <v>50% of All SS</v>
      </c>
      <c r="H1267" s="51">
        <f>IF('Line By Line'!$E$14&lt;D1267,D1267-'Line By Line'!$E$14-E1267,0)</f>
        <v>164000</v>
      </c>
      <c r="I1267" s="52">
        <f>H1267*'SS taxation calculator'!$E$32</f>
        <v>139400</v>
      </c>
      <c r="J1267" s="52">
        <f t="shared" si="5"/>
        <v>0</v>
      </c>
      <c r="K1267" s="204" t="str">
        <f t="shared" si="6"/>
        <v>#DIV/0!</v>
      </c>
      <c r="L1267" s="54" t="str">
        <f>CONCATENATE("Adding $",ROUND(B1267/1000,1),"K actually added $",ROUND((B1267+(J1267-'SS taxation calculator'!$G$8))/1000,1),"K")</f>
        <v>Adding $208K actually added $208K</v>
      </c>
      <c r="M1267" s="61">
        <f>'SS taxation calculator'!$C$7+'SS taxation calculator'!$C$8+'SS taxation calculator'!$C$9+B1267</f>
        <v>208000</v>
      </c>
      <c r="N1267" s="55">
        <f>J1267+B1267+'SS taxation calculator'!$C$7</f>
        <v>208000</v>
      </c>
      <c r="O1267" s="55">
        <f t="shared" si="15"/>
        <v>31500</v>
      </c>
      <c r="P1267" s="132">
        <f>VLOOKUP('SS taxation calculator'!$C$12,'SS taxation calculator'!$BC$6:$BF$16,3,FALSE)</f>
        <v>0</v>
      </c>
      <c r="Q1267" s="132">
        <f>VLOOKUP('SS taxation calculator'!$C$12,'SS taxation calculator'!$BC$6:$BF$16,4,FALSE)</f>
        <v>0</v>
      </c>
      <c r="R1267" s="132">
        <f t="shared" si="8"/>
        <v>1</v>
      </c>
      <c r="S1267" s="205">
        <f>VLOOKUP('SS taxation calculator'!$C$12,'SS taxation calculator'!$BC$6:$BF$16,2,FALSE)</f>
        <v>0</v>
      </c>
      <c r="T1267" s="132">
        <f t="shared" si="9"/>
        <v>0</v>
      </c>
    </row>
    <row r="1268" ht="15.75" customHeight="1">
      <c r="A1268" s="55">
        <f t="shared" si="13"/>
        <v>177500</v>
      </c>
      <c r="B1268" s="52">
        <f t="shared" si="14"/>
        <v>209000</v>
      </c>
      <c r="C1268" s="51">
        <f>'SS taxation calculator'!$G$7</f>
        <v>0</v>
      </c>
      <c r="D1268" s="52">
        <f>'SS taxation calculator'!$C$7+B1268+'SS taxation calculator'!$C$8+'SS taxation calculator'!$C$9*0.5-'Line By Line'!$E$12</f>
        <v>209000</v>
      </c>
      <c r="E1268" s="52">
        <f>IF(D1268&lt;'Line By Line'!$E$14,0,MIN(D1268-'Line By Line'!$E$14,'Line By Line'!$E$16))</f>
        <v>12000</v>
      </c>
      <c r="F1268" s="52">
        <f t="shared" si="3"/>
        <v>0</v>
      </c>
      <c r="G1268" s="51" t="str">
        <f t="shared" si="4"/>
        <v>50% of All SS</v>
      </c>
      <c r="H1268" s="51">
        <f>IF('Line By Line'!$E$14&lt;D1268,D1268-'Line By Line'!$E$14-E1268,0)</f>
        <v>165000</v>
      </c>
      <c r="I1268" s="52">
        <f>H1268*'SS taxation calculator'!$E$32</f>
        <v>140250</v>
      </c>
      <c r="J1268" s="52">
        <f t="shared" si="5"/>
        <v>0</v>
      </c>
      <c r="K1268" s="204" t="str">
        <f t="shared" si="6"/>
        <v>#DIV/0!</v>
      </c>
      <c r="L1268" s="54" t="str">
        <f>CONCATENATE("Adding $",ROUND(B1268/1000,1),"K actually added $",ROUND((B1268+(J1268-'SS taxation calculator'!$G$8))/1000,1),"K")</f>
        <v>Adding $209K actually added $209K</v>
      </c>
      <c r="M1268" s="61">
        <f>'SS taxation calculator'!$C$7+'SS taxation calculator'!$C$8+'SS taxation calculator'!$C$9+B1268</f>
        <v>209000</v>
      </c>
      <c r="N1268" s="55">
        <f>J1268+B1268+'SS taxation calculator'!$C$7</f>
        <v>209000</v>
      </c>
      <c r="O1268" s="55">
        <f t="shared" si="15"/>
        <v>31500</v>
      </c>
      <c r="P1268" s="132">
        <f>VLOOKUP('SS taxation calculator'!$C$12,'SS taxation calculator'!$BC$6:$BF$16,3,FALSE)</f>
        <v>0</v>
      </c>
      <c r="Q1268" s="132">
        <f>VLOOKUP('SS taxation calculator'!$C$12,'SS taxation calculator'!$BC$6:$BF$16,4,FALSE)</f>
        <v>0</v>
      </c>
      <c r="R1268" s="132">
        <f t="shared" si="8"/>
        <v>1</v>
      </c>
      <c r="S1268" s="205">
        <f>VLOOKUP('SS taxation calculator'!$C$12,'SS taxation calculator'!$BC$6:$BF$16,2,FALSE)</f>
        <v>0</v>
      </c>
      <c r="T1268" s="132">
        <f t="shared" si="9"/>
        <v>0</v>
      </c>
    </row>
    <row r="1269" ht="15.75" customHeight="1">
      <c r="A1269" s="55">
        <f t="shared" si="13"/>
        <v>178500</v>
      </c>
      <c r="B1269" s="52">
        <f t="shared" si="14"/>
        <v>210000</v>
      </c>
      <c r="C1269" s="51">
        <f>'SS taxation calculator'!$G$7</f>
        <v>0</v>
      </c>
      <c r="D1269" s="52">
        <f>'SS taxation calculator'!$C$7+B1269+'SS taxation calculator'!$C$8+'SS taxation calculator'!$C$9*0.5-'Line By Line'!$E$12</f>
        <v>210000</v>
      </c>
      <c r="E1269" s="52">
        <f>IF(D1269&lt;'Line By Line'!$E$14,0,MIN(D1269-'Line By Line'!$E$14,'Line By Line'!$E$16))</f>
        <v>12000</v>
      </c>
      <c r="F1269" s="52">
        <f t="shared" si="3"/>
        <v>0</v>
      </c>
      <c r="G1269" s="51" t="str">
        <f t="shared" si="4"/>
        <v>50% of All SS</v>
      </c>
      <c r="H1269" s="51">
        <f>IF('Line By Line'!$E$14&lt;D1269,D1269-'Line By Line'!$E$14-E1269,0)</f>
        <v>166000</v>
      </c>
      <c r="I1269" s="52">
        <f>H1269*'SS taxation calculator'!$E$32</f>
        <v>141100</v>
      </c>
      <c r="J1269" s="52">
        <f t="shared" si="5"/>
        <v>0</v>
      </c>
      <c r="K1269" s="204" t="str">
        <f t="shared" si="6"/>
        <v>#DIV/0!</v>
      </c>
      <c r="L1269" s="54" t="str">
        <f>CONCATENATE("Adding $",ROUND(B1269/1000,1),"K actually added $",ROUND((B1269+(J1269-'SS taxation calculator'!$G$8))/1000,1),"K")</f>
        <v>Adding $210K actually added $210K</v>
      </c>
      <c r="M1269" s="61">
        <f>'SS taxation calculator'!$C$7+'SS taxation calculator'!$C$8+'SS taxation calculator'!$C$9+B1269</f>
        <v>210000</v>
      </c>
      <c r="N1269" s="55">
        <f>J1269+B1269+'SS taxation calculator'!$C$7</f>
        <v>210000</v>
      </c>
      <c r="O1269" s="55">
        <f t="shared" si="15"/>
        <v>31500</v>
      </c>
      <c r="P1269" s="132">
        <f>VLOOKUP('SS taxation calculator'!$C$12,'SS taxation calculator'!$BC$6:$BF$16,3,FALSE)</f>
        <v>0</v>
      </c>
      <c r="Q1269" s="132">
        <f>VLOOKUP('SS taxation calculator'!$C$12,'SS taxation calculator'!$BC$6:$BF$16,4,FALSE)</f>
        <v>0</v>
      </c>
      <c r="R1269" s="132">
        <f t="shared" si="8"/>
        <v>1</v>
      </c>
      <c r="S1269" s="205">
        <f>VLOOKUP('SS taxation calculator'!$C$12,'SS taxation calculator'!$BC$6:$BF$16,2,FALSE)</f>
        <v>0</v>
      </c>
      <c r="T1269" s="132">
        <f t="shared" si="9"/>
        <v>0</v>
      </c>
    </row>
    <row r="1270" ht="15.75" customHeight="1">
      <c r="A1270" s="55">
        <f t="shared" si="13"/>
        <v>179500</v>
      </c>
      <c r="B1270" s="52">
        <f t="shared" si="14"/>
        <v>211000</v>
      </c>
      <c r="C1270" s="51">
        <f>'SS taxation calculator'!$G$7</f>
        <v>0</v>
      </c>
      <c r="D1270" s="52">
        <f>'SS taxation calculator'!$C$7+B1270+'SS taxation calculator'!$C$8+'SS taxation calculator'!$C$9*0.5-'Line By Line'!$E$12</f>
        <v>211000</v>
      </c>
      <c r="E1270" s="52">
        <f>IF(D1270&lt;'Line By Line'!$E$14,0,MIN(D1270-'Line By Line'!$E$14,'Line By Line'!$E$16))</f>
        <v>12000</v>
      </c>
      <c r="F1270" s="52">
        <f t="shared" si="3"/>
        <v>0</v>
      </c>
      <c r="G1270" s="51" t="str">
        <f t="shared" si="4"/>
        <v>50% of All SS</v>
      </c>
      <c r="H1270" s="51">
        <f>IF('Line By Line'!$E$14&lt;D1270,D1270-'Line By Line'!$E$14-E1270,0)</f>
        <v>167000</v>
      </c>
      <c r="I1270" s="52">
        <f>H1270*'SS taxation calculator'!$E$32</f>
        <v>141950</v>
      </c>
      <c r="J1270" s="52">
        <f t="shared" si="5"/>
        <v>0</v>
      </c>
      <c r="K1270" s="204" t="str">
        <f t="shared" si="6"/>
        <v>#DIV/0!</v>
      </c>
      <c r="L1270" s="54" t="str">
        <f>CONCATENATE("Adding $",ROUND(B1270/1000,1),"K actually added $",ROUND((B1270+(J1270-'SS taxation calculator'!$G$8))/1000,1),"K")</f>
        <v>Adding $211K actually added $211K</v>
      </c>
      <c r="M1270" s="61">
        <f>'SS taxation calculator'!$C$7+'SS taxation calculator'!$C$8+'SS taxation calculator'!$C$9+B1270</f>
        <v>211000</v>
      </c>
      <c r="N1270" s="55">
        <f>J1270+B1270+'SS taxation calculator'!$C$7</f>
        <v>211000</v>
      </c>
      <c r="O1270" s="55">
        <f t="shared" si="15"/>
        <v>31500</v>
      </c>
      <c r="P1270" s="132">
        <f>VLOOKUP('SS taxation calculator'!$C$12,'SS taxation calculator'!$BC$6:$BF$16,3,FALSE)</f>
        <v>0</v>
      </c>
      <c r="Q1270" s="132">
        <f>VLOOKUP('SS taxation calculator'!$C$12,'SS taxation calculator'!$BC$6:$BF$16,4,FALSE)</f>
        <v>0</v>
      </c>
      <c r="R1270" s="132">
        <f t="shared" si="8"/>
        <v>1</v>
      </c>
      <c r="S1270" s="205">
        <f>VLOOKUP('SS taxation calculator'!$C$12,'SS taxation calculator'!$BC$6:$BF$16,2,FALSE)</f>
        <v>0</v>
      </c>
      <c r="T1270" s="132">
        <f t="shared" si="9"/>
        <v>0</v>
      </c>
    </row>
    <row r="1271" ht="15.75" customHeight="1">
      <c r="A1271" s="55">
        <f t="shared" si="13"/>
        <v>180500</v>
      </c>
      <c r="B1271" s="52">
        <f t="shared" si="14"/>
        <v>212000</v>
      </c>
      <c r="C1271" s="51">
        <f>'SS taxation calculator'!$G$7</f>
        <v>0</v>
      </c>
      <c r="D1271" s="52">
        <f>'SS taxation calculator'!$C$7+B1271+'SS taxation calculator'!$C$8+'SS taxation calculator'!$C$9*0.5-'Line By Line'!$E$12</f>
        <v>212000</v>
      </c>
      <c r="E1271" s="52">
        <f>IF(D1271&lt;'Line By Line'!$E$14,0,MIN(D1271-'Line By Line'!$E$14,'Line By Line'!$E$16))</f>
        <v>12000</v>
      </c>
      <c r="F1271" s="52">
        <f t="shared" si="3"/>
        <v>0</v>
      </c>
      <c r="G1271" s="51" t="str">
        <f t="shared" si="4"/>
        <v>50% of All SS</v>
      </c>
      <c r="H1271" s="51">
        <f>IF('Line By Line'!$E$14&lt;D1271,D1271-'Line By Line'!$E$14-E1271,0)</f>
        <v>168000</v>
      </c>
      <c r="I1271" s="52">
        <f>H1271*'SS taxation calculator'!$E$32</f>
        <v>142800</v>
      </c>
      <c r="J1271" s="52">
        <f t="shared" si="5"/>
        <v>0</v>
      </c>
      <c r="K1271" s="204" t="str">
        <f t="shared" si="6"/>
        <v>#DIV/0!</v>
      </c>
      <c r="L1271" s="54" t="str">
        <f>CONCATENATE("Adding $",ROUND(B1271/1000,1),"K actually added $",ROUND((B1271+(J1271-'SS taxation calculator'!$G$8))/1000,1),"K")</f>
        <v>Adding $212K actually added $212K</v>
      </c>
      <c r="M1271" s="61">
        <f>'SS taxation calculator'!$C$7+'SS taxation calculator'!$C$8+'SS taxation calculator'!$C$9+B1271</f>
        <v>212000</v>
      </c>
      <c r="N1271" s="55">
        <f>J1271+B1271+'SS taxation calculator'!$C$7</f>
        <v>212000</v>
      </c>
      <c r="O1271" s="55">
        <f t="shared" si="15"/>
        <v>31500</v>
      </c>
      <c r="P1271" s="132">
        <f>VLOOKUP('SS taxation calculator'!$C$12,'SS taxation calculator'!$BC$6:$BF$16,3,FALSE)</f>
        <v>0</v>
      </c>
      <c r="Q1271" s="132">
        <f>VLOOKUP('SS taxation calculator'!$C$12,'SS taxation calculator'!$BC$6:$BF$16,4,FALSE)</f>
        <v>0</v>
      </c>
      <c r="R1271" s="132">
        <f t="shared" si="8"/>
        <v>1</v>
      </c>
      <c r="S1271" s="205">
        <f>VLOOKUP('SS taxation calculator'!$C$12,'SS taxation calculator'!$BC$6:$BF$16,2,FALSE)</f>
        <v>0</v>
      </c>
      <c r="T1271" s="132">
        <f t="shared" si="9"/>
        <v>0</v>
      </c>
    </row>
    <row r="1272" ht="15.75" customHeight="1">
      <c r="A1272" s="55">
        <f t="shared" si="13"/>
        <v>181500</v>
      </c>
      <c r="B1272" s="52">
        <f t="shared" si="14"/>
        <v>213000</v>
      </c>
      <c r="C1272" s="51">
        <f>'SS taxation calculator'!$G$7</f>
        <v>0</v>
      </c>
      <c r="D1272" s="52">
        <f>'SS taxation calculator'!$C$7+B1272+'SS taxation calculator'!$C$8+'SS taxation calculator'!$C$9*0.5-'Line By Line'!$E$12</f>
        <v>213000</v>
      </c>
      <c r="E1272" s="52">
        <f>IF(D1272&lt;'Line By Line'!$E$14,0,MIN(D1272-'Line By Line'!$E$14,'Line By Line'!$E$16))</f>
        <v>12000</v>
      </c>
      <c r="F1272" s="52">
        <f t="shared" si="3"/>
        <v>0</v>
      </c>
      <c r="G1272" s="51" t="str">
        <f t="shared" si="4"/>
        <v>50% of All SS</v>
      </c>
      <c r="H1272" s="51">
        <f>IF('Line By Line'!$E$14&lt;D1272,D1272-'Line By Line'!$E$14-E1272,0)</f>
        <v>169000</v>
      </c>
      <c r="I1272" s="52">
        <f>H1272*'SS taxation calculator'!$E$32</f>
        <v>143650</v>
      </c>
      <c r="J1272" s="52">
        <f t="shared" si="5"/>
        <v>0</v>
      </c>
      <c r="K1272" s="204" t="str">
        <f t="shared" si="6"/>
        <v>#DIV/0!</v>
      </c>
      <c r="L1272" s="54" t="str">
        <f>CONCATENATE("Adding $",ROUND(B1272/1000,1),"K actually added $",ROUND((B1272+(J1272-'SS taxation calculator'!$G$8))/1000,1),"K")</f>
        <v>Adding $213K actually added $213K</v>
      </c>
      <c r="M1272" s="61">
        <f>'SS taxation calculator'!$C$7+'SS taxation calculator'!$C$8+'SS taxation calculator'!$C$9+B1272</f>
        <v>213000</v>
      </c>
      <c r="N1272" s="55">
        <f>J1272+B1272+'SS taxation calculator'!$C$7</f>
        <v>213000</v>
      </c>
      <c r="O1272" s="55">
        <f t="shared" si="15"/>
        <v>31500</v>
      </c>
      <c r="P1272" s="132">
        <f>VLOOKUP('SS taxation calculator'!$C$12,'SS taxation calculator'!$BC$6:$BF$16,3,FALSE)</f>
        <v>0</v>
      </c>
      <c r="Q1272" s="132">
        <f>VLOOKUP('SS taxation calculator'!$C$12,'SS taxation calculator'!$BC$6:$BF$16,4,FALSE)</f>
        <v>0</v>
      </c>
      <c r="R1272" s="132">
        <f t="shared" si="8"/>
        <v>1</v>
      </c>
      <c r="S1272" s="205">
        <f>VLOOKUP('SS taxation calculator'!$C$12,'SS taxation calculator'!$BC$6:$BF$16,2,FALSE)</f>
        <v>0</v>
      </c>
      <c r="T1272" s="132">
        <f t="shared" si="9"/>
        <v>0</v>
      </c>
    </row>
    <row r="1273" ht="15.75" customHeight="1">
      <c r="A1273" s="55">
        <f t="shared" si="13"/>
        <v>182500</v>
      </c>
      <c r="B1273" s="52">
        <f t="shared" si="14"/>
        <v>214000</v>
      </c>
      <c r="C1273" s="51">
        <f>'SS taxation calculator'!$G$7</f>
        <v>0</v>
      </c>
      <c r="D1273" s="52">
        <f>'SS taxation calculator'!$C$7+B1273+'SS taxation calculator'!$C$8+'SS taxation calculator'!$C$9*0.5-'Line By Line'!$E$12</f>
        <v>214000</v>
      </c>
      <c r="E1273" s="52">
        <f>IF(D1273&lt;'Line By Line'!$E$14,0,MIN(D1273-'Line By Line'!$E$14,'Line By Line'!$E$16))</f>
        <v>12000</v>
      </c>
      <c r="F1273" s="52">
        <f t="shared" si="3"/>
        <v>0</v>
      </c>
      <c r="G1273" s="51" t="str">
        <f t="shared" si="4"/>
        <v>50% of All SS</v>
      </c>
      <c r="H1273" s="51">
        <f>IF('Line By Line'!$E$14&lt;D1273,D1273-'Line By Line'!$E$14-E1273,0)</f>
        <v>170000</v>
      </c>
      <c r="I1273" s="52">
        <f>H1273*'SS taxation calculator'!$E$32</f>
        <v>144500</v>
      </c>
      <c r="J1273" s="52">
        <f t="shared" si="5"/>
        <v>0</v>
      </c>
      <c r="K1273" s="204" t="str">
        <f t="shared" si="6"/>
        <v>#DIV/0!</v>
      </c>
      <c r="L1273" s="54" t="str">
        <f>CONCATENATE("Adding $",ROUND(B1273/1000,1),"K actually added $",ROUND((B1273+(J1273-'SS taxation calculator'!$G$8))/1000,1),"K")</f>
        <v>Adding $214K actually added $214K</v>
      </c>
      <c r="M1273" s="61">
        <f>'SS taxation calculator'!$C$7+'SS taxation calculator'!$C$8+'SS taxation calculator'!$C$9+B1273</f>
        <v>214000</v>
      </c>
      <c r="N1273" s="55">
        <f>J1273+B1273+'SS taxation calculator'!$C$7</f>
        <v>214000</v>
      </c>
      <c r="O1273" s="55">
        <f t="shared" si="15"/>
        <v>31500</v>
      </c>
      <c r="P1273" s="132">
        <f>VLOOKUP('SS taxation calculator'!$C$12,'SS taxation calculator'!$BC$6:$BF$16,3,FALSE)</f>
        <v>0</v>
      </c>
      <c r="Q1273" s="132">
        <f>VLOOKUP('SS taxation calculator'!$C$12,'SS taxation calculator'!$BC$6:$BF$16,4,FALSE)</f>
        <v>0</v>
      </c>
      <c r="R1273" s="132">
        <f t="shared" si="8"/>
        <v>1</v>
      </c>
      <c r="S1273" s="205">
        <f>VLOOKUP('SS taxation calculator'!$C$12,'SS taxation calculator'!$BC$6:$BF$16,2,FALSE)</f>
        <v>0</v>
      </c>
      <c r="T1273" s="132">
        <f t="shared" si="9"/>
        <v>0</v>
      </c>
    </row>
    <row r="1274" ht="15.75" customHeight="1">
      <c r="A1274" s="55">
        <f t="shared" si="13"/>
        <v>183500</v>
      </c>
      <c r="B1274" s="52">
        <f t="shared" si="14"/>
        <v>215000</v>
      </c>
      <c r="C1274" s="51">
        <f>'SS taxation calculator'!$G$7</f>
        <v>0</v>
      </c>
      <c r="D1274" s="52">
        <f>'SS taxation calculator'!$C$7+B1274+'SS taxation calculator'!$C$8+'SS taxation calculator'!$C$9*0.5-'Line By Line'!$E$12</f>
        <v>215000</v>
      </c>
      <c r="E1274" s="52">
        <f>IF(D1274&lt;'Line By Line'!$E$14,0,MIN(D1274-'Line By Line'!$E$14,'Line By Line'!$E$16))</f>
        <v>12000</v>
      </c>
      <c r="F1274" s="52">
        <f t="shared" si="3"/>
        <v>0</v>
      </c>
      <c r="G1274" s="51" t="str">
        <f t="shared" si="4"/>
        <v>50% of All SS</v>
      </c>
      <c r="H1274" s="51">
        <f>IF('Line By Line'!$E$14&lt;D1274,D1274-'Line By Line'!$E$14-E1274,0)</f>
        <v>171000</v>
      </c>
      <c r="I1274" s="52">
        <f>H1274*'SS taxation calculator'!$E$32</f>
        <v>145350</v>
      </c>
      <c r="J1274" s="52">
        <f t="shared" si="5"/>
        <v>0</v>
      </c>
      <c r="K1274" s="204" t="str">
        <f t="shared" si="6"/>
        <v>#DIV/0!</v>
      </c>
      <c r="L1274" s="54" t="str">
        <f>CONCATENATE("Adding $",ROUND(B1274/1000,1),"K actually added $",ROUND((B1274+(J1274-'SS taxation calculator'!$G$8))/1000,1),"K")</f>
        <v>Adding $215K actually added $215K</v>
      </c>
      <c r="M1274" s="61">
        <f>'SS taxation calculator'!$C$7+'SS taxation calculator'!$C$8+'SS taxation calculator'!$C$9+B1274</f>
        <v>215000</v>
      </c>
      <c r="N1274" s="55">
        <f>J1274+B1274+'SS taxation calculator'!$C$7</f>
        <v>215000</v>
      </c>
      <c r="O1274" s="55">
        <f t="shared" si="15"/>
        <v>31500</v>
      </c>
      <c r="P1274" s="132">
        <f>VLOOKUP('SS taxation calculator'!$C$12,'SS taxation calculator'!$BC$6:$BF$16,3,FALSE)</f>
        <v>0</v>
      </c>
      <c r="Q1274" s="132">
        <f>VLOOKUP('SS taxation calculator'!$C$12,'SS taxation calculator'!$BC$6:$BF$16,4,FALSE)</f>
        <v>0</v>
      </c>
      <c r="R1274" s="132">
        <f t="shared" si="8"/>
        <v>1</v>
      </c>
      <c r="S1274" s="205">
        <f>VLOOKUP('SS taxation calculator'!$C$12,'SS taxation calculator'!$BC$6:$BF$16,2,FALSE)</f>
        <v>0</v>
      </c>
      <c r="T1274" s="132">
        <f t="shared" si="9"/>
        <v>0</v>
      </c>
    </row>
    <row r="1275" ht="15.75" customHeight="1">
      <c r="A1275" s="55">
        <f t="shared" si="13"/>
        <v>184500</v>
      </c>
      <c r="B1275" s="52">
        <f t="shared" si="14"/>
        <v>216000</v>
      </c>
      <c r="C1275" s="51">
        <f>'SS taxation calculator'!$G$7</f>
        <v>0</v>
      </c>
      <c r="D1275" s="52">
        <f>'SS taxation calculator'!$C$7+B1275+'SS taxation calculator'!$C$8+'SS taxation calculator'!$C$9*0.5-'Line By Line'!$E$12</f>
        <v>216000</v>
      </c>
      <c r="E1275" s="52">
        <f>IF(D1275&lt;'Line By Line'!$E$14,0,MIN(D1275-'Line By Line'!$E$14,'Line By Line'!$E$16))</f>
        <v>12000</v>
      </c>
      <c r="F1275" s="52">
        <f t="shared" si="3"/>
        <v>0</v>
      </c>
      <c r="G1275" s="51" t="str">
        <f t="shared" si="4"/>
        <v>50% of All SS</v>
      </c>
      <c r="H1275" s="51">
        <f>IF('Line By Line'!$E$14&lt;D1275,D1275-'Line By Line'!$E$14-E1275,0)</f>
        <v>172000</v>
      </c>
      <c r="I1275" s="52">
        <f>H1275*'SS taxation calculator'!$E$32</f>
        <v>146200</v>
      </c>
      <c r="J1275" s="52">
        <f t="shared" si="5"/>
        <v>0</v>
      </c>
      <c r="K1275" s="204" t="str">
        <f t="shared" si="6"/>
        <v>#DIV/0!</v>
      </c>
      <c r="L1275" s="54" t="str">
        <f>CONCATENATE("Adding $",ROUND(B1275/1000,1),"K actually added $",ROUND((B1275+(J1275-'SS taxation calculator'!$G$8))/1000,1),"K")</f>
        <v>Adding $216K actually added $216K</v>
      </c>
      <c r="M1275" s="61">
        <f>'SS taxation calculator'!$C$7+'SS taxation calculator'!$C$8+'SS taxation calculator'!$C$9+B1275</f>
        <v>216000</v>
      </c>
      <c r="N1275" s="55">
        <f>J1275+B1275+'SS taxation calculator'!$C$7</f>
        <v>216000</v>
      </c>
      <c r="O1275" s="55">
        <f t="shared" si="15"/>
        <v>31500</v>
      </c>
      <c r="P1275" s="132">
        <f>VLOOKUP('SS taxation calculator'!$C$12,'SS taxation calculator'!$BC$6:$BF$16,3,FALSE)</f>
        <v>0</v>
      </c>
      <c r="Q1275" s="132">
        <f>VLOOKUP('SS taxation calculator'!$C$12,'SS taxation calculator'!$BC$6:$BF$16,4,FALSE)</f>
        <v>0</v>
      </c>
      <c r="R1275" s="132">
        <f t="shared" si="8"/>
        <v>1</v>
      </c>
      <c r="S1275" s="205">
        <f>VLOOKUP('SS taxation calculator'!$C$12,'SS taxation calculator'!$BC$6:$BF$16,2,FALSE)</f>
        <v>0</v>
      </c>
      <c r="T1275" s="132">
        <f t="shared" si="9"/>
        <v>0</v>
      </c>
    </row>
    <row r="1276" ht="15.75" customHeight="1">
      <c r="A1276" s="55">
        <f t="shared" si="13"/>
        <v>185500</v>
      </c>
      <c r="B1276" s="52">
        <f t="shared" si="14"/>
        <v>217000</v>
      </c>
      <c r="C1276" s="51">
        <f>'SS taxation calculator'!$G$7</f>
        <v>0</v>
      </c>
      <c r="D1276" s="52">
        <f>'SS taxation calculator'!$C$7+B1276+'SS taxation calculator'!$C$8+'SS taxation calculator'!$C$9*0.5-'Line By Line'!$E$12</f>
        <v>217000</v>
      </c>
      <c r="E1276" s="52">
        <f>IF(D1276&lt;'Line By Line'!$E$14,0,MIN(D1276-'Line By Line'!$E$14,'Line By Line'!$E$16))</f>
        <v>12000</v>
      </c>
      <c r="F1276" s="52">
        <f t="shared" si="3"/>
        <v>0</v>
      </c>
      <c r="G1276" s="51" t="str">
        <f t="shared" si="4"/>
        <v>50% of All SS</v>
      </c>
      <c r="H1276" s="51">
        <f>IF('Line By Line'!$E$14&lt;D1276,D1276-'Line By Line'!$E$14-E1276,0)</f>
        <v>173000</v>
      </c>
      <c r="I1276" s="52">
        <f>H1276*'SS taxation calculator'!$E$32</f>
        <v>147050</v>
      </c>
      <c r="J1276" s="52">
        <f t="shared" si="5"/>
        <v>0</v>
      </c>
      <c r="K1276" s="204" t="str">
        <f t="shared" si="6"/>
        <v>#DIV/0!</v>
      </c>
      <c r="L1276" s="54" t="str">
        <f>CONCATENATE("Adding $",ROUND(B1276/1000,1),"K actually added $",ROUND((B1276+(J1276-'SS taxation calculator'!$G$8))/1000,1),"K")</f>
        <v>Adding $217K actually added $217K</v>
      </c>
      <c r="M1276" s="61">
        <f>'SS taxation calculator'!$C$7+'SS taxation calculator'!$C$8+'SS taxation calculator'!$C$9+B1276</f>
        <v>217000</v>
      </c>
      <c r="N1276" s="55">
        <f>J1276+B1276+'SS taxation calculator'!$C$7</f>
        <v>217000</v>
      </c>
      <c r="O1276" s="55">
        <f t="shared" si="15"/>
        <v>31500</v>
      </c>
      <c r="P1276" s="132">
        <f>VLOOKUP('SS taxation calculator'!$C$12,'SS taxation calculator'!$BC$6:$BF$16,3,FALSE)</f>
        <v>0</v>
      </c>
      <c r="Q1276" s="132">
        <f>VLOOKUP('SS taxation calculator'!$C$12,'SS taxation calculator'!$BC$6:$BF$16,4,FALSE)</f>
        <v>0</v>
      </c>
      <c r="R1276" s="132">
        <f t="shared" si="8"/>
        <v>1</v>
      </c>
      <c r="S1276" s="205">
        <f>VLOOKUP('SS taxation calculator'!$C$12,'SS taxation calculator'!$BC$6:$BF$16,2,FALSE)</f>
        <v>0</v>
      </c>
      <c r="T1276" s="132">
        <f t="shared" si="9"/>
        <v>0</v>
      </c>
    </row>
    <row r="1277" ht="15.75" customHeight="1">
      <c r="A1277" s="55">
        <f t="shared" si="13"/>
        <v>186500</v>
      </c>
      <c r="B1277" s="52">
        <f t="shared" si="14"/>
        <v>218000</v>
      </c>
      <c r="C1277" s="51">
        <f>'SS taxation calculator'!$G$7</f>
        <v>0</v>
      </c>
      <c r="D1277" s="52">
        <f>'SS taxation calculator'!$C$7+B1277+'SS taxation calculator'!$C$8+'SS taxation calculator'!$C$9*0.5-'Line By Line'!$E$12</f>
        <v>218000</v>
      </c>
      <c r="E1277" s="52">
        <f>IF(D1277&lt;'Line By Line'!$E$14,0,MIN(D1277-'Line By Line'!$E$14,'Line By Line'!$E$16))</f>
        <v>12000</v>
      </c>
      <c r="F1277" s="52">
        <f t="shared" si="3"/>
        <v>0</v>
      </c>
      <c r="G1277" s="51" t="str">
        <f t="shared" si="4"/>
        <v>50% of All SS</v>
      </c>
      <c r="H1277" s="51">
        <f>IF('Line By Line'!$E$14&lt;D1277,D1277-'Line By Line'!$E$14-E1277,0)</f>
        <v>174000</v>
      </c>
      <c r="I1277" s="52">
        <f>H1277*'SS taxation calculator'!$E$32</f>
        <v>147900</v>
      </c>
      <c r="J1277" s="52">
        <f t="shared" si="5"/>
        <v>0</v>
      </c>
      <c r="K1277" s="204" t="str">
        <f t="shared" si="6"/>
        <v>#DIV/0!</v>
      </c>
      <c r="L1277" s="54" t="str">
        <f>CONCATENATE("Adding $",ROUND(B1277/1000,1),"K actually added $",ROUND((B1277+(J1277-'SS taxation calculator'!$G$8))/1000,1),"K")</f>
        <v>Adding $218K actually added $218K</v>
      </c>
      <c r="M1277" s="61">
        <f>'SS taxation calculator'!$C$7+'SS taxation calculator'!$C$8+'SS taxation calculator'!$C$9+B1277</f>
        <v>218000</v>
      </c>
      <c r="N1277" s="55">
        <f>J1277+B1277+'SS taxation calculator'!$C$7</f>
        <v>218000</v>
      </c>
      <c r="O1277" s="55">
        <f t="shared" si="15"/>
        <v>31500</v>
      </c>
      <c r="P1277" s="132">
        <f>VLOOKUP('SS taxation calculator'!$C$12,'SS taxation calculator'!$BC$6:$BF$16,3,FALSE)</f>
        <v>0</v>
      </c>
      <c r="Q1277" s="132">
        <f>VLOOKUP('SS taxation calculator'!$C$12,'SS taxation calculator'!$BC$6:$BF$16,4,FALSE)</f>
        <v>0</v>
      </c>
      <c r="R1277" s="132">
        <f t="shared" si="8"/>
        <v>1</v>
      </c>
      <c r="S1277" s="205">
        <f>VLOOKUP('SS taxation calculator'!$C$12,'SS taxation calculator'!$BC$6:$BF$16,2,FALSE)</f>
        <v>0</v>
      </c>
      <c r="T1277" s="132">
        <f t="shared" si="9"/>
        <v>0</v>
      </c>
    </row>
    <row r="1278" ht="15.75" customHeight="1">
      <c r="A1278" s="55">
        <f t="shared" si="13"/>
        <v>187500</v>
      </c>
      <c r="B1278" s="52">
        <f t="shared" si="14"/>
        <v>219000</v>
      </c>
      <c r="C1278" s="51">
        <f>'SS taxation calculator'!$G$7</f>
        <v>0</v>
      </c>
      <c r="D1278" s="52">
        <f>'SS taxation calculator'!$C$7+B1278+'SS taxation calculator'!$C$8+'SS taxation calculator'!$C$9*0.5-'Line By Line'!$E$12</f>
        <v>219000</v>
      </c>
      <c r="E1278" s="52">
        <f>IF(D1278&lt;'Line By Line'!$E$14,0,MIN(D1278-'Line By Line'!$E$14,'Line By Line'!$E$16))</f>
        <v>12000</v>
      </c>
      <c r="F1278" s="52">
        <f t="shared" si="3"/>
        <v>0</v>
      </c>
      <c r="G1278" s="51" t="str">
        <f t="shared" si="4"/>
        <v>50% of All SS</v>
      </c>
      <c r="H1278" s="51">
        <f>IF('Line By Line'!$E$14&lt;D1278,D1278-'Line By Line'!$E$14-E1278,0)</f>
        <v>175000</v>
      </c>
      <c r="I1278" s="52">
        <f>H1278*'SS taxation calculator'!$E$32</f>
        <v>148750</v>
      </c>
      <c r="J1278" s="52">
        <f t="shared" si="5"/>
        <v>0</v>
      </c>
      <c r="K1278" s="204" t="str">
        <f t="shared" si="6"/>
        <v>#DIV/0!</v>
      </c>
      <c r="L1278" s="54" t="str">
        <f>CONCATENATE("Adding $",ROUND(B1278/1000,1),"K actually added $",ROUND((B1278+(J1278-'SS taxation calculator'!$G$8))/1000,1),"K")</f>
        <v>Adding $219K actually added $219K</v>
      </c>
      <c r="M1278" s="61">
        <f>'SS taxation calculator'!$C$7+'SS taxation calculator'!$C$8+'SS taxation calculator'!$C$9+B1278</f>
        <v>219000</v>
      </c>
      <c r="N1278" s="55">
        <f>J1278+B1278+'SS taxation calculator'!$C$7</f>
        <v>219000</v>
      </c>
      <c r="O1278" s="55">
        <f t="shared" si="15"/>
        <v>31500</v>
      </c>
      <c r="P1278" s="132">
        <f>VLOOKUP('SS taxation calculator'!$C$12,'SS taxation calculator'!$BC$6:$BF$16,3,FALSE)</f>
        <v>0</v>
      </c>
      <c r="Q1278" s="132">
        <f>VLOOKUP('SS taxation calculator'!$C$12,'SS taxation calculator'!$BC$6:$BF$16,4,FALSE)</f>
        <v>0</v>
      </c>
      <c r="R1278" s="132">
        <f t="shared" si="8"/>
        <v>1</v>
      </c>
      <c r="S1278" s="205">
        <f>VLOOKUP('SS taxation calculator'!$C$12,'SS taxation calculator'!$BC$6:$BF$16,2,FALSE)</f>
        <v>0</v>
      </c>
      <c r="T1278" s="132">
        <f t="shared" si="9"/>
        <v>0</v>
      </c>
    </row>
    <row r="1279" ht="15.75" customHeight="1">
      <c r="A1279" s="55">
        <f t="shared" si="13"/>
        <v>188500</v>
      </c>
      <c r="B1279" s="52">
        <f t="shared" si="14"/>
        <v>220000</v>
      </c>
      <c r="C1279" s="51">
        <f>'SS taxation calculator'!$G$7</f>
        <v>0</v>
      </c>
      <c r="D1279" s="52">
        <f>'SS taxation calculator'!$C$7+B1279+'SS taxation calculator'!$C$8+'SS taxation calculator'!$C$9*0.5-'Line By Line'!$E$12</f>
        <v>220000</v>
      </c>
      <c r="E1279" s="52">
        <f>IF(D1279&lt;'Line By Line'!$E$14,0,MIN(D1279-'Line By Line'!$E$14,'Line By Line'!$E$16))</f>
        <v>12000</v>
      </c>
      <c r="F1279" s="52">
        <f t="shared" si="3"/>
        <v>0</v>
      </c>
      <c r="G1279" s="51" t="str">
        <f t="shared" si="4"/>
        <v>50% of All SS</v>
      </c>
      <c r="H1279" s="51">
        <f>IF('Line By Line'!$E$14&lt;D1279,D1279-'Line By Line'!$E$14-E1279,0)</f>
        <v>176000</v>
      </c>
      <c r="I1279" s="52">
        <f>H1279*'SS taxation calculator'!$E$32</f>
        <v>149600</v>
      </c>
      <c r="J1279" s="52">
        <f t="shared" si="5"/>
        <v>0</v>
      </c>
      <c r="K1279" s="204" t="str">
        <f t="shared" si="6"/>
        <v>#DIV/0!</v>
      </c>
      <c r="L1279" s="54" t="str">
        <f>CONCATENATE("Adding $",ROUND(B1279/1000,1),"K actually added $",ROUND((B1279+(J1279-'SS taxation calculator'!$G$8))/1000,1),"K")</f>
        <v>Adding $220K actually added $220K</v>
      </c>
      <c r="M1279" s="61">
        <f>'SS taxation calculator'!$C$7+'SS taxation calculator'!$C$8+'SS taxation calculator'!$C$9+B1279</f>
        <v>220000</v>
      </c>
      <c r="N1279" s="55">
        <f>J1279+B1279+'SS taxation calculator'!$C$7</f>
        <v>220000</v>
      </c>
      <c r="O1279" s="55">
        <f t="shared" si="15"/>
        <v>31500</v>
      </c>
      <c r="P1279" s="132">
        <f>VLOOKUP('SS taxation calculator'!$C$12,'SS taxation calculator'!$BC$6:$BF$16,3,FALSE)</f>
        <v>0</v>
      </c>
      <c r="Q1279" s="132">
        <f>VLOOKUP('SS taxation calculator'!$C$12,'SS taxation calculator'!$BC$6:$BF$16,4,FALSE)</f>
        <v>0</v>
      </c>
      <c r="R1279" s="132">
        <f t="shared" si="8"/>
        <v>1</v>
      </c>
      <c r="S1279" s="205">
        <f>VLOOKUP('SS taxation calculator'!$C$12,'SS taxation calculator'!$BC$6:$BF$16,2,FALSE)</f>
        <v>0</v>
      </c>
      <c r="T1279" s="132">
        <f t="shared" si="9"/>
        <v>0</v>
      </c>
    </row>
    <row r="1280" ht="15.75" customHeight="1">
      <c r="A1280" s="55">
        <f t="shared" si="13"/>
        <v>189500</v>
      </c>
      <c r="B1280" s="52">
        <f t="shared" si="14"/>
        <v>221000</v>
      </c>
      <c r="C1280" s="51">
        <f>'SS taxation calculator'!$G$7</f>
        <v>0</v>
      </c>
      <c r="D1280" s="52">
        <f>'SS taxation calculator'!$C$7+B1280+'SS taxation calculator'!$C$8+'SS taxation calculator'!$C$9*0.5-'Line By Line'!$E$12</f>
        <v>221000</v>
      </c>
      <c r="E1280" s="52">
        <f>IF(D1280&lt;'Line By Line'!$E$14,0,MIN(D1280-'Line By Line'!$E$14,'Line By Line'!$E$16))</f>
        <v>12000</v>
      </c>
      <c r="F1280" s="52">
        <f t="shared" si="3"/>
        <v>0</v>
      </c>
      <c r="G1280" s="51" t="str">
        <f t="shared" si="4"/>
        <v>50% of All SS</v>
      </c>
      <c r="H1280" s="51">
        <f>IF('Line By Line'!$E$14&lt;D1280,D1280-'Line By Line'!$E$14-E1280,0)</f>
        <v>177000</v>
      </c>
      <c r="I1280" s="52">
        <f>H1280*'SS taxation calculator'!$E$32</f>
        <v>150450</v>
      </c>
      <c r="J1280" s="52">
        <f t="shared" si="5"/>
        <v>0</v>
      </c>
      <c r="K1280" s="204" t="str">
        <f t="shared" si="6"/>
        <v>#DIV/0!</v>
      </c>
      <c r="L1280" s="54" t="str">
        <f>CONCATENATE("Adding $",ROUND(B1280/1000,1),"K actually added $",ROUND((B1280+(J1280-'SS taxation calculator'!$G$8))/1000,1),"K")</f>
        <v>Adding $221K actually added $221K</v>
      </c>
      <c r="M1280" s="61">
        <f>'SS taxation calculator'!$C$7+'SS taxation calculator'!$C$8+'SS taxation calculator'!$C$9+B1280</f>
        <v>221000</v>
      </c>
      <c r="N1280" s="55">
        <f>J1280+B1280+'SS taxation calculator'!$C$7</f>
        <v>221000</v>
      </c>
      <c r="O1280" s="55">
        <f t="shared" si="15"/>
        <v>31500</v>
      </c>
      <c r="P1280" s="132">
        <f>VLOOKUP('SS taxation calculator'!$C$12,'SS taxation calculator'!$BC$6:$BF$16,3,FALSE)</f>
        <v>0</v>
      </c>
      <c r="Q1280" s="132">
        <f>VLOOKUP('SS taxation calculator'!$C$12,'SS taxation calculator'!$BC$6:$BF$16,4,FALSE)</f>
        <v>0</v>
      </c>
      <c r="R1280" s="132">
        <f t="shared" si="8"/>
        <v>1</v>
      </c>
      <c r="S1280" s="205">
        <f>VLOOKUP('SS taxation calculator'!$C$12,'SS taxation calculator'!$BC$6:$BF$16,2,FALSE)</f>
        <v>0</v>
      </c>
      <c r="T1280" s="132">
        <f t="shared" si="9"/>
        <v>0</v>
      </c>
    </row>
    <row r="1281" ht="15.75" customHeight="1">
      <c r="A1281" s="55">
        <f t="shared" si="13"/>
        <v>190500</v>
      </c>
      <c r="B1281" s="52">
        <f t="shared" si="14"/>
        <v>222000</v>
      </c>
      <c r="C1281" s="51">
        <f>'SS taxation calculator'!$G$7</f>
        <v>0</v>
      </c>
      <c r="D1281" s="52">
        <f>'SS taxation calculator'!$C$7+B1281+'SS taxation calculator'!$C$8+'SS taxation calculator'!$C$9*0.5-'Line By Line'!$E$12</f>
        <v>222000</v>
      </c>
      <c r="E1281" s="52">
        <f>IF(D1281&lt;'Line By Line'!$E$14,0,MIN(D1281-'Line By Line'!$E$14,'Line By Line'!$E$16))</f>
        <v>12000</v>
      </c>
      <c r="F1281" s="52">
        <f t="shared" si="3"/>
        <v>0</v>
      </c>
      <c r="G1281" s="51" t="str">
        <f t="shared" si="4"/>
        <v>50% of All SS</v>
      </c>
      <c r="H1281" s="51">
        <f>IF('Line By Line'!$E$14&lt;D1281,D1281-'Line By Line'!$E$14-E1281,0)</f>
        <v>178000</v>
      </c>
      <c r="I1281" s="52">
        <f>H1281*'SS taxation calculator'!$E$32</f>
        <v>151300</v>
      </c>
      <c r="J1281" s="52">
        <f t="shared" si="5"/>
        <v>0</v>
      </c>
      <c r="K1281" s="204" t="str">
        <f t="shared" si="6"/>
        <v>#DIV/0!</v>
      </c>
      <c r="L1281" s="54" t="str">
        <f>CONCATENATE("Adding $",ROUND(B1281/1000,1),"K actually added $",ROUND((B1281+(J1281-'SS taxation calculator'!$G$8))/1000,1),"K")</f>
        <v>Adding $222K actually added $222K</v>
      </c>
      <c r="M1281" s="61">
        <f>'SS taxation calculator'!$C$7+'SS taxation calculator'!$C$8+'SS taxation calculator'!$C$9+B1281</f>
        <v>222000</v>
      </c>
      <c r="N1281" s="55">
        <f>J1281+B1281+'SS taxation calculator'!$C$7</f>
        <v>222000</v>
      </c>
      <c r="O1281" s="55">
        <f t="shared" si="15"/>
        <v>31500</v>
      </c>
      <c r="P1281" s="132">
        <f>VLOOKUP('SS taxation calculator'!$C$12,'SS taxation calculator'!$BC$6:$BF$16,3,FALSE)</f>
        <v>0</v>
      </c>
      <c r="Q1281" s="132">
        <f>VLOOKUP('SS taxation calculator'!$C$12,'SS taxation calculator'!$BC$6:$BF$16,4,FALSE)</f>
        <v>0</v>
      </c>
      <c r="R1281" s="132">
        <f t="shared" si="8"/>
        <v>1</v>
      </c>
      <c r="S1281" s="205">
        <f>VLOOKUP('SS taxation calculator'!$C$12,'SS taxation calculator'!$BC$6:$BF$16,2,FALSE)</f>
        <v>0</v>
      </c>
      <c r="T1281" s="132">
        <f t="shared" si="9"/>
        <v>0</v>
      </c>
    </row>
    <row r="1282" ht="15.75" customHeight="1">
      <c r="A1282" s="55">
        <f t="shared" si="13"/>
        <v>191500</v>
      </c>
      <c r="B1282" s="52">
        <f t="shared" si="14"/>
        <v>223000</v>
      </c>
      <c r="C1282" s="51">
        <f>'SS taxation calculator'!$G$7</f>
        <v>0</v>
      </c>
      <c r="D1282" s="52">
        <f>'SS taxation calculator'!$C$7+B1282+'SS taxation calculator'!$C$8+'SS taxation calculator'!$C$9*0.5-'Line By Line'!$E$12</f>
        <v>223000</v>
      </c>
      <c r="E1282" s="52">
        <f>IF(D1282&lt;'Line By Line'!$E$14,0,MIN(D1282-'Line By Line'!$E$14,'Line By Line'!$E$16))</f>
        <v>12000</v>
      </c>
      <c r="F1282" s="52">
        <f t="shared" si="3"/>
        <v>0</v>
      </c>
      <c r="G1282" s="51" t="str">
        <f t="shared" si="4"/>
        <v>50% of All SS</v>
      </c>
      <c r="H1282" s="51">
        <f>IF('Line By Line'!$E$14&lt;D1282,D1282-'Line By Line'!$E$14-E1282,0)</f>
        <v>179000</v>
      </c>
      <c r="I1282" s="52">
        <f>H1282*'SS taxation calculator'!$E$32</f>
        <v>152150</v>
      </c>
      <c r="J1282" s="52">
        <f t="shared" si="5"/>
        <v>0</v>
      </c>
      <c r="K1282" s="204" t="str">
        <f t="shared" si="6"/>
        <v>#DIV/0!</v>
      </c>
      <c r="L1282" s="54" t="str">
        <f>CONCATENATE("Adding $",ROUND(B1282/1000,1),"K actually added $",ROUND((B1282+(J1282-'SS taxation calculator'!$G$8))/1000,1),"K")</f>
        <v>Adding $223K actually added $223K</v>
      </c>
      <c r="M1282" s="61">
        <f>'SS taxation calculator'!$C$7+'SS taxation calculator'!$C$8+'SS taxation calculator'!$C$9+B1282</f>
        <v>223000</v>
      </c>
      <c r="N1282" s="55">
        <f>J1282+B1282+'SS taxation calculator'!$C$7</f>
        <v>223000</v>
      </c>
      <c r="O1282" s="55">
        <f t="shared" si="15"/>
        <v>31500</v>
      </c>
      <c r="P1282" s="132">
        <f>VLOOKUP('SS taxation calculator'!$C$12,'SS taxation calculator'!$BC$6:$BF$16,3,FALSE)</f>
        <v>0</v>
      </c>
      <c r="Q1282" s="132">
        <f>VLOOKUP('SS taxation calculator'!$C$12,'SS taxation calculator'!$BC$6:$BF$16,4,FALSE)</f>
        <v>0</v>
      </c>
      <c r="R1282" s="132">
        <f t="shared" si="8"/>
        <v>1</v>
      </c>
      <c r="S1282" s="205">
        <f>VLOOKUP('SS taxation calculator'!$C$12,'SS taxation calculator'!$BC$6:$BF$16,2,FALSE)</f>
        <v>0</v>
      </c>
      <c r="T1282" s="132">
        <f t="shared" si="9"/>
        <v>0</v>
      </c>
    </row>
    <row r="1283" ht="15.75" customHeight="1">
      <c r="A1283" s="55">
        <f t="shared" si="13"/>
        <v>192500</v>
      </c>
      <c r="B1283" s="52">
        <f t="shared" si="14"/>
        <v>224000</v>
      </c>
      <c r="C1283" s="51">
        <f>'SS taxation calculator'!$G$7</f>
        <v>0</v>
      </c>
      <c r="D1283" s="52">
        <f>'SS taxation calculator'!$C$7+B1283+'SS taxation calculator'!$C$8+'SS taxation calculator'!$C$9*0.5-'Line By Line'!$E$12</f>
        <v>224000</v>
      </c>
      <c r="E1283" s="52">
        <f>IF(D1283&lt;'Line By Line'!$E$14,0,MIN(D1283-'Line By Line'!$E$14,'Line By Line'!$E$16))</f>
        <v>12000</v>
      </c>
      <c r="F1283" s="52">
        <f t="shared" si="3"/>
        <v>0</v>
      </c>
      <c r="G1283" s="51" t="str">
        <f t="shared" si="4"/>
        <v>50% of All SS</v>
      </c>
      <c r="H1283" s="51">
        <f>IF('Line By Line'!$E$14&lt;D1283,D1283-'Line By Line'!$E$14-E1283,0)</f>
        <v>180000</v>
      </c>
      <c r="I1283" s="52">
        <f>H1283*'SS taxation calculator'!$E$32</f>
        <v>153000</v>
      </c>
      <c r="J1283" s="52">
        <f t="shared" si="5"/>
        <v>0</v>
      </c>
      <c r="K1283" s="204" t="str">
        <f t="shared" si="6"/>
        <v>#DIV/0!</v>
      </c>
      <c r="L1283" s="54" t="str">
        <f>CONCATENATE("Adding $",ROUND(B1283/1000,1),"K actually added $",ROUND((B1283+(J1283-'SS taxation calculator'!$G$8))/1000,1),"K")</f>
        <v>Adding $224K actually added $224K</v>
      </c>
      <c r="M1283" s="61">
        <f>'SS taxation calculator'!$C$7+'SS taxation calculator'!$C$8+'SS taxation calculator'!$C$9+B1283</f>
        <v>224000</v>
      </c>
      <c r="N1283" s="55">
        <f>J1283+B1283+'SS taxation calculator'!$C$7</f>
        <v>224000</v>
      </c>
      <c r="O1283" s="55">
        <f t="shared" si="15"/>
        <v>31500</v>
      </c>
      <c r="P1283" s="132">
        <f>VLOOKUP('SS taxation calculator'!$C$12,'SS taxation calculator'!$BC$6:$BF$16,3,FALSE)</f>
        <v>0</v>
      </c>
      <c r="Q1283" s="132">
        <f>VLOOKUP('SS taxation calculator'!$C$12,'SS taxation calculator'!$BC$6:$BF$16,4,FALSE)</f>
        <v>0</v>
      </c>
      <c r="R1283" s="132">
        <f t="shared" si="8"/>
        <v>1</v>
      </c>
      <c r="S1283" s="205">
        <f>VLOOKUP('SS taxation calculator'!$C$12,'SS taxation calculator'!$BC$6:$BF$16,2,FALSE)</f>
        <v>0</v>
      </c>
      <c r="T1283" s="132">
        <f t="shared" si="9"/>
        <v>0</v>
      </c>
    </row>
    <row r="1284" ht="15.75" customHeight="1">
      <c r="A1284" s="55">
        <f t="shared" si="13"/>
        <v>193500</v>
      </c>
      <c r="B1284" s="52">
        <f t="shared" si="14"/>
        <v>225000</v>
      </c>
      <c r="C1284" s="51">
        <f>'SS taxation calculator'!$G$7</f>
        <v>0</v>
      </c>
      <c r="D1284" s="52">
        <f>'SS taxation calculator'!$C$7+B1284+'SS taxation calculator'!$C$8+'SS taxation calculator'!$C$9*0.5-'Line By Line'!$E$12</f>
        <v>225000</v>
      </c>
      <c r="E1284" s="52">
        <f>IF(D1284&lt;'Line By Line'!$E$14,0,MIN(D1284-'Line By Line'!$E$14,'Line By Line'!$E$16))</f>
        <v>12000</v>
      </c>
      <c r="F1284" s="52">
        <f t="shared" si="3"/>
        <v>0</v>
      </c>
      <c r="G1284" s="51" t="str">
        <f t="shared" si="4"/>
        <v>50% of All SS</v>
      </c>
      <c r="H1284" s="51">
        <f>IF('Line By Line'!$E$14&lt;D1284,D1284-'Line By Line'!$E$14-E1284,0)</f>
        <v>181000</v>
      </c>
      <c r="I1284" s="52">
        <f>H1284*'SS taxation calculator'!$E$32</f>
        <v>153850</v>
      </c>
      <c r="J1284" s="52">
        <f t="shared" si="5"/>
        <v>0</v>
      </c>
      <c r="K1284" s="204" t="str">
        <f t="shared" si="6"/>
        <v>#DIV/0!</v>
      </c>
      <c r="L1284" s="54" t="str">
        <f>CONCATENATE("Adding $",ROUND(B1284/1000,1),"K actually added $",ROUND((B1284+(J1284-'SS taxation calculator'!$G$8))/1000,1),"K")</f>
        <v>Adding $225K actually added $225K</v>
      </c>
      <c r="M1284" s="61">
        <f>'SS taxation calculator'!$C$7+'SS taxation calculator'!$C$8+'SS taxation calculator'!$C$9+B1284</f>
        <v>225000</v>
      </c>
      <c r="N1284" s="55">
        <f>J1284+B1284+'SS taxation calculator'!$C$7</f>
        <v>225000</v>
      </c>
      <c r="O1284" s="55">
        <f t="shared" si="15"/>
        <v>31500</v>
      </c>
      <c r="P1284" s="132">
        <f>VLOOKUP('SS taxation calculator'!$C$12,'SS taxation calculator'!$BC$6:$BF$16,3,FALSE)</f>
        <v>0</v>
      </c>
      <c r="Q1284" s="132">
        <f>VLOOKUP('SS taxation calculator'!$C$12,'SS taxation calculator'!$BC$6:$BF$16,4,FALSE)</f>
        <v>0</v>
      </c>
      <c r="R1284" s="132">
        <f t="shared" si="8"/>
        <v>1</v>
      </c>
      <c r="S1284" s="205">
        <f>VLOOKUP('SS taxation calculator'!$C$12,'SS taxation calculator'!$BC$6:$BF$16,2,FALSE)</f>
        <v>0</v>
      </c>
      <c r="T1284" s="132">
        <f t="shared" si="9"/>
        <v>0</v>
      </c>
    </row>
    <row r="1285" ht="15.75" customHeight="1">
      <c r="A1285" s="55">
        <f t="shared" si="13"/>
        <v>194500</v>
      </c>
      <c r="B1285" s="52">
        <f t="shared" si="14"/>
        <v>226000</v>
      </c>
      <c r="C1285" s="51">
        <f>'SS taxation calculator'!$G$7</f>
        <v>0</v>
      </c>
      <c r="D1285" s="52">
        <f>'SS taxation calculator'!$C$7+B1285+'SS taxation calculator'!$C$8+'SS taxation calculator'!$C$9*0.5-'Line By Line'!$E$12</f>
        <v>226000</v>
      </c>
      <c r="E1285" s="52">
        <f>IF(D1285&lt;'Line By Line'!$E$14,0,MIN(D1285-'Line By Line'!$E$14,'Line By Line'!$E$16))</f>
        <v>12000</v>
      </c>
      <c r="F1285" s="52">
        <f t="shared" si="3"/>
        <v>0</v>
      </c>
      <c r="G1285" s="51" t="str">
        <f t="shared" si="4"/>
        <v>50% of All SS</v>
      </c>
      <c r="H1285" s="51">
        <f>IF('Line By Line'!$E$14&lt;D1285,D1285-'Line By Line'!$E$14-E1285,0)</f>
        <v>182000</v>
      </c>
      <c r="I1285" s="52">
        <f>H1285*'SS taxation calculator'!$E$32</f>
        <v>154700</v>
      </c>
      <c r="J1285" s="52">
        <f t="shared" si="5"/>
        <v>0</v>
      </c>
      <c r="K1285" s="204" t="str">
        <f t="shared" si="6"/>
        <v>#DIV/0!</v>
      </c>
      <c r="L1285" s="54" t="str">
        <f>CONCATENATE("Adding $",ROUND(B1285/1000,1),"K actually added $",ROUND((B1285+(J1285-'SS taxation calculator'!$G$8))/1000,1),"K")</f>
        <v>Adding $226K actually added $226K</v>
      </c>
      <c r="M1285" s="61">
        <f>'SS taxation calculator'!$C$7+'SS taxation calculator'!$C$8+'SS taxation calculator'!$C$9+B1285</f>
        <v>226000</v>
      </c>
      <c r="N1285" s="55">
        <f>J1285+B1285+'SS taxation calculator'!$C$7</f>
        <v>226000</v>
      </c>
      <c r="O1285" s="55">
        <f t="shared" si="15"/>
        <v>31500</v>
      </c>
      <c r="P1285" s="132">
        <f>VLOOKUP('SS taxation calculator'!$C$12,'SS taxation calculator'!$BC$6:$BF$16,3,FALSE)</f>
        <v>0</v>
      </c>
      <c r="Q1285" s="132">
        <f>VLOOKUP('SS taxation calculator'!$C$12,'SS taxation calculator'!$BC$6:$BF$16,4,FALSE)</f>
        <v>0</v>
      </c>
      <c r="R1285" s="132">
        <f t="shared" si="8"/>
        <v>1</v>
      </c>
      <c r="S1285" s="205">
        <f>VLOOKUP('SS taxation calculator'!$C$12,'SS taxation calculator'!$BC$6:$BF$16,2,FALSE)</f>
        <v>0</v>
      </c>
      <c r="T1285" s="132">
        <f t="shared" si="9"/>
        <v>0</v>
      </c>
    </row>
    <row r="1286" ht="15.75" customHeight="1">
      <c r="A1286" s="55">
        <f t="shared" si="13"/>
        <v>195500</v>
      </c>
      <c r="B1286" s="52">
        <f t="shared" si="14"/>
        <v>227000</v>
      </c>
      <c r="C1286" s="51">
        <f>'SS taxation calculator'!$G$7</f>
        <v>0</v>
      </c>
      <c r="D1286" s="52">
        <f>'SS taxation calculator'!$C$7+B1286+'SS taxation calculator'!$C$8+'SS taxation calculator'!$C$9*0.5-'Line By Line'!$E$12</f>
        <v>227000</v>
      </c>
      <c r="E1286" s="52">
        <f>IF(D1286&lt;'Line By Line'!$E$14,0,MIN(D1286-'Line By Line'!$E$14,'Line By Line'!$E$16))</f>
        <v>12000</v>
      </c>
      <c r="F1286" s="52">
        <f t="shared" si="3"/>
        <v>0</v>
      </c>
      <c r="G1286" s="51" t="str">
        <f t="shared" si="4"/>
        <v>50% of All SS</v>
      </c>
      <c r="H1286" s="51">
        <f>IF('Line By Line'!$E$14&lt;D1286,D1286-'Line By Line'!$E$14-E1286,0)</f>
        <v>183000</v>
      </c>
      <c r="I1286" s="52">
        <f>H1286*'SS taxation calculator'!$E$32</f>
        <v>155550</v>
      </c>
      <c r="J1286" s="52">
        <f t="shared" si="5"/>
        <v>0</v>
      </c>
      <c r="K1286" s="204" t="str">
        <f t="shared" si="6"/>
        <v>#DIV/0!</v>
      </c>
      <c r="L1286" s="54" t="str">
        <f>CONCATENATE("Adding $",ROUND(B1286/1000,1),"K actually added $",ROUND((B1286+(J1286-'SS taxation calculator'!$G$8))/1000,1),"K")</f>
        <v>Adding $227K actually added $227K</v>
      </c>
      <c r="M1286" s="61">
        <f>'SS taxation calculator'!$C$7+'SS taxation calculator'!$C$8+'SS taxation calculator'!$C$9+B1286</f>
        <v>227000</v>
      </c>
      <c r="N1286" s="55">
        <f>J1286+B1286+'SS taxation calculator'!$C$7</f>
        <v>227000</v>
      </c>
      <c r="O1286" s="55">
        <f t="shared" si="15"/>
        <v>31500</v>
      </c>
      <c r="P1286" s="132">
        <f>VLOOKUP('SS taxation calculator'!$C$12,'SS taxation calculator'!$BC$6:$BF$16,3,FALSE)</f>
        <v>0</v>
      </c>
      <c r="Q1286" s="132">
        <f>VLOOKUP('SS taxation calculator'!$C$12,'SS taxation calculator'!$BC$6:$BF$16,4,FALSE)</f>
        <v>0</v>
      </c>
      <c r="R1286" s="132">
        <f t="shared" si="8"/>
        <v>1</v>
      </c>
      <c r="S1286" s="205">
        <f>VLOOKUP('SS taxation calculator'!$C$12,'SS taxation calculator'!$BC$6:$BF$16,2,FALSE)</f>
        <v>0</v>
      </c>
      <c r="T1286" s="132">
        <f t="shared" si="9"/>
        <v>0</v>
      </c>
    </row>
    <row r="1287" ht="15.75" customHeight="1">
      <c r="A1287" s="55">
        <f t="shared" si="13"/>
        <v>196500</v>
      </c>
      <c r="B1287" s="52">
        <f t="shared" si="14"/>
        <v>228000</v>
      </c>
      <c r="C1287" s="51">
        <f>'SS taxation calculator'!$G$7</f>
        <v>0</v>
      </c>
      <c r="D1287" s="52">
        <f>'SS taxation calculator'!$C$7+B1287+'SS taxation calculator'!$C$8+'SS taxation calculator'!$C$9*0.5-'Line By Line'!$E$12</f>
        <v>228000</v>
      </c>
      <c r="E1287" s="52">
        <f>IF(D1287&lt;'Line By Line'!$E$14,0,MIN(D1287-'Line By Line'!$E$14,'Line By Line'!$E$16))</f>
        <v>12000</v>
      </c>
      <c r="F1287" s="52">
        <f t="shared" si="3"/>
        <v>0</v>
      </c>
      <c r="G1287" s="51" t="str">
        <f t="shared" si="4"/>
        <v>50% of All SS</v>
      </c>
      <c r="H1287" s="51">
        <f>IF('Line By Line'!$E$14&lt;D1287,D1287-'Line By Line'!$E$14-E1287,0)</f>
        <v>184000</v>
      </c>
      <c r="I1287" s="52">
        <f>H1287*'SS taxation calculator'!$E$32</f>
        <v>156400</v>
      </c>
      <c r="J1287" s="52">
        <f t="shared" si="5"/>
        <v>0</v>
      </c>
      <c r="K1287" s="204" t="str">
        <f t="shared" si="6"/>
        <v>#DIV/0!</v>
      </c>
      <c r="L1287" s="54" t="str">
        <f>CONCATENATE("Adding $",ROUND(B1287/1000,1),"K actually added $",ROUND((B1287+(J1287-'SS taxation calculator'!$G$8))/1000,1),"K")</f>
        <v>Adding $228K actually added $228K</v>
      </c>
      <c r="M1287" s="61">
        <f>'SS taxation calculator'!$C$7+'SS taxation calculator'!$C$8+'SS taxation calculator'!$C$9+B1287</f>
        <v>228000</v>
      </c>
      <c r="N1287" s="55">
        <f>J1287+B1287+'SS taxation calculator'!$C$7</f>
        <v>228000</v>
      </c>
      <c r="O1287" s="55">
        <f t="shared" si="15"/>
        <v>31500</v>
      </c>
      <c r="P1287" s="132">
        <f>VLOOKUP('SS taxation calculator'!$C$12,'SS taxation calculator'!$BC$6:$BF$16,3,FALSE)</f>
        <v>0</v>
      </c>
      <c r="Q1287" s="132">
        <f>VLOOKUP('SS taxation calculator'!$C$12,'SS taxation calculator'!$BC$6:$BF$16,4,FALSE)</f>
        <v>0</v>
      </c>
      <c r="R1287" s="132">
        <f t="shared" si="8"/>
        <v>1</v>
      </c>
      <c r="S1287" s="205">
        <f>VLOOKUP('SS taxation calculator'!$C$12,'SS taxation calculator'!$BC$6:$BF$16,2,FALSE)</f>
        <v>0</v>
      </c>
      <c r="T1287" s="132">
        <f t="shared" si="9"/>
        <v>0</v>
      </c>
    </row>
    <row r="1288" ht="15.75" customHeight="1">
      <c r="A1288" s="55">
        <f t="shared" si="13"/>
        <v>197500</v>
      </c>
      <c r="B1288" s="52">
        <f t="shared" si="14"/>
        <v>229000</v>
      </c>
      <c r="C1288" s="51">
        <f>'SS taxation calculator'!$G$7</f>
        <v>0</v>
      </c>
      <c r="D1288" s="52">
        <f>'SS taxation calculator'!$C$7+B1288+'SS taxation calculator'!$C$8+'SS taxation calculator'!$C$9*0.5-'Line By Line'!$E$12</f>
        <v>229000</v>
      </c>
      <c r="E1288" s="52">
        <f>IF(D1288&lt;'Line By Line'!$E$14,0,MIN(D1288-'Line By Line'!$E$14,'Line By Line'!$E$16))</f>
        <v>12000</v>
      </c>
      <c r="F1288" s="52">
        <f t="shared" si="3"/>
        <v>0</v>
      </c>
      <c r="G1288" s="51" t="str">
        <f t="shared" si="4"/>
        <v>50% of All SS</v>
      </c>
      <c r="H1288" s="51">
        <f>IF('Line By Line'!$E$14&lt;D1288,D1288-'Line By Line'!$E$14-E1288,0)</f>
        <v>185000</v>
      </c>
      <c r="I1288" s="52">
        <f>H1288*'SS taxation calculator'!$E$32</f>
        <v>157250</v>
      </c>
      <c r="J1288" s="52">
        <f t="shared" si="5"/>
        <v>0</v>
      </c>
      <c r="K1288" s="204" t="str">
        <f t="shared" si="6"/>
        <v>#DIV/0!</v>
      </c>
      <c r="L1288" s="54" t="str">
        <f>CONCATENATE("Adding $",ROUND(B1288/1000,1),"K actually added $",ROUND((B1288+(J1288-'SS taxation calculator'!$G$8))/1000,1),"K")</f>
        <v>Adding $229K actually added $229K</v>
      </c>
      <c r="M1288" s="61">
        <f>'SS taxation calculator'!$C$7+'SS taxation calculator'!$C$8+'SS taxation calculator'!$C$9+B1288</f>
        <v>229000</v>
      </c>
      <c r="N1288" s="55">
        <f>J1288+B1288+'SS taxation calculator'!$C$7</f>
        <v>229000</v>
      </c>
      <c r="O1288" s="55">
        <f t="shared" si="15"/>
        <v>31500</v>
      </c>
      <c r="P1288" s="132">
        <f>VLOOKUP('SS taxation calculator'!$C$12,'SS taxation calculator'!$BC$6:$BF$16,3,FALSE)</f>
        <v>0</v>
      </c>
      <c r="Q1288" s="132">
        <f>VLOOKUP('SS taxation calculator'!$C$12,'SS taxation calculator'!$BC$6:$BF$16,4,FALSE)</f>
        <v>0</v>
      </c>
      <c r="R1288" s="132">
        <f t="shared" si="8"/>
        <v>1</v>
      </c>
      <c r="S1288" s="205">
        <f>VLOOKUP('SS taxation calculator'!$C$12,'SS taxation calculator'!$BC$6:$BF$16,2,FALSE)</f>
        <v>0</v>
      </c>
      <c r="T1288" s="132">
        <f t="shared" si="9"/>
        <v>0</v>
      </c>
    </row>
    <row r="1289" ht="15.75" customHeight="1">
      <c r="A1289" s="55">
        <f t="shared" si="13"/>
        <v>198500</v>
      </c>
      <c r="B1289" s="52">
        <f t="shared" si="14"/>
        <v>230000</v>
      </c>
      <c r="C1289" s="51">
        <f>'SS taxation calculator'!$G$7</f>
        <v>0</v>
      </c>
      <c r="D1289" s="52">
        <f>'SS taxation calculator'!$C$7+B1289+'SS taxation calculator'!$C$8+'SS taxation calculator'!$C$9*0.5-'Line By Line'!$E$12</f>
        <v>230000</v>
      </c>
      <c r="E1289" s="52">
        <f>IF(D1289&lt;'Line By Line'!$E$14,0,MIN(D1289-'Line By Line'!$E$14,'Line By Line'!$E$16))</f>
        <v>12000</v>
      </c>
      <c r="F1289" s="52">
        <f t="shared" si="3"/>
        <v>0</v>
      </c>
      <c r="G1289" s="51" t="str">
        <f t="shared" si="4"/>
        <v>50% of All SS</v>
      </c>
      <c r="H1289" s="51">
        <f>IF('Line By Line'!$E$14&lt;D1289,D1289-'Line By Line'!$E$14-E1289,0)</f>
        <v>186000</v>
      </c>
      <c r="I1289" s="52">
        <f>H1289*'SS taxation calculator'!$E$32</f>
        <v>158100</v>
      </c>
      <c r="J1289" s="52">
        <f t="shared" si="5"/>
        <v>0</v>
      </c>
      <c r="K1289" s="204" t="str">
        <f t="shared" si="6"/>
        <v>#DIV/0!</v>
      </c>
      <c r="L1289" s="54" t="str">
        <f>CONCATENATE("Adding $",ROUND(B1289/1000,1),"K actually added $",ROUND((B1289+(J1289-'SS taxation calculator'!$G$8))/1000,1),"K")</f>
        <v>Adding $230K actually added $230K</v>
      </c>
      <c r="M1289" s="61">
        <f>'SS taxation calculator'!$C$7+'SS taxation calculator'!$C$8+'SS taxation calculator'!$C$9+B1289</f>
        <v>230000</v>
      </c>
      <c r="N1289" s="55">
        <f>J1289+B1289+'SS taxation calculator'!$C$7</f>
        <v>230000</v>
      </c>
      <c r="O1289" s="55">
        <f t="shared" si="15"/>
        <v>31500</v>
      </c>
      <c r="P1289" s="132">
        <f>VLOOKUP('SS taxation calculator'!$C$12,'SS taxation calculator'!$BC$6:$BF$16,3,FALSE)</f>
        <v>0</v>
      </c>
      <c r="Q1289" s="132">
        <f>VLOOKUP('SS taxation calculator'!$C$12,'SS taxation calculator'!$BC$6:$BF$16,4,FALSE)</f>
        <v>0</v>
      </c>
      <c r="R1289" s="132">
        <f t="shared" si="8"/>
        <v>1</v>
      </c>
      <c r="S1289" s="205">
        <f>VLOOKUP('SS taxation calculator'!$C$12,'SS taxation calculator'!$BC$6:$BF$16,2,FALSE)</f>
        <v>0</v>
      </c>
      <c r="T1289" s="132">
        <f t="shared" si="9"/>
        <v>0</v>
      </c>
    </row>
    <row r="1290" ht="15.75" customHeight="1">
      <c r="A1290" s="55">
        <f t="shared" si="13"/>
        <v>199500</v>
      </c>
      <c r="B1290" s="52">
        <f t="shared" si="14"/>
        <v>231000</v>
      </c>
      <c r="C1290" s="51">
        <f>'SS taxation calculator'!$G$7</f>
        <v>0</v>
      </c>
      <c r="D1290" s="52">
        <f>'SS taxation calculator'!$C$7+B1290+'SS taxation calculator'!$C$8+'SS taxation calculator'!$C$9*0.5-'Line By Line'!$E$12</f>
        <v>231000</v>
      </c>
      <c r="E1290" s="52">
        <f>IF(D1290&lt;'Line By Line'!$E$14,0,MIN(D1290-'Line By Line'!$E$14,'Line By Line'!$E$16))</f>
        <v>12000</v>
      </c>
      <c r="F1290" s="52">
        <f t="shared" si="3"/>
        <v>0</v>
      </c>
      <c r="G1290" s="51" t="str">
        <f t="shared" si="4"/>
        <v>50% of All SS</v>
      </c>
      <c r="H1290" s="51">
        <f>IF('Line By Line'!$E$14&lt;D1290,D1290-'Line By Line'!$E$14-E1290,0)</f>
        <v>187000</v>
      </c>
      <c r="I1290" s="52">
        <f>H1290*'SS taxation calculator'!$E$32</f>
        <v>158950</v>
      </c>
      <c r="J1290" s="52">
        <f t="shared" si="5"/>
        <v>0</v>
      </c>
      <c r="K1290" s="204" t="str">
        <f t="shared" si="6"/>
        <v>#DIV/0!</v>
      </c>
      <c r="L1290" s="54" t="str">
        <f>CONCATENATE("Adding $",ROUND(B1290/1000,1),"K actually added $",ROUND((B1290+(J1290-'SS taxation calculator'!$G$8))/1000,1),"K")</f>
        <v>Adding $231K actually added $231K</v>
      </c>
      <c r="M1290" s="61">
        <f>'SS taxation calculator'!$C$7+'SS taxation calculator'!$C$8+'SS taxation calculator'!$C$9+B1290</f>
        <v>231000</v>
      </c>
      <c r="N1290" s="55">
        <f>J1290+B1290+'SS taxation calculator'!$C$7</f>
        <v>231000</v>
      </c>
      <c r="O1290" s="55">
        <f t="shared" si="15"/>
        <v>31500</v>
      </c>
      <c r="P1290" s="132">
        <f>VLOOKUP('SS taxation calculator'!$C$12,'SS taxation calculator'!$BC$6:$BF$16,3,FALSE)</f>
        <v>0</v>
      </c>
      <c r="Q1290" s="132">
        <f>VLOOKUP('SS taxation calculator'!$C$12,'SS taxation calculator'!$BC$6:$BF$16,4,FALSE)</f>
        <v>0</v>
      </c>
      <c r="R1290" s="132">
        <f t="shared" si="8"/>
        <v>1</v>
      </c>
      <c r="S1290" s="205">
        <f>VLOOKUP('SS taxation calculator'!$C$12,'SS taxation calculator'!$BC$6:$BF$16,2,FALSE)</f>
        <v>0</v>
      </c>
      <c r="T1290" s="132">
        <f t="shared" si="9"/>
        <v>0</v>
      </c>
    </row>
    <row r="1291" ht="15.75" customHeight="1">
      <c r="A1291" s="55">
        <f t="shared" si="13"/>
        <v>200500</v>
      </c>
      <c r="B1291" s="52">
        <f t="shared" si="14"/>
        <v>232000</v>
      </c>
      <c r="C1291" s="51">
        <f>'SS taxation calculator'!$G$7</f>
        <v>0</v>
      </c>
      <c r="D1291" s="52">
        <f>'SS taxation calculator'!$C$7+B1291+'SS taxation calculator'!$C$8+'SS taxation calculator'!$C$9*0.5-'Line By Line'!$E$12</f>
        <v>232000</v>
      </c>
      <c r="E1291" s="52">
        <f>IF(D1291&lt;'Line By Line'!$E$14,0,MIN(D1291-'Line By Line'!$E$14,'Line By Line'!$E$16))</f>
        <v>12000</v>
      </c>
      <c r="F1291" s="52">
        <f t="shared" si="3"/>
        <v>0</v>
      </c>
      <c r="G1291" s="51" t="str">
        <f t="shared" si="4"/>
        <v>50% of All SS</v>
      </c>
      <c r="H1291" s="51">
        <f>IF('Line By Line'!$E$14&lt;D1291,D1291-'Line By Line'!$E$14-E1291,0)</f>
        <v>188000</v>
      </c>
      <c r="I1291" s="52">
        <f>H1291*'SS taxation calculator'!$E$32</f>
        <v>159800</v>
      </c>
      <c r="J1291" s="52">
        <f t="shared" si="5"/>
        <v>0</v>
      </c>
      <c r="K1291" s="204" t="str">
        <f t="shared" si="6"/>
        <v>#DIV/0!</v>
      </c>
      <c r="L1291" s="54" t="str">
        <f>CONCATENATE("Adding $",ROUND(B1291/1000,1),"K actually added $",ROUND((B1291+(J1291-'SS taxation calculator'!$G$8))/1000,1),"K")</f>
        <v>Adding $232K actually added $232K</v>
      </c>
      <c r="M1291" s="61">
        <f>'SS taxation calculator'!$C$7+'SS taxation calculator'!$C$8+'SS taxation calculator'!$C$9+B1291</f>
        <v>232000</v>
      </c>
      <c r="N1291" s="55">
        <f>J1291+B1291+'SS taxation calculator'!$C$7</f>
        <v>232000</v>
      </c>
      <c r="O1291" s="55">
        <f t="shared" si="15"/>
        <v>31500</v>
      </c>
      <c r="P1291" s="132">
        <f>VLOOKUP('SS taxation calculator'!$C$12,'SS taxation calculator'!$BC$6:$BF$16,3,FALSE)</f>
        <v>0</v>
      </c>
      <c r="Q1291" s="132">
        <f>VLOOKUP('SS taxation calculator'!$C$12,'SS taxation calculator'!$BC$6:$BF$16,4,FALSE)</f>
        <v>0</v>
      </c>
      <c r="R1291" s="132">
        <f t="shared" si="8"/>
        <v>1</v>
      </c>
      <c r="S1291" s="205">
        <f>VLOOKUP('SS taxation calculator'!$C$12,'SS taxation calculator'!$BC$6:$BF$16,2,FALSE)</f>
        <v>0</v>
      </c>
      <c r="T1291" s="132">
        <f t="shared" si="9"/>
        <v>0</v>
      </c>
    </row>
    <row r="1292" ht="15.75" customHeight="1">
      <c r="A1292" s="55">
        <f t="shared" si="13"/>
        <v>201500</v>
      </c>
      <c r="B1292" s="52">
        <f t="shared" si="14"/>
        <v>233000</v>
      </c>
      <c r="C1292" s="51">
        <f>'SS taxation calculator'!$G$7</f>
        <v>0</v>
      </c>
      <c r="D1292" s="52">
        <f>'SS taxation calculator'!$C$7+B1292+'SS taxation calculator'!$C$8+'SS taxation calculator'!$C$9*0.5-'Line By Line'!$E$12</f>
        <v>233000</v>
      </c>
      <c r="E1292" s="52">
        <f>IF(D1292&lt;'Line By Line'!$E$14,0,MIN(D1292-'Line By Line'!$E$14,'Line By Line'!$E$16))</f>
        <v>12000</v>
      </c>
      <c r="F1292" s="52">
        <f t="shared" si="3"/>
        <v>0</v>
      </c>
      <c r="G1292" s="51" t="str">
        <f t="shared" si="4"/>
        <v>50% of All SS</v>
      </c>
      <c r="H1292" s="51">
        <f>IF('Line By Line'!$E$14&lt;D1292,D1292-'Line By Line'!$E$14-E1292,0)</f>
        <v>189000</v>
      </c>
      <c r="I1292" s="52">
        <f>H1292*'SS taxation calculator'!$E$32</f>
        <v>160650</v>
      </c>
      <c r="J1292" s="52">
        <f t="shared" si="5"/>
        <v>0</v>
      </c>
      <c r="K1292" s="204" t="str">
        <f t="shared" si="6"/>
        <v>#DIV/0!</v>
      </c>
      <c r="L1292" s="54" t="str">
        <f>CONCATENATE("Adding $",ROUND(B1292/1000,1),"K actually added $",ROUND((B1292+(J1292-'SS taxation calculator'!$G$8))/1000,1),"K")</f>
        <v>Adding $233K actually added $233K</v>
      </c>
      <c r="M1292" s="61">
        <f>'SS taxation calculator'!$C$7+'SS taxation calculator'!$C$8+'SS taxation calculator'!$C$9+B1292</f>
        <v>233000</v>
      </c>
      <c r="N1292" s="55">
        <f>J1292+B1292+'SS taxation calculator'!$C$7</f>
        <v>233000</v>
      </c>
      <c r="O1292" s="55">
        <f t="shared" si="15"/>
        <v>31500</v>
      </c>
      <c r="P1292" s="132">
        <f>VLOOKUP('SS taxation calculator'!$C$12,'SS taxation calculator'!$BC$6:$BF$16,3,FALSE)</f>
        <v>0</v>
      </c>
      <c r="Q1292" s="132">
        <f>VLOOKUP('SS taxation calculator'!$C$12,'SS taxation calculator'!$BC$6:$BF$16,4,FALSE)</f>
        <v>0</v>
      </c>
      <c r="R1292" s="132">
        <f t="shared" si="8"/>
        <v>1</v>
      </c>
      <c r="S1292" s="205">
        <f>VLOOKUP('SS taxation calculator'!$C$12,'SS taxation calculator'!$BC$6:$BF$16,2,FALSE)</f>
        <v>0</v>
      </c>
      <c r="T1292" s="132">
        <f t="shared" si="9"/>
        <v>0</v>
      </c>
    </row>
    <row r="1293" ht="15.75" customHeight="1">
      <c r="A1293" s="55">
        <f t="shared" si="13"/>
        <v>202500</v>
      </c>
      <c r="B1293" s="52">
        <f t="shared" si="14"/>
        <v>234000</v>
      </c>
      <c r="C1293" s="51">
        <f>'SS taxation calculator'!$G$7</f>
        <v>0</v>
      </c>
      <c r="D1293" s="52">
        <f>'SS taxation calculator'!$C$7+B1293+'SS taxation calculator'!$C$8+'SS taxation calculator'!$C$9*0.5-'Line By Line'!$E$12</f>
        <v>234000</v>
      </c>
      <c r="E1293" s="52">
        <f>IF(D1293&lt;'Line By Line'!$E$14,0,MIN(D1293-'Line By Line'!$E$14,'Line By Line'!$E$16))</f>
        <v>12000</v>
      </c>
      <c r="F1293" s="52">
        <f t="shared" si="3"/>
        <v>0</v>
      </c>
      <c r="G1293" s="51" t="str">
        <f t="shared" si="4"/>
        <v>50% of All SS</v>
      </c>
      <c r="H1293" s="51">
        <f>IF('Line By Line'!$E$14&lt;D1293,D1293-'Line By Line'!$E$14-E1293,0)</f>
        <v>190000</v>
      </c>
      <c r="I1293" s="52">
        <f>H1293*'SS taxation calculator'!$E$32</f>
        <v>161500</v>
      </c>
      <c r="J1293" s="52">
        <f t="shared" si="5"/>
        <v>0</v>
      </c>
      <c r="K1293" s="204" t="str">
        <f t="shared" si="6"/>
        <v>#DIV/0!</v>
      </c>
      <c r="L1293" s="54" t="str">
        <f>CONCATENATE("Adding $",ROUND(B1293/1000,1),"K actually added $",ROUND((B1293+(J1293-'SS taxation calculator'!$G$8))/1000,1),"K")</f>
        <v>Adding $234K actually added $234K</v>
      </c>
      <c r="M1293" s="61">
        <f>'SS taxation calculator'!$C$7+'SS taxation calculator'!$C$8+'SS taxation calculator'!$C$9+B1293</f>
        <v>234000</v>
      </c>
      <c r="N1293" s="55">
        <f>J1293+B1293+'SS taxation calculator'!$C$7</f>
        <v>234000</v>
      </c>
      <c r="O1293" s="55">
        <f t="shared" si="15"/>
        <v>31500</v>
      </c>
      <c r="P1293" s="132">
        <f>VLOOKUP('SS taxation calculator'!$C$12,'SS taxation calculator'!$BC$6:$BF$16,3,FALSE)</f>
        <v>0</v>
      </c>
      <c r="Q1293" s="132">
        <f>VLOOKUP('SS taxation calculator'!$C$12,'SS taxation calculator'!$BC$6:$BF$16,4,FALSE)</f>
        <v>0</v>
      </c>
      <c r="R1293" s="132">
        <f t="shared" si="8"/>
        <v>1</v>
      </c>
      <c r="S1293" s="205">
        <f>VLOOKUP('SS taxation calculator'!$C$12,'SS taxation calculator'!$BC$6:$BF$16,2,FALSE)</f>
        <v>0</v>
      </c>
      <c r="T1293" s="132">
        <f t="shared" si="9"/>
        <v>0</v>
      </c>
    </row>
    <row r="1294" ht="15.75" customHeight="1">
      <c r="A1294" s="55">
        <f t="shared" si="13"/>
        <v>203500</v>
      </c>
      <c r="B1294" s="52">
        <f t="shared" si="14"/>
        <v>235000</v>
      </c>
      <c r="C1294" s="51">
        <f>'SS taxation calculator'!$G$7</f>
        <v>0</v>
      </c>
      <c r="D1294" s="52">
        <f>'SS taxation calculator'!$C$7+B1294+'SS taxation calculator'!$C$8+'SS taxation calculator'!$C$9*0.5-'Line By Line'!$E$12</f>
        <v>235000</v>
      </c>
      <c r="E1294" s="52">
        <f>IF(D1294&lt;'Line By Line'!$E$14,0,MIN(D1294-'Line By Line'!$E$14,'Line By Line'!$E$16))</f>
        <v>12000</v>
      </c>
      <c r="F1294" s="52">
        <f t="shared" si="3"/>
        <v>0</v>
      </c>
      <c r="G1294" s="51" t="str">
        <f t="shared" si="4"/>
        <v>50% of All SS</v>
      </c>
      <c r="H1294" s="51">
        <f>IF('Line By Line'!$E$14&lt;D1294,D1294-'Line By Line'!$E$14-E1294,0)</f>
        <v>191000</v>
      </c>
      <c r="I1294" s="52">
        <f>H1294*'SS taxation calculator'!$E$32</f>
        <v>162350</v>
      </c>
      <c r="J1294" s="52">
        <f t="shared" si="5"/>
        <v>0</v>
      </c>
      <c r="K1294" s="204" t="str">
        <f t="shared" si="6"/>
        <v>#DIV/0!</v>
      </c>
      <c r="L1294" s="54" t="str">
        <f>CONCATENATE("Adding $",ROUND(B1294/1000,1),"K actually added $",ROUND((B1294+(J1294-'SS taxation calculator'!$G$8))/1000,1),"K")</f>
        <v>Adding $235K actually added $235K</v>
      </c>
      <c r="M1294" s="61">
        <f>'SS taxation calculator'!$C$7+'SS taxation calculator'!$C$8+'SS taxation calculator'!$C$9+B1294</f>
        <v>235000</v>
      </c>
      <c r="N1294" s="55">
        <f>J1294+B1294+'SS taxation calculator'!$C$7</f>
        <v>235000</v>
      </c>
      <c r="O1294" s="55">
        <f t="shared" si="15"/>
        <v>31500</v>
      </c>
      <c r="P1294" s="132">
        <f>VLOOKUP('SS taxation calculator'!$C$12,'SS taxation calculator'!$BC$6:$BF$16,3,FALSE)</f>
        <v>0</v>
      </c>
      <c r="Q1294" s="132">
        <f>VLOOKUP('SS taxation calculator'!$C$12,'SS taxation calculator'!$BC$6:$BF$16,4,FALSE)</f>
        <v>0</v>
      </c>
      <c r="R1294" s="132">
        <f t="shared" si="8"/>
        <v>1</v>
      </c>
      <c r="S1294" s="205">
        <f>VLOOKUP('SS taxation calculator'!$C$12,'SS taxation calculator'!$BC$6:$BF$16,2,FALSE)</f>
        <v>0</v>
      </c>
      <c r="T1294" s="132">
        <f t="shared" si="9"/>
        <v>0</v>
      </c>
    </row>
    <row r="1295" ht="15.75" customHeight="1">
      <c r="A1295" s="55">
        <f t="shared" si="13"/>
        <v>204500</v>
      </c>
      <c r="B1295" s="52">
        <f t="shared" si="14"/>
        <v>236000</v>
      </c>
      <c r="C1295" s="51">
        <f>'SS taxation calculator'!$G$7</f>
        <v>0</v>
      </c>
      <c r="D1295" s="52">
        <f>'SS taxation calculator'!$C$7+B1295+'SS taxation calculator'!$C$8+'SS taxation calculator'!$C$9*0.5-'Line By Line'!$E$12</f>
        <v>236000</v>
      </c>
      <c r="E1295" s="52">
        <f>IF(D1295&lt;'Line By Line'!$E$14,0,MIN(D1295-'Line By Line'!$E$14,'Line By Line'!$E$16))</f>
        <v>12000</v>
      </c>
      <c r="F1295" s="52">
        <f t="shared" si="3"/>
        <v>0</v>
      </c>
      <c r="G1295" s="51" t="str">
        <f t="shared" si="4"/>
        <v>50% of All SS</v>
      </c>
      <c r="H1295" s="51">
        <f>IF('Line By Line'!$E$14&lt;D1295,D1295-'Line By Line'!$E$14-E1295,0)</f>
        <v>192000</v>
      </c>
      <c r="I1295" s="52">
        <f>H1295*'SS taxation calculator'!$E$32</f>
        <v>163200</v>
      </c>
      <c r="J1295" s="52">
        <f t="shared" si="5"/>
        <v>0</v>
      </c>
      <c r="K1295" s="204" t="str">
        <f t="shared" si="6"/>
        <v>#DIV/0!</v>
      </c>
      <c r="L1295" s="54" t="str">
        <f>CONCATENATE("Adding $",ROUND(B1295/1000,1),"K actually added $",ROUND((B1295+(J1295-'SS taxation calculator'!$G$8))/1000,1),"K")</f>
        <v>Adding $236K actually added $236K</v>
      </c>
      <c r="M1295" s="61">
        <f>'SS taxation calculator'!$C$7+'SS taxation calculator'!$C$8+'SS taxation calculator'!$C$9+B1295</f>
        <v>236000</v>
      </c>
      <c r="N1295" s="55">
        <f>J1295+B1295+'SS taxation calculator'!$C$7</f>
        <v>236000</v>
      </c>
      <c r="O1295" s="55">
        <f t="shared" si="15"/>
        <v>31500</v>
      </c>
      <c r="P1295" s="132">
        <f>VLOOKUP('SS taxation calculator'!$C$12,'SS taxation calculator'!$BC$6:$BF$16,3,FALSE)</f>
        <v>0</v>
      </c>
      <c r="Q1295" s="132">
        <f>VLOOKUP('SS taxation calculator'!$C$12,'SS taxation calculator'!$BC$6:$BF$16,4,FALSE)</f>
        <v>0</v>
      </c>
      <c r="R1295" s="132">
        <f t="shared" si="8"/>
        <v>1</v>
      </c>
      <c r="S1295" s="205">
        <f>VLOOKUP('SS taxation calculator'!$C$12,'SS taxation calculator'!$BC$6:$BF$16,2,FALSE)</f>
        <v>0</v>
      </c>
      <c r="T1295" s="132">
        <f t="shared" si="9"/>
        <v>0</v>
      </c>
    </row>
    <row r="1296" ht="15.75" customHeight="1">
      <c r="A1296" s="55">
        <f t="shared" si="13"/>
        <v>205500</v>
      </c>
      <c r="B1296" s="52">
        <f t="shared" si="14"/>
        <v>237000</v>
      </c>
      <c r="C1296" s="51">
        <f>'SS taxation calculator'!$G$7</f>
        <v>0</v>
      </c>
      <c r="D1296" s="52">
        <f>'SS taxation calculator'!$C$7+B1296+'SS taxation calculator'!$C$8+'SS taxation calculator'!$C$9*0.5-'Line By Line'!$E$12</f>
        <v>237000</v>
      </c>
      <c r="E1296" s="52">
        <f>IF(D1296&lt;'Line By Line'!$E$14,0,MIN(D1296-'Line By Line'!$E$14,'Line By Line'!$E$16))</f>
        <v>12000</v>
      </c>
      <c r="F1296" s="52">
        <f t="shared" si="3"/>
        <v>0</v>
      </c>
      <c r="G1296" s="51" t="str">
        <f t="shared" si="4"/>
        <v>50% of All SS</v>
      </c>
      <c r="H1296" s="51">
        <f>IF('Line By Line'!$E$14&lt;D1296,D1296-'Line By Line'!$E$14-E1296,0)</f>
        <v>193000</v>
      </c>
      <c r="I1296" s="52">
        <f>H1296*'SS taxation calculator'!$E$32</f>
        <v>164050</v>
      </c>
      <c r="J1296" s="52">
        <f t="shared" si="5"/>
        <v>0</v>
      </c>
      <c r="K1296" s="204" t="str">
        <f t="shared" si="6"/>
        <v>#DIV/0!</v>
      </c>
      <c r="L1296" s="54" t="str">
        <f>CONCATENATE("Adding $",ROUND(B1296/1000,1),"K actually added $",ROUND((B1296+(J1296-'SS taxation calculator'!$G$8))/1000,1),"K")</f>
        <v>Adding $237K actually added $237K</v>
      </c>
      <c r="M1296" s="61">
        <f>'SS taxation calculator'!$C$7+'SS taxation calculator'!$C$8+'SS taxation calculator'!$C$9+B1296</f>
        <v>237000</v>
      </c>
      <c r="N1296" s="55">
        <f>J1296+B1296+'SS taxation calculator'!$C$7</f>
        <v>237000</v>
      </c>
      <c r="O1296" s="55">
        <f t="shared" si="15"/>
        <v>31500</v>
      </c>
      <c r="P1296" s="132">
        <f>VLOOKUP('SS taxation calculator'!$C$12,'SS taxation calculator'!$BC$6:$BF$16,3,FALSE)</f>
        <v>0</v>
      </c>
      <c r="Q1296" s="132">
        <f>VLOOKUP('SS taxation calculator'!$C$12,'SS taxation calculator'!$BC$6:$BF$16,4,FALSE)</f>
        <v>0</v>
      </c>
      <c r="R1296" s="132">
        <f t="shared" si="8"/>
        <v>1</v>
      </c>
      <c r="S1296" s="205">
        <f>VLOOKUP('SS taxation calculator'!$C$12,'SS taxation calculator'!$BC$6:$BF$16,2,FALSE)</f>
        <v>0</v>
      </c>
      <c r="T1296" s="132">
        <f t="shared" si="9"/>
        <v>0</v>
      </c>
    </row>
    <row r="1297" ht="15.75" customHeight="1">
      <c r="A1297" s="55">
        <f t="shared" si="13"/>
        <v>206500</v>
      </c>
      <c r="B1297" s="52">
        <f t="shared" si="14"/>
        <v>238000</v>
      </c>
      <c r="C1297" s="51">
        <f>'SS taxation calculator'!$G$7</f>
        <v>0</v>
      </c>
      <c r="D1297" s="52">
        <f>'SS taxation calculator'!$C$7+B1297+'SS taxation calculator'!$C$8+'SS taxation calculator'!$C$9*0.5-'Line By Line'!$E$12</f>
        <v>238000</v>
      </c>
      <c r="E1297" s="52">
        <f>IF(D1297&lt;'Line By Line'!$E$14,0,MIN(D1297-'Line By Line'!$E$14,'Line By Line'!$E$16))</f>
        <v>12000</v>
      </c>
      <c r="F1297" s="52">
        <f t="shared" si="3"/>
        <v>0</v>
      </c>
      <c r="G1297" s="51" t="str">
        <f t="shared" si="4"/>
        <v>50% of All SS</v>
      </c>
      <c r="H1297" s="51">
        <f>IF('Line By Line'!$E$14&lt;D1297,D1297-'Line By Line'!$E$14-E1297,0)</f>
        <v>194000</v>
      </c>
      <c r="I1297" s="52">
        <f>H1297*'SS taxation calculator'!$E$32</f>
        <v>164900</v>
      </c>
      <c r="J1297" s="52">
        <f t="shared" si="5"/>
        <v>0</v>
      </c>
      <c r="K1297" s="204" t="str">
        <f t="shared" si="6"/>
        <v>#DIV/0!</v>
      </c>
      <c r="L1297" s="54" t="str">
        <f>CONCATENATE("Adding $",ROUND(B1297/1000,1),"K actually added $",ROUND((B1297+(J1297-'SS taxation calculator'!$G$8))/1000,1),"K")</f>
        <v>Adding $238K actually added $238K</v>
      </c>
      <c r="M1297" s="61">
        <f>'SS taxation calculator'!$C$7+'SS taxation calculator'!$C$8+'SS taxation calculator'!$C$9+B1297</f>
        <v>238000</v>
      </c>
      <c r="N1297" s="55">
        <f>J1297+B1297+'SS taxation calculator'!$C$7</f>
        <v>238000</v>
      </c>
      <c r="O1297" s="55">
        <f t="shared" si="15"/>
        <v>31500</v>
      </c>
      <c r="P1297" s="132">
        <f>VLOOKUP('SS taxation calculator'!$C$12,'SS taxation calculator'!$BC$6:$BF$16,3,FALSE)</f>
        <v>0</v>
      </c>
      <c r="Q1297" s="132">
        <f>VLOOKUP('SS taxation calculator'!$C$12,'SS taxation calculator'!$BC$6:$BF$16,4,FALSE)</f>
        <v>0</v>
      </c>
      <c r="R1297" s="132">
        <f t="shared" si="8"/>
        <v>1</v>
      </c>
      <c r="S1297" s="205">
        <f>VLOOKUP('SS taxation calculator'!$C$12,'SS taxation calculator'!$BC$6:$BF$16,2,FALSE)</f>
        <v>0</v>
      </c>
      <c r="T1297" s="132">
        <f t="shared" si="9"/>
        <v>0</v>
      </c>
    </row>
    <row r="1298" ht="15.75" customHeight="1">
      <c r="A1298" s="55">
        <f t="shared" si="13"/>
        <v>207500</v>
      </c>
      <c r="B1298" s="52">
        <f t="shared" si="14"/>
        <v>239000</v>
      </c>
      <c r="C1298" s="51">
        <f>'SS taxation calculator'!$G$7</f>
        <v>0</v>
      </c>
      <c r="D1298" s="52">
        <f>'SS taxation calculator'!$C$7+B1298+'SS taxation calculator'!$C$8+'SS taxation calculator'!$C$9*0.5-'Line By Line'!$E$12</f>
        <v>239000</v>
      </c>
      <c r="E1298" s="52">
        <f>IF(D1298&lt;'Line By Line'!$E$14,0,MIN(D1298-'Line By Line'!$E$14,'Line By Line'!$E$16))</f>
        <v>12000</v>
      </c>
      <c r="F1298" s="52">
        <f t="shared" si="3"/>
        <v>0</v>
      </c>
      <c r="G1298" s="51" t="str">
        <f t="shared" si="4"/>
        <v>50% of All SS</v>
      </c>
      <c r="H1298" s="51">
        <f>IF('Line By Line'!$E$14&lt;D1298,D1298-'Line By Line'!$E$14-E1298,0)</f>
        <v>195000</v>
      </c>
      <c r="I1298" s="52">
        <f>H1298*'SS taxation calculator'!$E$32</f>
        <v>165750</v>
      </c>
      <c r="J1298" s="52">
        <f t="shared" si="5"/>
        <v>0</v>
      </c>
      <c r="K1298" s="204" t="str">
        <f t="shared" si="6"/>
        <v>#DIV/0!</v>
      </c>
      <c r="L1298" s="54" t="str">
        <f>CONCATENATE("Adding $",ROUND(B1298/1000,1),"K actually added $",ROUND((B1298+(J1298-'SS taxation calculator'!$G$8))/1000,1),"K")</f>
        <v>Adding $239K actually added $239K</v>
      </c>
      <c r="M1298" s="61">
        <f>'SS taxation calculator'!$C$7+'SS taxation calculator'!$C$8+'SS taxation calculator'!$C$9+B1298</f>
        <v>239000</v>
      </c>
      <c r="N1298" s="55">
        <f>J1298+B1298+'SS taxation calculator'!$C$7</f>
        <v>239000</v>
      </c>
      <c r="O1298" s="55">
        <f t="shared" si="15"/>
        <v>31500</v>
      </c>
      <c r="P1298" s="132">
        <f>VLOOKUP('SS taxation calculator'!$C$12,'SS taxation calculator'!$BC$6:$BF$16,3,FALSE)</f>
        <v>0</v>
      </c>
      <c r="Q1298" s="132">
        <f>VLOOKUP('SS taxation calculator'!$C$12,'SS taxation calculator'!$BC$6:$BF$16,4,FALSE)</f>
        <v>0</v>
      </c>
      <c r="R1298" s="132">
        <f t="shared" si="8"/>
        <v>1</v>
      </c>
      <c r="S1298" s="205">
        <f>VLOOKUP('SS taxation calculator'!$C$12,'SS taxation calculator'!$BC$6:$BF$16,2,FALSE)</f>
        <v>0</v>
      </c>
      <c r="T1298" s="132">
        <f t="shared" si="9"/>
        <v>0</v>
      </c>
    </row>
    <row r="1299" ht="15.75" customHeight="1">
      <c r="A1299" s="55">
        <f t="shared" si="13"/>
        <v>208500</v>
      </c>
      <c r="B1299" s="52">
        <f t="shared" si="14"/>
        <v>240000</v>
      </c>
      <c r="C1299" s="51">
        <f>'SS taxation calculator'!$G$7</f>
        <v>0</v>
      </c>
      <c r="D1299" s="52">
        <f>'SS taxation calculator'!$C$7+B1299+'SS taxation calculator'!$C$8+'SS taxation calculator'!$C$9*0.5-'Line By Line'!$E$12</f>
        <v>240000</v>
      </c>
      <c r="E1299" s="52">
        <f>IF(D1299&lt;'Line By Line'!$E$14,0,MIN(D1299-'Line By Line'!$E$14,'Line By Line'!$E$16))</f>
        <v>12000</v>
      </c>
      <c r="F1299" s="52">
        <f t="shared" si="3"/>
        <v>0</v>
      </c>
      <c r="G1299" s="51" t="str">
        <f t="shared" si="4"/>
        <v>50% of All SS</v>
      </c>
      <c r="H1299" s="51">
        <f>IF('Line By Line'!$E$14&lt;D1299,D1299-'Line By Line'!$E$14-E1299,0)</f>
        <v>196000</v>
      </c>
      <c r="I1299" s="52">
        <f>H1299*'SS taxation calculator'!$E$32</f>
        <v>166600</v>
      </c>
      <c r="J1299" s="52">
        <f t="shared" si="5"/>
        <v>0</v>
      </c>
      <c r="K1299" s="204" t="str">
        <f t="shared" si="6"/>
        <v>#DIV/0!</v>
      </c>
      <c r="L1299" s="54" t="str">
        <f>CONCATENATE("Adding $",ROUND(B1299/1000,1),"K actually added $",ROUND((B1299+(J1299-'SS taxation calculator'!$G$8))/1000,1),"K")</f>
        <v>Adding $240K actually added $240K</v>
      </c>
      <c r="M1299" s="61">
        <f>'SS taxation calculator'!$C$7+'SS taxation calculator'!$C$8+'SS taxation calculator'!$C$9+B1299</f>
        <v>240000</v>
      </c>
      <c r="N1299" s="55">
        <f>J1299+B1299+'SS taxation calculator'!$C$7</f>
        <v>240000</v>
      </c>
      <c r="O1299" s="55">
        <f t="shared" si="15"/>
        <v>31500</v>
      </c>
      <c r="P1299" s="132">
        <f>VLOOKUP('SS taxation calculator'!$C$12,'SS taxation calculator'!$BC$6:$BF$16,3,FALSE)</f>
        <v>0</v>
      </c>
      <c r="Q1299" s="132">
        <f>VLOOKUP('SS taxation calculator'!$C$12,'SS taxation calculator'!$BC$6:$BF$16,4,FALSE)</f>
        <v>0</v>
      </c>
      <c r="R1299" s="132">
        <f t="shared" si="8"/>
        <v>1</v>
      </c>
      <c r="S1299" s="205">
        <f>VLOOKUP('SS taxation calculator'!$C$12,'SS taxation calculator'!$BC$6:$BF$16,2,FALSE)</f>
        <v>0</v>
      </c>
      <c r="T1299" s="132">
        <f t="shared" si="9"/>
        <v>0</v>
      </c>
    </row>
    <row r="1300" ht="15.75" customHeight="1">
      <c r="A1300" s="55">
        <f t="shared" si="13"/>
        <v>209500</v>
      </c>
      <c r="B1300" s="52">
        <f t="shared" si="14"/>
        <v>241000</v>
      </c>
      <c r="C1300" s="51">
        <f>'SS taxation calculator'!$G$7</f>
        <v>0</v>
      </c>
      <c r="D1300" s="52">
        <f>'SS taxation calculator'!$C$7+B1300+'SS taxation calculator'!$C$8+'SS taxation calculator'!$C$9*0.5-'Line By Line'!$E$12</f>
        <v>241000</v>
      </c>
      <c r="E1300" s="52">
        <f>IF(D1300&lt;'Line By Line'!$E$14,0,MIN(D1300-'Line By Line'!$E$14,'Line By Line'!$E$16))</f>
        <v>12000</v>
      </c>
      <c r="F1300" s="52">
        <f t="shared" si="3"/>
        <v>0</v>
      </c>
      <c r="G1300" s="51" t="str">
        <f t="shared" si="4"/>
        <v>50% of All SS</v>
      </c>
      <c r="H1300" s="51">
        <f>IF('Line By Line'!$E$14&lt;D1300,D1300-'Line By Line'!$E$14-E1300,0)</f>
        <v>197000</v>
      </c>
      <c r="I1300" s="52">
        <f>H1300*'SS taxation calculator'!$E$32</f>
        <v>167450</v>
      </c>
      <c r="J1300" s="52">
        <f t="shared" si="5"/>
        <v>0</v>
      </c>
      <c r="K1300" s="204" t="str">
        <f t="shared" si="6"/>
        <v>#DIV/0!</v>
      </c>
      <c r="L1300" s="54" t="str">
        <f>CONCATENATE("Adding $",ROUND(B1300/1000,1),"K actually added $",ROUND((B1300+(J1300-'SS taxation calculator'!$G$8))/1000,1),"K")</f>
        <v>Adding $241K actually added $241K</v>
      </c>
      <c r="M1300" s="61">
        <f>'SS taxation calculator'!$C$7+'SS taxation calculator'!$C$8+'SS taxation calculator'!$C$9+B1300</f>
        <v>241000</v>
      </c>
      <c r="N1300" s="55">
        <f>J1300+B1300+'SS taxation calculator'!$C$7</f>
        <v>241000</v>
      </c>
      <c r="O1300" s="55">
        <f t="shared" si="15"/>
        <v>31500</v>
      </c>
      <c r="P1300" s="132">
        <f>VLOOKUP('SS taxation calculator'!$C$12,'SS taxation calculator'!$BC$6:$BF$16,3,FALSE)</f>
        <v>0</v>
      </c>
      <c r="Q1300" s="132">
        <f>VLOOKUP('SS taxation calculator'!$C$12,'SS taxation calculator'!$BC$6:$BF$16,4,FALSE)</f>
        <v>0</v>
      </c>
      <c r="R1300" s="132">
        <f t="shared" si="8"/>
        <v>1</v>
      </c>
      <c r="S1300" s="205">
        <f>VLOOKUP('SS taxation calculator'!$C$12,'SS taxation calculator'!$BC$6:$BF$16,2,FALSE)</f>
        <v>0</v>
      </c>
      <c r="T1300" s="132">
        <f t="shared" si="9"/>
        <v>0</v>
      </c>
    </row>
    <row r="1301" ht="15.75" customHeight="1">
      <c r="A1301" s="55">
        <f t="shared" si="13"/>
        <v>210500</v>
      </c>
      <c r="B1301" s="52">
        <f t="shared" si="14"/>
        <v>242000</v>
      </c>
      <c r="C1301" s="51">
        <f>'SS taxation calculator'!$G$7</f>
        <v>0</v>
      </c>
      <c r="D1301" s="52">
        <f>'SS taxation calculator'!$C$7+B1301+'SS taxation calculator'!$C$8+'SS taxation calculator'!$C$9*0.5-'Line By Line'!$E$12</f>
        <v>242000</v>
      </c>
      <c r="E1301" s="52">
        <f>IF(D1301&lt;'Line By Line'!$E$14,0,MIN(D1301-'Line By Line'!$E$14,'Line By Line'!$E$16))</f>
        <v>12000</v>
      </c>
      <c r="F1301" s="52">
        <f t="shared" si="3"/>
        <v>0</v>
      </c>
      <c r="G1301" s="51" t="str">
        <f t="shared" si="4"/>
        <v>50% of All SS</v>
      </c>
      <c r="H1301" s="51">
        <f>IF('Line By Line'!$E$14&lt;D1301,D1301-'Line By Line'!$E$14-E1301,0)</f>
        <v>198000</v>
      </c>
      <c r="I1301" s="52">
        <f>H1301*'SS taxation calculator'!$E$32</f>
        <v>168300</v>
      </c>
      <c r="J1301" s="52">
        <f t="shared" si="5"/>
        <v>0</v>
      </c>
      <c r="K1301" s="204" t="str">
        <f t="shared" si="6"/>
        <v>#DIV/0!</v>
      </c>
      <c r="L1301" s="54" t="str">
        <f>CONCATENATE("Adding $",ROUND(B1301/1000,1),"K actually added $",ROUND((B1301+(J1301-'SS taxation calculator'!$G$8))/1000,1),"K")</f>
        <v>Adding $242K actually added $242K</v>
      </c>
      <c r="M1301" s="61">
        <f>'SS taxation calculator'!$C$7+'SS taxation calculator'!$C$8+'SS taxation calculator'!$C$9+B1301</f>
        <v>242000</v>
      </c>
      <c r="N1301" s="55">
        <f>J1301+B1301+'SS taxation calculator'!$C$7</f>
        <v>242000</v>
      </c>
      <c r="O1301" s="55">
        <f t="shared" si="15"/>
        <v>31500</v>
      </c>
      <c r="P1301" s="132">
        <f>VLOOKUP('SS taxation calculator'!$C$12,'SS taxation calculator'!$BC$6:$BF$16,3,FALSE)</f>
        <v>0</v>
      </c>
      <c r="Q1301" s="132">
        <f>VLOOKUP('SS taxation calculator'!$C$12,'SS taxation calculator'!$BC$6:$BF$16,4,FALSE)</f>
        <v>0</v>
      </c>
      <c r="R1301" s="132">
        <f t="shared" si="8"/>
        <v>1</v>
      </c>
      <c r="S1301" s="205">
        <f>VLOOKUP('SS taxation calculator'!$C$12,'SS taxation calculator'!$BC$6:$BF$16,2,FALSE)</f>
        <v>0</v>
      </c>
      <c r="T1301" s="132">
        <f t="shared" si="9"/>
        <v>0</v>
      </c>
    </row>
    <row r="1302" ht="15.75" customHeight="1">
      <c r="A1302" s="55">
        <f t="shared" si="13"/>
        <v>211500</v>
      </c>
      <c r="B1302" s="52">
        <f t="shared" si="14"/>
        <v>243000</v>
      </c>
      <c r="C1302" s="51">
        <f>'SS taxation calculator'!$G$7</f>
        <v>0</v>
      </c>
      <c r="D1302" s="52">
        <f>'SS taxation calculator'!$C$7+B1302+'SS taxation calculator'!$C$8+'SS taxation calculator'!$C$9*0.5-'Line By Line'!$E$12</f>
        <v>243000</v>
      </c>
      <c r="E1302" s="52">
        <f>IF(D1302&lt;'Line By Line'!$E$14,0,MIN(D1302-'Line By Line'!$E$14,'Line By Line'!$E$16))</f>
        <v>12000</v>
      </c>
      <c r="F1302" s="52">
        <f t="shared" si="3"/>
        <v>0</v>
      </c>
      <c r="G1302" s="51" t="str">
        <f t="shared" si="4"/>
        <v>50% of All SS</v>
      </c>
      <c r="H1302" s="51">
        <f>IF('Line By Line'!$E$14&lt;D1302,D1302-'Line By Line'!$E$14-E1302,0)</f>
        <v>199000</v>
      </c>
      <c r="I1302" s="52">
        <f>H1302*'SS taxation calculator'!$E$32</f>
        <v>169150</v>
      </c>
      <c r="J1302" s="52">
        <f t="shared" si="5"/>
        <v>0</v>
      </c>
      <c r="K1302" s="204" t="str">
        <f t="shared" si="6"/>
        <v>#DIV/0!</v>
      </c>
      <c r="L1302" s="54" t="str">
        <f>CONCATENATE("Adding $",ROUND(B1302/1000,1),"K actually added $",ROUND((B1302+(J1302-'SS taxation calculator'!$G$8))/1000,1),"K")</f>
        <v>Adding $243K actually added $243K</v>
      </c>
      <c r="M1302" s="61">
        <f>'SS taxation calculator'!$C$7+'SS taxation calculator'!$C$8+'SS taxation calculator'!$C$9+B1302</f>
        <v>243000</v>
      </c>
      <c r="N1302" s="55">
        <f>J1302+B1302+'SS taxation calculator'!$C$7</f>
        <v>243000</v>
      </c>
      <c r="O1302" s="55">
        <f t="shared" si="15"/>
        <v>31500</v>
      </c>
      <c r="P1302" s="132">
        <f>VLOOKUP('SS taxation calculator'!$C$12,'SS taxation calculator'!$BC$6:$BF$16,3,FALSE)</f>
        <v>0</v>
      </c>
      <c r="Q1302" s="132">
        <f>VLOOKUP('SS taxation calculator'!$C$12,'SS taxation calculator'!$BC$6:$BF$16,4,FALSE)</f>
        <v>0</v>
      </c>
      <c r="R1302" s="132">
        <f t="shared" si="8"/>
        <v>1</v>
      </c>
      <c r="S1302" s="205">
        <f>VLOOKUP('SS taxation calculator'!$C$12,'SS taxation calculator'!$BC$6:$BF$16,2,FALSE)</f>
        <v>0</v>
      </c>
      <c r="T1302" s="132">
        <f t="shared" si="9"/>
        <v>0</v>
      </c>
    </row>
    <row r="1303" ht="15.75" customHeight="1">
      <c r="A1303" s="55">
        <f t="shared" si="13"/>
        <v>212500</v>
      </c>
      <c r="B1303" s="52">
        <f t="shared" si="14"/>
        <v>244000</v>
      </c>
      <c r="C1303" s="51">
        <f>'SS taxation calculator'!$G$7</f>
        <v>0</v>
      </c>
      <c r="D1303" s="52">
        <f>'SS taxation calculator'!$C$7+B1303+'SS taxation calculator'!$C$8+'SS taxation calculator'!$C$9*0.5-'Line By Line'!$E$12</f>
        <v>244000</v>
      </c>
      <c r="E1303" s="52">
        <f>IF(D1303&lt;'Line By Line'!$E$14,0,MIN(D1303-'Line By Line'!$E$14,'Line By Line'!$E$16))</f>
        <v>12000</v>
      </c>
      <c r="F1303" s="52">
        <f t="shared" si="3"/>
        <v>0</v>
      </c>
      <c r="G1303" s="51" t="str">
        <f t="shared" si="4"/>
        <v>50% of All SS</v>
      </c>
      <c r="H1303" s="51">
        <f>IF('Line By Line'!$E$14&lt;D1303,D1303-'Line By Line'!$E$14-E1303,0)</f>
        <v>200000</v>
      </c>
      <c r="I1303" s="52">
        <f>H1303*'SS taxation calculator'!$E$32</f>
        <v>170000</v>
      </c>
      <c r="J1303" s="52">
        <f t="shared" si="5"/>
        <v>0</v>
      </c>
      <c r="K1303" s="204" t="str">
        <f t="shared" si="6"/>
        <v>#DIV/0!</v>
      </c>
      <c r="L1303" s="54" t="str">
        <f>CONCATENATE("Adding $",ROUND(B1303/1000,1),"K actually added $",ROUND((B1303+(J1303-'SS taxation calculator'!$G$8))/1000,1),"K")</f>
        <v>Adding $244K actually added $244K</v>
      </c>
      <c r="M1303" s="61">
        <f>'SS taxation calculator'!$C$7+'SS taxation calculator'!$C$8+'SS taxation calculator'!$C$9+B1303</f>
        <v>244000</v>
      </c>
      <c r="N1303" s="55">
        <f>J1303+B1303+'SS taxation calculator'!$C$7</f>
        <v>244000</v>
      </c>
      <c r="O1303" s="55">
        <f t="shared" si="15"/>
        <v>31500</v>
      </c>
      <c r="P1303" s="132">
        <f>VLOOKUP('SS taxation calculator'!$C$12,'SS taxation calculator'!$BC$6:$BF$16,3,FALSE)</f>
        <v>0</v>
      </c>
      <c r="Q1303" s="132">
        <f>VLOOKUP('SS taxation calculator'!$C$12,'SS taxation calculator'!$BC$6:$BF$16,4,FALSE)</f>
        <v>0</v>
      </c>
      <c r="R1303" s="132">
        <f t="shared" si="8"/>
        <v>1</v>
      </c>
      <c r="S1303" s="205">
        <f>VLOOKUP('SS taxation calculator'!$C$12,'SS taxation calculator'!$BC$6:$BF$16,2,FALSE)</f>
        <v>0</v>
      </c>
      <c r="T1303" s="132">
        <f t="shared" si="9"/>
        <v>0</v>
      </c>
    </row>
    <row r="1304" ht="15.75" customHeight="1">
      <c r="A1304" s="55">
        <f t="shared" si="13"/>
        <v>213500</v>
      </c>
      <c r="B1304" s="52">
        <f t="shared" si="14"/>
        <v>245000</v>
      </c>
      <c r="C1304" s="51">
        <f>'SS taxation calculator'!$G$7</f>
        <v>0</v>
      </c>
      <c r="D1304" s="52">
        <f>'SS taxation calculator'!$C$7+B1304+'SS taxation calculator'!$C$8+'SS taxation calculator'!$C$9*0.5-'Line By Line'!$E$12</f>
        <v>245000</v>
      </c>
      <c r="E1304" s="52">
        <f>IF(D1304&lt;'Line By Line'!$E$14,0,MIN(D1304-'Line By Line'!$E$14,'Line By Line'!$E$16))</f>
        <v>12000</v>
      </c>
      <c r="F1304" s="52">
        <f t="shared" si="3"/>
        <v>0</v>
      </c>
      <c r="G1304" s="51" t="str">
        <f t="shared" si="4"/>
        <v>50% of All SS</v>
      </c>
      <c r="H1304" s="51">
        <f>IF('Line By Line'!$E$14&lt;D1304,D1304-'Line By Line'!$E$14-E1304,0)</f>
        <v>201000</v>
      </c>
      <c r="I1304" s="52">
        <f>H1304*'SS taxation calculator'!$E$32</f>
        <v>170850</v>
      </c>
      <c r="J1304" s="52">
        <f t="shared" si="5"/>
        <v>0</v>
      </c>
      <c r="K1304" s="204" t="str">
        <f t="shared" si="6"/>
        <v>#DIV/0!</v>
      </c>
      <c r="L1304" s="54" t="str">
        <f>CONCATENATE("Adding $",ROUND(B1304/1000,1),"K actually added $",ROUND((B1304+(J1304-'SS taxation calculator'!$G$8))/1000,1),"K")</f>
        <v>Adding $245K actually added $245K</v>
      </c>
      <c r="M1304" s="61">
        <f>'SS taxation calculator'!$C$7+'SS taxation calculator'!$C$8+'SS taxation calculator'!$C$9+B1304</f>
        <v>245000</v>
      </c>
      <c r="N1304" s="55">
        <f>J1304+B1304+'SS taxation calculator'!$C$7</f>
        <v>245000</v>
      </c>
      <c r="O1304" s="55">
        <f t="shared" si="15"/>
        <v>31500</v>
      </c>
      <c r="P1304" s="132">
        <f>VLOOKUP('SS taxation calculator'!$C$12,'SS taxation calculator'!$BC$6:$BF$16,3,FALSE)</f>
        <v>0</v>
      </c>
      <c r="Q1304" s="132">
        <f>VLOOKUP('SS taxation calculator'!$C$12,'SS taxation calculator'!$BC$6:$BF$16,4,FALSE)</f>
        <v>0</v>
      </c>
      <c r="R1304" s="132">
        <f t="shared" si="8"/>
        <v>1</v>
      </c>
      <c r="S1304" s="205">
        <f>VLOOKUP('SS taxation calculator'!$C$12,'SS taxation calculator'!$BC$6:$BF$16,2,FALSE)</f>
        <v>0</v>
      </c>
      <c r="T1304" s="132">
        <f t="shared" si="9"/>
        <v>0</v>
      </c>
    </row>
    <row r="1305" ht="15.75" customHeight="1">
      <c r="A1305" s="55">
        <f t="shared" si="13"/>
        <v>214500</v>
      </c>
      <c r="B1305" s="52">
        <f t="shared" si="14"/>
        <v>246000</v>
      </c>
      <c r="C1305" s="51">
        <f>'SS taxation calculator'!$G$7</f>
        <v>0</v>
      </c>
      <c r="D1305" s="52">
        <f>'SS taxation calculator'!$C$7+B1305+'SS taxation calculator'!$C$8+'SS taxation calculator'!$C$9*0.5-'Line By Line'!$E$12</f>
        <v>246000</v>
      </c>
      <c r="E1305" s="52">
        <f>IF(D1305&lt;'Line By Line'!$E$14,0,MIN(D1305-'Line By Line'!$E$14,'Line By Line'!$E$16))</f>
        <v>12000</v>
      </c>
      <c r="F1305" s="52">
        <f t="shared" si="3"/>
        <v>0</v>
      </c>
      <c r="G1305" s="51" t="str">
        <f t="shared" si="4"/>
        <v>50% of All SS</v>
      </c>
      <c r="H1305" s="51">
        <f>IF('Line By Line'!$E$14&lt;D1305,D1305-'Line By Line'!$E$14-E1305,0)</f>
        <v>202000</v>
      </c>
      <c r="I1305" s="52">
        <f>H1305*'SS taxation calculator'!$E$32</f>
        <v>171700</v>
      </c>
      <c r="J1305" s="52">
        <f t="shared" si="5"/>
        <v>0</v>
      </c>
      <c r="K1305" s="204" t="str">
        <f t="shared" si="6"/>
        <v>#DIV/0!</v>
      </c>
      <c r="L1305" s="54" t="str">
        <f>CONCATENATE("Adding $",ROUND(B1305/1000,1),"K actually added $",ROUND((B1305+(J1305-'SS taxation calculator'!$G$8))/1000,1),"K")</f>
        <v>Adding $246K actually added $246K</v>
      </c>
      <c r="M1305" s="61">
        <f>'SS taxation calculator'!$C$7+'SS taxation calculator'!$C$8+'SS taxation calculator'!$C$9+B1305</f>
        <v>246000</v>
      </c>
      <c r="N1305" s="55">
        <f>J1305+B1305+'SS taxation calculator'!$C$7</f>
        <v>246000</v>
      </c>
      <c r="O1305" s="55">
        <f t="shared" si="15"/>
        <v>31500</v>
      </c>
      <c r="P1305" s="132">
        <f>VLOOKUP('SS taxation calculator'!$C$12,'SS taxation calculator'!$BC$6:$BF$16,3,FALSE)</f>
        <v>0</v>
      </c>
      <c r="Q1305" s="132">
        <f>VLOOKUP('SS taxation calculator'!$C$12,'SS taxation calculator'!$BC$6:$BF$16,4,FALSE)</f>
        <v>0</v>
      </c>
      <c r="R1305" s="132">
        <f t="shared" si="8"/>
        <v>1</v>
      </c>
      <c r="S1305" s="205">
        <f>VLOOKUP('SS taxation calculator'!$C$12,'SS taxation calculator'!$BC$6:$BF$16,2,FALSE)</f>
        <v>0</v>
      </c>
      <c r="T1305" s="132">
        <f t="shared" si="9"/>
        <v>0</v>
      </c>
    </row>
    <row r="1306" ht="15.75" customHeight="1">
      <c r="A1306" s="55">
        <f t="shared" si="13"/>
        <v>215500</v>
      </c>
      <c r="B1306" s="52">
        <f t="shared" si="14"/>
        <v>247000</v>
      </c>
      <c r="C1306" s="51">
        <f>'SS taxation calculator'!$G$7</f>
        <v>0</v>
      </c>
      <c r="D1306" s="52">
        <f>'SS taxation calculator'!$C$7+B1306+'SS taxation calculator'!$C$8+'SS taxation calculator'!$C$9*0.5-'Line By Line'!$E$12</f>
        <v>247000</v>
      </c>
      <c r="E1306" s="52">
        <f>IF(D1306&lt;'Line By Line'!$E$14,0,MIN(D1306-'Line By Line'!$E$14,'Line By Line'!$E$16))</f>
        <v>12000</v>
      </c>
      <c r="F1306" s="52">
        <f t="shared" si="3"/>
        <v>0</v>
      </c>
      <c r="G1306" s="51" t="str">
        <f t="shared" si="4"/>
        <v>50% of All SS</v>
      </c>
      <c r="H1306" s="51">
        <f>IF('Line By Line'!$E$14&lt;D1306,D1306-'Line By Line'!$E$14-E1306,0)</f>
        <v>203000</v>
      </c>
      <c r="I1306" s="52">
        <f>H1306*'SS taxation calculator'!$E$32</f>
        <v>172550</v>
      </c>
      <c r="J1306" s="52">
        <f t="shared" si="5"/>
        <v>0</v>
      </c>
      <c r="K1306" s="204" t="str">
        <f t="shared" si="6"/>
        <v>#DIV/0!</v>
      </c>
      <c r="L1306" s="54" t="str">
        <f>CONCATENATE("Adding $",ROUND(B1306/1000,1),"K actually added $",ROUND((B1306+(J1306-'SS taxation calculator'!$G$8))/1000,1),"K")</f>
        <v>Adding $247K actually added $247K</v>
      </c>
      <c r="M1306" s="61">
        <f>'SS taxation calculator'!$C$7+'SS taxation calculator'!$C$8+'SS taxation calculator'!$C$9+B1306</f>
        <v>247000</v>
      </c>
      <c r="N1306" s="55">
        <f>J1306+B1306+'SS taxation calculator'!$C$7</f>
        <v>247000</v>
      </c>
      <c r="O1306" s="55">
        <f t="shared" si="15"/>
        <v>31500</v>
      </c>
      <c r="P1306" s="132">
        <f>VLOOKUP('SS taxation calculator'!$C$12,'SS taxation calculator'!$BC$6:$BF$16,3,FALSE)</f>
        <v>0</v>
      </c>
      <c r="Q1306" s="132">
        <f>VLOOKUP('SS taxation calculator'!$C$12,'SS taxation calculator'!$BC$6:$BF$16,4,FALSE)</f>
        <v>0</v>
      </c>
      <c r="R1306" s="132">
        <f t="shared" si="8"/>
        <v>1</v>
      </c>
      <c r="S1306" s="205">
        <f>VLOOKUP('SS taxation calculator'!$C$12,'SS taxation calculator'!$BC$6:$BF$16,2,FALSE)</f>
        <v>0</v>
      </c>
      <c r="T1306" s="132">
        <f t="shared" si="9"/>
        <v>0</v>
      </c>
    </row>
    <row r="1307" ht="15.75" customHeight="1">
      <c r="A1307" s="55">
        <f t="shared" si="13"/>
        <v>216500</v>
      </c>
      <c r="B1307" s="52">
        <f t="shared" si="14"/>
        <v>248000</v>
      </c>
      <c r="C1307" s="51">
        <f>'SS taxation calculator'!$G$7</f>
        <v>0</v>
      </c>
      <c r="D1307" s="52">
        <f>'SS taxation calculator'!$C$7+B1307+'SS taxation calculator'!$C$8+'SS taxation calculator'!$C$9*0.5-'Line By Line'!$E$12</f>
        <v>248000</v>
      </c>
      <c r="E1307" s="52">
        <f>IF(D1307&lt;'Line By Line'!$E$14,0,MIN(D1307-'Line By Line'!$E$14,'Line By Line'!$E$16))</f>
        <v>12000</v>
      </c>
      <c r="F1307" s="52">
        <f t="shared" si="3"/>
        <v>0</v>
      </c>
      <c r="G1307" s="51" t="str">
        <f t="shared" si="4"/>
        <v>50% of All SS</v>
      </c>
      <c r="H1307" s="51">
        <f>IF('Line By Line'!$E$14&lt;D1307,D1307-'Line By Line'!$E$14-E1307,0)</f>
        <v>204000</v>
      </c>
      <c r="I1307" s="52">
        <f>H1307*'SS taxation calculator'!$E$32</f>
        <v>173400</v>
      </c>
      <c r="J1307" s="52">
        <f t="shared" si="5"/>
        <v>0</v>
      </c>
      <c r="K1307" s="204" t="str">
        <f t="shared" si="6"/>
        <v>#DIV/0!</v>
      </c>
      <c r="L1307" s="54" t="str">
        <f>CONCATENATE("Adding $",ROUND(B1307/1000,1),"K actually added $",ROUND((B1307+(J1307-'SS taxation calculator'!$G$8))/1000,1),"K")</f>
        <v>Adding $248K actually added $248K</v>
      </c>
      <c r="M1307" s="61">
        <f>'SS taxation calculator'!$C$7+'SS taxation calculator'!$C$8+'SS taxation calculator'!$C$9+B1307</f>
        <v>248000</v>
      </c>
      <c r="N1307" s="55">
        <f>J1307+B1307+'SS taxation calculator'!$C$7</f>
        <v>248000</v>
      </c>
      <c r="O1307" s="55">
        <f t="shared" si="15"/>
        <v>31500</v>
      </c>
      <c r="P1307" s="132">
        <f>VLOOKUP('SS taxation calculator'!$C$12,'SS taxation calculator'!$BC$6:$BF$16,3,FALSE)</f>
        <v>0</v>
      </c>
      <c r="Q1307" s="132">
        <f>VLOOKUP('SS taxation calculator'!$C$12,'SS taxation calculator'!$BC$6:$BF$16,4,FALSE)</f>
        <v>0</v>
      </c>
      <c r="R1307" s="132">
        <f t="shared" si="8"/>
        <v>1</v>
      </c>
      <c r="S1307" s="205">
        <f>VLOOKUP('SS taxation calculator'!$C$12,'SS taxation calculator'!$BC$6:$BF$16,2,FALSE)</f>
        <v>0</v>
      </c>
      <c r="T1307" s="132">
        <f t="shared" si="9"/>
        <v>0</v>
      </c>
    </row>
    <row r="1308" ht="15.75" customHeight="1">
      <c r="A1308" s="55">
        <f t="shared" si="13"/>
        <v>217500</v>
      </c>
      <c r="B1308" s="52">
        <f t="shared" si="14"/>
        <v>249000</v>
      </c>
      <c r="C1308" s="51">
        <f>'SS taxation calculator'!$G$7</f>
        <v>0</v>
      </c>
      <c r="D1308" s="52">
        <f>'SS taxation calculator'!$C$7+B1308+'SS taxation calculator'!$C$8+'SS taxation calculator'!$C$9*0.5-'Line By Line'!$E$12</f>
        <v>249000</v>
      </c>
      <c r="E1308" s="52">
        <f>IF(D1308&lt;'Line By Line'!$E$14,0,MIN(D1308-'Line By Line'!$E$14,'Line By Line'!$E$16))</f>
        <v>12000</v>
      </c>
      <c r="F1308" s="52">
        <f t="shared" si="3"/>
        <v>0</v>
      </c>
      <c r="G1308" s="51" t="str">
        <f t="shared" si="4"/>
        <v>50% of All SS</v>
      </c>
      <c r="H1308" s="51">
        <f>IF('Line By Line'!$E$14&lt;D1308,D1308-'Line By Line'!$E$14-E1308,0)</f>
        <v>205000</v>
      </c>
      <c r="I1308" s="52">
        <f>H1308*'SS taxation calculator'!$E$32</f>
        <v>174250</v>
      </c>
      <c r="J1308" s="52">
        <f t="shared" si="5"/>
        <v>0</v>
      </c>
      <c r="K1308" s="204" t="str">
        <f t="shared" si="6"/>
        <v>#DIV/0!</v>
      </c>
      <c r="L1308" s="54" t="str">
        <f>CONCATENATE("Adding $",ROUND(B1308/1000,1),"K actually added $",ROUND((B1308+(J1308-'SS taxation calculator'!$G$8))/1000,1),"K")</f>
        <v>Adding $249K actually added $249K</v>
      </c>
      <c r="M1308" s="61">
        <f>'SS taxation calculator'!$C$7+'SS taxation calculator'!$C$8+'SS taxation calculator'!$C$9+B1308</f>
        <v>249000</v>
      </c>
      <c r="N1308" s="55">
        <f>J1308+B1308+'SS taxation calculator'!$C$7</f>
        <v>249000</v>
      </c>
      <c r="O1308" s="55">
        <f t="shared" si="15"/>
        <v>31500</v>
      </c>
      <c r="P1308" s="132">
        <f>VLOOKUP('SS taxation calculator'!$C$12,'SS taxation calculator'!$BC$6:$BF$16,3,FALSE)</f>
        <v>0</v>
      </c>
      <c r="Q1308" s="132">
        <f>VLOOKUP('SS taxation calculator'!$C$12,'SS taxation calculator'!$BC$6:$BF$16,4,FALSE)</f>
        <v>0</v>
      </c>
      <c r="R1308" s="132">
        <f t="shared" si="8"/>
        <v>1</v>
      </c>
      <c r="S1308" s="205">
        <f>VLOOKUP('SS taxation calculator'!$C$12,'SS taxation calculator'!$BC$6:$BF$16,2,FALSE)</f>
        <v>0</v>
      </c>
      <c r="T1308" s="132">
        <f t="shared" si="9"/>
        <v>0</v>
      </c>
    </row>
    <row r="1309" ht="15.75" customHeight="1">
      <c r="A1309" s="55">
        <f t="shared" si="13"/>
        <v>218500</v>
      </c>
      <c r="B1309" s="52">
        <f t="shared" si="14"/>
        <v>250000</v>
      </c>
      <c r="C1309" s="51">
        <f>'SS taxation calculator'!$G$7</f>
        <v>0</v>
      </c>
      <c r="D1309" s="52">
        <f>'SS taxation calculator'!$C$7+B1309+'SS taxation calculator'!$C$8+'SS taxation calculator'!$C$9*0.5-'Line By Line'!$E$12</f>
        <v>250000</v>
      </c>
      <c r="E1309" s="52">
        <f>IF(D1309&lt;'Line By Line'!$E$14,0,MIN(D1309-'Line By Line'!$E$14,'Line By Line'!$E$16))</f>
        <v>12000</v>
      </c>
      <c r="F1309" s="52">
        <f t="shared" si="3"/>
        <v>0</v>
      </c>
      <c r="G1309" s="51" t="str">
        <f t="shared" si="4"/>
        <v>50% of All SS</v>
      </c>
      <c r="H1309" s="51">
        <f>IF('Line By Line'!$E$14&lt;D1309,D1309-'Line By Line'!$E$14-E1309,0)</f>
        <v>206000</v>
      </c>
      <c r="I1309" s="52">
        <f>H1309*'SS taxation calculator'!$E$32</f>
        <v>175100</v>
      </c>
      <c r="J1309" s="52">
        <f t="shared" si="5"/>
        <v>0</v>
      </c>
      <c r="K1309" s="204" t="str">
        <f t="shared" si="6"/>
        <v>#DIV/0!</v>
      </c>
      <c r="L1309" s="54" t="str">
        <f>CONCATENATE("Adding $",ROUND(B1309/1000,1),"K actually added $",ROUND((B1309+(J1309-'SS taxation calculator'!$G$8))/1000,1),"K")</f>
        <v>Adding $250K actually added $250K</v>
      </c>
      <c r="M1309" s="61">
        <f>'SS taxation calculator'!$C$7+'SS taxation calculator'!$C$8+'SS taxation calculator'!$C$9+B1309</f>
        <v>250000</v>
      </c>
      <c r="N1309" s="55">
        <f>J1309+B1309+'SS taxation calculator'!$C$7</f>
        <v>250000</v>
      </c>
      <c r="O1309" s="55">
        <f t="shared" si="15"/>
        <v>31500</v>
      </c>
      <c r="P1309" s="132">
        <f>VLOOKUP('SS taxation calculator'!$C$12,'SS taxation calculator'!$BC$6:$BF$16,3,FALSE)</f>
        <v>0</v>
      </c>
      <c r="Q1309" s="132">
        <f>VLOOKUP('SS taxation calculator'!$C$12,'SS taxation calculator'!$BC$6:$BF$16,4,FALSE)</f>
        <v>0</v>
      </c>
      <c r="R1309" s="132">
        <f t="shared" si="8"/>
        <v>1</v>
      </c>
      <c r="S1309" s="205">
        <f>VLOOKUP('SS taxation calculator'!$C$12,'SS taxation calculator'!$BC$6:$BF$16,2,FALSE)</f>
        <v>0</v>
      </c>
      <c r="T1309" s="132">
        <f t="shared" si="9"/>
        <v>0</v>
      </c>
    </row>
    <row r="1310" ht="15.75" customHeight="1">
      <c r="A1310" s="55">
        <f t="shared" si="13"/>
        <v>219500</v>
      </c>
      <c r="B1310" s="52">
        <f t="shared" si="14"/>
        <v>251000</v>
      </c>
      <c r="C1310" s="51">
        <f>'SS taxation calculator'!$G$7</f>
        <v>0</v>
      </c>
      <c r="D1310" s="52">
        <f>'SS taxation calculator'!$C$7+B1310+'SS taxation calculator'!$C$8+'SS taxation calculator'!$C$9*0.5-'Line By Line'!$E$12</f>
        <v>251000</v>
      </c>
      <c r="E1310" s="52">
        <f>IF(D1310&lt;'Line By Line'!$E$14,0,MIN(D1310-'Line By Line'!$E$14,'Line By Line'!$E$16))</f>
        <v>12000</v>
      </c>
      <c r="F1310" s="52">
        <f t="shared" si="3"/>
        <v>0</v>
      </c>
      <c r="G1310" s="51" t="str">
        <f t="shared" si="4"/>
        <v>50% of All SS</v>
      </c>
      <c r="H1310" s="51">
        <f>IF('Line By Line'!$E$14&lt;D1310,D1310-'Line By Line'!$E$14-E1310,0)</f>
        <v>207000</v>
      </c>
      <c r="I1310" s="52">
        <f>H1310*'SS taxation calculator'!$E$32</f>
        <v>175950</v>
      </c>
      <c r="J1310" s="52">
        <f t="shared" si="5"/>
        <v>0</v>
      </c>
      <c r="K1310" s="204" t="str">
        <f t="shared" si="6"/>
        <v>#DIV/0!</v>
      </c>
      <c r="L1310" s="54" t="str">
        <f>CONCATENATE("Adding $",ROUND(B1310/1000,1),"K actually added $",ROUND((B1310+(J1310-'SS taxation calculator'!$G$8))/1000,1),"K")</f>
        <v>Adding $251K actually added $251K</v>
      </c>
      <c r="M1310" s="61">
        <f>'SS taxation calculator'!$C$7+'SS taxation calculator'!$C$8+'SS taxation calculator'!$C$9+B1310</f>
        <v>251000</v>
      </c>
      <c r="N1310" s="55">
        <f>J1310+B1310+'SS taxation calculator'!$C$7</f>
        <v>251000</v>
      </c>
      <c r="O1310" s="55">
        <f t="shared" si="15"/>
        <v>31500</v>
      </c>
      <c r="P1310" s="132">
        <f>VLOOKUP('SS taxation calculator'!$C$12,'SS taxation calculator'!$BC$6:$BF$16,3,FALSE)</f>
        <v>0</v>
      </c>
      <c r="Q1310" s="132">
        <f>VLOOKUP('SS taxation calculator'!$C$12,'SS taxation calculator'!$BC$6:$BF$16,4,FALSE)</f>
        <v>0</v>
      </c>
      <c r="R1310" s="132">
        <f t="shared" si="8"/>
        <v>1</v>
      </c>
      <c r="S1310" s="205">
        <f>VLOOKUP('SS taxation calculator'!$C$12,'SS taxation calculator'!$BC$6:$BF$16,2,FALSE)</f>
        <v>0</v>
      </c>
      <c r="T1310" s="132">
        <f t="shared" si="9"/>
        <v>0</v>
      </c>
    </row>
    <row r="1311" ht="15.75" customHeight="1">
      <c r="A1311" s="55">
        <f t="shared" si="13"/>
        <v>220500</v>
      </c>
      <c r="B1311" s="52">
        <f t="shared" si="14"/>
        <v>252000</v>
      </c>
      <c r="C1311" s="51">
        <f>'SS taxation calculator'!$G$7</f>
        <v>0</v>
      </c>
      <c r="D1311" s="52">
        <f>'SS taxation calculator'!$C$7+B1311+'SS taxation calculator'!$C$8+'SS taxation calculator'!$C$9*0.5-'Line By Line'!$E$12</f>
        <v>252000</v>
      </c>
      <c r="E1311" s="52">
        <f>IF(D1311&lt;'Line By Line'!$E$14,0,MIN(D1311-'Line By Line'!$E$14,'Line By Line'!$E$16))</f>
        <v>12000</v>
      </c>
      <c r="F1311" s="52">
        <f t="shared" si="3"/>
        <v>0</v>
      </c>
      <c r="G1311" s="51" t="str">
        <f t="shared" si="4"/>
        <v>50% of All SS</v>
      </c>
      <c r="H1311" s="51">
        <f>IF('Line By Line'!$E$14&lt;D1311,D1311-'Line By Line'!$E$14-E1311,0)</f>
        <v>208000</v>
      </c>
      <c r="I1311" s="52">
        <f>H1311*'SS taxation calculator'!$E$32</f>
        <v>176800</v>
      </c>
      <c r="J1311" s="52">
        <f t="shared" si="5"/>
        <v>0</v>
      </c>
      <c r="K1311" s="204" t="str">
        <f t="shared" si="6"/>
        <v>#DIV/0!</v>
      </c>
      <c r="L1311" s="54" t="str">
        <f>CONCATENATE("Adding $",ROUND(B1311/1000,1),"K actually added $",ROUND((B1311+(J1311-'SS taxation calculator'!$G$8))/1000,1),"K")</f>
        <v>Adding $252K actually added $252K</v>
      </c>
      <c r="M1311" s="61">
        <f>'SS taxation calculator'!$C$7+'SS taxation calculator'!$C$8+'SS taxation calculator'!$C$9+B1311</f>
        <v>252000</v>
      </c>
      <c r="N1311" s="55">
        <f>J1311+B1311+'SS taxation calculator'!$C$7</f>
        <v>252000</v>
      </c>
      <c r="O1311" s="55">
        <f t="shared" si="15"/>
        <v>31500</v>
      </c>
      <c r="P1311" s="132">
        <f>VLOOKUP('SS taxation calculator'!$C$12,'SS taxation calculator'!$BC$6:$BF$16,3,FALSE)</f>
        <v>0</v>
      </c>
      <c r="Q1311" s="132">
        <f>VLOOKUP('SS taxation calculator'!$C$12,'SS taxation calculator'!$BC$6:$BF$16,4,FALSE)</f>
        <v>0</v>
      </c>
      <c r="R1311" s="132">
        <f t="shared" si="8"/>
        <v>1</v>
      </c>
      <c r="S1311" s="205">
        <f>VLOOKUP('SS taxation calculator'!$C$12,'SS taxation calculator'!$BC$6:$BF$16,2,FALSE)</f>
        <v>0</v>
      </c>
      <c r="T1311" s="132">
        <f t="shared" si="9"/>
        <v>0</v>
      </c>
    </row>
    <row r="1312" ht="15.75" customHeight="1">
      <c r="A1312" s="55">
        <f t="shared" si="13"/>
        <v>221500</v>
      </c>
      <c r="B1312" s="52">
        <f t="shared" si="14"/>
        <v>253000</v>
      </c>
      <c r="C1312" s="51">
        <f>'SS taxation calculator'!$G$7</f>
        <v>0</v>
      </c>
      <c r="D1312" s="52">
        <f>'SS taxation calculator'!$C$7+B1312+'SS taxation calculator'!$C$8+'SS taxation calculator'!$C$9*0.5-'Line By Line'!$E$12</f>
        <v>253000</v>
      </c>
      <c r="E1312" s="52">
        <f>IF(D1312&lt;'Line By Line'!$E$14,0,MIN(D1312-'Line By Line'!$E$14,'Line By Line'!$E$16))</f>
        <v>12000</v>
      </c>
      <c r="F1312" s="52">
        <f t="shared" si="3"/>
        <v>0</v>
      </c>
      <c r="G1312" s="51" t="str">
        <f t="shared" si="4"/>
        <v>50% of All SS</v>
      </c>
      <c r="H1312" s="51">
        <f>IF('Line By Line'!$E$14&lt;D1312,D1312-'Line By Line'!$E$14-E1312,0)</f>
        <v>209000</v>
      </c>
      <c r="I1312" s="52">
        <f>H1312*'SS taxation calculator'!$E$32</f>
        <v>177650</v>
      </c>
      <c r="J1312" s="52">
        <f t="shared" si="5"/>
        <v>0</v>
      </c>
      <c r="K1312" s="204" t="str">
        <f t="shared" si="6"/>
        <v>#DIV/0!</v>
      </c>
      <c r="L1312" s="54" t="str">
        <f>CONCATENATE("Adding $",ROUND(B1312/1000,1),"K actually added $",ROUND((B1312+(J1312-'SS taxation calculator'!$G$8))/1000,1),"K")</f>
        <v>Adding $253K actually added $253K</v>
      </c>
      <c r="M1312" s="61">
        <f>'SS taxation calculator'!$C$7+'SS taxation calculator'!$C$8+'SS taxation calculator'!$C$9+B1312</f>
        <v>253000</v>
      </c>
      <c r="N1312" s="55">
        <f>J1312+B1312+'SS taxation calculator'!$C$7</f>
        <v>253000</v>
      </c>
      <c r="O1312" s="55">
        <f t="shared" si="15"/>
        <v>31500</v>
      </c>
      <c r="P1312" s="132">
        <f>VLOOKUP('SS taxation calculator'!$C$12,'SS taxation calculator'!$BC$6:$BF$16,3,FALSE)</f>
        <v>0</v>
      </c>
      <c r="Q1312" s="132">
        <f>VLOOKUP('SS taxation calculator'!$C$12,'SS taxation calculator'!$BC$6:$BF$16,4,FALSE)</f>
        <v>0</v>
      </c>
      <c r="R1312" s="132">
        <f t="shared" si="8"/>
        <v>1</v>
      </c>
      <c r="S1312" s="205">
        <f>VLOOKUP('SS taxation calculator'!$C$12,'SS taxation calculator'!$BC$6:$BF$16,2,FALSE)</f>
        <v>0</v>
      </c>
      <c r="T1312" s="132">
        <f t="shared" si="9"/>
        <v>0</v>
      </c>
    </row>
    <row r="1313" ht="15.75" customHeight="1">
      <c r="A1313" s="55">
        <f t="shared" si="13"/>
        <v>222500</v>
      </c>
      <c r="B1313" s="52">
        <f t="shared" si="14"/>
        <v>254000</v>
      </c>
      <c r="C1313" s="51">
        <f>'SS taxation calculator'!$G$7</f>
        <v>0</v>
      </c>
      <c r="D1313" s="52">
        <f>'SS taxation calculator'!$C$7+B1313+'SS taxation calculator'!$C$8+'SS taxation calculator'!$C$9*0.5-'Line By Line'!$E$12</f>
        <v>254000</v>
      </c>
      <c r="E1313" s="52">
        <f>IF(D1313&lt;'Line By Line'!$E$14,0,MIN(D1313-'Line By Line'!$E$14,'Line By Line'!$E$16))</f>
        <v>12000</v>
      </c>
      <c r="F1313" s="52">
        <f t="shared" si="3"/>
        <v>0</v>
      </c>
      <c r="G1313" s="51" t="str">
        <f t="shared" si="4"/>
        <v>50% of All SS</v>
      </c>
      <c r="H1313" s="51">
        <f>IF('Line By Line'!$E$14&lt;D1313,D1313-'Line By Line'!$E$14-E1313,0)</f>
        <v>210000</v>
      </c>
      <c r="I1313" s="52">
        <f>H1313*'SS taxation calculator'!$E$32</f>
        <v>178500</v>
      </c>
      <c r="J1313" s="52">
        <f t="shared" si="5"/>
        <v>0</v>
      </c>
      <c r="K1313" s="204" t="str">
        <f t="shared" si="6"/>
        <v>#DIV/0!</v>
      </c>
      <c r="L1313" s="54" t="str">
        <f>CONCATENATE("Adding $",ROUND(B1313/1000,1),"K actually added $",ROUND((B1313+(J1313-'SS taxation calculator'!$G$8))/1000,1),"K")</f>
        <v>Adding $254K actually added $254K</v>
      </c>
      <c r="M1313" s="61">
        <f>'SS taxation calculator'!$C$7+'SS taxation calculator'!$C$8+'SS taxation calculator'!$C$9+B1313</f>
        <v>254000</v>
      </c>
      <c r="N1313" s="55">
        <f>J1313+B1313+'SS taxation calculator'!$C$7</f>
        <v>254000</v>
      </c>
      <c r="O1313" s="55">
        <f t="shared" si="15"/>
        <v>31500</v>
      </c>
      <c r="P1313" s="132">
        <f>VLOOKUP('SS taxation calculator'!$C$12,'SS taxation calculator'!$BC$6:$BF$16,3,FALSE)</f>
        <v>0</v>
      </c>
      <c r="Q1313" s="132">
        <f>VLOOKUP('SS taxation calculator'!$C$12,'SS taxation calculator'!$BC$6:$BF$16,4,FALSE)</f>
        <v>0</v>
      </c>
      <c r="R1313" s="132">
        <f t="shared" si="8"/>
        <v>1</v>
      </c>
      <c r="S1313" s="205">
        <f>VLOOKUP('SS taxation calculator'!$C$12,'SS taxation calculator'!$BC$6:$BF$16,2,FALSE)</f>
        <v>0</v>
      </c>
      <c r="T1313" s="132">
        <f t="shared" si="9"/>
        <v>0</v>
      </c>
    </row>
    <row r="1314" ht="15.75" customHeight="1">
      <c r="A1314" s="55">
        <f t="shared" si="13"/>
        <v>223500</v>
      </c>
      <c r="B1314" s="52">
        <f t="shared" si="14"/>
        <v>255000</v>
      </c>
      <c r="C1314" s="51">
        <f>'SS taxation calculator'!$G$7</f>
        <v>0</v>
      </c>
      <c r="D1314" s="52">
        <f>'SS taxation calculator'!$C$7+B1314+'SS taxation calculator'!$C$8+'SS taxation calculator'!$C$9*0.5-'Line By Line'!$E$12</f>
        <v>255000</v>
      </c>
      <c r="E1314" s="52">
        <f>IF(D1314&lt;'Line By Line'!$E$14,0,MIN(D1314-'Line By Line'!$E$14,'Line By Line'!$E$16))</f>
        <v>12000</v>
      </c>
      <c r="F1314" s="52">
        <f t="shared" si="3"/>
        <v>0</v>
      </c>
      <c r="G1314" s="51" t="str">
        <f t="shared" si="4"/>
        <v>50% of All SS</v>
      </c>
      <c r="H1314" s="51">
        <f>IF('Line By Line'!$E$14&lt;D1314,D1314-'Line By Line'!$E$14-E1314,0)</f>
        <v>211000</v>
      </c>
      <c r="I1314" s="52">
        <f>H1314*'SS taxation calculator'!$E$32</f>
        <v>179350</v>
      </c>
      <c r="J1314" s="52">
        <f t="shared" si="5"/>
        <v>0</v>
      </c>
      <c r="K1314" s="204" t="str">
        <f t="shared" si="6"/>
        <v>#DIV/0!</v>
      </c>
      <c r="L1314" s="54" t="str">
        <f>CONCATENATE("Adding $",ROUND(B1314/1000,1),"K actually added $",ROUND((B1314+(J1314-'SS taxation calculator'!$G$8))/1000,1),"K")</f>
        <v>Adding $255K actually added $255K</v>
      </c>
      <c r="M1314" s="61">
        <f>'SS taxation calculator'!$C$7+'SS taxation calculator'!$C$8+'SS taxation calculator'!$C$9+B1314</f>
        <v>255000</v>
      </c>
      <c r="N1314" s="55">
        <f>J1314+B1314+'SS taxation calculator'!$C$7</f>
        <v>255000</v>
      </c>
      <c r="O1314" s="55">
        <f t="shared" si="15"/>
        <v>31500</v>
      </c>
      <c r="P1314" s="132">
        <f>VLOOKUP('SS taxation calculator'!$C$12,'SS taxation calculator'!$BC$6:$BF$16,3,FALSE)</f>
        <v>0</v>
      </c>
      <c r="Q1314" s="132">
        <f>VLOOKUP('SS taxation calculator'!$C$12,'SS taxation calculator'!$BC$6:$BF$16,4,FALSE)</f>
        <v>0</v>
      </c>
      <c r="R1314" s="132">
        <f t="shared" si="8"/>
        <v>1</v>
      </c>
      <c r="S1314" s="205">
        <f>VLOOKUP('SS taxation calculator'!$C$12,'SS taxation calculator'!$BC$6:$BF$16,2,FALSE)</f>
        <v>0</v>
      </c>
      <c r="T1314" s="132">
        <f t="shared" si="9"/>
        <v>0</v>
      </c>
    </row>
    <row r="1315" ht="15.75" customHeight="1">
      <c r="A1315" s="55">
        <f t="shared" ref="A1315:A1359" si="16">IF((N1315-O1315-S1315)&lt;0,0,N1315-O1315-S1315)</f>
        <v>224500</v>
      </c>
      <c r="B1315" s="52">
        <f t="shared" si="14"/>
        <v>256000</v>
      </c>
      <c r="C1315" s="51">
        <f>'SS taxation calculator'!$G$7</f>
        <v>0</v>
      </c>
      <c r="D1315" s="52">
        <f>'SS taxation calculator'!$C$7+B1315+'SS taxation calculator'!$C$8+'SS taxation calculator'!$C$9*0.5-'Line By Line'!$E$12</f>
        <v>256000</v>
      </c>
      <c r="E1315" s="52">
        <f>IF(D1315&lt;'Line By Line'!$E$14,0,MIN(D1315-'Line By Line'!$E$14,'Line By Line'!$E$16))</f>
        <v>12000</v>
      </c>
      <c r="F1315" s="52">
        <f t="shared" si="3"/>
        <v>0</v>
      </c>
      <c r="G1315" s="51" t="str">
        <f t="shared" si="4"/>
        <v>50% of All SS</v>
      </c>
      <c r="H1315" s="51">
        <f>IF('Line By Line'!$E$14&lt;D1315,D1315-'Line By Line'!$E$14-E1315,0)</f>
        <v>212000</v>
      </c>
      <c r="I1315" s="52">
        <f>H1315*'SS taxation calculator'!$E$32</f>
        <v>180200</v>
      </c>
      <c r="J1315" s="52">
        <f t="shared" si="5"/>
        <v>0</v>
      </c>
      <c r="K1315" s="204" t="str">
        <f t="shared" si="6"/>
        <v>#DIV/0!</v>
      </c>
      <c r="L1315" s="54" t="str">
        <f>CONCATENATE("Adding $",ROUND(B1315/1000,1),"K actually added $",ROUND((B1315+(J1315-'SS taxation calculator'!$G$8))/1000,1),"K")</f>
        <v>Adding $256K actually added $256K</v>
      </c>
      <c r="M1315" s="61">
        <f>'SS taxation calculator'!$C$7+'SS taxation calculator'!$C$8+'SS taxation calculator'!$C$9+B1315</f>
        <v>256000</v>
      </c>
      <c r="N1315" s="55">
        <f>J1315+B1315+'SS taxation calculator'!$C$7</f>
        <v>256000</v>
      </c>
      <c r="O1315" s="55">
        <f t="shared" si="15"/>
        <v>31500</v>
      </c>
      <c r="P1315" s="132">
        <f>VLOOKUP('SS taxation calculator'!$C$12,'SS taxation calculator'!$BC$6:$BF$16,3,FALSE)</f>
        <v>0</v>
      </c>
      <c r="Q1315" s="132">
        <f>VLOOKUP('SS taxation calculator'!$C$12,'SS taxation calculator'!$BC$6:$BF$16,4,FALSE)</f>
        <v>0</v>
      </c>
      <c r="R1315" s="132">
        <f t="shared" si="8"/>
        <v>1</v>
      </c>
      <c r="S1315" s="205">
        <f>VLOOKUP('SS taxation calculator'!$C$12,'SS taxation calculator'!$BC$6:$BF$16,2,FALSE)</f>
        <v>0</v>
      </c>
      <c r="T1315" s="132">
        <f t="shared" si="9"/>
        <v>0</v>
      </c>
    </row>
    <row r="1316" ht="15.75" customHeight="1">
      <c r="A1316" s="55">
        <f t="shared" si="16"/>
        <v>225500</v>
      </c>
      <c r="B1316" s="52">
        <f t="shared" si="14"/>
        <v>257000</v>
      </c>
      <c r="C1316" s="51">
        <f>'SS taxation calculator'!$G$7</f>
        <v>0</v>
      </c>
      <c r="D1316" s="52">
        <f>'SS taxation calculator'!$C$7+B1316+'SS taxation calculator'!$C$8+'SS taxation calculator'!$C$9*0.5-'Line By Line'!$E$12</f>
        <v>257000</v>
      </c>
      <c r="E1316" s="52">
        <f>IF(D1316&lt;'Line By Line'!$E$14,0,MIN(D1316-'Line By Line'!$E$14,'Line By Line'!$E$16))</f>
        <v>12000</v>
      </c>
      <c r="F1316" s="52">
        <f t="shared" si="3"/>
        <v>0</v>
      </c>
      <c r="G1316" s="51" t="str">
        <f t="shared" si="4"/>
        <v>50% of All SS</v>
      </c>
      <c r="H1316" s="51">
        <f>IF('Line By Line'!$E$14&lt;D1316,D1316-'Line By Line'!$E$14-E1316,0)</f>
        <v>213000</v>
      </c>
      <c r="I1316" s="52">
        <f>H1316*'SS taxation calculator'!$E$32</f>
        <v>181050</v>
      </c>
      <c r="J1316" s="52">
        <f t="shared" si="5"/>
        <v>0</v>
      </c>
      <c r="K1316" s="204" t="str">
        <f t="shared" si="6"/>
        <v>#DIV/0!</v>
      </c>
      <c r="L1316" s="54" t="str">
        <f>CONCATENATE("Adding $",ROUND(B1316/1000,1),"K actually added $",ROUND((B1316+(J1316-'SS taxation calculator'!$G$8))/1000,1),"K")</f>
        <v>Adding $257K actually added $257K</v>
      </c>
      <c r="M1316" s="61">
        <f>'SS taxation calculator'!$C$7+'SS taxation calculator'!$C$8+'SS taxation calculator'!$C$9+B1316</f>
        <v>257000</v>
      </c>
      <c r="N1316" s="55">
        <f>J1316+B1316+'SS taxation calculator'!$C$7</f>
        <v>257000</v>
      </c>
      <c r="O1316" s="55">
        <f t="shared" si="15"/>
        <v>31500</v>
      </c>
      <c r="P1316" s="132">
        <f>VLOOKUP('SS taxation calculator'!$C$12,'SS taxation calculator'!$BC$6:$BF$16,3,FALSE)</f>
        <v>0</v>
      </c>
      <c r="Q1316" s="132">
        <f>VLOOKUP('SS taxation calculator'!$C$12,'SS taxation calculator'!$BC$6:$BF$16,4,FALSE)</f>
        <v>0</v>
      </c>
      <c r="R1316" s="132">
        <f t="shared" si="8"/>
        <v>1</v>
      </c>
      <c r="S1316" s="205">
        <f>VLOOKUP('SS taxation calculator'!$C$12,'SS taxation calculator'!$BC$6:$BF$16,2,FALSE)</f>
        <v>0</v>
      </c>
      <c r="T1316" s="132">
        <f t="shared" si="9"/>
        <v>0</v>
      </c>
    </row>
    <row r="1317" ht="15.75" customHeight="1">
      <c r="A1317" s="55">
        <f t="shared" si="16"/>
        <v>226500</v>
      </c>
      <c r="B1317" s="52">
        <f t="shared" si="14"/>
        <v>258000</v>
      </c>
      <c r="C1317" s="51">
        <f>'SS taxation calculator'!$G$7</f>
        <v>0</v>
      </c>
      <c r="D1317" s="52">
        <f>'SS taxation calculator'!$C$7+B1317+'SS taxation calculator'!$C$8+'SS taxation calculator'!$C$9*0.5-'Line By Line'!$E$12</f>
        <v>258000</v>
      </c>
      <c r="E1317" s="52">
        <f>IF(D1317&lt;'Line By Line'!$E$14,0,MIN(D1317-'Line By Line'!$E$14,'Line By Line'!$E$16))</f>
        <v>12000</v>
      </c>
      <c r="F1317" s="52">
        <f t="shared" si="3"/>
        <v>0</v>
      </c>
      <c r="G1317" s="51" t="str">
        <f t="shared" si="4"/>
        <v>50% of All SS</v>
      </c>
      <c r="H1317" s="51">
        <f>IF('Line By Line'!$E$14&lt;D1317,D1317-'Line By Line'!$E$14-E1317,0)</f>
        <v>214000</v>
      </c>
      <c r="I1317" s="52">
        <f>H1317*'SS taxation calculator'!$E$32</f>
        <v>181900</v>
      </c>
      <c r="J1317" s="52">
        <f t="shared" si="5"/>
        <v>0</v>
      </c>
      <c r="K1317" s="204" t="str">
        <f t="shared" si="6"/>
        <v>#DIV/0!</v>
      </c>
      <c r="L1317" s="54" t="str">
        <f>CONCATENATE("Adding $",ROUND(B1317/1000,1),"K actually added $",ROUND((B1317+(J1317-'SS taxation calculator'!$G$8))/1000,1),"K")</f>
        <v>Adding $258K actually added $258K</v>
      </c>
      <c r="M1317" s="61">
        <f>'SS taxation calculator'!$C$7+'SS taxation calculator'!$C$8+'SS taxation calculator'!$C$9+B1317</f>
        <v>258000</v>
      </c>
      <c r="N1317" s="55">
        <f>J1317+B1317+'SS taxation calculator'!$C$7</f>
        <v>258000</v>
      </c>
      <c r="O1317" s="55">
        <f t="shared" si="15"/>
        <v>31500</v>
      </c>
      <c r="P1317" s="132">
        <f>VLOOKUP('SS taxation calculator'!$C$12,'SS taxation calculator'!$BC$6:$BF$16,3,FALSE)</f>
        <v>0</v>
      </c>
      <c r="Q1317" s="132">
        <f>VLOOKUP('SS taxation calculator'!$C$12,'SS taxation calculator'!$BC$6:$BF$16,4,FALSE)</f>
        <v>0</v>
      </c>
      <c r="R1317" s="132">
        <f t="shared" si="8"/>
        <v>1</v>
      </c>
      <c r="S1317" s="205">
        <f>VLOOKUP('SS taxation calculator'!$C$12,'SS taxation calculator'!$BC$6:$BF$16,2,FALSE)</f>
        <v>0</v>
      </c>
      <c r="T1317" s="132">
        <f t="shared" si="9"/>
        <v>0</v>
      </c>
    </row>
    <row r="1318" ht="15.75" customHeight="1">
      <c r="A1318" s="55">
        <f t="shared" si="16"/>
        <v>227500</v>
      </c>
      <c r="B1318" s="52">
        <f t="shared" si="14"/>
        <v>259000</v>
      </c>
      <c r="C1318" s="51">
        <f>'SS taxation calculator'!$G$7</f>
        <v>0</v>
      </c>
      <c r="D1318" s="52">
        <f>'SS taxation calculator'!$C$7+B1318+'SS taxation calculator'!$C$8+'SS taxation calculator'!$C$9*0.5-'Line By Line'!$E$12</f>
        <v>259000</v>
      </c>
      <c r="E1318" s="52">
        <f>IF(D1318&lt;'Line By Line'!$E$14,0,MIN(D1318-'Line By Line'!$E$14,'Line By Line'!$E$16))</f>
        <v>12000</v>
      </c>
      <c r="F1318" s="52">
        <f t="shared" si="3"/>
        <v>0</v>
      </c>
      <c r="G1318" s="51" t="str">
        <f t="shared" si="4"/>
        <v>50% of All SS</v>
      </c>
      <c r="H1318" s="51">
        <f>IF('Line By Line'!$E$14&lt;D1318,D1318-'Line By Line'!$E$14-E1318,0)</f>
        <v>215000</v>
      </c>
      <c r="I1318" s="52">
        <f>H1318*'SS taxation calculator'!$E$32</f>
        <v>182750</v>
      </c>
      <c r="J1318" s="52">
        <f t="shared" si="5"/>
        <v>0</v>
      </c>
      <c r="K1318" s="204" t="str">
        <f t="shared" si="6"/>
        <v>#DIV/0!</v>
      </c>
      <c r="L1318" s="54" t="str">
        <f>CONCATENATE("Adding $",ROUND(B1318/1000,1),"K actually added $",ROUND((B1318+(J1318-'SS taxation calculator'!$G$8))/1000,1),"K")</f>
        <v>Adding $259K actually added $259K</v>
      </c>
      <c r="M1318" s="61">
        <f>'SS taxation calculator'!$C$7+'SS taxation calculator'!$C$8+'SS taxation calculator'!$C$9+B1318</f>
        <v>259000</v>
      </c>
      <c r="N1318" s="55">
        <f>J1318+B1318+'SS taxation calculator'!$C$7</f>
        <v>259000</v>
      </c>
      <c r="O1318" s="55">
        <f t="shared" si="15"/>
        <v>31500</v>
      </c>
      <c r="P1318" s="132">
        <f>VLOOKUP('SS taxation calculator'!$C$12,'SS taxation calculator'!$BC$6:$BF$16,3,FALSE)</f>
        <v>0</v>
      </c>
      <c r="Q1318" s="132">
        <f>VLOOKUP('SS taxation calculator'!$C$12,'SS taxation calculator'!$BC$6:$BF$16,4,FALSE)</f>
        <v>0</v>
      </c>
      <c r="R1318" s="132">
        <f t="shared" si="8"/>
        <v>1</v>
      </c>
      <c r="S1318" s="205">
        <f>VLOOKUP('SS taxation calculator'!$C$12,'SS taxation calculator'!$BC$6:$BF$16,2,FALSE)</f>
        <v>0</v>
      </c>
      <c r="T1318" s="132">
        <f t="shared" si="9"/>
        <v>0</v>
      </c>
    </row>
    <row r="1319" ht="15.75" customHeight="1">
      <c r="A1319" s="55">
        <f t="shared" si="16"/>
        <v>228500</v>
      </c>
      <c r="B1319" s="52">
        <f t="shared" si="14"/>
        <v>260000</v>
      </c>
      <c r="C1319" s="51">
        <f>'SS taxation calculator'!$G$7</f>
        <v>0</v>
      </c>
      <c r="D1319" s="52">
        <f>'SS taxation calculator'!$C$7+B1319+'SS taxation calculator'!$C$8+'SS taxation calculator'!$C$9*0.5-'Line By Line'!$E$12</f>
        <v>260000</v>
      </c>
      <c r="E1319" s="52">
        <f>IF(D1319&lt;'Line By Line'!$E$14,0,MIN(D1319-'Line By Line'!$E$14,'Line By Line'!$E$16))</f>
        <v>12000</v>
      </c>
      <c r="F1319" s="52">
        <f t="shared" si="3"/>
        <v>0</v>
      </c>
      <c r="G1319" s="51" t="str">
        <f t="shared" si="4"/>
        <v>50% of All SS</v>
      </c>
      <c r="H1319" s="51">
        <f>IF('Line By Line'!$E$14&lt;D1319,D1319-'Line By Line'!$E$14-E1319,0)</f>
        <v>216000</v>
      </c>
      <c r="I1319" s="52">
        <f>H1319*'SS taxation calculator'!$E$32</f>
        <v>183600</v>
      </c>
      <c r="J1319" s="52">
        <f t="shared" si="5"/>
        <v>0</v>
      </c>
      <c r="K1319" s="204" t="str">
        <f t="shared" si="6"/>
        <v>#DIV/0!</v>
      </c>
      <c r="L1319" s="54" t="str">
        <f>CONCATENATE("Adding $",ROUND(B1319/1000,1),"K actually added $",ROUND((B1319+(J1319-'SS taxation calculator'!$G$8))/1000,1),"K")</f>
        <v>Adding $260K actually added $260K</v>
      </c>
      <c r="M1319" s="61">
        <f>'SS taxation calculator'!$C$7+'SS taxation calculator'!$C$8+'SS taxation calculator'!$C$9+B1319</f>
        <v>260000</v>
      </c>
      <c r="N1319" s="55">
        <f>J1319+B1319+'SS taxation calculator'!$C$7</f>
        <v>260000</v>
      </c>
      <c r="O1319" s="55">
        <f t="shared" si="15"/>
        <v>31500</v>
      </c>
      <c r="P1319" s="132">
        <f>VLOOKUP('SS taxation calculator'!$C$12,'SS taxation calculator'!$BC$6:$BF$16,3,FALSE)</f>
        <v>0</v>
      </c>
      <c r="Q1319" s="132">
        <f>VLOOKUP('SS taxation calculator'!$C$12,'SS taxation calculator'!$BC$6:$BF$16,4,FALSE)</f>
        <v>0</v>
      </c>
      <c r="R1319" s="132">
        <f t="shared" si="8"/>
        <v>1</v>
      </c>
      <c r="S1319" s="205">
        <f>VLOOKUP('SS taxation calculator'!$C$12,'SS taxation calculator'!$BC$6:$BF$16,2,FALSE)</f>
        <v>0</v>
      </c>
      <c r="T1319" s="132">
        <f t="shared" si="9"/>
        <v>0</v>
      </c>
    </row>
    <row r="1320" ht="15.75" customHeight="1">
      <c r="A1320" s="55">
        <f t="shared" si="16"/>
        <v>229500</v>
      </c>
      <c r="B1320" s="52">
        <f t="shared" si="14"/>
        <v>261000</v>
      </c>
      <c r="C1320" s="51">
        <f>'SS taxation calculator'!$G$7</f>
        <v>0</v>
      </c>
      <c r="D1320" s="52">
        <f>'SS taxation calculator'!$C$7+B1320+'SS taxation calculator'!$C$8+'SS taxation calculator'!$C$9*0.5-'Line By Line'!$E$12</f>
        <v>261000</v>
      </c>
      <c r="E1320" s="52">
        <f>IF(D1320&lt;'Line By Line'!$E$14,0,MIN(D1320-'Line By Line'!$E$14,'Line By Line'!$E$16))</f>
        <v>12000</v>
      </c>
      <c r="F1320" s="52">
        <f t="shared" si="3"/>
        <v>0</v>
      </c>
      <c r="G1320" s="51" t="str">
        <f t="shared" si="4"/>
        <v>50% of All SS</v>
      </c>
      <c r="H1320" s="51">
        <f>IF('Line By Line'!$E$14&lt;D1320,D1320-'Line By Line'!$E$14-E1320,0)</f>
        <v>217000</v>
      </c>
      <c r="I1320" s="52">
        <f>H1320*'SS taxation calculator'!$E$32</f>
        <v>184450</v>
      </c>
      <c r="J1320" s="52">
        <f t="shared" si="5"/>
        <v>0</v>
      </c>
      <c r="K1320" s="204" t="str">
        <f t="shared" si="6"/>
        <v>#DIV/0!</v>
      </c>
      <c r="L1320" s="54" t="str">
        <f>CONCATENATE("Adding $",ROUND(B1320/1000,1),"K actually added $",ROUND((B1320+(J1320-'SS taxation calculator'!$G$8))/1000,1),"K")</f>
        <v>Adding $261K actually added $261K</v>
      </c>
      <c r="M1320" s="61">
        <f>'SS taxation calculator'!$C$7+'SS taxation calculator'!$C$8+'SS taxation calculator'!$C$9+B1320</f>
        <v>261000</v>
      </c>
      <c r="N1320" s="55">
        <f>J1320+B1320+'SS taxation calculator'!$C$7</f>
        <v>261000</v>
      </c>
      <c r="O1320" s="55">
        <f t="shared" si="15"/>
        <v>31500</v>
      </c>
      <c r="P1320" s="132">
        <f>VLOOKUP('SS taxation calculator'!$C$12,'SS taxation calculator'!$BC$6:$BF$16,3,FALSE)</f>
        <v>0</v>
      </c>
      <c r="Q1320" s="132">
        <f>VLOOKUP('SS taxation calculator'!$C$12,'SS taxation calculator'!$BC$6:$BF$16,4,FALSE)</f>
        <v>0</v>
      </c>
      <c r="R1320" s="132">
        <f t="shared" si="8"/>
        <v>1</v>
      </c>
      <c r="S1320" s="205">
        <f>VLOOKUP('SS taxation calculator'!$C$12,'SS taxation calculator'!$BC$6:$BF$16,2,FALSE)</f>
        <v>0</v>
      </c>
      <c r="T1320" s="132">
        <f t="shared" si="9"/>
        <v>0</v>
      </c>
    </row>
    <row r="1321" ht="15.75" customHeight="1">
      <c r="A1321" s="55">
        <f t="shared" si="16"/>
        <v>230500</v>
      </c>
      <c r="B1321" s="52">
        <f t="shared" si="14"/>
        <v>262000</v>
      </c>
      <c r="C1321" s="51">
        <f>'SS taxation calculator'!$G$7</f>
        <v>0</v>
      </c>
      <c r="D1321" s="52">
        <f>'SS taxation calculator'!$C$7+B1321+'SS taxation calculator'!$C$8+'SS taxation calculator'!$C$9*0.5-'Line By Line'!$E$12</f>
        <v>262000</v>
      </c>
      <c r="E1321" s="52">
        <f>IF(D1321&lt;'Line By Line'!$E$14,0,MIN(D1321-'Line By Line'!$E$14,'Line By Line'!$E$16))</f>
        <v>12000</v>
      </c>
      <c r="F1321" s="52">
        <f t="shared" si="3"/>
        <v>0</v>
      </c>
      <c r="G1321" s="51" t="str">
        <f t="shared" si="4"/>
        <v>50% of All SS</v>
      </c>
      <c r="H1321" s="51">
        <f>IF('Line By Line'!$E$14&lt;D1321,D1321-'Line By Line'!$E$14-E1321,0)</f>
        <v>218000</v>
      </c>
      <c r="I1321" s="52">
        <f>H1321*'SS taxation calculator'!$E$32</f>
        <v>185300</v>
      </c>
      <c r="J1321" s="52">
        <f t="shared" si="5"/>
        <v>0</v>
      </c>
      <c r="K1321" s="204" t="str">
        <f t="shared" si="6"/>
        <v>#DIV/0!</v>
      </c>
      <c r="L1321" s="54" t="str">
        <f>CONCATENATE("Adding $",ROUND(B1321/1000,1),"K actually added $",ROUND((B1321+(J1321-'SS taxation calculator'!$G$8))/1000,1),"K")</f>
        <v>Adding $262K actually added $262K</v>
      </c>
      <c r="M1321" s="61">
        <f>'SS taxation calculator'!$C$7+'SS taxation calculator'!$C$8+'SS taxation calculator'!$C$9+B1321</f>
        <v>262000</v>
      </c>
      <c r="N1321" s="55">
        <f>J1321+B1321+'SS taxation calculator'!$C$7</f>
        <v>262000</v>
      </c>
      <c r="O1321" s="55">
        <f t="shared" si="15"/>
        <v>31500</v>
      </c>
      <c r="P1321" s="132">
        <f>VLOOKUP('SS taxation calculator'!$C$12,'SS taxation calculator'!$BC$6:$BF$16,3,FALSE)</f>
        <v>0</v>
      </c>
      <c r="Q1321" s="132">
        <f>VLOOKUP('SS taxation calculator'!$C$12,'SS taxation calculator'!$BC$6:$BF$16,4,FALSE)</f>
        <v>0</v>
      </c>
      <c r="R1321" s="132">
        <f t="shared" si="8"/>
        <v>1</v>
      </c>
      <c r="S1321" s="205">
        <f>VLOOKUP('SS taxation calculator'!$C$12,'SS taxation calculator'!$BC$6:$BF$16,2,FALSE)</f>
        <v>0</v>
      </c>
      <c r="T1321" s="132">
        <f t="shared" si="9"/>
        <v>0</v>
      </c>
    </row>
    <row r="1322" ht="15.75" customHeight="1">
      <c r="A1322" s="55">
        <f t="shared" si="16"/>
        <v>231500</v>
      </c>
      <c r="B1322" s="52">
        <f t="shared" si="14"/>
        <v>263000</v>
      </c>
      <c r="C1322" s="51">
        <f>'SS taxation calculator'!$G$7</f>
        <v>0</v>
      </c>
      <c r="D1322" s="52">
        <f>'SS taxation calculator'!$C$7+B1322+'SS taxation calculator'!$C$8+'SS taxation calculator'!$C$9*0.5-'Line By Line'!$E$12</f>
        <v>263000</v>
      </c>
      <c r="E1322" s="52">
        <f>IF(D1322&lt;'Line By Line'!$E$14,0,MIN(D1322-'Line By Line'!$E$14,'Line By Line'!$E$16))</f>
        <v>12000</v>
      </c>
      <c r="F1322" s="52">
        <f t="shared" si="3"/>
        <v>0</v>
      </c>
      <c r="G1322" s="51" t="str">
        <f t="shared" si="4"/>
        <v>50% of All SS</v>
      </c>
      <c r="H1322" s="51">
        <f>IF('Line By Line'!$E$14&lt;D1322,D1322-'Line By Line'!$E$14-E1322,0)</f>
        <v>219000</v>
      </c>
      <c r="I1322" s="52">
        <f>H1322*'SS taxation calculator'!$E$32</f>
        <v>186150</v>
      </c>
      <c r="J1322" s="52">
        <f t="shared" si="5"/>
        <v>0</v>
      </c>
      <c r="K1322" s="204" t="str">
        <f t="shared" si="6"/>
        <v>#DIV/0!</v>
      </c>
      <c r="L1322" s="54" t="str">
        <f>CONCATENATE("Adding $",ROUND(B1322/1000,1),"K actually added $",ROUND((B1322+(J1322-'SS taxation calculator'!$G$8))/1000,1),"K")</f>
        <v>Adding $263K actually added $263K</v>
      </c>
      <c r="M1322" s="61">
        <f>'SS taxation calculator'!$C$7+'SS taxation calculator'!$C$8+'SS taxation calculator'!$C$9+B1322</f>
        <v>263000</v>
      </c>
      <c r="N1322" s="55">
        <f>J1322+B1322+'SS taxation calculator'!$C$7</f>
        <v>263000</v>
      </c>
      <c r="O1322" s="55">
        <f t="shared" si="15"/>
        <v>31500</v>
      </c>
      <c r="P1322" s="132">
        <f>VLOOKUP('SS taxation calculator'!$C$12,'SS taxation calculator'!$BC$6:$BF$16,3,FALSE)</f>
        <v>0</v>
      </c>
      <c r="Q1322" s="132">
        <f>VLOOKUP('SS taxation calculator'!$C$12,'SS taxation calculator'!$BC$6:$BF$16,4,FALSE)</f>
        <v>0</v>
      </c>
      <c r="R1322" s="132">
        <f t="shared" si="8"/>
        <v>1</v>
      </c>
      <c r="S1322" s="205">
        <f>VLOOKUP('SS taxation calculator'!$C$12,'SS taxation calculator'!$BC$6:$BF$16,2,FALSE)</f>
        <v>0</v>
      </c>
      <c r="T1322" s="132">
        <f t="shared" si="9"/>
        <v>0</v>
      </c>
    </row>
    <row r="1323" ht="15.75" customHeight="1">
      <c r="A1323" s="55">
        <f t="shared" si="16"/>
        <v>232500</v>
      </c>
      <c r="B1323" s="52">
        <f t="shared" si="14"/>
        <v>264000</v>
      </c>
      <c r="C1323" s="51">
        <f>'SS taxation calculator'!$G$7</f>
        <v>0</v>
      </c>
      <c r="D1323" s="52">
        <f>'SS taxation calculator'!$C$7+B1323+'SS taxation calculator'!$C$8+'SS taxation calculator'!$C$9*0.5-'Line By Line'!$E$12</f>
        <v>264000</v>
      </c>
      <c r="E1323" s="52">
        <f>IF(D1323&lt;'Line By Line'!$E$14,0,MIN(D1323-'Line By Line'!$E$14,'Line By Line'!$E$16))</f>
        <v>12000</v>
      </c>
      <c r="F1323" s="52">
        <f t="shared" si="3"/>
        <v>0</v>
      </c>
      <c r="G1323" s="51" t="str">
        <f t="shared" si="4"/>
        <v>50% of All SS</v>
      </c>
      <c r="H1323" s="51">
        <f>IF('Line By Line'!$E$14&lt;D1323,D1323-'Line By Line'!$E$14-E1323,0)</f>
        <v>220000</v>
      </c>
      <c r="I1323" s="52">
        <f>H1323*'SS taxation calculator'!$E$32</f>
        <v>187000</v>
      </c>
      <c r="J1323" s="52">
        <f t="shared" si="5"/>
        <v>0</v>
      </c>
      <c r="K1323" s="204" t="str">
        <f t="shared" si="6"/>
        <v>#DIV/0!</v>
      </c>
      <c r="L1323" s="54" t="str">
        <f>CONCATENATE("Adding $",ROUND(B1323/1000,1),"K actually added $",ROUND((B1323+(J1323-'SS taxation calculator'!$G$8))/1000,1),"K")</f>
        <v>Adding $264K actually added $264K</v>
      </c>
      <c r="M1323" s="61">
        <f>'SS taxation calculator'!$C$7+'SS taxation calculator'!$C$8+'SS taxation calculator'!$C$9+B1323</f>
        <v>264000</v>
      </c>
      <c r="N1323" s="55">
        <f>J1323+B1323+'SS taxation calculator'!$C$7</f>
        <v>264000</v>
      </c>
      <c r="O1323" s="55">
        <f t="shared" si="15"/>
        <v>31500</v>
      </c>
      <c r="P1323" s="132">
        <f>VLOOKUP('SS taxation calculator'!$C$12,'SS taxation calculator'!$BC$6:$BF$16,3,FALSE)</f>
        <v>0</v>
      </c>
      <c r="Q1323" s="132">
        <f>VLOOKUP('SS taxation calculator'!$C$12,'SS taxation calculator'!$BC$6:$BF$16,4,FALSE)</f>
        <v>0</v>
      </c>
      <c r="R1323" s="132">
        <f t="shared" si="8"/>
        <v>1</v>
      </c>
      <c r="S1323" s="205">
        <f>VLOOKUP('SS taxation calculator'!$C$12,'SS taxation calculator'!$BC$6:$BF$16,2,FALSE)</f>
        <v>0</v>
      </c>
      <c r="T1323" s="132">
        <f t="shared" si="9"/>
        <v>0</v>
      </c>
    </row>
    <row r="1324" ht="15.75" customHeight="1">
      <c r="A1324" s="55">
        <f t="shared" si="16"/>
        <v>233500</v>
      </c>
      <c r="B1324" s="52">
        <f t="shared" si="14"/>
        <v>265000</v>
      </c>
      <c r="C1324" s="51">
        <f>'SS taxation calculator'!$G$7</f>
        <v>0</v>
      </c>
      <c r="D1324" s="52">
        <f>'SS taxation calculator'!$C$7+B1324+'SS taxation calculator'!$C$8+'SS taxation calculator'!$C$9*0.5-'Line By Line'!$E$12</f>
        <v>265000</v>
      </c>
      <c r="E1324" s="52">
        <f>IF(D1324&lt;'Line By Line'!$E$14,0,MIN(D1324-'Line By Line'!$E$14,'Line By Line'!$E$16))</f>
        <v>12000</v>
      </c>
      <c r="F1324" s="52">
        <f t="shared" si="3"/>
        <v>0</v>
      </c>
      <c r="G1324" s="51" t="str">
        <f t="shared" si="4"/>
        <v>50% of All SS</v>
      </c>
      <c r="H1324" s="51">
        <f>IF('Line By Line'!$E$14&lt;D1324,D1324-'Line By Line'!$E$14-E1324,0)</f>
        <v>221000</v>
      </c>
      <c r="I1324" s="52">
        <f>H1324*'SS taxation calculator'!$E$32</f>
        <v>187850</v>
      </c>
      <c r="J1324" s="52">
        <f t="shared" si="5"/>
        <v>0</v>
      </c>
      <c r="K1324" s="204" t="str">
        <f t="shared" si="6"/>
        <v>#DIV/0!</v>
      </c>
      <c r="L1324" s="54" t="str">
        <f>CONCATENATE("Adding $",ROUND(B1324/1000,1),"K actually added $",ROUND((B1324+(J1324-'SS taxation calculator'!$G$8))/1000,1),"K")</f>
        <v>Adding $265K actually added $265K</v>
      </c>
      <c r="M1324" s="61">
        <f>'SS taxation calculator'!$C$7+'SS taxation calculator'!$C$8+'SS taxation calculator'!$C$9+B1324</f>
        <v>265000</v>
      </c>
      <c r="N1324" s="55">
        <f>J1324+B1324+'SS taxation calculator'!$C$7</f>
        <v>265000</v>
      </c>
      <c r="O1324" s="55">
        <f t="shared" si="15"/>
        <v>31500</v>
      </c>
      <c r="P1324" s="132">
        <f>VLOOKUP('SS taxation calculator'!$C$12,'SS taxation calculator'!$BC$6:$BF$16,3,FALSE)</f>
        <v>0</v>
      </c>
      <c r="Q1324" s="132">
        <f>VLOOKUP('SS taxation calculator'!$C$12,'SS taxation calculator'!$BC$6:$BF$16,4,FALSE)</f>
        <v>0</v>
      </c>
      <c r="R1324" s="132">
        <f t="shared" si="8"/>
        <v>1</v>
      </c>
      <c r="S1324" s="205">
        <f>VLOOKUP('SS taxation calculator'!$C$12,'SS taxation calculator'!$BC$6:$BF$16,2,FALSE)</f>
        <v>0</v>
      </c>
      <c r="T1324" s="132">
        <f t="shared" si="9"/>
        <v>0</v>
      </c>
    </row>
    <row r="1325" ht="15.75" customHeight="1">
      <c r="A1325" s="55">
        <f t="shared" si="16"/>
        <v>234500</v>
      </c>
      <c r="B1325" s="52">
        <f t="shared" si="14"/>
        <v>266000</v>
      </c>
      <c r="C1325" s="51">
        <f>'SS taxation calculator'!$G$7</f>
        <v>0</v>
      </c>
      <c r="D1325" s="52">
        <f>'SS taxation calculator'!$C$7+B1325+'SS taxation calculator'!$C$8+'SS taxation calculator'!$C$9*0.5-'Line By Line'!$E$12</f>
        <v>266000</v>
      </c>
      <c r="E1325" s="52">
        <f>IF(D1325&lt;'Line By Line'!$E$14,0,MIN(D1325-'Line By Line'!$E$14,'Line By Line'!$E$16))</f>
        <v>12000</v>
      </c>
      <c r="F1325" s="52">
        <f t="shared" si="3"/>
        <v>0</v>
      </c>
      <c r="G1325" s="51" t="str">
        <f t="shared" si="4"/>
        <v>50% of All SS</v>
      </c>
      <c r="H1325" s="51">
        <f>IF('Line By Line'!$E$14&lt;D1325,D1325-'Line By Line'!$E$14-E1325,0)</f>
        <v>222000</v>
      </c>
      <c r="I1325" s="52">
        <f>H1325*'SS taxation calculator'!$E$32</f>
        <v>188700</v>
      </c>
      <c r="J1325" s="52">
        <f t="shared" si="5"/>
        <v>0</v>
      </c>
      <c r="K1325" s="204" t="str">
        <f t="shared" si="6"/>
        <v>#DIV/0!</v>
      </c>
      <c r="L1325" s="54" t="str">
        <f>CONCATENATE("Adding $",ROUND(B1325/1000,1),"K actually added $",ROUND((B1325+(J1325-'SS taxation calculator'!$G$8))/1000,1),"K")</f>
        <v>Adding $266K actually added $266K</v>
      </c>
      <c r="M1325" s="61">
        <f>'SS taxation calculator'!$C$7+'SS taxation calculator'!$C$8+'SS taxation calculator'!$C$9+B1325</f>
        <v>266000</v>
      </c>
      <c r="N1325" s="55">
        <f>J1325+B1325+'SS taxation calculator'!$C$7</f>
        <v>266000</v>
      </c>
      <c r="O1325" s="55">
        <f t="shared" si="15"/>
        <v>31500</v>
      </c>
      <c r="P1325" s="132">
        <f>VLOOKUP('SS taxation calculator'!$C$12,'SS taxation calculator'!$BC$6:$BF$16,3,FALSE)</f>
        <v>0</v>
      </c>
      <c r="Q1325" s="132">
        <f>VLOOKUP('SS taxation calculator'!$C$12,'SS taxation calculator'!$BC$6:$BF$16,4,FALSE)</f>
        <v>0</v>
      </c>
      <c r="R1325" s="132">
        <f t="shared" si="8"/>
        <v>1</v>
      </c>
      <c r="S1325" s="205">
        <f>VLOOKUP('SS taxation calculator'!$C$12,'SS taxation calculator'!$BC$6:$BF$16,2,FALSE)</f>
        <v>0</v>
      </c>
      <c r="T1325" s="132">
        <f t="shared" si="9"/>
        <v>0</v>
      </c>
    </row>
    <row r="1326" ht="15.75" customHeight="1">
      <c r="A1326" s="55">
        <f t="shared" si="16"/>
        <v>235500</v>
      </c>
      <c r="B1326" s="52">
        <f t="shared" si="14"/>
        <v>267000</v>
      </c>
      <c r="C1326" s="51">
        <f>'SS taxation calculator'!$G$7</f>
        <v>0</v>
      </c>
      <c r="D1326" s="52">
        <f>'SS taxation calculator'!$C$7+B1326+'SS taxation calculator'!$C$8+'SS taxation calculator'!$C$9*0.5-'Line By Line'!$E$12</f>
        <v>267000</v>
      </c>
      <c r="E1326" s="52">
        <f>IF(D1326&lt;'Line By Line'!$E$14,0,MIN(D1326-'Line By Line'!$E$14,'Line By Line'!$E$16))</f>
        <v>12000</v>
      </c>
      <c r="F1326" s="52">
        <f t="shared" si="3"/>
        <v>0</v>
      </c>
      <c r="G1326" s="51" t="str">
        <f t="shared" si="4"/>
        <v>50% of All SS</v>
      </c>
      <c r="H1326" s="51">
        <f>IF('Line By Line'!$E$14&lt;D1326,D1326-'Line By Line'!$E$14-E1326,0)</f>
        <v>223000</v>
      </c>
      <c r="I1326" s="52">
        <f>H1326*'SS taxation calculator'!$E$32</f>
        <v>189550</v>
      </c>
      <c r="J1326" s="52">
        <f t="shared" si="5"/>
        <v>0</v>
      </c>
      <c r="K1326" s="204" t="str">
        <f t="shared" si="6"/>
        <v>#DIV/0!</v>
      </c>
      <c r="L1326" s="54" t="str">
        <f>CONCATENATE("Adding $",ROUND(B1326/1000,1),"K actually added $",ROUND((B1326+(J1326-'SS taxation calculator'!$G$8))/1000,1),"K")</f>
        <v>Adding $267K actually added $267K</v>
      </c>
      <c r="M1326" s="61">
        <f>'SS taxation calculator'!$C$7+'SS taxation calculator'!$C$8+'SS taxation calculator'!$C$9+B1326</f>
        <v>267000</v>
      </c>
      <c r="N1326" s="55">
        <f>J1326+B1326+'SS taxation calculator'!$C$7</f>
        <v>267000</v>
      </c>
      <c r="O1326" s="55">
        <f t="shared" si="15"/>
        <v>31500</v>
      </c>
      <c r="P1326" s="132">
        <f>VLOOKUP('SS taxation calculator'!$C$12,'SS taxation calculator'!$BC$6:$BF$16,3,FALSE)</f>
        <v>0</v>
      </c>
      <c r="Q1326" s="132">
        <f>VLOOKUP('SS taxation calculator'!$C$12,'SS taxation calculator'!$BC$6:$BF$16,4,FALSE)</f>
        <v>0</v>
      </c>
      <c r="R1326" s="132">
        <f t="shared" si="8"/>
        <v>1</v>
      </c>
      <c r="S1326" s="205">
        <f>VLOOKUP('SS taxation calculator'!$C$12,'SS taxation calculator'!$BC$6:$BF$16,2,FALSE)</f>
        <v>0</v>
      </c>
      <c r="T1326" s="132">
        <f t="shared" si="9"/>
        <v>0</v>
      </c>
    </row>
    <row r="1327" ht="15.75" customHeight="1">
      <c r="A1327" s="55">
        <f t="shared" si="16"/>
        <v>236500</v>
      </c>
      <c r="B1327" s="52">
        <f t="shared" si="14"/>
        <v>268000</v>
      </c>
      <c r="C1327" s="51">
        <f>'SS taxation calculator'!$G$7</f>
        <v>0</v>
      </c>
      <c r="D1327" s="52">
        <f>'SS taxation calculator'!$C$7+B1327+'SS taxation calculator'!$C$8+'SS taxation calculator'!$C$9*0.5-'Line By Line'!$E$12</f>
        <v>268000</v>
      </c>
      <c r="E1327" s="52">
        <f>IF(D1327&lt;'Line By Line'!$E$14,0,MIN(D1327-'Line By Line'!$E$14,'Line By Line'!$E$16))</f>
        <v>12000</v>
      </c>
      <c r="F1327" s="52">
        <f t="shared" si="3"/>
        <v>0</v>
      </c>
      <c r="G1327" s="51" t="str">
        <f t="shared" si="4"/>
        <v>50% of All SS</v>
      </c>
      <c r="H1327" s="51">
        <f>IF('Line By Line'!$E$14&lt;D1327,D1327-'Line By Line'!$E$14-E1327,0)</f>
        <v>224000</v>
      </c>
      <c r="I1327" s="52">
        <f>H1327*'SS taxation calculator'!$E$32</f>
        <v>190400</v>
      </c>
      <c r="J1327" s="52">
        <f t="shared" si="5"/>
        <v>0</v>
      </c>
      <c r="K1327" s="204" t="str">
        <f t="shared" si="6"/>
        <v>#DIV/0!</v>
      </c>
      <c r="L1327" s="54" t="str">
        <f>CONCATENATE("Adding $",ROUND(B1327/1000,1),"K actually added $",ROUND((B1327+(J1327-'SS taxation calculator'!$G$8))/1000,1),"K")</f>
        <v>Adding $268K actually added $268K</v>
      </c>
      <c r="M1327" s="61">
        <f>'SS taxation calculator'!$C$7+'SS taxation calculator'!$C$8+'SS taxation calculator'!$C$9+B1327</f>
        <v>268000</v>
      </c>
      <c r="N1327" s="55">
        <f>J1327+B1327+'SS taxation calculator'!$C$7</f>
        <v>268000</v>
      </c>
      <c r="O1327" s="55">
        <f t="shared" si="15"/>
        <v>31500</v>
      </c>
      <c r="P1327" s="132">
        <f>VLOOKUP('SS taxation calculator'!$C$12,'SS taxation calculator'!$BC$6:$BF$16,3,FALSE)</f>
        <v>0</v>
      </c>
      <c r="Q1327" s="132">
        <f>VLOOKUP('SS taxation calculator'!$C$12,'SS taxation calculator'!$BC$6:$BF$16,4,FALSE)</f>
        <v>0</v>
      </c>
      <c r="R1327" s="132">
        <f t="shared" si="8"/>
        <v>1</v>
      </c>
      <c r="S1327" s="205">
        <f>VLOOKUP('SS taxation calculator'!$C$12,'SS taxation calculator'!$BC$6:$BF$16,2,FALSE)</f>
        <v>0</v>
      </c>
      <c r="T1327" s="132">
        <f t="shared" si="9"/>
        <v>0</v>
      </c>
    </row>
    <row r="1328" ht="15.75" customHeight="1">
      <c r="A1328" s="55">
        <f t="shared" si="16"/>
        <v>237500</v>
      </c>
      <c r="B1328" s="52">
        <f t="shared" si="14"/>
        <v>269000</v>
      </c>
      <c r="C1328" s="51">
        <f>'SS taxation calculator'!$G$7</f>
        <v>0</v>
      </c>
      <c r="D1328" s="52">
        <f>'SS taxation calculator'!$C$7+B1328+'SS taxation calculator'!$C$8+'SS taxation calculator'!$C$9*0.5-'Line By Line'!$E$12</f>
        <v>269000</v>
      </c>
      <c r="E1328" s="52">
        <f>IF(D1328&lt;'Line By Line'!$E$14,0,MIN(D1328-'Line By Line'!$E$14,'Line By Line'!$E$16))</f>
        <v>12000</v>
      </c>
      <c r="F1328" s="52">
        <f t="shared" si="3"/>
        <v>0</v>
      </c>
      <c r="G1328" s="51" t="str">
        <f t="shared" si="4"/>
        <v>50% of All SS</v>
      </c>
      <c r="H1328" s="51">
        <f>IF('Line By Line'!$E$14&lt;D1328,D1328-'Line By Line'!$E$14-E1328,0)</f>
        <v>225000</v>
      </c>
      <c r="I1328" s="52">
        <f>H1328*'SS taxation calculator'!$E$32</f>
        <v>191250</v>
      </c>
      <c r="J1328" s="52">
        <f t="shared" si="5"/>
        <v>0</v>
      </c>
      <c r="K1328" s="204" t="str">
        <f t="shared" si="6"/>
        <v>#DIV/0!</v>
      </c>
      <c r="L1328" s="54" t="str">
        <f>CONCATENATE("Adding $",ROUND(B1328/1000,1),"K actually added $",ROUND((B1328+(J1328-'SS taxation calculator'!$G$8))/1000,1),"K")</f>
        <v>Adding $269K actually added $269K</v>
      </c>
      <c r="M1328" s="61">
        <f>'SS taxation calculator'!$C$7+'SS taxation calculator'!$C$8+'SS taxation calculator'!$C$9+B1328</f>
        <v>269000</v>
      </c>
      <c r="N1328" s="55">
        <f>J1328+B1328+'SS taxation calculator'!$C$7</f>
        <v>269000</v>
      </c>
      <c r="O1328" s="55">
        <f t="shared" si="15"/>
        <v>31500</v>
      </c>
      <c r="P1328" s="132">
        <f>VLOOKUP('SS taxation calculator'!$C$12,'SS taxation calculator'!$BC$6:$BF$16,3,FALSE)</f>
        <v>0</v>
      </c>
      <c r="Q1328" s="132">
        <f>VLOOKUP('SS taxation calculator'!$C$12,'SS taxation calculator'!$BC$6:$BF$16,4,FALSE)</f>
        <v>0</v>
      </c>
      <c r="R1328" s="132">
        <f t="shared" si="8"/>
        <v>1</v>
      </c>
      <c r="S1328" s="205">
        <f>VLOOKUP('SS taxation calculator'!$C$12,'SS taxation calculator'!$BC$6:$BF$16,2,FALSE)</f>
        <v>0</v>
      </c>
      <c r="T1328" s="132">
        <f t="shared" si="9"/>
        <v>0</v>
      </c>
    </row>
    <row r="1329" ht="15.75" customHeight="1">
      <c r="A1329" s="55">
        <f t="shared" si="16"/>
        <v>238500</v>
      </c>
      <c r="B1329" s="52">
        <f t="shared" si="14"/>
        <v>270000</v>
      </c>
      <c r="C1329" s="51">
        <f>'SS taxation calculator'!$G$7</f>
        <v>0</v>
      </c>
      <c r="D1329" s="52">
        <f>'SS taxation calculator'!$C$7+B1329+'SS taxation calculator'!$C$8+'SS taxation calculator'!$C$9*0.5-'Line By Line'!$E$12</f>
        <v>270000</v>
      </c>
      <c r="E1329" s="52">
        <f>IF(D1329&lt;'Line By Line'!$E$14,0,MIN(D1329-'Line By Line'!$E$14,'Line By Line'!$E$16))</f>
        <v>12000</v>
      </c>
      <c r="F1329" s="52">
        <f t="shared" si="3"/>
        <v>0</v>
      </c>
      <c r="G1329" s="51" t="str">
        <f t="shared" si="4"/>
        <v>50% of All SS</v>
      </c>
      <c r="H1329" s="51">
        <f>IF('Line By Line'!$E$14&lt;D1329,D1329-'Line By Line'!$E$14-E1329,0)</f>
        <v>226000</v>
      </c>
      <c r="I1329" s="52">
        <f>H1329*'SS taxation calculator'!$E$32</f>
        <v>192100</v>
      </c>
      <c r="J1329" s="52">
        <f t="shared" si="5"/>
        <v>0</v>
      </c>
      <c r="K1329" s="204" t="str">
        <f t="shared" si="6"/>
        <v>#DIV/0!</v>
      </c>
      <c r="L1329" s="54" t="str">
        <f>CONCATENATE("Adding $",ROUND(B1329/1000,1),"K actually added $",ROUND((B1329+(J1329-'SS taxation calculator'!$G$8))/1000,1),"K")</f>
        <v>Adding $270K actually added $270K</v>
      </c>
      <c r="M1329" s="61">
        <f>'SS taxation calculator'!$C$7+'SS taxation calculator'!$C$8+'SS taxation calculator'!$C$9+B1329</f>
        <v>270000</v>
      </c>
      <c r="N1329" s="55">
        <f>J1329+B1329+'SS taxation calculator'!$C$7</f>
        <v>270000</v>
      </c>
      <c r="O1329" s="55">
        <f t="shared" si="15"/>
        <v>31500</v>
      </c>
      <c r="P1329" s="132">
        <f>VLOOKUP('SS taxation calculator'!$C$12,'SS taxation calculator'!$BC$6:$BF$16,3,FALSE)</f>
        <v>0</v>
      </c>
      <c r="Q1329" s="132">
        <f>VLOOKUP('SS taxation calculator'!$C$12,'SS taxation calculator'!$BC$6:$BF$16,4,FALSE)</f>
        <v>0</v>
      </c>
      <c r="R1329" s="132">
        <f t="shared" si="8"/>
        <v>1</v>
      </c>
      <c r="S1329" s="205">
        <f>VLOOKUP('SS taxation calculator'!$C$12,'SS taxation calculator'!$BC$6:$BF$16,2,FALSE)</f>
        <v>0</v>
      </c>
      <c r="T1329" s="132">
        <f t="shared" si="9"/>
        <v>0</v>
      </c>
    </row>
    <row r="1330" ht="15.75" customHeight="1">
      <c r="A1330" s="55">
        <f t="shared" si="16"/>
        <v>239500</v>
      </c>
      <c r="B1330" s="52">
        <f t="shared" si="14"/>
        <v>271000</v>
      </c>
      <c r="C1330" s="51">
        <f>'SS taxation calculator'!$G$7</f>
        <v>0</v>
      </c>
      <c r="D1330" s="52">
        <f>'SS taxation calculator'!$C$7+B1330+'SS taxation calculator'!$C$8+'SS taxation calculator'!$C$9*0.5-'Line By Line'!$E$12</f>
        <v>271000</v>
      </c>
      <c r="E1330" s="52">
        <f>IF(D1330&lt;'Line By Line'!$E$14,0,MIN(D1330-'Line By Line'!$E$14,'Line By Line'!$E$16))</f>
        <v>12000</v>
      </c>
      <c r="F1330" s="52">
        <f t="shared" si="3"/>
        <v>0</v>
      </c>
      <c r="G1330" s="51" t="str">
        <f t="shared" si="4"/>
        <v>50% of All SS</v>
      </c>
      <c r="H1330" s="51">
        <f>IF('Line By Line'!$E$14&lt;D1330,D1330-'Line By Line'!$E$14-E1330,0)</f>
        <v>227000</v>
      </c>
      <c r="I1330" s="52">
        <f>H1330*'SS taxation calculator'!$E$32</f>
        <v>192950</v>
      </c>
      <c r="J1330" s="52">
        <f t="shared" si="5"/>
        <v>0</v>
      </c>
      <c r="K1330" s="204" t="str">
        <f t="shared" si="6"/>
        <v>#DIV/0!</v>
      </c>
      <c r="L1330" s="54" t="str">
        <f>CONCATENATE("Adding $",ROUND(B1330/1000,1),"K actually added $",ROUND((B1330+(J1330-'SS taxation calculator'!$G$8))/1000,1),"K")</f>
        <v>Adding $271K actually added $271K</v>
      </c>
      <c r="M1330" s="61">
        <f>'SS taxation calculator'!$C$7+'SS taxation calculator'!$C$8+'SS taxation calculator'!$C$9+B1330</f>
        <v>271000</v>
      </c>
      <c r="N1330" s="55">
        <f>J1330+B1330+'SS taxation calculator'!$C$7</f>
        <v>271000</v>
      </c>
      <c r="O1330" s="55">
        <f t="shared" si="15"/>
        <v>31500</v>
      </c>
      <c r="P1330" s="132">
        <f>VLOOKUP('SS taxation calculator'!$C$12,'SS taxation calculator'!$BC$6:$BF$16,3,FALSE)</f>
        <v>0</v>
      </c>
      <c r="Q1330" s="132">
        <f>VLOOKUP('SS taxation calculator'!$C$12,'SS taxation calculator'!$BC$6:$BF$16,4,FALSE)</f>
        <v>0</v>
      </c>
      <c r="R1330" s="132">
        <f t="shared" si="8"/>
        <v>1</v>
      </c>
      <c r="S1330" s="205">
        <f>VLOOKUP('SS taxation calculator'!$C$12,'SS taxation calculator'!$BC$6:$BF$16,2,FALSE)</f>
        <v>0</v>
      </c>
      <c r="T1330" s="132">
        <f t="shared" si="9"/>
        <v>0</v>
      </c>
    </row>
    <row r="1331" ht="15.75" customHeight="1">
      <c r="A1331" s="55">
        <f t="shared" si="16"/>
        <v>240500</v>
      </c>
      <c r="B1331" s="52">
        <f t="shared" si="14"/>
        <v>272000</v>
      </c>
      <c r="C1331" s="51">
        <f>'SS taxation calculator'!$G$7</f>
        <v>0</v>
      </c>
      <c r="D1331" s="52">
        <f>'SS taxation calculator'!$C$7+B1331+'SS taxation calculator'!$C$8+'SS taxation calculator'!$C$9*0.5-'Line By Line'!$E$12</f>
        <v>272000</v>
      </c>
      <c r="E1331" s="52">
        <f>IF(D1331&lt;'Line By Line'!$E$14,0,MIN(D1331-'Line By Line'!$E$14,'Line By Line'!$E$16))</f>
        <v>12000</v>
      </c>
      <c r="F1331" s="52">
        <f t="shared" si="3"/>
        <v>0</v>
      </c>
      <c r="G1331" s="51" t="str">
        <f t="shared" si="4"/>
        <v>50% of All SS</v>
      </c>
      <c r="H1331" s="51">
        <f>IF('Line By Line'!$E$14&lt;D1331,D1331-'Line By Line'!$E$14-E1331,0)</f>
        <v>228000</v>
      </c>
      <c r="I1331" s="52">
        <f>H1331*'SS taxation calculator'!$E$32</f>
        <v>193800</v>
      </c>
      <c r="J1331" s="52">
        <f t="shared" si="5"/>
        <v>0</v>
      </c>
      <c r="K1331" s="204" t="str">
        <f t="shared" si="6"/>
        <v>#DIV/0!</v>
      </c>
      <c r="L1331" s="54" t="str">
        <f>CONCATENATE("Adding $",ROUND(B1331/1000,1),"K actually added $",ROUND((B1331+(J1331-'SS taxation calculator'!$G$8))/1000,1),"K")</f>
        <v>Adding $272K actually added $272K</v>
      </c>
      <c r="M1331" s="61">
        <f>'SS taxation calculator'!$C$7+'SS taxation calculator'!$C$8+'SS taxation calculator'!$C$9+B1331</f>
        <v>272000</v>
      </c>
      <c r="N1331" s="55">
        <f>J1331+B1331+'SS taxation calculator'!$C$7</f>
        <v>272000</v>
      </c>
      <c r="O1331" s="55">
        <f t="shared" si="15"/>
        <v>31500</v>
      </c>
      <c r="P1331" s="132">
        <f>VLOOKUP('SS taxation calculator'!$C$12,'SS taxation calculator'!$BC$6:$BF$16,3,FALSE)</f>
        <v>0</v>
      </c>
      <c r="Q1331" s="132">
        <f>VLOOKUP('SS taxation calculator'!$C$12,'SS taxation calculator'!$BC$6:$BF$16,4,FALSE)</f>
        <v>0</v>
      </c>
      <c r="R1331" s="132">
        <f t="shared" si="8"/>
        <v>1</v>
      </c>
      <c r="S1331" s="205">
        <f>VLOOKUP('SS taxation calculator'!$C$12,'SS taxation calculator'!$BC$6:$BF$16,2,FALSE)</f>
        <v>0</v>
      </c>
      <c r="T1331" s="132">
        <f t="shared" si="9"/>
        <v>0</v>
      </c>
    </row>
    <row r="1332" ht="15.75" customHeight="1">
      <c r="A1332" s="55">
        <f t="shared" si="16"/>
        <v>241500</v>
      </c>
      <c r="B1332" s="52">
        <f t="shared" si="14"/>
        <v>273000</v>
      </c>
      <c r="C1332" s="51">
        <f>'SS taxation calculator'!$G$7</f>
        <v>0</v>
      </c>
      <c r="D1332" s="52">
        <f>'SS taxation calculator'!$C$7+B1332+'SS taxation calculator'!$C$8+'SS taxation calculator'!$C$9*0.5-'Line By Line'!$E$12</f>
        <v>273000</v>
      </c>
      <c r="E1332" s="52">
        <f>IF(D1332&lt;'Line By Line'!$E$14,0,MIN(D1332-'Line By Line'!$E$14,'Line By Line'!$E$16))</f>
        <v>12000</v>
      </c>
      <c r="F1332" s="52">
        <f t="shared" si="3"/>
        <v>0</v>
      </c>
      <c r="G1332" s="51" t="str">
        <f t="shared" si="4"/>
        <v>50% of All SS</v>
      </c>
      <c r="H1332" s="51">
        <f>IF('Line By Line'!$E$14&lt;D1332,D1332-'Line By Line'!$E$14-E1332,0)</f>
        <v>229000</v>
      </c>
      <c r="I1332" s="52">
        <f>H1332*'SS taxation calculator'!$E$32</f>
        <v>194650</v>
      </c>
      <c r="J1332" s="52">
        <f t="shared" si="5"/>
        <v>0</v>
      </c>
      <c r="K1332" s="204" t="str">
        <f t="shared" si="6"/>
        <v>#DIV/0!</v>
      </c>
      <c r="L1332" s="54" t="str">
        <f>CONCATENATE("Adding $",ROUND(B1332/1000,1),"K actually added $",ROUND((B1332+(J1332-'SS taxation calculator'!$G$8))/1000,1),"K")</f>
        <v>Adding $273K actually added $273K</v>
      </c>
      <c r="M1332" s="61">
        <f>'SS taxation calculator'!$C$7+'SS taxation calculator'!$C$8+'SS taxation calculator'!$C$9+B1332</f>
        <v>273000</v>
      </c>
      <c r="N1332" s="55">
        <f>J1332+B1332+'SS taxation calculator'!$C$7</f>
        <v>273000</v>
      </c>
      <c r="O1332" s="55">
        <f t="shared" si="15"/>
        <v>31500</v>
      </c>
      <c r="P1332" s="132">
        <f>VLOOKUP('SS taxation calculator'!$C$12,'SS taxation calculator'!$BC$6:$BF$16,3,FALSE)</f>
        <v>0</v>
      </c>
      <c r="Q1332" s="132">
        <f>VLOOKUP('SS taxation calculator'!$C$12,'SS taxation calculator'!$BC$6:$BF$16,4,FALSE)</f>
        <v>0</v>
      </c>
      <c r="R1332" s="132">
        <f t="shared" si="8"/>
        <v>1</v>
      </c>
      <c r="S1332" s="205">
        <f>VLOOKUP('SS taxation calculator'!$C$12,'SS taxation calculator'!$BC$6:$BF$16,2,FALSE)</f>
        <v>0</v>
      </c>
      <c r="T1332" s="132">
        <f t="shared" si="9"/>
        <v>0</v>
      </c>
    </row>
    <row r="1333" ht="15.75" customHeight="1">
      <c r="A1333" s="55">
        <f t="shared" si="16"/>
        <v>242500</v>
      </c>
      <c r="B1333" s="52">
        <f t="shared" si="14"/>
        <v>274000</v>
      </c>
      <c r="C1333" s="51">
        <f>'SS taxation calculator'!$G$7</f>
        <v>0</v>
      </c>
      <c r="D1333" s="52">
        <f>'SS taxation calculator'!$C$7+B1333+'SS taxation calculator'!$C$8+'SS taxation calculator'!$C$9*0.5-'Line By Line'!$E$12</f>
        <v>274000</v>
      </c>
      <c r="E1333" s="52">
        <f>IF(D1333&lt;'Line By Line'!$E$14,0,MIN(D1333-'Line By Line'!$E$14,'Line By Line'!$E$16))</f>
        <v>12000</v>
      </c>
      <c r="F1333" s="52">
        <f t="shared" si="3"/>
        <v>0</v>
      </c>
      <c r="G1333" s="51" t="str">
        <f t="shared" si="4"/>
        <v>50% of All SS</v>
      </c>
      <c r="H1333" s="51">
        <f>IF('Line By Line'!$E$14&lt;D1333,D1333-'Line By Line'!$E$14-E1333,0)</f>
        <v>230000</v>
      </c>
      <c r="I1333" s="52">
        <f>H1333*'SS taxation calculator'!$E$32</f>
        <v>195500</v>
      </c>
      <c r="J1333" s="52">
        <f t="shared" si="5"/>
        <v>0</v>
      </c>
      <c r="K1333" s="204" t="str">
        <f t="shared" si="6"/>
        <v>#DIV/0!</v>
      </c>
      <c r="L1333" s="54" t="str">
        <f>CONCATENATE("Adding $",ROUND(B1333/1000,1),"K actually added $",ROUND((B1333+(J1333-'SS taxation calculator'!$G$8))/1000,1),"K")</f>
        <v>Adding $274K actually added $274K</v>
      </c>
      <c r="M1333" s="61">
        <f>'SS taxation calculator'!$C$7+'SS taxation calculator'!$C$8+'SS taxation calculator'!$C$9+B1333</f>
        <v>274000</v>
      </c>
      <c r="N1333" s="55">
        <f>J1333+B1333+'SS taxation calculator'!$C$7</f>
        <v>274000</v>
      </c>
      <c r="O1333" s="55">
        <f t="shared" si="15"/>
        <v>31500</v>
      </c>
      <c r="P1333" s="132">
        <f>VLOOKUP('SS taxation calculator'!$C$12,'SS taxation calculator'!$BC$6:$BF$16,3,FALSE)</f>
        <v>0</v>
      </c>
      <c r="Q1333" s="132">
        <f>VLOOKUP('SS taxation calculator'!$C$12,'SS taxation calculator'!$BC$6:$BF$16,4,FALSE)</f>
        <v>0</v>
      </c>
      <c r="R1333" s="132">
        <f t="shared" si="8"/>
        <v>1</v>
      </c>
      <c r="S1333" s="205">
        <f>VLOOKUP('SS taxation calculator'!$C$12,'SS taxation calculator'!$BC$6:$BF$16,2,FALSE)</f>
        <v>0</v>
      </c>
      <c r="T1333" s="132">
        <f t="shared" si="9"/>
        <v>0</v>
      </c>
    </row>
    <row r="1334" ht="15.75" customHeight="1">
      <c r="A1334" s="55">
        <f t="shared" si="16"/>
        <v>243500</v>
      </c>
      <c r="B1334" s="52">
        <f t="shared" si="14"/>
        <v>275000</v>
      </c>
      <c r="C1334" s="51">
        <f>'SS taxation calculator'!$G$7</f>
        <v>0</v>
      </c>
      <c r="D1334" s="52">
        <f>'SS taxation calculator'!$C$7+B1334+'SS taxation calculator'!$C$8+'SS taxation calculator'!$C$9*0.5-'Line By Line'!$E$12</f>
        <v>275000</v>
      </c>
      <c r="E1334" s="52">
        <f>IF(D1334&lt;'Line By Line'!$E$14,0,MIN(D1334-'Line By Line'!$E$14,'Line By Line'!$E$16))</f>
        <v>12000</v>
      </c>
      <c r="F1334" s="52">
        <f t="shared" si="3"/>
        <v>0</v>
      </c>
      <c r="G1334" s="51" t="str">
        <f t="shared" si="4"/>
        <v>50% of All SS</v>
      </c>
      <c r="H1334" s="51">
        <f>IF('Line By Line'!$E$14&lt;D1334,D1334-'Line By Line'!$E$14-E1334,0)</f>
        <v>231000</v>
      </c>
      <c r="I1334" s="52">
        <f>H1334*'SS taxation calculator'!$E$32</f>
        <v>196350</v>
      </c>
      <c r="J1334" s="52">
        <f t="shared" si="5"/>
        <v>0</v>
      </c>
      <c r="K1334" s="204" t="str">
        <f t="shared" si="6"/>
        <v>#DIV/0!</v>
      </c>
      <c r="L1334" s="54" t="str">
        <f>CONCATENATE("Adding $",ROUND(B1334/1000,1),"K actually added $",ROUND((B1334+(J1334-'SS taxation calculator'!$G$8))/1000,1),"K")</f>
        <v>Adding $275K actually added $275K</v>
      </c>
      <c r="M1334" s="61">
        <f>'SS taxation calculator'!$C$7+'SS taxation calculator'!$C$8+'SS taxation calculator'!$C$9+B1334</f>
        <v>275000</v>
      </c>
      <c r="N1334" s="55">
        <f>J1334+B1334+'SS taxation calculator'!$C$7</f>
        <v>275000</v>
      </c>
      <c r="O1334" s="55">
        <f t="shared" si="15"/>
        <v>31500</v>
      </c>
      <c r="P1334" s="132">
        <f>VLOOKUP('SS taxation calculator'!$C$12,'SS taxation calculator'!$BC$6:$BF$16,3,FALSE)</f>
        <v>0</v>
      </c>
      <c r="Q1334" s="132">
        <f>VLOOKUP('SS taxation calculator'!$C$12,'SS taxation calculator'!$BC$6:$BF$16,4,FALSE)</f>
        <v>0</v>
      </c>
      <c r="R1334" s="132">
        <f t="shared" si="8"/>
        <v>1</v>
      </c>
      <c r="S1334" s="205">
        <f>VLOOKUP('SS taxation calculator'!$C$12,'SS taxation calculator'!$BC$6:$BF$16,2,FALSE)</f>
        <v>0</v>
      </c>
      <c r="T1334" s="132">
        <f t="shared" si="9"/>
        <v>0</v>
      </c>
    </row>
    <row r="1335" ht="15.75" customHeight="1">
      <c r="A1335" s="55">
        <f t="shared" si="16"/>
        <v>244500</v>
      </c>
      <c r="B1335" s="52">
        <f t="shared" si="14"/>
        <v>276000</v>
      </c>
      <c r="C1335" s="51">
        <f>'SS taxation calculator'!$G$7</f>
        <v>0</v>
      </c>
      <c r="D1335" s="52">
        <f>'SS taxation calculator'!$C$7+B1335+'SS taxation calculator'!$C$8+'SS taxation calculator'!$C$9*0.5-'Line By Line'!$E$12</f>
        <v>276000</v>
      </c>
      <c r="E1335" s="52">
        <f>IF(D1335&lt;'Line By Line'!$E$14,0,MIN(D1335-'Line By Line'!$E$14,'Line By Line'!$E$16))</f>
        <v>12000</v>
      </c>
      <c r="F1335" s="52">
        <f t="shared" si="3"/>
        <v>0</v>
      </c>
      <c r="G1335" s="51" t="str">
        <f t="shared" si="4"/>
        <v>50% of All SS</v>
      </c>
      <c r="H1335" s="51">
        <f>IF('Line By Line'!$E$14&lt;D1335,D1335-'Line By Line'!$E$14-E1335,0)</f>
        <v>232000</v>
      </c>
      <c r="I1335" s="52">
        <f>H1335*'SS taxation calculator'!$E$32</f>
        <v>197200</v>
      </c>
      <c r="J1335" s="52">
        <f t="shared" si="5"/>
        <v>0</v>
      </c>
      <c r="K1335" s="204" t="str">
        <f t="shared" si="6"/>
        <v>#DIV/0!</v>
      </c>
      <c r="L1335" s="54" t="str">
        <f>CONCATENATE("Adding $",ROUND(B1335/1000,1),"K actually added $",ROUND((B1335+(J1335-'SS taxation calculator'!$G$8))/1000,1),"K")</f>
        <v>Adding $276K actually added $276K</v>
      </c>
      <c r="M1335" s="61">
        <f>'SS taxation calculator'!$C$7+'SS taxation calculator'!$C$8+'SS taxation calculator'!$C$9+B1335</f>
        <v>276000</v>
      </c>
      <c r="N1335" s="55">
        <f>J1335+B1335+'SS taxation calculator'!$C$7</f>
        <v>276000</v>
      </c>
      <c r="O1335" s="55">
        <f t="shared" si="15"/>
        <v>31500</v>
      </c>
      <c r="P1335" s="132">
        <f>VLOOKUP('SS taxation calculator'!$C$12,'SS taxation calculator'!$BC$6:$BF$16,3,FALSE)</f>
        <v>0</v>
      </c>
      <c r="Q1335" s="132">
        <f>VLOOKUP('SS taxation calculator'!$C$12,'SS taxation calculator'!$BC$6:$BF$16,4,FALSE)</f>
        <v>0</v>
      </c>
      <c r="R1335" s="132">
        <f t="shared" si="8"/>
        <v>1</v>
      </c>
      <c r="S1335" s="205">
        <f>VLOOKUP('SS taxation calculator'!$C$12,'SS taxation calculator'!$BC$6:$BF$16,2,FALSE)</f>
        <v>0</v>
      </c>
      <c r="T1335" s="132">
        <f t="shared" si="9"/>
        <v>0</v>
      </c>
    </row>
    <row r="1336" ht="15.75" customHeight="1">
      <c r="A1336" s="55">
        <f t="shared" si="16"/>
        <v>245500</v>
      </c>
      <c r="B1336" s="52">
        <f t="shared" si="14"/>
        <v>277000</v>
      </c>
      <c r="C1336" s="51">
        <f>'SS taxation calculator'!$G$7</f>
        <v>0</v>
      </c>
      <c r="D1336" s="52">
        <f>'SS taxation calculator'!$C$7+B1336+'SS taxation calculator'!$C$8+'SS taxation calculator'!$C$9*0.5-'Line By Line'!$E$12</f>
        <v>277000</v>
      </c>
      <c r="E1336" s="52">
        <f>IF(D1336&lt;'Line By Line'!$E$14,0,MIN(D1336-'Line By Line'!$E$14,'Line By Line'!$E$16))</f>
        <v>12000</v>
      </c>
      <c r="F1336" s="52">
        <f t="shared" si="3"/>
        <v>0</v>
      </c>
      <c r="G1336" s="51" t="str">
        <f t="shared" si="4"/>
        <v>50% of All SS</v>
      </c>
      <c r="H1336" s="51">
        <f>IF('Line By Line'!$E$14&lt;D1336,D1336-'Line By Line'!$E$14-E1336,0)</f>
        <v>233000</v>
      </c>
      <c r="I1336" s="52">
        <f>H1336*'SS taxation calculator'!$E$32</f>
        <v>198050</v>
      </c>
      <c r="J1336" s="52">
        <f t="shared" si="5"/>
        <v>0</v>
      </c>
      <c r="K1336" s="204" t="str">
        <f t="shared" si="6"/>
        <v>#DIV/0!</v>
      </c>
      <c r="L1336" s="54" t="str">
        <f>CONCATENATE("Adding $",ROUND(B1336/1000,1),"K actually added $",ROUND((B1336+(J1336-'SS taxation calculator'!$G$8))/1000,1),"K")</f>
        <v>Adding $277K actually added $277K</v>
      </c>
      <c r="M1336" s="61">
        <f>'SS taxation calculator'!$C$7+'SS taxation calculator'!$C$8+'SS taxation calculator'!$C$9+B1336</f>
        <v>277000</v>
      </c>
      <c r="N1336" s="55">
        <f>J1336+B1336+'SS taxation calculator'!$C$7</f>
        <v>277000</v>
      </c>
      <c r="O1336" s="55">
        <f t="shared" si="15"/>
        <v>31500</v>
      </c>
      <c r="P1336" s="132">
        <f>VLOOKUP('SS taxation calculator'!$C$12,'SS taxation calculator'!$BC$6:$BF$16,3,FALSE)</f>
        <v>0</v>
      </c>
      <c r="Q1336" s="132">
        <f>VLOOKUP('SS taxation calculator'!$C$12,'SS taxation calculator'!$BC$6:$BF$16,4,FALSE)</f>
        <v>0</v>
      </c>
      <c r="R1336" s="132">
        <f t="shared" si="8"/>
        <v>1</v>
      </c>
      <c r="S1336" s="205">
        <f>VLOOKUP('SS taxation calculator'!$C$12,'SS taxation calculator'!$BC$6:$BF$16,2,FALSE)</f>
        <v>0</v>
      </c>
      <c r="T1336" s="132">
        <f t="shared" si="9"/>
        <v>0</v>
      </c>
    </row>
    <row r="1337" ht="15.75" customHeight="1">
      <c r="A1337" s="55">
        <f t="shared" si="16"/>
        <v>246500</v>
      </c>
      <c r="B1337" s="52">
        <f t="shared" si="14"/>
        <v>278000</v>
      </c>
      <c r="C1337" s="51">
        <f>'SS taxation calculator'!$G$7</f>
        <v>0</v>
      </c>
      <c r="D1337" s="52">
        <f>'SS taxation calculator'!$C$7+B1337+'SS taxation calculator'!$C$8+'SS taxation calculator'!$C$9*0.5-'Line By Line'!$E$12</f>
        <v>278000</v>
      </c>
      <c r="E1337" s="52">
        <f>IF(D1337&lt;'Line By Line'!$E$14,0,MIN(D1337-'Line By Line'!$E$14,'Line By Line'!$E$16))</f>
        <v>12000</v>
      </c>
      <c r="F1337" s="52">
        <f t="shared" si="3"/>
        <v>0</v>
      </c>
      <c r="G1337" s="51" t="str">
        <f t="shared" si="4"/>
        <v>50% of All SS</v>
      </c>
      <c r="H1337" s="51">
        <f>IF('Line By Line'!$E$14&lt;D1337,D1337-'Line By Line'!$E$14-E1337,0)</f>
        <v>234000</v>
      </c>
      <c r="I1337" s="52">
        <f>H1337*'SS taxation calculator'!$E$32</f>
        <v>198900</v>
      </c>
      <c r="J1337" s="52">
        <f t="shared" si="5"/>
        <v>0</v>
      </c>
      <c r="K1337" s="204" t="str">
        <f t="shared" si="6"/>
        <v>#DIV/0!</v>
      </c>
      <c r="L1337" s="54" t="str">
        <f>CONCATENATE("Adding $",ROUND(B1337/1000,1),"K actually added $",ROUND((B1337+(J1337-'SS taxation calculator'!$G$8))/1000,1),"K")</f>
        <v>Adding $278K actually added $278K</v>
      </c>
      <c r="M1337" s="61">
        <f>'SS taxation calculator'!$C$7+'SS taxation calculator'!$C$8+'SS taxation calculator'!$C$9+B1337</f>
        <v>278000</v>
      </c>
      <c r="N1337" s="55">
        <f>J1337+B1337+'SS taxation calculator'!$C$7</f>
        <v>278000</v>
      </c>
      <c r="O1337" s="55">
        <f t="shared" si="15"/>
        <v>31500</v>
      </c>
      <c r="P1337" s="132">
        <f>VLOOKUP('SS taxation calculator'!$C$12,'SS taxation calculator'!$BC$6:$BF$16,3,FALSE)</f>
        <v>0</v>
      </c>
      <c r="Q1337" s="132">
        <f>VLOOKUP('SS taxation calculator'!$C$12,'SS taxation calculator'!$BC$6:$BF$16,4,FALSE)</f>
        <v>0</v>
      </c>
      <c r="R1337" s="132">
        <f t="shared" si="8"/>
        <v>1</v>
      </c>
      <c r="S1337" s="205">
        <f>VLOOKUP('SS taxation calculator'!$C$12,'SS taxation calculator'!$BC$6:$BF$16,2,FALSE)</f>
        <v>0</v>
      </c>
      <c r="T1337" s="132">
        <f t="shared" si="9"/>
        <v>0</v>
      </c>
    </row>
    <row r="1338" ht="15.75" customHeight="1">
      <c r="A1338" s="55">
        <f t="shared" si="16"/>
        <v>247500</v>
      </c>
      <c r="B1338" s="52">
        <f t="shared" si="14"/>
        <v>279000</v>
      </c>
      <c r="C1338" s="51">
        <f>'SS taxation calculator'!$G$7</f>
        <v>0</v>
      </c>
      <c r="D1338" s="52">
        <f>'SS taxation calculator'!$C$7+B1338+'SS taxation calculator'!$C$8+'SS taxation calculator'!$C$9*0.5-'Line By Line'!$E$12</f>
        <v>279000</v>
      </c>
      <c r="E1338" s="52">
        <f>IF(D1338&lt;'Line By Line'!$E$14,0,MIN(D1338-'Line By Line'!$E$14,'Line By Line'!$E$16))</f>
        <v>12000</v>
      </c>
      <c r="F1338" s="52">
        <f t="shared" si="3"/>
        <v>0</v>
      </c>
      <c r="G1338" s="51" t="str">
        <f t="shared" si="4"/>
        <v>50% of All SS</v>
      </c>
      <c r="H1338" s="51">
        <f>IF('Line By Line'!$E$14&lt;D1338,D1338-'Line By Line'!$E$14-E1338,0)</f>
        <v>235000</v>
      </c>
      <c r="I1338" s="52">
        <f>H1338*'SS taxation calculator'!$E$32</f>
        <v>199750</v>
      </c>
      <c r="J1338" s="52">
        <f t="shared" si="5"/>
        <v>0</v>
      </c>
      <c r="K1338" s="204" t="str">
        <f t="shared" si="6"/>
        <v>#DIV/0!</v>
      </c>
      <c r="L1338" s="54" t="str">
        <f>CONCATENATE("Adding $",ROUND(B1338/1000,1),"K actually added $",ROUND((B1338+(J1338-'SS taxation calculator'!$G$8))/1000,1),"K")</f>
        <v>Adding $279K actually added $279K</v>
      </c>
      <c r="M1338" s="61">
        <f>'SS taxation calculator'!$C$7+'SS taxation calculator'!$C$8+'SS taxation calculator'!$C$9+B1338</f>
        <v>279000</v>
      </c>
      <c r="N1338" s="55">
        <f>J1338+B1338+'SS taxation calculator'!$C$7</f>
        <v>279000</v>
      </c>
      <c r="O1338" s="55">
        <f t="shared" si="15"/>
        <v>31500</v>
      </c>
      <c r="P1338" s="132">
        <f>VLOOKUP('SS taxation calculator'!$C$12,'SS taxation calculator'!$BC$6:$BF$16,3,FALSE)</f>
        <v>0</v>
      </c>
      <c r="Q1338" s="132">
        <f>VLOOKUP('SS taxation calculator'!$C$12,'SS taxation calculator'!$BC$6:$BF$16,4,FALSE)</f>
        <v>0</v>
      </c>
      <c r="R1338" s="132">
        <f t="shared" si="8"/>
        <v>1</v>
      </c>
      <c r="S1338" s="205">
        <f>VLOOKUP('SS taxation calculator'!$C$12,'SS taxation calculator'!$BC$6:$BF$16,2,FALSE)</f>
        <v>0</v>
      </c>
      <c r="T1338" s="132">
        <f t="shared" si="9"/>
        <v>0</v>
      </c>
    </row>
    <row r="1339" ht="15.75" customHeight="1">
      <c r="A1339" s="55">
        <f t="shared" si="16"/>
        <v>248500</v>
      </c>
      <c r="B1339" s="52">
        <f t="shared" si="14"/>
        <v>280000</v>
      </c>
      <c r="C1339" s="51">
        <f>'SS taxation calculator'!$G$7</f>
        <v>0</v>
      </c>
      <c r="D1339" s="52">
        <f>'SS taxation calculator'!$C$7+B1339+'SS taxation calculator'!$C$8+'SS taxation calculator'!$C$9*0.5-'Line By Line'!$E$12</f>
        <v>280000</v>
      </c>
      <c r="E1339" s="52">
        <f>IF(D1339&lt;'Line By Line'!$E$14,0,MIN(D1339-'Line By Line'!$E$14,'Line By Line'!$E$16))</f>
        <v>12000</v>
      </c>
      <c r="F1339" s="52">
        <f t="shared" si="3"/>
        <v>0</v>
      </c>
      <c r="G1339" s="51" t="str">
        <f t="shared" si="4"/>
        <v>50% of All SS</v>
      </c>
      <c r="H1339" s="51">
        <f>IF('Line By Line'!$E$14&lt;D1339,D1339-'Line By Line'!$E$14-E1339,0)</f>
        <v>236000</v>
      </c>
      <c r="I1339" s="52">
        <f>H1339*'SS taxation calculator'!$E$32</f>
        <v>200600</v>
      </c>
      <c r="J1339" s="52">
        <f t="shared" si="5"/>
        <v>0</v>
      </c>
      <c r="K1339" s="204" t="str">
        <f t="shared" si="6"/>
        <v>#DIV/0!</v>
      </c>
      <c r="L1339" s="54" t="str">
        <f>CONCATENATE("Adding $",ROUND(B1339/1000,1),"K actually added $",ROUND((B1339+(J1339-'SS taxation calculator'!$G$8))/1000,1),"K")</f>
        <v>Adding $280K actually added $280K</v>
      </c>
      <c r="M1339" s="61">
        <f>'SS taxation calculator'!$C$7+'SS taxation calculator'!$C$8+'SS taxation calculator'!$C$9+B1339</f>
        <v>280000</v>
      </c>
      <c r="N1339" s="55">
        <f>J1339+B1339+'SS taxation calculator'!$C$7</f>
        <v>280000</v>
      </c>
      <c r="O1339" s="55">
        <f t="shared" si="15"/>
        <v>31500</v>
      </c>
      <c r="P1339" s="132">
        <f>VLOOKUP('SS taxation calculator'!$C$12,'SS taxation calculator'!$BC$6:$BF$16,3,FALSE)</f>
        <v>0</v>
      </c>
      <c r="Q1339" s="132">
        <f>VLOOKUP('SS taxation calculator'!$C$12,'SS taxation calculator'!$BC$6:$BF$16,4,FALSE)</f>
        <v>0</v>
      </c>
      <c r="R1339" s="132">
        <f t="shared" si="8"/>
        <v>1</v>
      </c>
      <c r="S1339" s="205">
        <f>VLOOKUP('SS taxation calculator'!$C$12,'SS taxation calculator'!$BC$6:$BF$16,2,FALSE)</f>
        <v>0</v>
      </c>
      <c r="T1339" s="132">
        <f t="shared" si="9"/>
        <v>0</v>
      </c>
    </row>
    <row r="1340" ht="15.75" customHeight="1">
      <c r="A1340" s="55">
        <f t="shared" si="16"/>
        <v>249500</v>
      </c>
      <c r="B1340" s="52">
        <f t="shared" si="14"/>
        <v>281000</v>
      </c>
      <c r="C1340" s="51">
        <f>'SS taxation calculator'!$G$7</f>
        <v>0</v>
      </c>
      <c r="D1340" s="52">
        <f>'SS taxation calculator'!$C$7+B1340+'SS taxation calculator'!$C$8+'SS taxation calculator'!$C$9*0.5-'Line By Line'!$E$12</f>
        <v>281000</v>
      </c>
      <c r="E1340" s="52">
        <f>IF(D1340&lt;'Line By Line'!$E$14,0,MIN(D1340-'Line By Line'!$E$14,'Line By Line'!$E$16))</f>
        <v>12000</v>
      </c>
      <c r="F1340" s="52">
        <f t="shared" si="3"/>
        <v>0</v>
      </c>
      <c r="G1340" s="51" t="str">
        <f t="shared" si="4"/>
        <v>50% of All SS</v>
      </c>
      <c r="H1340" s="51">
        <f>IF('Line By Line'!$E$14&lt;D1340,D1340-'Line By Line'!$E$14-E1340,0)</f>
        <v>237000</v>
      </c>
      <c r="I1340" s="52">
        <f>H1340*'SS taxation calculator'!$E$32</f>
        <v>201450</v>
      </c>
      <c r="J1340" s="52">
        <f t="shared" si="5"/>
        <v>0</v>
      </c>
      <c r="K1340" s="204" t="str">
        <f t="shared" si="6"/>
        <v>#DIV/0!</v>
      </c>
      <c r="L1340" s="54" t="str">
        <f>CONCATENATE("Adding $",ROUND(B1340/1000,1),"K actually added $",ROUND((B1340+(J1340-'SS taxation calculator'!$G$8))/1000,1),"K")</f>
        <v>Adding $281K actually added $281K</v>
      </c>
      <c r="M1340" s="61">
        <f>'SS taxation calculator'!$C$7+'SS taxation calculator'!$C$8+'SS taxation calculator'!$C$9+B1340</f>
        <v>281000</v>
      </c>
      <c r="N1340" s="55">
        <f>J1340+B1340+'SS taxation calculator'!$C$7</f>
        <v>281000</v>
      </c>
      <c r="O1340" s="55">
        <f t="shared" si="15"/>
        <v>31500</v>
      </c>
      <c r="P1340" s="132">
        <f>VLOOKUP('SS taxation calculator'!$C$12,'SS taxation calculator'!$BC$6:$BF$16,3,FALSE)</f>
        <v>0</v>
      </c>
      <c r="Q1340" s="132">
        <f>VLOOKUP('SS taxation calculator'!$C$12,'SS taxation calculator'!$BC$6:$BF$16,4,FALSE)</f>
        <v>0</v>
      </c>
      <c r="R1340" s="132">
        <f t="shared" si="8"/>
        <v>1</v>
      </c>
      <c r="S1340" s="205">
        <f>VLOOKUP('SS taxation calculator'!$C$12,'SS taxation calculator'!$BC$6:$BF$16,2,FALSE)</f>
        <v>0</v>
      </c>
      <c r="T1340" s="132">
        <f t="shared" si="9"/>
        <v>0</v>
      </c>
    </row>
    <row r="1341" ht="15.75" customHeight="1">
      <c r="A1341" s="55">
        <f t="shared" si="16"/>
        <v>250500</v>
      </c>
      <c r="B1341" s="52">
        <f t="shared" si="14"/>
        <v>282000</v>
      </c>
      <c r="C1341" s="51">
        <f>'SS taxation calculator'!$G$7</f>
        <v>0</v>
      </c>
      <c r="D1341" s="52">
        <f>'SS taxation calculator'!$C$7+B1341+'SS taxation calculator'!$C$8+'SS taxation calculator'!$C$9*0.5-'Line By Line'!$E$12</f>
        <v>282000</v>
      </c>
      <c r="E1341" s="52">
        <f>IF(D1341&lt;'Line By Line'!$E$14,0,MIN(D1341-'Line By Line'!$E$14,'Line By Line'!$E$16))</f>
        <v>12000</v>
      </c>
      <c r="F1341" s="52">
        <f t="shared" si="3"/>
        <v>0</v>
      </c>
      <c r="G1341" s="51" t="str">
        <f t="shared" si="4"/>
        <v>50% of All SS</v>
      </c>
      <c r="H1341" s="51">
        <f>IF('Line By Line'!$E$14&lt;D1341,D1341-'Line By Line'!$E$14-E1341,0)</f>
        <v>238000</v>
      </c>
      <c r="I1341" s="52">
        <f>H1341*'SS taxation calculator'!$E$32</f>
        <v>202300</v>
      </c>
      <c r="J1341" s="52">
        <f t="shared" si="5"/>
        <v>0</v>
      </c>
      <c r="K1341" s="204" t="str">
        <f t="shared" si="6"/>
        <v>#DIV/0!</v>
      </c>
      <c r="L1341" s="54" t="str">
        <f>CONCATENATE("Adding $",ROUND(B1341/1000,1),"K actually added $",ROUND((B1341+(J1341-'SS taxation calculator'!$G$8))/1000,1),"K")</f>
        <v>Adding $282K actually added $282K</v>
      </c>
      <c r="M1341" s="61">
        <f>'SS taxation calculator'!$C$7+'SS taxation calculator'!$C$8+'SS taxation calculator'!$C$9+B1341</f>
        <v>282000</v>
      </c>
      <c r="N1341" s="55">
        <f>J1341+B1341+'SS taxation calculator'!$C$7</f>
        <v>282000</v>
      </c>
      <c r="O1341" s="55">
        <f t="shared" si="15"/>
        <v>31500</v>
      </c>
      <c r="P1341" s="132">
        <f>VLOOKUP('SS taxation calculator'!$C$12,'SS taxation calculator'!$BC$6:$BF$16,3,FALSE)</f>
        <v>0</v>
      </c>
      <c r="Q1341" s="132">
        <f>VLOOKUP('SS taxation calculator'!$C$12,'SS taxation calculator'!$BC$6:$BF$16,4,FALSE)</f>
        <v>0</v>
      </c>
      <c r="R1341" s="132">
        <f t="shared" si="8"/>
        <v>1</v>
      </c>
      <c r="S1341" s="205">
        <f>VLOOKUP('SS taxation calculator'!$C$12,'SS taxation calculator'!$BC$6:$BF$16,2,FALSE)</f>
        <v>0</v>
      </c>
      <c r="T1341" s="132">
        <f t="shared" si="9"/>
        <v>0</v>
      </c>
    </row>
    <row r="1342" ht="15.75" customHeight="1">
      <c r="A1342" s="55">
        <f t="shared" si="16"/>
        <v>251500</v>
      </c>
      <c r="B1342" s="52">
        <f t="shared" si="14"/>
        <v>283000</v>
      </c>
      <c r="C1342" s="51">
        <f>'SS taxation calculator'!$G$7</f>
        <v>0</v>
      </c>
      <c r="D1342" s="52">
        <f>'SS taxation calculator'!$C$7+B1342+'SS taxation calculator'!$C$8+'SS taxation calculator'!$C$9*0.5-'Line By Line'!$E$12</f>
        <v>283000</v>
      </c>
      <c r="E1342" s="52">
        <f>IF(D1342&lt;'Line By Line'!$E$14,0,MIN(D1342-'Line By Line'!$E$14,'Line By Line'!$E$16))</f>
        <v>12000</v>
      </c>
      <c r="F1342" s="52">
        <f t="shared" si="3"/>
        <v>0</v>
      </c>
      <c r="G1342" s="51" t="str">
        <f t="shared" si="4"/>
        <v>50% of All SS</v>
      </c>
      <c r="H1342" s="51">
        <f>IF('Line By Line'!$E$14&lt;D1342,D1342-'Line By Line'!$E$14-E1342,0)</f>
        <v>239000</v>
      </c>
      <c r="I1342" s="52">
        <f>H1342*'SS taxation calculator'!$E$32</f>
        <v>203150</v>
      </c>
      <c r="J1342" s="52">
        <f t="shared" si="5"/>
        <v>0</v>
      </c>
      <c r="K1342" s="204" t="str">
        <f t="shared" si="6"/>
        <v>#DIV/0!</v>
      </c>
      <c r="L1342" s="54" t="str">
        <f>CONCATENATE("Adding $",ROUND(B1342/1000,1),"K actually added $",ROUND((B1342+(J1342-'SS taxation calculator'!$G$8))/1000,1),"K")</f>
        <v>Adding $283K actually added $283K</v>
      </c>
      <c r="M1342" s="61">
        <f>'SS taxation calculator'!$C$7+'SS taxation calculator'!$C$8+'SS taxation calculator'!$C$9+B1342</f>
        <v>283000</v>
      </c>
      <c r="N1342" s="55">
        <f>J1342+B1342+'SS taxation calculator'!$C$7</f>
        <v>283000</v>
      </c>
      <c r="O1342" s="55">
        <f t="shared" si="15"/>
        <v>31500</v>
      </c>
      <c r="P1342" s="132">
        <f>VLOOKUP('SS taxation calculator'!$C$12,'SS taxation calculator'!$BC$6:$BF$16,3,FALSE)</f>
        <v>0</v>
      </c>
      <c r="Q1342" s="132">
        <f>VLOOKUP('SS taxation calculator'!$C$12,'SS taxation calculator'!$BC$6:$BF$16,4,FALSE)</f>
        <v>0</v>
      </c>
      <c r="R1342" s="132">
        <f t="shared" si="8"/>
        <v>1</v>
      </c>
      <c r="S1342" s="205">
        <f>VLOOKUP('SS taxation calculator'!$C$12,'SS taxation calculator'!$BC$6:$BF$16,2,FALSE)</f>
        <v>0</v>
      </c>
      <c r="T1342" s="132">
        <f t="shared" si="9"/>
        <v>0</v>
      </c>
    </row>
    <row r="1343" ht="15.75" customHeight="1">
      <c r="A1343" s="55">
        <f t="shared" si="16"/>
        <v>252500</v>
      </c>
      <c r="B1343" s="52">
        <f t="shared" si="14"/>
        <v>284000</v>
      </c>
      <c r="C1343" s="51">
        <f>'SS taxation calculator'!$G$7</f>
        <v>0</v>
      </c>
      <c r="D1343" s="52">
        <f>'SS taxation calculator'!$C$7+B1343+'SS taxation calculator'!$C$8+'SS taxation calculator'!$C$9*0.5-'Line By Line'!$E$12</f>
        <v>284000</v>
      </c>
      <c r="E1343" s="52">
        <f>IF(D1343&lt;'Line By Line'!$E$14,0,MIN(D1343-'Line By Line'!$E$14,'Line By Line'!$E$16))</f>
        <v>12000</v>
      </c>
      <c r="F1343" s="52">
        <f t="shared" si="3"/>
        <v>0</v>
      </c>
      <c r="G1343" s="51" t="str">
        <f t="shared" si="4"/>
        <v>50% of All SS</v>
      </c>
      <c r="H1343" s="51">
        <f>IF('Line By Line'!$E$14&lt;D1343,D1343-'Line By Line'!$E$14-E1343,0)</f>
        <v>240000</v>
      </c>
      <c r="I1343" s="52">
        <f>H1343*'SS taxation calculator'!$E$32</f>
        <v>204000</v>
      </c>
      <c r="J1343" s="52">
        <f t="shared" si="5"/>
        <v>0</v>
      </c>
      <c r="K1343" s="204" t="str">
        <f t="shared" si="6"/>
        <v>#DIV/0!</v>
      </c>
      <c r="L1343" s="54" t="str">
        <f>CONCATENATE("Adding $",ROUND(B1343/1000,1),"K actually added $",ROUND((B1343+(J1343-'SS taxation calculator'!$G$8))/1000,1),"K")</f>
        <v>Adding $284K actually added $284K</v>
      </c>
      <c r="M1343" s="61">
        <f>'SS taxation calculator'!$C$7+'SS taxation calculator'!$C$8+'SS taxation calculator'!$C$9+B1343</f>
        <v>284000</v>
      </c>
      <c r="N1343" s="55">
        <f>J1343+B1343+'SS taxation calculator'!$C$7</f>
        <v>284000</v>
      </c>
      <c r="O1343" s="55">
        <f t="shared" si="15"/>
        <v>31500</v>
      </c>
      <c r="P1343" s="132">
        <f>VLOOKUP('SS taxation calculator'!$C$12,'SS taxation calculator'!$BC$6:$BF$16,3,FALSE)</f>
        <v>0</v>
      </c>
      <c r="Q1343" s="132">
        <f>VLOOKUP('SS taxation calculator'!$C$12,'SS taxation calculator'!$BC$6:$BF$16,4,FALSE)</f>
        <v>0</v>
      </c>
      <c r="R1343" s="132">
        <f t="shared" si="8"/>
        <v>1</v>
      </c>
      <c r="S1343" s="205">
        <f>VLOOKUP('SS taxation calculator'!$C$12,'SS taxation calculator'!$BC$6:$BF$16,2,FALSE)</f>
        <v>0</v>
      </c>
      <c r="T1343" s="132">
        <f t="shared" si="9"/>
        <v>0</v>
      </c>
    </row>
    <row r="1344" ht="15.75" customHeight="1">
      <c r="A1344" s="55">
        <f t="shared" si="16"/>
        <v>253500</v>
      </c>
      <c r="B1344" s="52">
        <f t="shared" si="14"/>
        <v>285000</v>
      </c>
      <c r="C1344" s="51">
        <f>'SS taxation calculator'!$G$7</f>
        <v>0</v>
      </c>
      <c r="D1344" s="52">
        <f>'SS taxation calculator'!$C$7+B1344+'SS taxation calculator'!$C$8+'SS taxation calculator'!$C$9*0.5-'Line By Line'!$E$12</f>
        <v>285000</v>
      </c>
      <c r="E1344" s="52">
        <f>IF(D1344&lt;'Line By Line'!$E$14,0,MIN(D1344-'Line By Line'!$E$14,'Line By Line'!$E$16))</f>
        <v>12000</v>
      </c>
      <c r="F1344" s="52">
        <f t="shared" si="3"/>
        <v>0</v>
      </c>
      <c r="G1344" s="51" t="str">
        <f t="shared" si="4"/>
        <v>50% of All SS</v>
      </c>
      <c r="H1344" s="51">
        <f>IF('Line By Line'!$E$14&lt;D1344,D1344-'Line By Line'!$E$14-E1344,0)</f>
        <v>241000</v>
      </c>
      <c r="I1344" s="52">
        <f>H1344*'SS taxation calculator'!$E$32</f>
        <v>204850</v>
      </c>
      <c r="J1344" s="52">
        <f t="shared" si="5"/>
        <v>0</v>
      </c>
      <c r="K1344" s="204" t="str">
        <f t="shared" si="6"/>
        <v>#DIV/0!</v>
      </c>
      <c r="L1344" s="54" t="str">
        <f>CONCATENATE("Adding $",ROUND(B1344/1000,1),"K actually added $",ROUND((B1344+(J1344-'SS taxation calculator'!$G$8))/1000,1),"K")</f>
        <v>Adding $285K actually added $285K</v>
      </c>
      <c r="M1344" s="61">
        <f>'SS taxation calculator'!$C$7+'SS taxation calculator'!$C$8+'SS taxation calculator'!$C$9+B1344</f>
        <v>285000</v>
      </c>
      <c r="N1344" s="55">
        <f>J1344+B1344+'SS taxation calculator'!$C$7</f>
        <v>285000</v>
      </c>
      <c r="O1344" s="55">
        <f t="shared" si="15"/>
        <v>31500</v>
      </c>
      <c r="P1344" s="132">
        <f>VLOOKUP('SS taxation calculator'!$C$12,'SS taxation calculator'!$BC$6:$BF$16,3,FALSE)</f>
        <v>0</v>
      </c>
      <c r="Q1344" s="132">
        <f>VLOOKUP('SS taxation calculator'!$C$12,'SS taxation calculator'!$BC$6:$BF$16,4,FALSE)</f>
        <v>0</v>
      </c>
      <c r="R1344" s="132">
        <f t="shared" si="8"/>
        <v>1</v>
      </c>
      <c r="S1344" s="205">
        <f>VLOOKUP('SS taxation calculator'!$C$12,'SS taxation calculator'!$BC$6:$BF$16,2,FALSE)</f>
        <v>0</v>
      </c>
      <c r="T1344" s="132">
        <f t="shared" si="9"/>
        <v>0</v>
      </c>
    </row>
    <row r="1345" ht="15.75" customHeight="1">
      <c r="A1345" s="55">
        <f t="shared" si="16"/>
        <v>254500</v>
      </c>
      <c r="B1345" s="52">
        <f t="shared" si="14"/>
        <v>286000</v>
      </c>
      <c r="C1345" s="51">
        <f>'SS taxation calculator'!$G$7</f>
        <v>0</v>
      </c>
      <c r="D1345" s="52">
        <f>'SS taxation calculator'!$C$7+B1345+'SS taxation calculator'!$C$8+'SS taxation calculator'!$C$9*0.5-'Line By Line'!$E$12</f>
        <v>286000</v>
      </c>
      <c r="E1345" s="52">
        <f>IF(D1345&lt;'Line By Line'!$E$14,0,MIN(D1345-'Line By Line'!$E$14,'Line By Line'!$E$16))</f>
        <v>12000</v>
      </c>
      <c r="F1345" s="52">
        <f t="shared" si="3"/>
        <v>0</v>
      </c>
      <c r="G1345" s="51" t="str">
        <f t="shared" si="4"/>
        <v>50% of All SS</v>
      </c>
      <c r="H1345" s="51">
        <f>IF('Line By Line'!$E$14&lt;D1345,D1345-'Line By Line'!$E$14-E1345,0)</f>
        <v>242000</v>
      </c>
      <c r="I1345" s="52">
        <f>H1345*'SS taxation calculator'!$E$32</f>
        <v>205700</v>
      </c>
      <c r="J1345" s="52">
        <f t="shared" si="5"/>
        <v>0</v>
      </c>
      <c r="K1345" s="204" t="str">
        <f t="shared" si="6"/>
        <v>#DIV/0!</v>
      </c>
      <c r="L1345" s="54" t="str">
        <f>CONCATENATE("Adding $",ROUND(B1345/1000,1),"K actually added $",ROUND((B1345+(J1345-'SS taxation calculator'!$G$8))/1000,1),"K")</f>
        <v>Adding $286K actually added $286K</v>
      </c>
      <c r="M1345" s="61">
        <f>'SS taxation calculator'!$C$7+'SS taxation calculator'!$C$8+'SS taxation calculator'!$C$9+B1345</f>
        <v>286000</v>
      </c>
      <c r="N1345" s="55">
        <f>J1345+B1345+'SS taxation calculator'!$C$7</f>
        <v>286000</v>
      </c>
      <c r="O1345" s="55">
        <f t="shared" si="15"/>
        <v>31500</v>
      </c>
      <c r="P1345" s="132">
        <f>VLOOKUP('SS taxation calculator'!$C$12,'SS taxation calculator'!$BC$6:$BF$16,3,FALSE)</f>
        <v>0</v>
      </c>
      <c r="Q1345" s="132">
        <f>VLOOKUP('SS taxation calculator'!$C$12,'SS taxation calculator'!$BC$6:$BF$16,4,FALSE)</f>
        <v>0</v>
      </c>
      <c r="R1345" s="132">
        <f t="shared" si="8"/>
        <v>1</v>
      </c>
      <c r="S1345" s="205">
        <f>VLOOKUP('SS taxation calculator'!$C$12,'SS taxation calculator'!$BC$6:$BF$16,2,FALSE)</f>
        <v>0</v>
      </c>
      <c r="T1345" s="132">
        <f t="shared" si="9"/>
        <v>0</v>
      </c>
    </row>
    <row r="1346" ht="15.75" customHeight="1">
      <c r="A1346" s="55">
        <f t="shared" si="16"/>
        <v>255500</v>
      </c>
      <c r="B1346" s="52">
        <f t="shared" si="14"/>
        <v>287000</v>
      </c>
      <c r="C1346" s="51">
        <f>'SS taxation calculator'!$G$7</f>
        <v>0</v>
      </c>
      <c r="D1346" s="52">
        <f>'SS taxation calculator'!$C$7+B1346+'SS taxation calculator'!$C$8+'SS taxation calculator'!$C$9*0.5-'Line By Line'!$E$12</f>
        <v>287000</v>
      </c>
      <c r="E1346" s="52">
        <f>IF(D1346&lt;'Line By Line'!$E$14,0,MIN(D1346-'Line By Line'!$E$14,'Line By Line'!$E$16))</f>
        <v>12000</v>
      </c>
      <c r="F1346" s="52">
        <f t="shared" si="3"/>
        <v>0</v>
      </c>
      <c r="G1346" s="51" t="str">
        <f t="shared" si="4"/>
        <v>50% of All SS</v>
      </c>
      <c r="H1346" s="51">
        <f>IF('Line By Line'!$E$14&lt;D1346,D1346-'Line By Line'!$E$14-E1346,0)</f>
        <v>243000</v>
      </c>
      <c r="I1346" s="52">
        <f>H1346*'SS taxation calculator'!$E$32</f>
        <v>206550</v>
      </c>
      <c r="J1346" s="52">
        <f t="shared" si="5"/>
        <v>0</v>
      </c>
      <c r="K1346" s="204" t="str">
        <f t="shared" si="6"/>
        <v>#DIV/0!</v>
      </c>
      <c r="L1346" s="54" t="str">
        <f>CONCATENATE("Adding $",ROUND(B1346/1000,1),"K actually added $",ROUND((B1346+(J1346-'SS taxation calculator'!$G$8))/1000,1),"K")</f>
        <v>Adding $287K actually added $287K</v>
      </c>
      <c r="M1346" s="61">
        <f>'SS taxation calculator'!$C$7+'SS taxation calculator'!$C$8+'SS taxation calculator'!$C$9+B1346</f>
        <v>287000</v>
      </c>
      <c r="N1346" s="55">
        <f>J1346+B1346+'SS taxation calculator'!$C$7</f>
        <v>287000</v>
      </c>
      <c r="O1346" s="55">
        <f t="shared" si="15"/>
        <v>31500</v>
      </c>
      <c r="P1346" s="132">
        <f>VLOOKUP('SS taxation calculator'!$C$12,'SS taxation calculator'!$BC$6:$BF$16,3,FALSE)</f>
        <v>0</v>
      </c>
      <c r="Q1346" s="132">
        <f>VLOOKUP('SS taxation calculator'!$C$12,'SS taxation calculator'!$BC$6:$BF$16,4,FALSE)</f>
        <v>0</v>
      </c>
      <c r="R1346" s="132">
        <f t="shared" si="8"/>
        <v>1</v>
      </c>
      <c r="S1346" s="205">
        <f>VLOOKUP('SS taxation calculator'!$C$12,'SS taxation calculator'!$BC$6:$BF$16,2,FALSE)</f>
        <v>0</v>
      </c>
      <c r="T1346" s="132">
        <f t="shared" si="9"/>
        <v>0</v>
      </c>
    </row>
    <row r="1347" ht="15.75" customHeight="1">
      <c r="A1347" s="55">
        <f t="shared" si="16"/>
        <v>256500</v>
      </c>
      <c r="B1347" s="52">
        <f t="shared" si="14"/>
        <v>288000</v>
      </c>
      <c r="C1347" s="51">
        <f>'SS taxation calculator'!$G$7</f>
        <v>0</v>
      </c>
      <c r="D1347" s="52">
        <f>'SS taxation calculator'!$C$7+B1347+'SS taxation calculator'!$C$8+'SS taxation calculator'!$C$9*0.5-'Line By Line'!$E$12</f>
        <v>288000</v>
      </c>
      <c r="E1347" s="52">
        <f>IF(D1347&lt;'Line By Line'!$E$14,0,MIN(D1347-'Line By Line'!$E$14,'Line By Line'!$E$16))</f>
        <v>12000</v>
      </c>
      <c r="F1347" s="52">
        <f t="shared" si="3"/>
        <v>0</v>
      </c>
      <c r="G1347" s="51" t="str">
        <f t="shared" si="4"/>
        <v>50% of All SS</v>
      </c>
      <c r="H1347" s="51">
        <f>IF('Line By Line'!$E$14&lt;D1347,D1347-'Line By Line'!$E$14-E1347,0)</f>
        <v>244000</v>
      </c>
      <c r="I1347" s="52">
        <f>H1347*'SS taxation calculator'!$E$32</f>
        <v>207400</v>
      </c>
      <c r="J1347" s="52">
        <f t="shared" si="5"/>
        <v>0</v>
      </c>
      <c r="K1347" s="204" t="str">
        <f t="shared" si="6"/>
        <v>#DIV/0!</v>
      </c>
      <c r="L1347" s="54" t="str">
        <f>CONCATENATE("Adding $",ROUND(B1347/1000,1),"K actually added $",ROUND((B1347+(J1347-'SS taxation calculator'!$G$8))/1000,1),"K")</f>
        <v>Adding $288K actually added $288K</v>
      </c>
      <c r="M1347" s="61">
        <f>'SS taxation calculator'!$C$7+'SS taxation calculator'!$C$8+'SS taxation calculator'!$C$9+B1347</f>
        <v>288000</v>
      </c>
      <c r="N1347" s="55">
        <f>J1347+B1347+'SS taxation calculator'!$C$7</f>
        <v>288000</v>
      </c>
      <c r="O1347" s="55">
        <f t="shared" si="15"/>
        <v>31500</v>
      </c>
      <c r="P1347" s="132">
        <f>VLOOKUP('SS taxation calculator'!$C$12,'SS taxation calculator'!$BC$6:$BF$16,3,FALSE)</f>
        <v>0</v>
      </c>
      <c r="Q1347" s="132">
        <f>VLOOKUP('SS taxation calculator'!$C$12,'SS taxation calculator'!$BC$6:$BF$16,4,FALSE)</f>
        <v>0</v>
      </c>
      <c r="R1347" s="132">
        <f t="shared" si="8"/>
        <v>1</v>
      </c>
      <c r="S1347" s="205">
        <f>VLOOKUP('SS taxation calculator'!$C$12,'SS taxation calculator'!$BC$6:$BF$16,2,FALSE)</f>
        <v>0</v>
      </c>
      <c r="T1347" s="132">
        <f t="shared" si="9"/>
        <v>0</v>
      </c>
    </row>
    <row r="1348" ht="15.75" customHeight="1">
      <c r="A1348" s="55">
        <f t="shared" si="16"/>
        <v>257500</v>
      </c>
      <c r="B1348" s="52">
        <f t="shared" si="14"/>
        <v>289000</v>
      </c>
      <c r="C1348" s="51">
        <f>'SS taxation calculator'!$G$7</f>
        <v>0</v>
      </c>
      <c r="D1348" s="52">
        <f>'SS taxation calculator'!$C$7+B1348+'SS taxation calculator'!$C$8+'SS taxation calculator'!$C$9*0.5-'Line By Line'!$E$12</f>
        <v>289000</v>
      </c>
      <c r="E1348" s="52">
        <f>IF(D1348&lt;'Line By Line'!$E$14,0,MIN(D1348-'Line By Line'!$E$14,'Line By Line'!$E$16))</f>
        <v>12000</v>
      </c>
      <c r="F1348" s="52">
        <f t="shared" si="3"/>
        <v>0</v>
      </c>
      <c r="G1348" s="51" t="str">
        <f t="shared" si="4"/>
        <v>50% of All SS</v>
      </c>
      <c r="H1348" s="51">
        <f>IF('Line By Line'!$E$14&lt;D1348,D1348-'Line By Line'!$E$14-E1348,0)</f>
        <v>245000</v>
      </c>
      <c r="I1348" s="52">
        <f>H1348*'SS taxation calculator'!$E$32</f>
        <v>208250</v>
      </c>
      <c r="J1348" s="52">
        <f t="shared" si="5"/>
        <v>0</v>
      </c>
      <c r="K1348" s="204" t="str">
        <f t="shared" si="6"/>
        <v>#DIV/0!</v>
      </c>
      <c r="L1348" s="54" t="str">
        <f>CONCATENATE("Adding $",ROUND(B1348/1000,1),"K actually added $",ROUND((B1348+(J1348-'SS taxation calculator'!$G$8))/1000,1),"K")</f>
        <v>Adding $289K actually added $289K</v>
      </c>
      <c r="M1348" s="61">
        <f>'SS taxation calculator'!$C$7+'SS taxation calculator'!$C$8+'SS taxation calculator'!$C$9+B1348</f>
        <v>289000</v>
      </c>
      <c r="N1348" s="55">
        <f>J1348+B1348+'SS taxation calculator'!$C$7</f>
        <v>289000</v>
      </c>
      <c r="O1348" s="55">
        <f t="shared" si="15"/>
        <v>31500</v>
      </c>
      <c r="P1348" s="132">
        <f>VLOOKUP('SS taxation calculator'!$C$12,'SS taxation calculator'!$BC$6:$BF$16,3,FALSE)</f>
        <v>0</v>
      </c>
      <c r="Q1348" s="132">
        <f>VLOOKUP('SS taxation calculator'!$C$12,'SS taxation calculator'!$BC$6:$BF$16,4,FALSE)</f>
        <v>0</v>
      </c>
      <c r="R1348" s="132">
        <f t="shared" si="8"/>
        <v>1</v>
      </c>
      <c r="S1348" s="205">
        <f>VLOOKUP('SS taxation calculator'!$C$12,'SS taxation calculator'!$BC$6:$BF$16,2,FALSE)</f>
        <v>0</v>
      </c>
      <c r="T1348" s="132">
        <f t="shared" si="9"/>
        <v>0</v>
      </c>
    </row>
    <row r="1349" ht="15.75" customHeight="1">
      <c r="A1349" s="55">
        <f t="shared" si="16"/>
        <v>258500</v>
      </c>
      <c r="B1349" s="52">
        <f t="shared" si="14"/>
        <v>290000</v>
      </c>
      <c r="C1349" s="51">
        <f>'SS taxation calculator'!$G$7</f>
        <v>0</v>
      </c>
      <c r="D1349" s="52">
        <f>'SS taxation calculator'!$C$7+B1349+'SS taxation calculator'!$C$8+'SS taxation calculator'!$C$9*0.5-'Line By Line'!$E$12</f>
        <v>290000</v>
      </c>
      <c r="E1349" s="52">
        <f>IF(D1349&lt;'Line By Line'!$E$14,0,MIN(D1349-'Line By Line'!$E$14,'Line By Line'!$E$16))</f>
        <v>12000</v>
      </c>
      <c r="F1349" s="52">
        <f t="shared" si="3"/>
        <v>0</v>
      </c>
      <c r="G1349" s="51" t="str">
        <f t="shared" si="4"/>
        <v>50% of All SS</v>
      </c>
      <c r="H1349" s="51">
        <f>IF('Line By Line'!$E$14&lt;D1349,D1349-'Line By Line'!$E$14-E1349,0)</f>
        <v>246000</v>
      </c>
      <c r="I1349" s="52">
        <f>H1349*'SS taxation calculator'!$E$32</f>
        <v>209100</v>
      </c>
      <c r="J1349" s="52">
        <f t="shared" si="5"/>
        <v>0</v>
      </c>
      <c r="K1349" s="204" t="str">
        <f t="shared" si="6"/>
        <v>#DIV/0!</v>
      </c>
      <c r="L1349" s="54" t="str">
        <f>CONCATENATE("Adding $",ROUND(B1349/1000,1),"K actually added $",ROUND((B1349+(J1349-'SS taxation calculator'!$G$8))/1000,1),"K")</f>
        <v>Adding $290K actually added $290K</v>
      </c>
      <c r="M1349" s="61">
        <f>'SS taxation calculator'!$C$7+'SS taxation calculator'!$C$8+'SS taxation calculator'!$C$9+B1349</f>
        <v>290000</v>
      </c>
      <c r="N1349" s="55">
        <f>J1349+B1349+'SS taxation calculator'!$C$7</f>
        <v>290000</v>
      </c>
      <c r="O1349" s="55">
        <f t="shared" si="15"/>
        <v>31500</v>
      </c>
      <c r="P1349" s="132">
        <f>VLOOKUP('SS taxation calculator'!$C$12,'SS taxation calculator'!$BC$6:$BF$16,3,FALSE)</f>
        <v>0</v>
      </c>
      <c r="Q1349" s="132">
        <f>VLOOKUP('SS taxation calculator'!$C$12,'SS taxation calculator'!$BC$6:$BF$16,4,FALSE)</f>
        <v>0</v>
      </c>
      <c r="R1349" s="132">
        <f t="shared" si="8"/>
        <v>1</v>
      </c>
      <c r="S1349" s="205">
        <f>VLOOKUP('SS taxation calculator'!$C$12,'SS taxation calculator'!$BC$6:$BF$16,2,FALSE)</f>
        <v>0</v>
      </c>
      <c r="T1349" s="132">
        <f t="shared" si="9"/>
        <v>0</v>
      </c>
    </row>
    <row r="1350" ht="15.75" customHeight="1">
      <c r="A1350" s="55">
        <f t="shared" si="16"/>
        <v>259500</v>
      </c>
      <c r="B1350" s="52">
        <f t="shared" si="14"/>
        <v>291000</v>
      </c>
      <c r="C1350" s="51">
        <f>'SS taxation calculator'!$G$7</f>
        <v>0</v>
      </c>
      <c r="D1350" s="52">
        <f>'SS taxation calculator'!$C$7+B1350+'SS taxation calculator'!$C$8+'SS taxation calculator'!$C$9*0.5-'Line By Line'!$E$12</f>
        <v>291000</v>
      </c>
      <c r="E1350" s="52">
        <f>IF(D1350&lt;'Line By Line'!$E$14,0,MIN(D1350-'Line By Line'!$E$14,'Line By Line'!$E$16))</f>
        <v>12000</v>
      </c>
      <c r="F1350" s="52">
        <f t="shared" si="3"/>
        <v>0</v>
      </c>
      <c r="G1350" s="51" t="str">
        <f t="shared" si="4"/>
        <v>50% of All SS</v>
      </c>
      <c r="H1350" s="51">
        <f>IF('Line By Line'!$E$14&lt;D1350,D1350-'Line By Line'!$E$14-E1350,0)</f>
        <v>247000</v>
      </c>
      <c r="I1350" s="52">
        <f>H1350*'SS taxation calculator'!$E$32</f>
        <v>209950</v>
      </c>
      <c r="J1350" s="52">
        <f t="shared" si="5"/>
        <v>0</v>
      </c>
      <c r="K1350" s="204" t="str">
        <f t="shared" si="6"/>
        <v>#DIV/0!</v>
      </c>
      <c r="L1350" s="54" t="str">
        <f>CONCATENATE("Adding $",ROUND(B1350/1000,1),"K actually added $",ROUND((B1350+(J1350-'SS taxation calculator'!$G$8))/1000,1),"K")</f>
        <v>Adding $291K actually added $291K</v>
      </c>
      <c r="M1350" s="61">
        <f>'SS taxation calculator'!$C$7+'SS taxation calculator'!$C$8+'SS taxation calculator'!$C$9+B1350</f>
        <v>291000</v>
      </c>
      <c r="N1350" s="55">
        <f>J1350+B1350+'SS taxation calculator'!$C$7</f>
        <v>291000</v>
      </c>
      <c r="O1350" s="55">
        <f t="shared" si="15"/>
        <v>31500</v>
      </c>
      <c r="P1350" s="132">
        <f>VLOOKUP('SS taxation calculator'!$C$12,'SS taxation calculator'!$BC$6:$BF$16,3,FALSE)</f>
        <v>0</v>
      </c>
      <c r="Q1350" s="132">
        <f>VLOOKUP('SS taxation calculator'!$C$12,'SS taxation calculator'!$BC$6:$BF$16,4,FALSE)</f>
        <v>0</v>
      </c>
      <c r="R1350" s="132">
        <f t="shared" si="8"/>
        <v>1</v>
      </c>
      <c r="S1350" s="205">
        <f>VLOOKUP('SS taxation calculator'!$C$12,'SS taxation calculator'!$BC$6:$BF$16,2,FALSE)</f>
        <v>0</v>
      </c>
      <c r="T1350" s="132">
        <f t="shared" si="9"/>
        <v>0</v>
      </c>
    </row>
    <row r="1351" ht="15.75" customHeight="1">
      <c r="A1351" s="55">
        <f t="shared" si="16"/>
        <v>260500</v>
      </c>
      <c r="B1351" s="52">
        <f t="shared" si="14"/>
        <v>292000</v>
      </c>
      <c r="C1351" s="51">
        <f>'SS taxation calculator'!$G$7</f>
        <v>0</v>
      </c>
      <c r="D1351" s="52">
        <f>'SS taxation calculator'!$C$7+B1351+'SS taxation calculator'!$C$8+'SS taxation calculator'!$C$9*0.5-'Line By Line'!$E$12</f>
        <v>292000</v>
      </c>
      <c r="E1351" s="52">
        <f>IF(D1351&lt;'Line By Line'!$E$14,0,MIN(D1351-'Line By Line'!$E$14,'Line By Line'!$E$16))</f>
        <v>12000</v>
      </c>
      <c r="F1351" s="52">
        <f t="shared" si="3"/>
        <v>0</v>
      </c>
      <c r="G1351" s="51" t="str">
        <f t="shared" si="4"/>
        <v>50% of All SS</v>
      </c>
      <c r="H1351" s="51">
        <f>IF('Line By Line'!$E$14&lt;D1351,D1351-'Line By Line'!$E$14-E1351,0)</f>
        <v>248000</v>
      </c>
      <c r="I1351" s="52">
        <f>H1351*'SS taxation calculator'!$E$32</f>
        <v>210800</v>
      </c>
      <c r="J1351" s="52">
        <f t="shared" si="5"/>
        <v>0</v>
      </c>
      <c r="K1351" s="204" t="str">
        <f t="shared" si="6"/>
        <v>#DIV/0!</v>
      </c>
      <c r="L1351" s="54" t="str">
        <f>CONCATENATE("Adding $",ROUND(B1351/1000,1),"K actually added $",ROUND((B1351+(J1351-'SS taxation calculator'!$G$8))/1000,1),"K")</f>
        <v>Adding $292K actually added $292K</v>
      </c>
      <c r="M1351" s="61">
        <f>'SS taxation calculator'!$C$7+'SS taxation calculator'!$C$8+'SS taxation calculator'!$C$9+B1351</f>
        <v>292000</v>
      </c>
      <c r="N1351" s="55">
        <f>J1351+B1351+'SS taxation calculator'!$C$7</f>
        <v>292000</v>
      </c>
      <c r="O1351" s="55">
        <f t="shared" si="15"/>
        <v>31500</v>
      </c>
      <c r="P1351" s="132">
        <f>VLOOKUP('SS taxation calculator'!$C$12,'SS taxation calculator'!$BC$6:$BF$16,3,FALSE)</f>
        <v>0</v>
      </c>
      <c r="Q1351" s="132">
        <f>VLOOKUP('SS taxation calculator'!$C$12,'SS taxation calculator'!$BC$6:$BF$16,4,FALSE)</f>
        <v>0</v>
      </c>
      <c r="R1351" s="132">
        <f t="shared" si="8"/>
        <v>1</v>
      </c>
      <c r="S1351" s="205">
        <f>VLOOKUP('SS taxation calculator'!$C$12,'SS taxation calculator'!$BC$6:$BF$16,2,FALSE)</f>
        <v>0</v>
      </c>
      <c r="T1351" s="132">
        <f t="shared" si="9"/>
        <v>0</v>
      </c>
    </row>
    <row r="1352" ht="15.75" customHeight="1">
      <c r="A1352" s="55">
        <f t="shared" si="16"/>
        <v>261500</v>
      </c>
      <c r="B1352" s="52">
        <f t="shared" si="14"/>
        <v>293000</v>
      </c>
      <c r="C1352" s="51">
        <f>'SS taxation calculator'!$G$7</f>
        <v>0</v>
      </c>
      <c r="D1352" s="52">
        <f>'SS taxation calculator'!$C$7+B1352+'SS taxation calculator'!$C$8+'SS taxation calculator'!$C$9*0.5-'Line By Line'!$E$12</f>
        <v>293000</v>
      </c>
      <c r="E1352" s="52">
        <f>IF(D1352&lt;'Line By Line'!$E$14,0,MIN(D1352-'Line By Line'!$E$14,'Line By Line'!$E$16))</f>
        <v>12000</v>
      </c>
      <c r="F1352" s="52">
        <f t="shared" si="3"/>
        <v>0</v>
      </c>
      <c r="G1352" s="51" t="str">
        <f t="shared" si="4"/>
        <v>50% of All SS</v>
      </c>
      <c r="H1352" s="51">
        <f>IF('Line By Line'!$E$14&lt;D1352,D1352-'Line By Line'!$E$14-E1352,0)</f>
        <v>249000</v>
      </c>
      <c r="I1352" s="52">
        <f>H1352*'SS taxation calculator'!$E$32</f>
        <v>211650</v>
      </c>
      <c r="J1352" s="52">
        <f t="shared" si="5"/>
        <v>0</v>
      </c>
      <c r="K1352" s="204" t="str">
        <f t="shared" si="6"/>
        <v>#DIV/0!</v>
      </c>
      <c r="L1352" s="54" t="str">
        <f>CONCATENATE("Adding $",ROUND(B1352/1000,1),"K actually added $",ROUND((B1352+(J1352-'SS taxation calculator'!$G$8))/1000,1),"K")</f>
        <v>Adding $293K actually added $293K</v>
      </c>
      <c r="M1352" s="61">
        <f>'SS taxation calculator'!$C$7+'SS taxation calculator'!$C$8+'SS taxation calculator'!$C$9+B1352</f>
        <v>293000</v>
      </c>
      <c r="N1352" s="55">
        <f>J1352+B1352+'SS taxation calculator'!$C$7</f>
        <v>293000</v>
      </c>
      <c r="O1352" s="55">
        <f t="shared" si="15"/>
        <v>31500</v>
      </c>
      <c r="P1352" s="132">
        <f>VLOOKUP('SS taxation calculator'!$C$12,'SS taxation calculator'!$BC$6:$BF$16,3,FALSE)</f>
        <v>0</v>
      </c>
      <c r="Q1352" s="132">
        <f>VLOOKUP('SS taxation calculator'!$C$12,'SS taxation calculator'!$BC$6:$BF$16,4,FALSE)</f>
        <v>0</v>
      </c>
      <c r="R1352" s="132">
        <f t="shared" si="8"/>
        <v>1</v>
      </c>
      <c r="S1352" s="205">
        <f>VLOOKUP('SS taxation calculator'!$C$12,'SS taxation calculator'!$BC$6:$BF$16,2,FALSE)</f>
        <v>0</v>
      </c>
      <c r="T1352" s="132">
        <f t="shared" si="9"/>
        <v>0</v>
      </c>
    </row>
    <row r="1353" ht="15.75" customHeight="1">
      <c r="A1353" s="55">
        <f t="shared" si="16"/>
        <v>262500</v>
      </c>
      <c r="B1353" s="52">
        <f t="shared" si="14"/>
        <v>294000</v>
      </c>
      <c r="C1353" s="51">
        <f>'SS taxation calculator'!$G$7</f>
        <v>0</v>
      </c>
      <c r="D1353" s="52">
        <f>'SS taxation calculator'!$C$7+B1353+'SS taxation calculator'!$C$8+'SS taxation calculator'!$C$9*0.5-'Line By Line'!$E$12</f>
        <v>294000</v>
      </c>
      <c r="E1353" s="52">
        <f>IF(D1353&lt;'Line By Line'!$E$14,0,MIN(D1353-'Line By Line'!$E$14,'Line By Line'!$E$16))</f>
        <v>12000</v>
      </c>
      <c r="F1353" s="52">
        <f t="shared" si="3"/>
        <v>0</v>
      </c>
      <c r="G1353" s="51" t="str">
        <f t="shared" si="4"/>
        <v>50% of All SS</v>
      </c>
      <c r="H1353" s="51">
        <f>IF('Line By Line'!$E$14&lt;D1353,D1353-'Line By Line'!$E$14-E1353,0)</f>
        <v>250000</v>
      </c>
      <c r="I1353" s="52">
        <f>H1353*'SS taxation calculator'!$E$32</f>
        <v>212500</v>
      </c>
      <c r="J1353" s="52">
        <f t="shared" si="5"/>
        <v>0</v>
      </c>
      <c r="K1353" s="204" t="str">
        <f t="shared" si="6"/>
        <v>#DIV/0!</v>
      </c>
      <c r="L1353" s="54" t="str">
        <f>CONCATENATE("Adding $",ROUND(B1353/1000,1),"K actually added $",ROUND((B1353+(J1353-'SS taxation calculator'!$G$8))/1000,1),"K")</f>
        <v>Adding $294K actually added $294K</v>
      </c>
      <c r="M1353" s="61">
        <f>'SS taxation calculator'!$C$7+'SS taxation calculator'!$C$8+'SS taxation calculator'!$C$9+B1353</f>
        <v>294000</v>
      </c>
      <c r="N1353" s="55">
        <f>J1353+B1353+'SS taxation calculator'!$C$7</f>
        <v>294000</v>
      </c>
      <c r="O1353" s="55">
        <f t="shared" si="15"/>
        <v>31500</v>
      </c>
      <c r="P1353" s="132">
        <f>VLOOKUP('SS taxation calculator'!$C$12,'SS taxation calculator'!$BC$6:$BF$16,3,FALSE)</f>
        <v>0</v>
      </c>
      <c r="Q1353" s="132">
        <f>VLOOKUP('SS taxation calculator'!$C$12,'SS taxation calculator'!$BC$6:$BF$16,4,FALSE)</f>
        <v>0</v>
      </c>
      <c r="R1353" s="132">
        <f t="shared" si="8"/>
        <v>1</v>
      </c>
      <c r="S1353" s="205">
        <f>VLOOKUP('SS taxation calculator'!$C$12,'SS taxation calculator'!$BC$6:$BF$16,2,FALSE)</f>
        <v>0</v>
      </c>
      <c r="T1353" s="132">
        <f t="shared" si="9"/>
        <v>0</v>
      </c>
    </row>
    <row r="1354" ht="15.75" customHeight="1">
      <c r="A1354" s="55">
        <f t="shared" si="16"/>
        <v>263500</v>
      </c>
      <c r="B1354" s="52">
        <f t="shared" si="14"/>
        <v>295000</v>
      </c>
      <c r="C1354" s="51">
        <f>'SS taxation calculator'!$G$7</f>
        <v>0</v>
      </c>
      <c r="D1354" s="52">
        <f>'SS taxation calculator'!$C$7+B1354+'SS taxation calculator'!$C$8+'SS taxation calculator'!$C$9*0.5-'Line By Line'!$E$12</f>
        <v>295000</v>
      </c>
      <c r="E1354" s="52">
        <f>IF(D1354&lt;'Line By Line'!$E$14,0,MIN(D1354-'Line By Line'!$E$14,'Line By Line'!$E$16))</f>
        <v>12000</v>
      </c>
      <c r="F1354" s="52">
        <f t="shared" si="3"/>
        <v>0</v>
      </c>
      <c r="G1354" s="51" t="str">
        <f t="shared" si="4"/>
        <v>50% of All SS</v>
      </c>
      <c r="H1354" s="51">
        <f>IF('Line By Line'!$E$14&lt;D1354,D1354-'Line By Line'!$E$14-E1354,0)</f>
        <v>251000</v>
      </c>
      <c r="I1354" s="52">
        <f>H1354*'SS taxation calculator'!$E$32</f>
        <v>213350</v>
      </c>
      <c r="J1354" s="52">
        <f t="shared" si="5"/>
        <v>0</v>
      </c>
      <c r="K1354" s="204" t="str">
        <f t="shared" si="6"/>
        <v>#DIV/0!</v>
      </c>
      <c r="L1354" s="54" t="str">
        <f>CONCATENATE("Adding $",ROUND(B1354/1000,1),"K actually added $",ROUND((B1354+(J1354-'SS taxation calculator'!$G$8))/1000,1),"K")</f>
        <v>Adding $295K actually added $295K</v>
      </c>
      <c r="M1354" s="61">
        <f>'SS taxation calculator'!$C$7+'SS taxation calculator'!$C$8+'SS taxation calculator'!$C$9+B1354</f>
        <v>295000</v>
      </c>
      <c r="N1354" s="55">
        <f>J1354+B1354+'SS taxation calculator'!$C$7</f>
        <v>295000</v>
      </c>
      <c r="O1354" s="55">
        <f t="shared" si="15"/>
        <v>31500</v>
      </c>
      <c r="P1354" s="132">
        <f>VLOOKUP('SS taxation calculator'!$C$12,'SS taxation calculator'!$BC$6:$BF$16,3,FALSE)</f>
        <v>0</v>
      </c>
      <c r="Q1354" s="132">
        <f>VLOOKUP('SS taxation calculator'!$C$12,'SS taxation calculator'!$BC$6:$BF$16,4,FALSE)</f>
        <v>0</v>
      </c>
      <c r="R1354" s="132">
        <f t="shared" si="8"/>
        <v>1</v>
      </c>
      <c r="S1354" s="205">
        <f>VLOOKUP('SS taxation calculator'!$C$12,'SS taxation calculator'!$BC$6:$BF$16,2,FALSE)</f>
        <v>0</v>
      </c>
      <c r="T1354" s="132">
        <f t="shared" si="9"/>
        <v>0</v>
      </c>
    </row>
    <row r="1355" ht="15.75" customHeight="1">
      <c r="A1355" s="55">
        <f t="shared" si="16"/>
        <v>264500</v>
      </c>
      <c r="B1355" s="52">
        <f t="shared" si="14"/>
        <v>296000</v>
      </c>
      <c r="C1355" s="51">
        <f>'SS taxation calculator'!$G$7</f>
        <v>0</v>
      </c>
      <c r="D1355" s="52">
        <f>'SS taxation calculator'!$C$7+B1355+'SS taxation calculator'!$C$8+'SS taxation calculator'!$C$9*0.5-'Line By Line'!$E$12</f>
        <v>296000</v>
      </c>
      <c r="E1355" s="52">
        <f>IF(D1355&lt;'Line By Line'!$E$14,0,MIN(D1355-'Line By Line'!$E$14,'Line By Line'!$E$16))</f>
        <v>12000</v>
      </c>
      <c r="F1355" s="52">
        <f t="shared" si="3"/>
        <v>0</v>
      </c>
      <c r="G1355" s="51" t="str">
        <f t="shared" si="4"/>
        <v>50% of All SS</v>
      </c>
      <c r="H1355" s="51">
        <f>IF('Line By Line'!$E$14&lt;D1355,D1355-'Line By Line'!$E$14-E1355,0)</f>
        <v>252000</v>
      </c>
      <c r="I1355" s="52">
        <f>H1355*'SS taxation calculator'!$E$32</f>
        <v>214200</v>
      </c>
      <c r="J1355" s="52">
        <f t="shared" si="5"/>
        <v>0</v>
      </c>
      <c r="K1355" s="204" t="str">
        <f t="shared" si="6"/>
        <v>#DIV/0!</v>
      </c>
      <c r="L1355" s="54" t="str">
        <f>CONCATENATE("Adding $",ROUND(B1355/1000,1),"K actually added $",ROUND((B1355+(J1355-'SS taxation calculator'!$G$8))/1000,1),"K")</f>
        <v>Adding $296K actually added $296K</v>
      </c>
      <c r="M1355" s="61">
        <f>'SS taxation calculator'!$C$7+'SS taxation calculator'!$C$8+'SS taxation calculator'!$C$9+B1355</f>
        <v>296000</v>
      </c>
      <c r="N1355" s="55">
        <f>J1355+B1355+'SS taxation calculator'!$C$7</f>
        <v>296000</v>
      </c>
      <c r="O1355" s="55">
        <f t="shared" si="15"/>
        <v>31500</v>
      </c>
      <c r="P1355" s="132">
        <f>VLOOKUP('SS taxation calculator'!$C$12,'SS taxation calculator'!$BC$6:$BF$16,3,FALSE)</f>
        <v>0</v>
      </c>
      <c r="Q1355" s="132">
        <f>VLOOKUP('SS taxation calculator'!$C$12,'SS taxation calculator'!$BC$6:$BF$16,4,FALSE)</f>
        <v>0</v>
      </c>
      <c r="R1355" s="132">
        <f t="shared" si="8"/>
        <v>1</v>
      </c>
      <c r="S1355" s="205">
        <f>VLOOKUP('SS taxation calculator'!$C$12,'SS taxation calculator'!$BC$6:$BF$16,2,FALSE)</f>
        <v>0</v>
      </c>
      <c r="T1355" s="132">
        <f t="shared" si="9"/>
        <v>0</v>
      </c>
    </row>
    <row r="1356" ht="15.75" customHeight="1">
      <c r="A1356" s="55">
        <f t="shared" si="16"/>
        <v>265500</v>
      </c>
      <c r="B1356" s="52">
        <f t="shared" si="14"/>
        <v>297000</v>
      </c>
      <c r="C1356" s="51">
        <f>'SS taxation calculator'!$G$7</f>
        <v>0</v>
      </c>
      <c r="D1356" s="52">
        <f>'SS taxation calculator'!$C$7+B1356+'SS taxation calculator'!$C$8+'SS taxation calculator'!$C$9*0.5-'Line By Line'!$E$12</f>
        <v>297000</v>
      </c>
      <c r="E1356" s="52">
        <f>IF(D1356&lt;'Line By Line'!$E$14,0,MIN(D1356-'Line By Line'!$E$14,'Line By Line'!$E$16))</f>
        <v>12000</v>
      </c>
      <c r="F1356" s="52">
        <f t="shared" si="3"/>
        <v>0</v>
      </c>
      <c r="G1356" s="51" t="str">
        <f t="shared" si="4"/>
        <v>50% of All SS</v>
      </c>
      <c r="H1356" s="51">
        <f>IF('Line By Line'!$E$14&lt;D1356,D1356-'Line By Line'!$E$14-E1356,0)</f>
        <v>253000</v>
      </c>
      <c r="I1356" s="52">
        <f>H1356*'SS taxation calculator'!$E$32</f>
        <v>215050</v>
      </c>
      <c r="J1356" s="52">
        <f t="shared" si="5"/>
        <v>0</v>
      </c>
      <c r="K1356" s="204" t="str">
        <f t="shared" si="6"/>
        <v>#DIV/0!</v>
      </c>
      <c r="L1356" s="54" t="str">
        <f>CONCATENATE("Adding $",ROUND(B1356/1000,1),"K actually added $",ROUND((B1356+(J1356-'SS taxation calculator'!$G$8))/1000,1),"K")</f>
        <v>Adding $297K actually added $297K</v>
      </c>
      <c r="M1356" s="61">
        <f>'SS taxation calculator'!$C$7+'SS taxation calculator'!$C$8+'SS taxation calculator'!$C$9+B1356</f>
        <v>297000</v>
      </c>
      <c r="N1356" s="55">
        <f>J1356+B1356+'SS taxation calculator'!$C$7</f>
        <v>297000</v>
      </c>
      <c r="O1356" s="55">
        <f t="shared" si="15"/>
        <v>31500</v>
      </c>
      <c r="P1356" s="132">
        <f>VLOOKUP('SS taxation calculator'!$C$12,'SS taxation calculator'!$BC$6:$BF$16,3,FALSE)</f>
        <v>0</v>
      </c>
      <c r="Q1356" s="132">
        <f>VLOOKUP('SS taxation calculator'!$C$12,'SS taxation calculator'!$BC$6:$BF$16,4,FALSE)</f>
        <v>0</v>
      </c>
      <c r="R1356" s="132">
        <f t="shared" si="8"/>
        <v>1</v>
      </c>
      <c r="S1356" s="205">
        <f>VLOOKUP('SS taxation calculator'!$C$12,'SS taxation calculator'!$BC$6:$BF$16,2,FALSE)</f>
        <v>0</v>
      </c>
      <c r="T1356" s="132">
        <f t="shared" si="9"/>
        <v>0</v>
      </c>
    </row>
    <row r="1357" ht="15.75" customHeight="1">
      <c r="A1357" s="55">
        <f t="shared" si="16"/>
        <v>266500</v>
      </c>
      <c r="B1357" s="52">
        <f t="shared" si="14"/>
        <v>298000</v>
      </c>
      <c r="C1357" s="51">
        <f>'SS taxation calculator'!$G$7</f>
        <v>0</v>
      </c>
      <c r="D1357" s="52">
        <f>'SS taxation calculator'!$C$7+B1357+'SS taxation calculator'!$C$8+'SS taxation calculator'!$C$9*0.5-'Line By Line'!$E$12</f>
        <v>298000</v>
      </c>
      <c r="E1357" s="52">
        <f>IF(D1357&lt;'Line By Line'!$E$14,0,MIN(D1357-'Line By Line'!$E$14,'Line By Line'!$E$16))</f>
        <v>12000</v>
      </c>
      <c r="F1357" s="52">
        <f t="shared" si="3"/>
        <v>0</v>
      </c>
      <c r="G1357" s="51" t="str">
        <f t="shared" si="4"/>
        <v>50% of All SS</v>
      </c>
      <c r="H1357" s="51">
        <f>IF('Line By Line'!$E$14&lt;D1357,D1357-'Line By Line'!$E$14-E1357,0)</f>
        <v>254000</v>
      </c>
      <c r="I1357" s="52">
        <f>H1357*'SS taxation calculator'!$E$32</f>
        <v>215900</v>
      </c>
      <c r="J1357" s="52">
        <f t="shared" si="5"/>
        <v>0</v>
      </c>
      <c r="K1357" s="204" t="str">
        <f t="shared" si="6"/>
        <v>#DIV/0!</v>
      </c>
      <c r="L1357" s="54" t="str">
        <f>CONCATENATE("Adding $",ROUND(B1357/1000,1),"K actually added $",ROUND((B1357+(J1357-'SS taxation calculator'!$G$8))/1000,1),"K")</f>
        <v>Adding $298K actually added $298K</v>
      </c>
      <c r="M1357" s="61">
        <f>'SS taxation calculator'!$C$7+'SS taxation calculator'!$C$8+'SS taxation calculator'!$C$9+B1357</f>
        <v>298000</v>
      </c>
      <c r="N1357" s="55">
        <f>J1357+B1357+'SS taxation calculator'!$C$7</f>
        <v>298000</v>
      </c>
      <c r="O1357" s="55">
        <f t="shared" si="15"/>
        <v>31500</v>
      </c>
      <c r="P1357" s="132">
        <f>VLOOKUP('SS taxation calculator'!$C$12,'SS taxation calculator'!$BC$6:$BF$16,3,FALSE)</f>
        <v>0</v>
      </c>
      <c r="Q1357" s="132">
        <f>VLOOKUP('SS taxation calculator'!$C$12,'SS taxation calculator'!$BC$6:$BF$16,4,FALSE)</f>
        <v>0</v>
      </c>
      <c r="R1357" s="132">
        <f t="shared" si="8"/>
        <v>1</v>
      </c>
      <c r="S1357" s="205">
        <f>VLOOKUP('SS taxation calculator'!$C$12,'SS taxation calculator'!$BC$6:$BF$16,2,FALSE)</f>
        <v>0</v>
      </c>
      <c r="T1357" s="132">
        <f t="shared" si="9"/>
        <v>0</v>
      </c>
    </row>
    <row r="1358" ht="15.75" customHeight="1">
      <c r="A1358" s="55">
        <f t="shared" si="16"/>
        <v>267500</v>
      </c>
      <c r="B1358" s="52">
        <f t="shared" si="14"/>
        <v>299000</v>
      </c>
      <c r="C1358" s="51">
        <f>'SS taxation calculator'!$G$7</f>
        <v>0</v>
      </c>
      <c r="D1358" s="52">
        <f>'SS taxation calculator'!$C$7+B1358+'SS taxation calculator'!$C$8+'SS taxation calculator'!$C$9*0.5-'Line By Line'!$E$12</f>
        <v>299000</v>
      </c>
      <c r="E1358" s="52">
        <f>IF(D1358&lt;'Line By Line'!$E$14,0,MIN(D1358-'Line By Line'!$E$14,'Line By Line'!$E$16))</f>
        <v>12000</v>
      </c>
      <c r="F1358" s="52">
        <f t="shared" si="3"/>
        <v>0</v>
      </c>
      <c r="G1358" s="51" t="str">
        <f t="shared" si="4"/>
        <v>50% of All SS</v>
      </c>
      <c r="H1358" s="51">
        <f>IF('Line By Line'!$E$14&lt;D1358,D1358-'Line By Line'!$E$14-E1358,0)</f>
        <v>255000</v>
      </c>
      <c r="I1358" s="52">
        <f>H1358*'SS taxation calculator'!$E$32</f>
        <v>216750</v>
      </c>
      <c r="J1358" s="52">
        <f t="shared" si="5"/>
        <v>0</v>
      </c>
      <c r="K1358" s="204" t="str">
        <f t="shared" si="6"/>
        <v>#DIV/0!</v>
      </c>
      <c r="L1358" s="54" t="str">
        <f>CONCATENATE("Adding $",ROUND(B1358/1000,1),"K actually added $",ROUND((B1358+(J1358-'SS taxation calculator'!$G$8))/1000,1),"K")</f>
        <v>Adding $299K actually added $299K</v>
      </c>
      <c r="M1358" s="61">
        <f>'SS taxation calculator'!$C$7+'SS taxation calculator'!$C$8+'SS taxation calculator'!$C$9+B1358</f>
        <v>299000</v>
      </c>
      <c r="N1358" s="55">
        <f>J1358+B1358+'SS taxation calculator'!$C$7</f>
        <v>299000</v>
      </c>
      <c r="O1358" s="55">
        <f t="shared" si="15"/>
        <v>31500</v>
      </c>
      <c r="P1358" s="132">
        <f>VLOOKUP('SS taxation calculator'!$C$12,'SS taxation calculator'!$BC$6:$BF$16,3,FALSE)</f>
        <v>0</v>
      </c>
      <c r="Q1358" s="132">
        <f>VLOOKUP('SS taxation calculator'!$C$12,'SS taxation calculator'!$BC$6:$BF$16,4,FALSE)</f>
        <v>0</v>
      </c>
      <c r="R1358" s="132">
        <f t="shared" si="8"/>
        <v>1</v>
      </c>
      <c r="S1358" s="205">
        <f>VLOOKUP('SS taxation calculator'!$C$12,'SS taxation calculator'!$BC$6:$BF$16,2,FALSE)</f>
        <v>0</v>
      </c>
      <c r="T1358" s="132">
        <f t="shared" si="9"/>
        <v>0</v>
      </c>
    </row>
    <row r="1359" ht="15.75" customHeight="1">
      <c r="A1359" s="55">
        <f t="shared" si="16"/>
        <v>268500</v>
      </c>
      <c r="B1359" s="52">
        <f t="shared" si="14"/>
        <v>300000</v>
      </c>
      <c r="C1359" s="51">
        <f>'SS taxation calculator'!$G$7</f>
        <v>0</v>
      </c>
      <c r="D1359" s="52">
        <f>'SS taxation calculator'!$C$7+B1359+'SS taxation calculator'!$C$8+'SS taxation calculator'!$C$9*0.5-'Line By Line'!$E$12</f>
        <v>300000</v>
      </c>
      <c r="E1359" s="52">
        <f>IF(D1359&lt;'Line By Line'!$E$14,0,MIN(D1359-'Line By Line'!$E$14,'Line By Line'!$E$16))</f>
        <v>12000</v>
      </c>
      <c r="F1359" s="52">
        <f t="shared" si="3"/>
        <v>0</v>
      </c>
      <c r="G1359" s="51" t="str">
        <f t="shared" si="4"/>
        <v>50% of All SS</v>
      </c>
      <c r="H1359" s="51">
        <f>IF('Line By Line'!$E$14&lt;D1359,D1359-'Line By Line'!$E$14-E1359,0)</f>
        <v>256000</v>
      </c>
      <c r="I1359" s="52">
        <f>H1359*'SS taxation calculator'!$E$32</f>
        <v>217600</v>
      </c>
      <c r="J1359" s="52">
        <f t="shared" si="5"/>
        <v>0</v>
      </c>
      <c r="K1359" s="204" t="str">
        <f t="shared" si="6"/>
        <v>#DIV/0!</v>
      </c>
      <c r="L1359" s="54" t="str">
        <f>CONCATENATE("Adding $",ROUND(B1359/1000,1),"K actually added $",ROUND((B1359+(J1359-'SS taxation calculator'!$G$8))/1000,1),"K")</f>
        <v>Adding $300K actually added $300K</v>
      </c>
      <c r="M1359" s="61">
        <f>'SS taxation calculator'!$C$7+'SS taxation calculator'!$C$8+'SS taxation calculator'!$C$9+B1359</f>
        <v>300000</v>
      </c>
      <c r="N1359" s="55">
        <f>J1359+B1359+'SS taxation calculator'!$C$7</f>
        <v>300000</v>
      </c>
      <c r="O1359" s="55">
        <f t="shared" si="15"/>
        <v>31500</v>
      </c>
      <c r="P1359" s="132">
        <f>VLOOKUP('SS taxation calculator'!$C$12,'SS taxation calculator'!$BC$6:$BF$16,3,FALSE)</f>
        <v>0</v>
      </c>
      <c r="Q1359" s="132">
        <f>VLOOKUP('SS taxation calculator'!$C$12,'SS taxation calculator'!$BC$6:$BF$16,4,FALSE)</f>
        <v>0</v>
      </c>
      <c r="R1359" s="132">
        <f t="shared" si="8"/>
        <v>1</v>
      </c>
      <c r="S1359" s="205">
        <f>VLOOKUP('SS taxation calculator'!$C$12,'SS taxation calculator'!$BC$6:$BF$16,2,FALSE)</f>
        <v>0</v>
      </c>
      <c r="T1359" s="132">
        <f t="shared" si="9"/>
        <v>0</v>
      </c>
    </row>
    <row r="1360" ht="15.75" customHeight="1">
      <c r="A1360" s="55">
        <f t="shared" ref="A1360:A1766" si="17">IF((N1360-O1360-T1360)&lt;0,0,N1360-O1360-T1360)</f>
        <v>269500</v>
      </c>
      <c r="B1360" s="52">
        <f t="shared" si="14"/>
        <v>301000</v>
      </c>
      <c r="C1360" s="51">
        <f>'SS taxation calculator'!$G$7</f>
        <v>0</v>
      </c>
      <c r="D1360" s="52">
        <f>'SS taxation calculator'!$C$7+B1360+'SS taxation calculator'!$C$8+'SS taxation calculator'!$C$9*0.5-'Line By Line'!$E$12</f>
        <v>301000</v>
      </c>
      <c r="E1360" s="52">
        <f>IF(D1360&lt;'Line By Line'!$E$14,0,MIN(D1360-'Line By Line'!$E$14,'Line By Line'!$E$16))</f>
        <v>12000</v>
      </c>
      <c r="F1360" s="52">
        <f t="shared" si="3"/>
        <v>0</v>
      </c>
      <c r="G1360" s="51" t="str">
        <f t="shared" si="4"/>
        <v>50% of All SS</v>
      </c>
      <c r="H1360" s="51">
        <f>IF('Line By Line'!$E$14&lt;D1360,D1360-'Line By Line'!$E$14-E1360,0)</f>
        <v>257000</v>
      </c>
      <c r="I1360" s="52">
        <f>H1360*'SS taxation calculator'!$E$32</f>
        <v>218450</v>
      </c>
      <c r="J1360" s="52">
        <f t="shared" si="5"/>
        <v>0</v>
      </c>
      <c r="K1360" s="204" t="str">
        <f t="shared" si="6"/>
        <v>#DIV/0!</v>
      </c>
      <c r="L1360" s="54" t="str">
        <f>CONCATENATE("Adding $",ROUND(B1360/1000,1),"K actually added $",ROUND((B1360+(J1360-'SS taxation calculator'!$G$8))/1000,1),"K")</f>
        <v>Adding $301K actually added $301K</v>
      </c>
      <c r="M1360" s="61">
        <f>'SS taxation calculator'!$C$7+'SS taxation calculator'!$C$8+'SS taxation calculator'!$C$9+B1360</f>
        <v>301000</v>
      </c>
      <c r="N1360" s="55">
        <f>J1360+B1360+'SS taxation calculator'!$C$7</f>
        <v>301000</v>
      </c>
      <c r="O1360" s="55">
        <f t="shared" si="15"/>
        <v>31500</v>
      </c>
      <c r="P1360" s="132">
        <f>VLOOKUP('SS taxation calculator'!$C$12,'SS taxation calculator'!$BC$6:$BF$16,3,FALSE)</f>
        <v>0</v>
      </c>
      <c r="Q1360" s="132">
        <f>VLOOKUP('SS taxation calculator'!$C$12,'SS taxation calculator'!$BC$6:$BF$16,4,FALSE)</f>
        <v>0</v>
      </c>
      <c r="R1360" s="132">
        <f t="shared" si="8"/>
        <v>1</v>
      </c>
      <c r="S1360" s="205">
        <f>VLOOKUP('SS taxation calculator'!$C$12,'SS taxation calculator'!$BC$6:$BF$16,2,FALSE)</f>
        <v>0</v>
      </c>
      <c r="T1360" s="132">
        <f t="shared" si="9"/>
        <v>0</v>
      </c>
    </row>
    <row r="1361" ht="15.75" customHeight="1">
      <c r="A1361" s="55">
        <f t="shared" si="17"/>
        <v>270500</v>
      </c>
      <c r="B1361" s="52">
        <f t="shared" si="14"/>
        <v>302000</v>
      </c>
      <c r="C1361" s="51">
        <f>'SS taxation calculator'!$G$7</f>
        <v>0</v>
      </c>
      <c r="D1361" s="52">
        <f>'SS taxation calculator'!$C$7+B1361+'SS taxation calculator'!$C$8+'SS taxation calculator'!$C$9*0.5-'Line By Line'!$E$12</f>
        <v>302000</v>
      </c>
      <c r="E1361" s="52">
        <f>IF(D1361&lt;'Line By Line'!$E$14,0,MIN(D1361-'Line By Line'!$E$14,'Line By Line'!$E$16))</f>
        <v>12000</v>
      </c>
      <c r="F1361" s="52">
        <f t="shared" si="3"/>
        <v>0</v>
      </c>
      <c r="G1361" s="51" t="str">
        <f t="shared" si="4"/>
        <v>50% of All SS</v>
      </c>
      <c r="H1361" s="51">
        <f>IF('Line By Line'!$E$14&lt;D1361,D1361-'Line By Line'!$E$14-E1361,0)</f>
        <v>258000</v>
      </c>
      <c r="I1361" s="52">
        <f>H1361*'SS taxation calculator'!$E$32</f>
        <v>219300</v>
      </c>
      <c r="J1361" s="52">
        <f t="shared" si="5"/>
        <v>0</v>
      </c>
      <c r="K1361" s="204" t="str">
        <f t="shared" si="6"/>
        <v>#DIV/0!</v>
      </c>
      <c r="L1361" s="54" t="str">
        <f>CONCATENATE("Adding $",ROUND(B1361/1000,1),"K actually added $",ROUND((B1361+(J1361-'SS taxation calculator'!$G$8))/1000,1),"K")</f>
        <v>Adding $302K actually added $302K</v>
      </c>
      <c r="M1361" s="61">
        <f>'SS taxation calculator'!$C$7+'SS taxation calculator'!$C$8+'SS taxation calculator'!$C$9+B1361</f>
        <v>302000</v>
      </c>
      <c r="N1361" s="55">
        <f>J1361+B1361+'SS taxation calculator'!$C$7</f>
        <v>302000</v>
      </c>
      <c r="O1361" s="55">
        <f t="shared" si="15"/>
        <v>31500</v>
      </c>
      <c r="P1361" s="132">
        <f>VLOOKUP('SS taxation calculator'!$C$12,'SS taxation calculator'!$BC$6:$BF$16,3,FALSE)</f>
        <v>0</v>
      </c>
      <c r="Q1361" s="132">
        <f>VLOOKUP('SS taxation calculator'!$C$12,'SS taxation calculator'!$BC$6:$BF$16,4,FALSE)</f>
        <v>0</v>
      </c>
      <c r="R1361" s="132">
        <f t="shared" si="8"/>
        <v>1</v>
      </c>
      <c r="S1361" s="205">
        <f>VLOOKUP('SS taxation calculator'!$C$12,'SS taxation calculator'!$BC$6:$BF$16,2,FALSE)</f>
        <v>0</v>
      </c>
      <c r="T1361" s="132">
        <f t="shared" si="9"/>
        <v>0</v>
      </c>
    </row>
    <row r="1362" ht="15.75" customHeight="1">
      <c r="A1362" s="55">
        <f t="shared" si="17"/>
        <v>271500</v>
      </c>
      <c r="B1362" s="52">
        <f t="shared" si="14"/>
        <v>303000</v>
      </c>
      <c r="C1362" s="51">
        <f>'SS taxation calculator'!$G$7</f>
        <v>0</v>
      </c>
      <c r="D1362" s="52">
        <f>'SS taxation calculator'!$C$7+B1362+'SS taxation calculator'!$C$8+'SS taxation calculator'!$C$9*0.5-'Line By Line'!$E$12</f>
        <v>303000</v>
      </c>
      <c r="E1362" s="52">
        <f>IF(D1362&lt;'Line By Line'!$E$14,0,MIN(D1362-'Line By Line'!$E$14,'Line By Line'!$E$16))</f>
        <v>12000</v>
      </c>
      <c r="F1362" s="52">
        <f t="shared" si="3"/>
        <v>0</v>
      </c>
      <c r="G1362" s="51" t="str">
        <f t="shared" si="4"/>
        <v>50% of All SS</v>
      </c>
      <c r="H1362" s="51">
        <f>IF('Line By Line'!$E$14&lt;D1362,D1362-'Line By Line'!$E$14-E1362,0)</f>
        <v>259000</v>
      </c>
      <c r="I1362" s="52">
        <f>H1362*'SS taxation calculator'!$E$32</f>
        <v>220150</v>
      </c>
      <c r="J1362" s="52">
        <f t="shared" si="5"/>
        <v>0</v>
      </c>
      <c r="K1362" s="204" t="str">
        <f t="shared" si="6"/>
        <v>#DIV/0!</v>
      </c>
      <c r="L1362" s="54" t="str">
        <f>CONCATENATE("Adding $",ROUND(B1362/1000,1),"K actually added $",ROUND((B1362+(J1362-'SS taxation calculator'!$G$8))/1000,1),"K")</f>
        <v>Adding $303K actually added $303K</v>
      </c>
      <c r="M1362" s="61">
        <f>'SS taxation calculator'!$C$7+'SS taxation calculator'!$C$8+'SS taxation calculator'!$C$9+B1362</f>
        <v>303000</v>
      </c>
      <c r="N1362" s="55">
        <f>J1362+B1362+'SS taxation calculator'!$C$7</f>
        <v>303000</v>
      </c>
      <c r="O1362" s="55">
        <f t="shared" si="15"/>
        <v>31500</v>
      </c>
      <c r="P1362" s="132">
        <f>VLOOKUP('SS taxation calculator'!$C$12,'SS taxation calculator'!$BC$6:$BF$16,3,FALSE)</f>
        <v>0</v>
      </c>
      <c r="Q1362" s="132">
        <f>VLOOKUP('SS taxation calculator'!$C$12,'SS taxation calculator'!$BC$6:$BF$16,4,FALSE)</f>
        <v>0</v>
      </c>
      <c r="R1362" s="132">
        <f t="shared" si="8"/>
        <v>1</v>
      </c>
      <c r="S1362" s="205">
        <f>VLOOKUP('SS taxation calculator'!$C$12,'SS taxation calculator'!$BC$6:$BF$16,2,FALSE)</f>
        <v>0</v>
      </c>
      <c r="T1362" s="132">
        <f t="shared" si="9"/>
        <v>0</v>
      </c>
    </row>
    <row r="1363" ht="15.75" customHeight="1">
      <c r="A1363" s="55">
        <f t="shared" si="17"/>
        <v>272500</v>
      </c>
      <c r="B1363" s="52">
        <f t="shared" si="14"/>
        <v>304000</v>
      </c>
      <c r="C1363" s="51">
        <f>'SS taxation calculator'!$G$7</f>
        <v>0</v>
      </c>
      <c r="D1363" s="52">
        <f>'SS taxation calculator'!$C$7+B1363+'SS taxation calculator'!$C$8+'SS taxation calculator'!$C$9*0.5-'Line By Line'!$E$12</f>
        <v>304000</v>
      </c>
      <c r="E1363" s="52">
        <f>IF(D1363&lt;'Line By Line'!$E$14,0,MIN(D1363-'Line By Line'!$E$14,'Line By Line'!$E$16))</f>
        <v>12000</v>
      </c>
      <c r="F1363" s="52">
        <f t="shared" si="3"/>
        <v>0</v>
      </c>
      <c r="G1363" s="51" t="str">
        <f t="shared" si="4"/>
        <v>50% of All SS</v>
      </c>
      <c r="H1363" s="51">
        <f>IF('Line By Line'!$E$14&lt;D1363,D1363-'Line By Line'!$E$14-E1363,0)</f>
        <v>260000</v>
      </c>
      <c r="I1363" s="52">
        <f>H1363*'SS taxation calculator'!$E$32</f>
        <v>221000</v>
      </c>
      <c r="J1363" s="52">
        <f t="shared" si="5"/>
        <v>0</v>
      </c>
      <c r="K1363" s="204" t="str">
        <f t="shared" si="6"/>
        <v>#DIV/0!</v>
      </c>
      <c r="L1363" s="54" t="str">
        <f>CONCATENATE("Adding $",ROUND(B1363/1000,1),"K actually added $",ROUND((B1363+(J1363-'SS taxation calculator'!$G$8))/1000,1),"K")</f>
        <v>Adding $304K actually added $304K</v>
      </c>
      <c r="M1363" s="61">
        <f>'SS taxation calculator'!$C$7+'SS taxation calculator'!$C$8+'SS taxation calculator'!$C$9+B1363</f>
        <v>304000</v>
      </c>
      <c r="N1363" s="55">
        <f>J1363+B1363+'SS taxation calculator'!$C$7</f>
        <v>304000</v>
      </c>
      <c r="O1363" s="55">
        <f t="shared" si="15"/>
        <v>31500</v>
      </c>
      <c r="P1363" s="132">
        <f>VLOOKUP('SS taxation calculator'!$C$12,'SS taxation calculator'!$BC$6:$BF$16,3,FALSE)</f>
        <v>0</v>
      </c>
      <c r="Q1363" s="132">
        <f>VLOOKUP('SS taxation calculator'!$C$12,'SS taxation calculator'!$BC$6:$BF$16,4,FALSE)</f>
        <v>0</v>
      </c>
      <c r="R1363" s="132">
        <f t="shared" si="8"/>
        <v>1</v>
      </c>
      <c r="S1363" s="205">
        <f>VLOOKUP('SS taxation calculator'!$C$12,'SS taxation calculator'!$BC$6:$BF$16,2,FALSE)</f>
        <v>0</v>
      </c>
      <c r="T1363" s="132">
        <f t="shared" si="9"/>
        <v>0</v>
      </c>
    </row>
    <row r="1364" ht="15.75" customHeight="1">
      <c r="A1364" s="55">
        <f t="shared" si="17"/>
        <v>273500</v>
      </c>
      <c r="B1364" s="52">
        <f t="shared" si="14"/>
        <v>305000</v>
      </c>
      <c r="C1364" s="51">
        <f>'SS taxation calculator'!$G$7</f>
        <v>0</v>
      </c>
      <c r="D1364" s="52">
        <f>'SS taxation calculator'!$C$7+B1364+'SS taxation calculator'!$C$8+'SS taxation calculator'!$C$9*0.5-'Line By Line'!$E$12</f>
        <v>305000</v>
      </c>
      <c r="E1364" s="52">
        <f>IF(D1364&lt;'Line By Line'!$E$14,0,MIN(D1364-'Line By Line'!$E$14,'Line By Line'!$E$16))</f>
        <v>12000</v>
      </c>
      <c r="F1364" s="52">
        <f t="shared" si="3"/>
        <v>0</v>
      </c>
      <c r="G1364" s="51" t="str">
        <f t="shared" si="4"/>
        <v>50% of All SS</v>
      </c>
      <c r="H1364" s="51">
        <f>IF('Line By Line'!$E$14&lt;D1364,D1364-'Line By Line'!$E$14-E1364,0)</f>
        <v>261000</v>
      </c>
      <c r="I1364" s="52">
        <f>H1364*'SS taxation calculator'!$E$32</f>
        <v>221850</v>
      </c>
      <c r="J1364" s="52">
        <f t="shared" si="5"/>
        <v>0</v>
      </c>
      <c r="K1364" s="204" t="str">
        <f t="shared" si="6"/>
        <v>#DIV/0!</v>
      </c>
      <c r="L1364" s="54" t="str">
        <f>CONCATENATE("Adding $",ROUND(B1364/1000,1),"K actually added $",ROUND((B1364+(J1364-'SS taxation calculator'!$G$8))/1000,1),"K")</f>
        <v>Adding $305K actually added $305K</v>
      </c>
      <c r="M1364" s="61">
        <f>'SS taxation calculator'!$C$7+'SS taxation calculator'!$C$8+'SS taxation calculator'!$C$9+B1364</f>
        <v>305000</v>
      </c>
      <c r="N1364" s="55">
        <f>J1364+B1364+'SS taxation calculator'!$C$7</f>
        <v>305000</v>
      </c>
      <c r="O1364" s="55">
        <f t="shared" si="15"/>
        <v>31500</v>
      </c>
      <c r="P1364" s="132">
        <f>VLOOKUP('SS taxation calculator'!$C$12,'SS taxation calculator'!$BC$6:$BF$16,3,FALSE)</f>
        <v>0</v>
      </c>
      <c r="Q1364" s="132">
        <f>VLOOKUP('SS taxation calculator'!$C$12,'SS taxation calculator'!$BC$6:$BF$16,4,FALSE)</f>
        <v>0</v>
      </c>
      <c r="R1364" s="132">
        <f t="shared" si="8"/>
        <v>1</v>
      </c>
      <c r="S1364" s="205">
        <f>VLOOKUP('SS taxation calculator'!$C$12,'SS taxation calculator'!$BC$6:$BF$16,2,FALSE)</f>
        <v>0</v>
      </c>
      <c r="T1364" s="132">
        <f t="shared" si="9"/>
        <v>0</v>
      </c>
    </row>
    <row r="1365" ht="15.75" customHeight="1">
      <c r="A1365" s="55">
        <f t="shared" si="17"/>
        <v>274500</v>
      </c>
      <c r="B1365" s="52">
        <f t="shared" si="14"/>
        <v>306000</v>
      </c>
      <c r="C1365" s="51">
        <f>'SS taxation calculator'!$G$7</f>
        <v>0</v>
      </c>
      <c r="D1365" s="52">
        <f>'SS taxation calculator'!$C$7+B1365+'SS taxation calculator'!$C$8+'SS taxation calculator'!$C$9*0.5-'Line By Line'!$E$12</f>
        <v>306000</v>
      </c>
      <c r="E1365" s="52">
        <f>IF(D1365&lt;'Line By Line'!$E$14,0,MIN(D1365-'Line By Line'!$E$14,'Line By Line'!$E$16))</f>
        <v>12000</v>
      </c>
      <c r="F1365" s="52">
        <f t="shared" si="3"/>
        <v>0</v>
      </c>
      <c r="G1365" s="51" t="str">
        <f t="shared" si="4"/>
        <v>50% of All SS</v>
      </c>
      <c r="H1365" s="51">
        <f>IF('Line By Line'!$E$14&lt;D1365,D1365-'Line By Line'!$E$14-E1365,0)</f>
        <v>262000</v>
      </c>
      <c r="I1365" s="52">
        <f>H1365*'SS taxation calculator'!$E$32</f>
        <v>222700</v>
      </c>
      <c r="J1365" s="52">
        <f t="shared" si="5"/>
        <v>0</v>
      </c>
      <c r="K1365" s="204" t="str">
        <f t="shared" si="6"/>
        <v>#DIV/0!</v>
      </c>
      <c r="L1365" s="54" t="str">
        <f>CONCATENATE("Adding $",ROUND(B1365/1000,1),"K actually added $",ROUND((B1365+(J1365-'SS taxation calculator'!$G$8))/1000,1),"K")</f>
        <v>Adding $306K actually added $306K</v>
      </c>
      <c r="M1365" s="61">
        <f>'SS taxation calculator'!$C$7+'SS taxation calculator'!$C$8+'SS taxation calculator'!$C$9+B1365</f>
        <v>306000</v>
      </c>
      <c r="N1365" s="55">
        <f>J1365+B1365+'SS taxation calculator'!$C$7</f>
        <v>306000</v>
      </c>
      <c r="O1365" s="55">
        <f t="shared" si="15"/>
        <v>31500</v>
      </c>
      <c r="P1365" s="132">
        <f>VLOOKUP('SS taxation calculator'!$C$12,'SS taxation calculator'!$BC$6:$BF$16,3,FALSE)</f>
        <v>0</v>
      </c>
      <c r="Q1365" s="132">
        <f>VLOOKUP('SS taxation calculator'!$C$12,'SS taxation calculator'!$BC$6:$BF$16,4,FALSE)</f>
        <v>0</v>
      </c>
      <c r="R1365" s="132">
        <f t="shared" si="8"/>
        <v>1</v>
      </c>
      <c r="S1365" s="205">
        <f>VLOOKUP('SS taxation calculator'!$C$12,'SS taxation calculator'!$BC$6:$BF$16,2,FALSE)</f>
        <v>0</v>
      </c>
      <c r="T1365" s="132">
        <f t="shared" si="9"/>
        <v>0</v>
      </c>
    </row>
    <row r="1366" ht="15.75" customHeight="1">
      <c r="A1366" s="55">
        <f t="shared" si="17"/>
        <v>275500</v>
      </c>
      <c r="B1366" s="52">
        <f t="shared" si="14"/>
        <v>307000</v>
      </c>
      <c r="C1366" s="51">
        <f>'SS taxation calculator'!$G$7</f>
        <v>0</v>
      </c>
      <c r="D1366" s="52">
        <f>'SS taxation calculator'!$C$7+B1366+'SS taxation calculator'!$C$8+'SS taxation calculator'!$C$9*0.5-'Line By Line'!$E$12</f>
        <v>307000</v>
      </c>
      <c r="E1366" s="52">
        <f>IF(D1366&lt;'Line By Line'!$E$14,0,MIN(D1366-'Line By Line'!$E$14,'Line By Line'!$E$16))</f>
        <v>12000</v>
      </c>
      <c r="F1366" s="52">
        <f t="shared" si="3"/>
        <v>0</v>
      </c>
      <c r="G1366" s="51" t="str">
        <f t="shared" si="4"/>
        <v>50% of All SS</v>
      </c>
      <c r="H1366" s="51">
        <f>IF('Line By Line'!$E$14&lt;D1366,D1366-'Line By Line'!$E$14-E1366,0)</f>
        <v>263000</v>
      </c>
      <c r="I1366" s="52">
        <f>H1366*'SS taxation calculator'!$E$32</f>
        <v>223550</v>
      </c>
      <c r="J1366" s="52">
        <f t="shared" si="5"/>
        <v>0</v>
      </c>
      <c r="K1366" s="204" t="str">
        <f t="shared" si="6"/>
        <v>#DIV/0!</v>
      </c>
      <c r="L1366" s="54" t="str">
        <f>CONCATENATE("Adding $",ROUND(B1366/1000,1),"K actually added $",ROUND((B1366+(J1366-'SS taxation calculator'!$G$8))/1000,1),"K")</f>
        <v>Adding $307K actually added $307K</v>
      </c>
      <c r="M1366" s="61">
        <f>'SS taxation calculator'!$C$7+'SS taxation calculator'!$C$8+'SS taxation calculator'!$C$9+B1366</f>
        <v>307000</v>
      </c>
      <c r="N1366" s="55">
        <f>J1366+B1366+'SS taxation calculator'!$C$7</f>
        <v>307000</v>
      </c>
      <c r="O1366" s="55">
        <f t="shared" si="15"/>
        <v>31500</v>
      </c>
      <c r="P1366" s="132">
        <f>VLOOKUP('SS taxation calculator'!$C$12,'SS taxation calculator'!$BC$6:$BF$16,3,FALSE)</f>
        <v>0</v>
      </c>
      <c r="Q1366" s="132">
        <f>VLOOKUP('SS taxation calculator'!$C$12,'SS taxation calculator'!$BC$6:$BF$16,4,FALSE)</f>
        <v>0</v>
      </c>
      <c r="R1366" s="132">
        <f t="shared" si="8"/>
        <v>1</v>
      </c>
      <c r="S1366" s="205">
        <f>VLOOKUP('SS taxation calculator'!$C$12,'SS taxation calculator'!$BC$6:$BF$16,2,FALSE)</f>
        <v>0</v>
      </c>
      <c r="T1366" s="132">
        <f t="shared" si="9"/>
        <v>0</v>
      </c>
    </row>
    <row r="1367" ht="15.75" customHeight="1">
      <c r="A1367" s="55">
        <f t="shared" si="17"/>
        <v>276500</v>
      </c>
      <c r="B1367" s="52">
        <f t="shared" si="14"/>
        <v>308000</v>
      </c>
      <c r="C1367" s="51">
        <f>'SS taxation calculator'!$G$7</f>
        <v>0</v>
      </c>
      <c r="D1367" s="52">
        <f>'SS taxation calculator'!$C$7+B1367+'SS taxation calculator'!$C$8+'SS taxation calculator'!$C$9*0.5-'Line By Line'!$E$12</f>
        <v>308000</v>
      </c>
      <c r="E1367" s="52">
        <f>IF(D1367&lt;'Line By Line'!$E$14,0,MIN(D1367-'Line By Line'!$E$14,'Line By Line'!$E$16))</f>
        <v>12000</v>
      </c>
      <c r="F1367" s="52">
        <f t="shared" si="3"/>
        <v>0</v>
      </c>
      <c r="G1367" s="51" t="str">
        <f t="shared" si="4"/>
        <v>50% of All SS</v>
      </c>
      <c r="H1367" s="51">
        <f>IF('Line By Line'!$E$14&lt;D1367,D1367-'Line By Line'!$E$14-E1367,0)</f>
        <v>264000</v>
      </c>
      <c r="I1367" s="52">
        <f>H1367*'SS taxation calculator'!$E$32</f>
        <v>224400</v>
      </c>
      <c r="J1367" s="52">
        <f t="shared" si="5"/>
        <v>0</v>
      </c>
      <c r="K1367" s="204" t="str">
        <f t="shared" si="6"/>
        <v>#DIV/0!</v>
      </c>
      <c r="L1367" s="54" t="str">
        <f>CONCATENATE("Adding $",ROUND(B1367/1000,1),"K actually added $",ROUND((B1367+(J1367-'SS taxation calculator'!$G$8))/1000,1),"K")</f>
        <v>Adding $308K actually added $308K</v>
      </c>
      <c r="M1367" s="61">
        <f>'SS taxation calculator'!$C$7+'SS taxation calculator'!$C$8+'SS taxation calculator'!$C$9+B1367</f>
        <v>308000</v>
      </c>
      <c r="N1367" s="55">
        <f>J1367+B1367+'SS taxation calculator'!$C$7</f>
        <v>308000</v>
      </c>
      <c r="O1367" s="55">
        <f t="shared" si="15"/>
        <v>31500</v>
      </c>
      <c r="P1367" s="132">
        <f>VLOOKUP('SS taxation calculator'!$C$12,'SS taxation calculator'!$BC$6:$BF$16,3,FALSE)</f>
        <v>0</v>
      </c>
      <c r="Q1367" s="132">
        <f>VLOOKUP('SS taxation calculator'!$C$12,'SS taxation calculator'!$BC$6:$BF$16,4,FALSE)</f>
        <v>0</v>
      </c>
      <c r="R1367" s="132">
        <f t="shared" si="8"/>
        <v>1</v>
      </c>
      <c r="S1367" s="205">
        <f>VLOOKUP('SS taxation calculator'!$C$12,'SS taxation calculator'!$BC$6:$BF$16,2,FALSE)</f>
        <v>0</v>
      </c>
      <c r="T1367" s="132">
        <f t="shared" si="9"/>
        <v>0</v>
      </c>
    </row>
    <row r="1368" ht="15.75" customHeight="1">
      <c r="A1368" s="55">
        <f t="shared" si="17"/>
        <v>277500</v>
      </c>
      <c r="B1368" s="52">
        <f t="shared" si="14"/>
        <v>309000</v>
      </c>
      <c r="C1368" s="51">
        <f>'SS taxation calculator'!$G$7</f>
        <v>0</v>
      </c>
      <c r="D1368" s="52">
        <f>'SS taxation calculator'!$C$7+B1368+'SS taxation calculator'!$C$8+'SS taxation calculator'!$C$9*0.5-'Line By Line'!$E$12</f>
        <v>309000</v>
      </c>
      <c r="E1368" s="52">
        <f>IF(D1368&lt;'Line By Line'!$E$14,0,MIN(D1368-'Line By Line'!$E$14,'Line By Line'!$E$16))</f>
        <v>12000</v>
      </c>
      <c r="F1368" s="52">
        <f t="shared" si="3"/>
        <v>0</v>
      </c>
      <c r="G1368" s="51" t="str">
        <f t="shared" si="4"/>
        <v>50% of All SS</v>
      </c>
      <c r="H1368" s="51">
        <f>IF('Line By Line'!$E$14&lt;D1368,D1368-'Line By Line'!$E$14-E1368,0)</f>
        <v>265000</v>
      </c>
      <c r="I1368" s="52">
        <f>H1368*'SS taxation calculator'!$E$32</f>
        <v>225250</v>
      </c>
      <c r="J1368" s="52">
        <f t="shared" si="5"/>
        <v>0</v>
      </c>
      <c r="K1368" s="204" t="str">
        <f t="shared" si="6"/>
        <v>#DIV/0!</v>
      </c>
      <c r="L1368" s="54" t="str">
        <f>CONCATENATE("Adding $",ROUND(B1368/1000,1),"K actually added $",ROUND((B1368+(J1368-'SS taxation calculator'!$G$8))/1000,1),"K")</f>
        <v>Adding $309K actually added $309K</v>
      </c>
      <c r="M1368" s="61">
        <f>'SS taxation calculator'!$C$7+'SS taxation calculator'!$C$8+'SS taxation calculator'!$C$9+B1368</f>
        <v>309000</v>
      </c>
      <c r="N1368" s="55">
        <f>J1368+B1368+'SS taxation calculator'!$C$7</f>
        <v>309000</v>
      </c>
      <c r="O1368" s="55">
        <f t="shared" si="15"/>
        <v>31500</v>
      </c>
      <c r="P1368" s="132">
        <f>VLOOKUP('SS taxation calculator'!$C$12,'SS taxation calculator'!$BC$6:$BF$16,3,FALSE)</f>
        <v>0</v>
      </c>
      <c r="Q1368" s="132">
        <f>VLOOKUP('SS taxation calculator'!$C$12,'SS taxation calculator'!$BC$6:$BF$16,4,FALSE)</f>
        <v>0</v>
      </c>
      <c r="R1368" s="132">
        <f t="shared" si="8"/>
        <v>1</v>
      </c>
      <c r="S1368" s="205">
        <f>VLOOKUP('SS taxation calculator'!$C$12,'SS taxation calculator'!$BC$6:$BF$16,2,FALSE)</f>
        <v>0</v>
      </c>
      <c r="T1368" s="132">
        <f t="shared" si="9"/>
        <v>0</v>
      </c>
    </row>
    <row r="1369" ht="15.75" customHeight="1">
      <c r="A1369" s="55">
        <f t="shared" si="17"/>
        <v>278500</v>
      </c>
      <c r="B1369" s="52">
        <f t="shared" si="14"/>
        <v>310000</v>
      </c>
      <c r="C1369" s="51">
        <f>'SS taxation calculator'!$G$7</f>
        <v>0</v>
      </c>
      <c r="D1369" s="52">
        <f>'SS taxation calculator'!$C$7+B1369+'SS taxation calculator'!$C$8+'SS taxation calculator'!$C$9*0.5-'Line By Line'!$E$12</f>
        <v>310000</v>
      </c>
      <c r="E1369" s="52">
        <f>IF(D1369&lt;'Line By Line'!$E$14,0,MIN(D1369-'Line By Line'!$E$14,'Line By Line'!$E$16))</f>
        <v>12000</v>
      </c>
      <c r="F1369" s="52">
        <f t="shared" si="3"/>
        <v>0</v>
      </c>
      <c r="G1369" s="51" t="str">
        <f t="shared" si="4"/>
        <v>50% of All SS</v>
      </c>
      <c r="H1369" s="51">
        <f>IF('Line By Line'!$E$14&lt;D1369,D1369-'Line By Line'!$E$14-E1369,0)</f>
        <v>266000</v>
      </c>
      <c r="I1369" s="52">
        <f>H1369*'SS taxation calculator'!$E$32</f>
        <v>226100</v>
      </c>
      <c r="J1369" s="52">
        <f t="shared" si="5"/>
        <v>0</v>
      </c>
      <c r="K1369" s="204" t="str">
        <f t="shared" si="6"/>
        <v>#DIV/0!</v>
      </c>
      <c r="L1369" s="54" t="str">
        <f>CONCATENATE("Adding $",ROUND(B1369/1000,1),"K actually added $",ROUND((B1369+(J1369-'SS taxation calculator'!$G$8))/1000,1),"K")</f>
        <v>Adding $310K actually added $310K</v>
      </c>
      <c r="M1369" s="61">
        <f>'SS taxation calculator'!$C$7+'SS taxation calculator'!$C$8+'SS taxation calculator'!$C$9+B1369</f>
        <v>310000</v>
      </c>
      <c r="N1369" s="55">
        <f>J1369+B1369+'SS taxation calculator'!$C$7</f>
        <v>310000</v>
      </c>
      <c r="O1369" s="55">
        <f t="shared" si="15"/>
        <v>31500</v>
      </c>
      <c r="P1369" s="132">
        <f>VLOOKUP('SS taxation calculator'!$C$12,'SS taxation calculator'!$BC$6:$BF$16,3,FALSE)</f>
        <v>0</v>
      </c>
      <c r="Q1369" s="132">
        <f>VLOOKUP('SS taxation calculator'!$C$12,'SS taxation calculator'!$BC$6:$BF$16,4,FALSE)</f>
        <v>0</v>
      </c>
      <c r="R1369" s="132">
        <f t="shared" si="8"/>
        <v>1</v>
      </c>
      <c r="S1369" s="205">
        <f>VLOOKUP('SS taxation calculator'!$C$12,'SS taxation calculator'!$BC$6:$BF$16,2,FALSE)</f>
        <v>0</v>
      </c>
      <c r="T1369" s="132">
        <f t="shared" si="9"/>
        <v>0</v>
      </c>
    </row>
    <row r="1370" ht="15.75" customHeight="1">
      <c r="A1370" s="55">
        <f t="shared" si="17"/>
        <v>279500</v>
      </c>
      <c r="B1370" s="52">
        <f t="shared" si="14"/>
        <v>311000</v>
      </c>
      <c r="C1370" s="51">
        <f>'SS taxation calculator'!$G$7</f>
        <v>0</v>
      </c>
      <c r="D1370" s="52">
        <f>'SS taxation calculator'!$C$7+B1370+'SS taxation calculator'!$C$8+'SS taxation calculator'!$C$9*0.5-'Line By Line'!$E$12</f>
        <v>311000</v>
      </c>
      <c r="E1370" s="52">
        <f>IF(D1370&lt;'Line By Line'!$E$14,0,MIN(D1370-'Line By Line'!$E$14,'Line By Line'!$E$16))</f>
        <v>12000</v>
      </c>
      <c r="F1370" s="52">
        <f t="shared" si="3"/>
        <v>0</v>
      </c>
      <c r="G1370" s="51" t="str">
        <f t="shared" si="4"/>
        <v>50% of All SS</v>
      </c>
      <c r="H1370" s="51">
        <f>IF('Line By Line'!$E$14&lt;D1370,D1370-'Line By Line'!$E$14-E1370,0)</f>
        <v>267000</v>
      </c>
      <c r="I1370" s="52">
        <f>H1370*'SS taxation calculator'!$E$32</f>
        <v>226950</v>
      </c>
      <c r="J1370" s="52">
        <f t="shared" si="5"/>
        <v>0</v>
      </c>
      <c r="K1370" s="204" t="str">
        <f t="shared" si="6"/>
        <v>#DIV/0!</v>
      </c>
      <c r="L1370" s="54" t="str">
        <f>CONCATENATE("Adding $",ROUND(B1370/1000,1),"K actually added $",ROUND((B1370+(J1370-'SS taxation calculator'!$G$8))/1000,1),"K")</f>
        <v>Adding $311K actually added $311K</v>
      </c>
      <c r="M1370" s="61">
        <f>'SS taxation calculator'!$C$7+'SS taxation calculator'!$C$8+'SS taxation calculator'!$C$9+B1370</f>
        <v>311000</v>
      </c>
      <c r="N1370" s="55">
        <f>J1370+B1370+'SS taxation calculator'!$C$7</f>
        <v>311000</v>
      </c>
      <c r="O1370" s="55">
        <f t="shared" si="15"/>
        <v>31500</v>
      </c>
      <c r="P1370" s="132">
        <f>VLOOKUP('SS taxation calculator'!$C$12,'SS taxation calculator'!$BC$6:$BF$16,3,FALSE)</f>
        <v>0</v>
      </c>
      <c r="Q1370" s="132">
        <f>VLOOKUP('SS taxation calculator'!$C$12,'SS taxation calculator'!$BC$6:$BF$16,4,FALSE)</f>
        <v>0</v>
      </c>
      <c r="R1370" s="132">
        <f t="shared" si="8"/>
        <v>1</v>
      </c>
      <c r="S1370" s="205">
        <f>VLOOKUP('SS taxation calculator'!$C$12,'SS taxation calculator'!$BC$6:$BF$16,2,FALSE)</f>
        <v>0</v>
      </c>
      <c r="T1370" s="132">
        <f t="shared" si="9"/>
        <v>0</v>
      </c>
    </row>
    <row r="1371" ht="15.75" customHeight="1">
      <c r="A1371" s="55">
        <f t="shared" si="17"/>
        <v>280500</v>
      </c>
      <c r="B1371" s="52">
        <f t="shared" si="14"/>
        <v>312000</v>
      </c>
      <c r="C1371" s="51">
        <f>'SS taxation calculator'!$G$7</f>
        <v>0</v>
      </c>
      <c r="D1371" s="52">
        <f>'SS taxation calculator'!$C$7+B1371+'SS taxation calculator'!$C$8+'SS taxation calculator'!$C$9*0.5-'Line By Line'!$E$12</f>
        <v>312000</v>
      </c>
      <c r="E1371" s="52">
        <f>IF(D1371&lt;'Line By Line'!$E$14,0,MIN(D1371-'Line By Line'!$E$14,'Line By Line'!$E$16))</f>
        <v>12000</v>
      </c>
      <c r="F1371" s="52">
        <f t="shared" si="3"/>
        <v>0</v>
      </c>
      <c r="G1371" s="51" t="str">
        <f t="shared" si="4"/>
        <v>50% of All SS</v>
      </c>
      <c r="H1371" s="51">
        <f>IF('Line By Line'!$E$14&lt;D1371,D1371-'Line By Line'!$E$14-E1371,0)</f>
        <v>268000</v>
      </c>
      <c r="I1371" s="52">
        <f>H1371*'SS taxation calculator'!$E$32</f>
        <v>227800</v>
      </c>
      <c r="J1371" s="52">
        <f t="shared" si="5"/>
        <v>0</v>
      </c>
      <c r="K1371" s="204" t="str">
        <f t="shared" si="6"/>
        <v>#DIV/0!</v>
      </c>
      <c r="L1371" s="54" t="str">
        <f>CONCATENATE("Adding $",ROUND(B1371/1000,1),"K actually added $",ROUND((B1371+(J1371-'SS taxation calculator'!$G$8))/1000,1),"K")</f>
        <v>Adding $312K actually added $312K</v>
      </c>
      <c r="M1371" s="61">
        <f>'SS taxation calculator'!$C$7+'SS taxation calculator'!$C$8+'SS taxation calculator'!$C$9+B1371</f>
        <v>312000</v>
      </c>
      <c r="N1371" s="55">
        <f>J1371+B1371+'SS taxation calculator'!$C$7</f>
        <v>312000</v>
      </c>
      <c r="O1371" s="55">
        <f t="shared" si="15"/>
        <v>31500</v>
      </c>
      <c r="P1371" s="132">
        <f>VLOOKUP('SS taxation calculator'!$C$12,'SS taxation calculator'!$BC$6:$BF$16,3,FALSE)</f>
        <v>0</v>
      </c>
      <c r="Q1371" s="132">
        <f>VLOOKUP('SS taxation calculator'!$C$12,'SS taxation calculator'!$BC$6:$BF$16,4,FALSE)</f>
        <v>0</v>
      </c>
      <c r="R1371" s="132">
        <f t="shared" si="8"/>
        <v>1</v>
      </c>
      <c r="S1371" s="205">
        <f>VLOOKUP('SS taxation calculator'!$C$12,'SS taxation calculator'!$BC$6:$BF$16,2,FALSE)</f>
        <v>0</v>
      </c>
      <c r="T1371" s="132">
        <f t="shared" si="9"/>
        <v>0</v>
      </c>
    </row>
    <row r="1372" ht="15.75" customHeight="1">
      <c r="A1372" s="55">
        <f t="shared" si="17"/>
        <v>281500</v>
      </c>
      <c r="B1372" s="52">
        <f t="shared" si="14"/>
        <v>313000</v>
      </c>
      <c r="C1372" s="51">
        <f>'SS taxation calculator'!$G$7</f>
        <v>0</v>
      </c>
      <c r="D1372" s="52">
        <f>'SS taxation calculator'!$C$7+B1372+'SS taxation calculator'!$C$8+'SS taxation calculator'!$C$9*0.5-'Line By Line'!$E$12</f>
        <v>313000</v>
      </c>
      <c r="E1372" s="52">
        <f>IF(D1372&lt;'Line By Line'!$E$14,0,MIN(D1372-'Line By Line'!$E$14,'Line By Line'!$E$16))</f>
        <v>12000</v>
      </c>
      <c r="F1372" s="52">
        <f t="shared" si="3"/>
        <v>0</v>
      </c>
      <c r="G1372" s="51" t="str">
        <f t="shared" si="4"/>
        <v>50% of All SS</v>
      </c>
      <c r="H1372" s="51">
        <f>IF('Line By Line'!$E$14&lt;D1372,D1372-'Line By Line'!$E$14-E1372,0)</f>
        <v>269000</v>
      </c>
      <c r="I1372" s="52">
        <f>H1372*'SS taxation calculator'!$E$32</f>
        <v>228650</v>
      </c>
      <c r="J1372" s="52">
        <f t="shared" si="5"/>
        <v>0</v>
      </c>
      <c r="K1372" s="204" t="str">
        <f t="shared" si="6"/>
        <v>#DIV/0!</v>
      </c>
      <c r="L1372" s="54" t="str">
        <f>CONCATENATE("Adding $",ROUND(B1372/1000,1),"K actually added $",ROUND((B1372+(J1372-'SS taxation calculator'!$G$8))/1000,1),"K")</f>
        <v>Adding $313K actually added $313K</v>
      </c>
      <c r="M1372" s="61">
        <f>'SS taxation calculator'!$C$7+'SS taxation calculator'!$C$8+'SS taxation calculator'!$C$9+B1372</f>
        <v>313000</v>
      </c>
      <c r="N1372" s="55">
        <f>J1372+B1372+'SS taxation calculator'!$C$7</f>
        <v>313000</v>
      </c>
      <c r="O1372" s="55">
        <f t="shared" si="15"/>
        <v>31500</v>
      </c>
      <c r="P1372" s="132">
        <f>VLOOKUP('SS taxation calculator'!$C$12,'SS taxation calculator'!$BC$6:$BF$16,3,FALSE)</f>
        <v>0</v>
      </c>
      <c r="Q1372" s="132">
        <f>VLOOKUP('SS taxation calculator'!$C$12,'SS taxation calculator'!$BC$6:$BF$16,4,FALSE)</f>
        <v>0</v>
      </c>
      <c r="R1372" s="132">
        <f t="shared" si="8"/>
        <v>1</v>
      </c>
      <c r="S1372" s="205">
        <f>VLOOKUP('SS taxation calculator'!$C$12,'SS taxation calculator'!$BC$6:$BF$16,2,FALSE)</f>
        <v>0</v>
      </c>
      <c r="T1372" s="132">
        <f t="shared" si="9"/>
        <v>0</v>
      </c>
    </row>
    <row r="1373" ht="15.75" customHeight="1">
      <c r="A1373" s="55">
        <f t="shared" si="17"/>
        <v>282500</v>
      </c>
      <c r="B1373" s="52">
        <f t="shared" si="14"/>
        <v>314000</v>
      </c>
      <c r="C1373" s="51">
        <f>'SS taxation calculator'!$G$7</f>
        <v>0</v>
      </c>
      <c r="D1373" s="52">
        <f>'SS taxation calculator'!$C$7+B1373+'SS taxation calculator'!$C$8+'SS taxation calculator'!$C$9*0.5-'Line By Line'!$E$12</f>
        <v>314000</v>
      </c>
      <c r="E1373" s="52">
        <f>IF(D1373&lt;'Line By Line'!$E$14,0,MIN(D1373-'Line By Line'!$E$14,'Line By Line'!$E$16))</f>
        <v>12000</v>
      </c>
      <c r="F1373" s="52">
        <f t="shared" si="3"/>
        <v>0</v>
      </c>
      <c r="G1373" s="51" t="str">
        <f t="shared" si="4"/>
        <v>50% of All SS</v>
      </c>
      <c r="H1373" s="51">
        <f>IF('Line By Line'!$E$14&lt;D1373,D1373-'Line By Line'!$E$14-E1373,0)</f>
        <v>270000</v>
      </c>
      <c r="I1373" s="52">
        <f>H1373*'SS taxation calculator'!$E$32</f>
        <v>229500</v>
      </c>
      <c r="J1373" s="52">
        <f t="shared" si="5"/>
        <v>0</v>
      </c>
      <c r="K1373" s="204" t="str">
        <f t="shared" si="6"/>
        <v>#DIV/0!</v>
      </c>
      <c r="L1373" s="54" t="str">
        <f>CONCATENATE("Adding $",ROUND(B1373/1000,1),"K actually added $",ROUND((B1373+(J1373-'SS taxation calculator'!$G$8))/1000,1),"K")</f>
        <v>Adding $314K actually added $314K</v>
      </c>
      <c r="M1373" s="61">
        <f>'SS taxation calculator'!$C$7+'SS taxation calculator'!$C$8+'SS taxation calculator'!$C$9+B1373</f>
        <v>314000</v>
      </c>
      <c r="N1373" s="55">
        <f>J1373+B1373+'SS taxation calculator'!$C$7</f>
        <v>314000</v>
      </c>
      <c r="O1373" s="55">
        <f t="shared" si="15"/>
        <v>31500</v>
      </c>
      <c r="P1373" s="132">
        <f>VLOOKUP('SS taxation calculator'!$C$12,'SS taxation calculator'!$BC$6:$BF$16,3,FALSE)</f>
        <v>0</v>
      </c>
      <c r="Q1373" s="132">
        <f>VLOOKUP('SS taxation calculator'!$C$12,'SS taxation calculator'!$BC$6:$BF$16,4,FALSE)</f>
        <v>0</v>
      </c>
      <c r="R1373" s="132">
        <f t="shared" si="8"/>
        <v>1</v>
      </c>
      <c r="S1373" s="205">
        <f>VLOOKUP('SS taxation calculator'!$C$12,'SS taxation calculator'!$BC$6:$BF$16,2,FALSE)</f>
        <v>0</v>
      </c>
      <c r="T1373" s="132">
        <f t="shared" si="9"/>
        <v>0</v>
      </c>
    </row>
    <row r="1374" ht="15.75" customHeight="1">
      <c r="A1374" s="55">
        <f t="shared" si="17"/>
        <v>283500</v>
      </c>
      <c r="B1374" s="52">
        <f t="shared" si="14"/>
        <v>315000</v>
      </c>
      <c r="C1374" s="51">
        <f>'SS taxation calculator'!$G$7</f>
        <v>0</v>
      </c>
      <c r="D1374" s="52">
        <f>'SS taxation calculator'!$C$7+B1374+'SS taxation calculator'!$C$8+'SS taxation calculator'!$C$9*0.5-'Line By Line'!$E$12</f>
        <v>315000</v>
      </c>
      <c r="E1374" s="52">
        <f>IF(D1374&lt;'Line By Line'!$E$14,0,MIN(D1374-'Line By Line'!$E$14,'Line By Line'!$E$16))</f>
        <v>12000</v>
      </c>
      <c r="F1374" s="52">
        <f t="shared" si="3"/>
        <v>0</v>
      </c>
      <c r="G1374" s="51" t="str">
        <f t="shared" si="4"/>
        <v>50% of All SS</v>
      </c>
      <c r="H1374" s="51">
        <f>IF('Line By Line'!$E$14&lt;D1374,D1374-'Line By Line'!$E$14-E1374,0)</f>
        <v>271000</v>
      </c>
      <c r="I1374" s="52">
        <f>H1374*'SS taxation calculator'!$E$32</f>
        <v>230350</v>
      </c>
      <c r="J1374" s="52">
        <f t="shared" si="5"/>
        <v>0</v>
      </c>
      <c r="K1374" s="204" t="str">
        <f t="shared" si="6"/>
        <v>#DIV/0!</v>
      </c>
      <c r="L1374" s="54" t="str">
        <f>CONCATENATE("Adding $",ROUND(B1374/1000,1),"K actually added $",ROUND((B1374+(J1374-'SS taxation calculator'!$G$8))/1000,1),"K")</f>
        <v>Adding $315K actually added $315K</v>
      </c>
      <c r="M1374" s="61">
        <f>'SS taxation calculator'!$C$7+'SS taxation calculator'!$C$8+'SS taxation calculator'!$C$9+B1374</f>
        <v>315000</v>
      </c>
      <c r="N1374" s="55">
        <f>J1374+B1374+'SS taxation calculator'!$C$7</f>
        <v>315000</v>
      </c>
      <c r="O1374" s="55">
        <f t="shared" si="15"/>
        <v>31500</v>
      </c>
      <c r="P1374" s="132">
        <f>VLOOKUP('SS taxation calculator'!$C$12,'SS taxation calculator'!$BC$6:$BF$16,3,FALSE)</f>
        <v>0</v>
      </c>
      <c r="Q1374" s="132">
        <f>VLOOKUP('SS taxation calculator'!$C$12,'SS taxation calculator'!$BC$6:$BF$16,4,FALSE)</f>
        <v>0</v>
      </c>
      <c r="R1374" s="132">
        <f t="shared" si="8"/>
        <v>1</v>
      </c>
      <c r="S1374" s="205">
        <f>VLOOKUP('SS taxation calculator'!$C$12,'SS taxation calculator'!$BC$6:$BF$16,2,FALSE)</f>
        <v>0</v>
      </c>
      <c r="T1374" s="132">
        <f t="shared" si="9"/>
        <v>0</v>
      </c>
    </row>
    <row r="1375" ht="15.75" customHeight="1">
      <c r="A1375" s="55">
        <f t="shared" si="17"/>
        <v>284500</v>
      </c>
      <c r="B1375" s="52">
        <f t="shared" si="14"/>
        <v>316000</v>
      </c>
      <c r="C1375" s="51">
        <f>'SS taxation calculator'!$G$7</f>
        <v>0</v>
      </c>
      <c r="D1375" s="52">
        <f>'SS taxation calculator'!$C$7+B1375+'SS taxation calculator'!$C$8+'SS taxation calculator'!$C$9*0.5-'Line By Line'!$E$12</f>
        <v>316000</v>
      </c>
      <c r="E1375" s="52">
        <f>IF(D1375&lt;'Line By Line'!$E$14,0,MIN(D1375-'Line By Line'!$E$14,'Line By Line'!$E$16))</f>
        <v>12000</v>
      </c>
      <c r="F1375" s="52">
        <f t="shared" si="3"/>
        <v>0</v>
      </c>
      <c r="G1375" s="51" t="str">
        <f t="shared" si="4"/>
        <v>50% of All SS</v>
      </c>
      <c r="H1375" s="51">
        <f>IF('Line By Line'!$E$14&lt;D1375,D1375-'Line By Line'!$E$14-E1375,0)</f>
        <v>272000</v>
      </c>
      <c r="I1375" s="52">
        <f>H1375*'SS taxation calculator'!$E$32</f>
        <v>231200</v>
      </c>
      <c r="J1375" s="52">
        <f t="shared" si="5"/>
        <v>0</v>
      </c>
      <c r="K1375" s="204" t="str">
        <f t="shared" si="6"/>
        <v>#DIV/0!</v>
      </c>
      <c r="L1375" s="54" t="str">
        <f>CONCATENATE("Adding $",ROUND(B1375/1000,1),"K actually added $",ROUND((B1375+(J1375-'SS taxation calculator'!$G$8))/1000,1),"K")</f>
        <v>Adding $316K actually added $316K</v>
      </c>
      <c r="M1375" s="61">
        <f>'SS taxation calculator'!$C$7+'SS taxation calculator'!$C$8+'SS taxation calculator'!$C$9+B1375</f>
        <v>316000</v>
      </c>
      <c r="N1375" s="55">
        <f>J1375+B1375+'SS taxation calculator'!$C$7</f>
        <v>316000</v>
      </c>
      <c r="O1375" s="55">
        <f t="shared" si="15"/>
        <v>31500</v>
      </c>
      <c r="P1375" s="132">
        <f>VLOOKUP('SS taxation calculator'!$C$12,'SS taxation calculator'!$BC$6:$BF$16,3,FALSE)</f>
        <v>0</v>
      </c>
      <c r="Q1375" s="132">
        <f>VLOOKUP('SS taxation calculator'!$C$12,'SS taxation calculator'!$BC$6:$BF$16,4,FALSE)</f>
        <v>0</v>
      </c>
      <c r="R1375" s="132">
        <f t="shared" si="8"/>
        <v>1</v>
      </c>
      <c r="S1375" s="205">
        <f>VLOOKUP('SS taxation calculator'!$C$12,'SS taxation calculator'!$BC$6:$BF$16,2,FALSE)</f>
        <v>0</v>
      </c>
      <c r="T1375" s="132">
        <f t="shared" si="9"/>
        <v>0</v>
      </c>
    </row>
    <row r="1376" ht="15.75" customHeight="1">
      <c r="A1376" s="55">
        <f t="shared" si="17"/>
        <v>285500</v>
      </c>
      <c r="B1376" s="52">
        <f t="shared" si="14"/>
        <v>317000</v>
      </c>
      <c r="C1376" s="51">
        <f>'SS taxation calculator'!$G$7</f>
        <v>0</v>
      </c>
      <c r="D1376" s="52">
        <f>'SS taxation calculator'!$C$7+B1376+'SS taxation calculator'!$C$8+'SS taxation calculator'!$C$9*0.5-'Line By Line'!$E$12</f>
        <v>317000</v>
      </c>
      <c r="E1376" s="52">
        <f>IF(D1376&lt;'Line By Line'!$E$14,0,MIN(D1376-'Line By Line'!$E$14,'Line By Line'!$E$16))</f>
        <v>12000</v>
      </c>
      <c r="F1376" s="52">
        <f t="shared" si="3"/>
        <v>0</v>
      </c>
      <c r="G1376" s="51" t="str">
        <f t="shared" si="4"/>
        <v>50% of All SS</v>
      </c>
      <c r="H1376" s="51">
        <f>IF('Line By Line'!$E$14&lt;D1376,D1376-'Line By Line'!$E$14-E1376,0)</f>
        <v>273000</v>
      </c>
      <c r="I1376" s="52">
        <f>H1376*'SS taxation calculator'!$E$32</f>
        <v>232050</v>
      </c>
      <c r="J1376" s="52">
        <f t="shared" si="5"/>
        <v>0</v>
      </c>
      <c r="K1376" s="204" t="str">
        <f t="shared" si="6"/>
        <v>#DIV/0!</v>
      </c>
      <c r="L1376" s="54" t="str">
        <f>CONCATENATE("Adding $",ROUND(B1376/1000,1),"K actually added $",ROUND((B1376+(J1376-'SS taxation calculator'!$G$8))/1000,1),"K")</f>
        <v>Adding $317K actually added $317K</v>
      </c>
      <c r="M1376" s="61">
        <f>'SS taxation calculator'!$C$7+'SS taxation calculator'!$C$8+'SS taxation calculator'!$C$9+B1376</f>
        <v>317000</v>
      </c>
      <c r="N1376" s="55">
        <f>J1376+B1376+'SS taxation calculator'!$C$7</f>
        <v>317000</v>
      </c>
      <c r="O1376" s="55">
        <f t="shared" si="15"/>
        <v>31500</v>
      </c>
      <c r="P1376" s="132">
        <f>VLOOKUP('SS taxation calculator'!$C$12,'SS taxation calculator'!$BC$6:$BF$16,3,FALSE)</f>
        <v>0</v>
      </c>
      <c r="Q1376" s="132">
        <f>VLOOKUP('SS taxation calculator'!$C$12,'SS taxation calculator'!$BC$6:$BF$16,4,FALSE)</f>
        <v>0</v>
      </c>
      <c r="R1376" s="132">
        <f t="shared" si="8"/>
        <v>1</v>
      </c>
      <c r="S1376" s="205">
        <f>VLOOKUP('SS taxation calculator'!$C$12,'SS taxation calculator'!$BC$6:$BF$16,2,FALSE)</f>
        <v>0</v>
      </c>
      <c r="T1376" s="132">
        <f t="shared" si="9"/>
        <v>0</v>
      </c>
    </row>
    <row r="1377" ht="15.75" customHeight="1">
      <c r="A1377" s="55">
        <f t="shared" si="17"/>
        <v>286500</v>
      </c>
      <c r="B1377" s="52">
        <f t="shared" si="14"/>
        <v>318000</v>
      </c>
      <c r="C1377" s="51">
        <f>'SS taxation calculator'!$G$7</f>
        <v>0</v>
      </c>
      <c r="D1377" s="52">
        <f>'SS taxation calculator'!$C$7+B1377+'SS taxation calculator'!$C$8+'SS taxation calculator'!$C$9*0.5-'Line By Line'!$E$12</f>
        <v>318000</v>
      </c>
      <c r="E1377" s="52">
        <f>IF(D1377&lt;'Line By Line'!$E$14,0,MIN(D1377-'Line By Line'!$E$14,'Line By Line'!$E$16))</f>
        <v>12000</v>
      </c>
      <c r="F1377" s="52">
        <f t="shared" si="3"/>
        <v>0</v>
      </c>
      <c r="G1377" s="51" t="str">
        <f t="shared" si="4"/>
        <v>50% of All SS</v>
      </c>
      <c r="H1377" s="51">
        <f>IF('Line By Line'!$E$14&lt;D1377,D1377-'Line By Line'!$E$14-E1377,0)</f>
        <v>274000</v>
      </c>
      <c r="I1377" s="52">
        <f>H1377*'SS taxation calculator'!$E$32</f>
        <v>232900</v>
      </c>
      <c r="J1377" s="52">
        <f t="shared" si="5"/>
        <v>0</v>
      </c>
      <c r="K1377" s="204" t="str">
        <f t="shared" si="6"/>
        <v>#DIV/0!</v>
      </c>
      <c r="L1377" s="54" t="str">
        <f>CONCATENATE("Adding $",ROUND(B1377/1000,1),"K actually added $",ROUND((B1377+(J1377-'SS taxation calculator'!$G$8))/1000,1),"K")</f>
        <v>Adding $318K actually added $318K</v>
      </c>
      <c r="M1377" s="61">
        <f>'SS taxation calculator'!$C$7+'SS taxation calculator'!$C$8+'SS taxation calculator'!$C$9+B1377</f>
        <v>318000</v>
      </c>
      <c r="N1377" s="55">
        <f>J1377+B1377+'SS taxation calculator'!$C$7</f>
        <v>318000</v>
      </c>
      <c r="O1377" s="55">
        <f t="shared" si="15"/>
        <v>31500</v>
      </c>
      <c r="P1377" s="132">
        <f>VLOOKUP('SS taxation calculator'!$C$12,'SS taxation calculator'!$BC$6:$BF$16,3,FALSE)</f>
        <v>0</v>
      </c>
      <c r="Q1377" s="132">
        <f>VLOOKUP('SS taxation calculator'!$C$12,'SS taxation calculator'!$BC$6:$BF$16,4,FALSE)</f>
        <v>0</v>
      </c>
      <c r="R1377" s="132">
        <f t="shared" si="8"/>
        <v>1</v>
      </c>
      <c r="S1377" s="205">
        <f>VLOOKUP('SS taxation calculator'!$C$12,'SS taxation calculator'!$BC$6:$BF$16,2,FALSE)</f>
        <v>0</v>
      </c>
      <c r="T1377" s="132">
        <f t="shared" si="9"/>
        <v>0</v>
      </c>
    </row>
    <row r="1378" ht="15.75" customHeight="1">
      <c r="A1378" s="55">
        <f t="shared" si="17"/>
        <v>287500</v>
      </c>
      <c r="B1378" s="52">
        <f t="shared" si="14"/>
        <v>319000</v>
      </c>
      <c r="C1378" s="51">
        <f>'SS taxation calculator'!$G$7</f>
        <v>0</v>
      </c>
      <c r="D1378" s="52">
        <f>'SS taxation calculator'!$C$7+B1378+'SS taxation calculator'!$C$8+'SS taxation calculator'!$C$9*0.5-'Line By Line'!$E$12</f>
        <v>319000</v>
      </c>
      <c r="E1378" s="52">
        <f>IF(D1378&lt;'Line By Line'!$E$14,0,MIN(D1378-'Line By Line'!$E$14,'Line By Line'!$E$16))</f>
        <v>12000</v>
      </c>
      <c r="F1378" s="52">
        <f t="shared" si="3"/>
        <v>0</v>
      </c>
      <c r="G1378" s="51" t="str">
        <f t="shared" si="4"/>
        <v>50% of All SS</v>
      </c>
      <c r="H1378" s="51">
        <f>IF('Line By Line'!$E$14&lt;D1378,D1378-'Line By Line'!$E$14-E1378,0)</f>
        <v>275000</v>
      </c>
      <c r="I1378" s="52">
        <f>H1378*'SS taxation calculator'!$E$32</f>
        <v>233750</v>
      </c>
      <c r="J1378" s="52">
        <f t="shared" si="5"/>
        <v>0</v>
      </c>
      <c r="K1378" s="204" t="str">
        <f t="shared" si="6"/>
        <v>#DIV/0!</v>
      </c>
      <c r="L1378" s="54" t="str">
        <f>CONCATENATE("Adding $",ROUND(B1378/1000,1),"K actually added $",ROUND((B1378+(J1378-'SS taxation calculator'!$G$8))/1000,1),"K")</f>
        <v>Adding $319K actually added $319K</v>
      </c>
      <c r="M1378" s="61">
        <f>'SS taxation calculator'!$C$7+'SS taxation calculator'!$C$8+'SS taxation calculator'!$C$9+B1378</f>
        <v>319000</v>
      </c>
      <c r="N1378" s="55">
        <f>J1378+B1378+'SS taxation calculator'!$C$7</f>
        <v>319000</v>
      </c>
      <c r="O1378" s="55">
        <f t="shared" si="15"/>
        <v>31500</v>
      </c>
      <c r="P1378" s="132">
        <f>VLOOKUP('SS taxation calculator'!$C$12,'SS taxation calculator'!$BC$6:$BF$16,3,FALSE)</f>
        <v>0</v>
      </c>
      <c r="Q1378" s="132">
        <f>VLOOKUP('SS taxation calculator'!$C$12,'SS taxation calculator'!$BC$6:$BF$16,4,FALSE)</f>
        <v>0</v>
      </c>
      <c r="R1378" s="132">
        <f t="shared" si="8"/>
        <v>1</v>
      </c>
      <c r="S1378" s="205">
        <f>VLOOKUP('SS taxation calculator'!$C$12,'SS taxation calculator'!$BC$6:$BF$16,2,FALSE)</f>
        <v>0</v>
      </c>
      <c r="T1378" s="132">
        <f t="shared" si="9"/>
        <v>0</v>
      </c>
    </row>
    <row r="1379" ht="15.75" customHeight="1">
      <c r="A1379" s="55">
        <f t="shared" si="17"/>
        <v>288500</v>
      </c>
      <c r="B1379" s="52">
        <f t="shared" si="14"/>
        <v>320000</v>
      </c>
      <c r="C1379" s="51">
        <f>'SS taxation calculator'!$G$7</f>
        <v>0</v>
      </c>
      <c r="D1379" s="52">
        <f>'SS taxation calculator'!$C$7+B1379+'SS taxation calculator'!$C$8+'SS taxation calculator'!$C$9*0.5-'Line By Line'!$E$12</f>
        <v>320000</v>
      </c>
      <c r="E1379" s="52">
        <f>IF(D1379&lt;'Line By Line'!$E$14,0,MIN(D1379-'Line By Line'!$E$14,'Line By Line'!$E$16))</f>
        <v>12000</v>
      </c>
      <c r="F1379" s="52">
        <f t="shared" si="3"/>
        <v>0</v>
      </c>
      <c r="G1379" s="51" t="str">
        <f t="shared" si="4"/>
        <v>50% of All SS</v>
      </c>
      <c r="H1379" s="51">
        <f>IF('Line By Line'!$E$14&lt;D1379,D1379-'Line By Line'!$E$14-E1379,0)</f>
        <v>276000</v>
      </c>
      <c r="I1379" s="52">
        <f>H1379*'SS taxation calculator'!$E$32</f>
        <v>234600</v>
      </c>
      <c r="J1379" s="52">
        <f t="shared" si="5"/>
        <v>0</v>
      </c>
      <c r="K1379" s="204" t="str">
        <f t="shared" si="6"/>
        <v>#DIV/0!</v>
      </c>
      <c r="L1379" s="54" t="str">
        <f>CONCATENATE("Adding $",ROUND(B1379/1000,1),"K actually added $",ROUND((B1379+(J1379-'SS taxation calculator'!$G$8))/1000,1),"K")</f>
        <v>Adding $320K actually added $320K</v>
      </c>
      <c r="M1379" s="61">
        <f>'SS taxation calculator'!$C$7+'SS taxation calculator'!$C$8+'SS taxation calculator'!$C$9+B1379</f>
        <v>320000</v>
      </c>
      <c r="N1379" s="55">
        <f>J1379+B1379+'SS taxation calculator'!$C$7</f>
        <v>320000</v>
      </c>
      <c r="O1379" s="55">
        <f t="shared" si="15"/>
        <v>31500</v>
      </c>
      <c r="P1379" s="132">
        <f>VLOOKUP('SS taxation calculator'!$C$12,'SS taxation calculator'!$BC$6:$BF$16,3,FALSE)</f>
        <v>0</v>
      </c>
      <c r="Q1379" s="132">
        <f>VLOOKUP('SS taxation calculator'!$C$12,'SS taxation calculator'!$BC$6:$BF$16,4,FALSE)</f>
        <v>0</v>
      </c>
      <c r="R1379" s="132">
        <f t="shared" si="8"/>
        <v>1</v>
      </c>
      <c r="S1379" s="205">
        <f>VLOOKUP('SS taxation calculator'!$C$12,'SS taxation calculator'!$BC$6:$BF$16,2,FALSE)</f>
        <v>0</v>
      </c>
      <c r="T1379" s="132">
        <f t="shared" si="9"/>
        <v>0</v>
      </c>
    </row>
    <row r="1380" ht="15.75" customHeight="1">
      <c r="A1380" s="55">
        <f t="shared" si="17"/>
        <v>289500</v>
      </c>
      <c r="B1380" s="52">
        <f t="shared" si="14"/>
        <v>321000</v>
      </c>
      <c r="C1380" s="51">
        <f>'SS taxation calculator'!$G$7</f>
        <v>0</v>
      </c>
      <c r="D1380" s="52">
        <f>'SS taxation calculator'!$C$7+B1380+'SS taxation calculator'!$C$8+'SS taxation calculator'!$C$9*0.5-'Line By Line'!$E$12</f>
        <v>321000</v>
      </c>
      <c r="E1380" s="52">
        <f>IF(D1380&lt;'Line By Line'!$E$14,0,MIN(D1380-'Line By Line'!$E$14,'Line By Line'!$E$16))</f>
        <v>12000</v>
      </c>
      <c r="F1380" s="52">
        <f t="shared" si="3"/>
        <v>0</v>
      </c>
      <c r="G1380" s="51" t="str">
        <f t="shared" si="4"/>
        <v>50% of All SS</v>
      </c>
      <c r="H1380" s="51">
        <f>IF('Line By Line'!$E$14&lt;D1380,D1380-'Line By Line'!$E$14-E1380,0)</f>
        <v>277000</v>
      </c>
      <c r="I1380" s="52">
        <f>H1380*'SS taxation calculator'!$E$32</f>
        <v>235450</v>
      </c>
      <c r="J1380" s="52">
        <f t="shared" si="5"/>
        <v>0</v>
      </c>
      <c r="K1380" s="204" t="str">
        <f t="shared" si="6"/>
        <v>#DIV/0!</v>
      </c>
      <c r="L1380" s="54" t="str">
        <f>CONCATENATE("Adding $",ROUND(B1380/1000,1),"K actually added $",ROUND((B1380+(J1380-'SS taxation calculator'!$G$8))/1000,1),"K")</f>
        <v>Adding $321K actually added $321K</v>
      </c>
      <c r="M1380" s="61">
        <f>'SS taxation calculator'!$C$7+'SS taxation calculator'!$C$8+'SS taxation calculator'!$C$9+B1380</f>
        <v>321000</v>
      </c>
      <c r="N1380" s="55">
        <f>J1380+B1380+'SS taxation calculator'!$C$7</f>
        <v>321000</v>
      </c>
      <c r="O1380" s="55">
        <f t="shared" si="15"/>
        <v>31500</v>
      </c>
      <c r="P1380" s="132">
        <f>VLOOKUP('SS taxation calculator'!$C$12,'SS taxation calculator'!$BC$6:$BF$16,3,FALSE)</f>
        <v>0</v>
      </c>
      <c r="Q1380" s="132">
        <f>VLOOKUP('SS taxation calculator'!$C$12,'SS taxation calculator'!$BC$6:$BF$16,4,FALSE)</f>
        <v>0</v>
      </c>
      <c r="R1380" s="132">
        <f t="shared" si="8"/>
        <v>1</v>
      </c>
      <c r="S1380" s="205">
        <f>VLOOKUP('SS taxation calculator'!$C$12,'SS taxation calculator'!$BC$6:$BF$16,2,FALSE)</f>
        <v>0</v>
      </c>
      <c r="T1380" s="132">
        <f t="shared" si="9"/>
        <v>0</v>
      </c>
    </row>
    <row r="1381" ht="15.75" customHeight="1">
      <c r="A1381" s="55">
        <f t="shared" si="17"/>
        <v>290500</v>
      </c>
      <c r="B1381" s="52">
        <f t="shared" si="14"/>
        <v>322000</v>
      </c>
      <c r="C1381" s="51">
        <f>'SS taxation calculator'!$G$7</f>
        <v>0</v>
      </c>
      <c r="D1381" s="52">
        <f>'SS taxation calculator'!$C$7+B1381+'SS taxation calculator'!$C$8+'SS taxation calculator'!$C$9*0.5-'Line By Line'!$E$12</f>
        <v>322000</v>
      </c>
      <c r="E1381" s="52">
        <f>IF(D1381&lt;'Line By Line'!$E$14,0,MIN(D1381-'Line By Line'!$E$14,'Line By Line'!$E$16))</f>
        <v>12000</v>
      </c>
      <c r="F1381" s="52">
        <f t="shared" si="3"/>
        <v>0</v>
      </c>
      <c r="G1381" s="51" t="str">
        <f t="shared" si="4"/>
        <v>50% of All SS</v>
      </c>
      <c r="H1381" s="51">
        <f>IF('Line By Line'!$E$14&lt;D1381,D1381-'Line By Line'!$E$14-E1381,0)</f>
        <v>278000</v>
      </c>
      <c r="I1381" s="52">
        <f>H1381*'SS taxation calculator'!$E$32</f>
        <v>236300</v>
      </c>
      <c r="J1381" s="52">
        <f t="shared" si="5"/>
        <v>0</v>
      </c>
      <c r="K1381" s="204" t="str">
        <f t="shared" si="6"/>
        <v>#DIV/0!</v>
      </c>
      <c r="L1381" s="54" t="str">
        <f>CONCATENATE("Adding $",ROUND(B1381/1000,1),"K actually added $",ROUND((B1381+(J1381-'SS taxation calculator'!$G$8))/1000,1),"K")</f>
        <v>Adding $322K actually added $322K</v>
      </c>
      <c r="M1381" s="61">
        <f>'SS taxation calculator'!$C$7+'SS taxation calculator'!$C$8+'SS taxation calculator'!$C$9+B1381</f>
        <v>322000</v>
      </c>
      <c r="N1381" s="55">
        <f>J1381+B1381+'SS taxation calculator'!$C$7</f>
        <v>322000</v>
      </c>
      <c r="O1381" s="55">
        <f t="shared" si="15"/>
        <v>31500</v>
      </c>
      <c r="P1381" s="132">
        <f>VLOOKUP('SS taxation calculator'!$C$12,'SS taxation calculator'!$BC$6:$BF$16,3,FALSE)</f>
        <v>0</v>
      </c>
      <c r="Q1381" s="132">
        <f>VLOOKUP('SS taxation calculator'!$C$12,'SS taxation calculator'!$BC$6:$BF$16,4,FALSE)</f>
        <v>0</v>
      </c>
      <c r="R1381" s="132">
        <f t="shared" si="8"/>
        <v>1</v>
      </c>
      <c r="S1381" s="205">
        <f>VLOOKUP('SS taxation calculator'!$C$12,'SS taxation calculator'!$BC$6:$BF$16,2,FALSE)</f>
        <v>0</v>
      </c>
      <c r="T1381" s="132">
        <f t="shared" si="9"/>
        <v>0</v>
      </c>
    </row>
    <row r="1382" ht="15.75" customHeight="1">
      <c r="A1382" s="55">
        <f t="shared" si="17"/>
        <v>291500</v>
      </c>
      <c r="B1382" s="52">
        <f t="shared" si="14"/>
        <v>323000</v>
      </c>
      <c r="C1382" s="51">
        <f>'SS taxation calculator'!$G$7</f>
        <v>0</v>
      </c>
      <c r="D1382" s="52">
        <f>'SS taxation calculator'!$C$7+B1382+'SS taxation calculator'!$C$8+'SS taxation calculator'!$C$9*0.5-'Line By Line'!$E$12</f>
        <v>323000</v>
      </c>
      <c r="E1382" s="52">
        <f>IF(D1382&lt;'Line By Line'!$E$14,0,MIN(D1382-'Line By Line'!$E$14,'Line By Line'!$E$16))</f>
        <v>12000</v>
      </c>
      <c r="F1382" s="52">
        <f t="shared" si="3"/>
        <v>0</v>
      </c>
      <c r="G1382" s="51" t="str">
        <f t="shared" si="4"/>
        <v>50% of All SS</v>
      </c>
      <c r="H1382" s="51">
        <f>IF('Line By Line'!$E$14&lt;D1382,D1382-'Line By Line'!$E$14-E1382,0)</f>
        <v>279000</v>
      </c>
      <c r="I1382" s="52">
        <f>H1382*'SS taxation calculator'!$E$32</f>
        <v>237150</v>
      </c>
      <c r="J1382" s="52">
        <f t="shared" si="5"/>
        <v>0</v>
      </c>
      <c r="K1382" s="204" t="str">
        <f t="shared" si="6"/>
        <v>#DIV/0!</v>
      </c>
      <c r="L1382" s="54" t="str">
        <f>CONCATENATE("Adding $",ROUND(B1382/1000,1),"K actually added $",ROUND((B1382+(J1382-'SS taxation calculator'!$G$8))/1000,1),"K")</f>
        <v>Adding $323K actually added $323K</v>
      </c>
      <c r="M1382" s="61">
        <f>'SS taxation calculator'!$C$7+'SS taxation calculator'!$C$8+'SS taxation calculator'!$C$9+B1382</f>
        <v>323000</v>
      </c>
      <c r="N1382" s="55">
        <f>J1382+B1382+'SS taxation calculator'!$C$7</f>
        <v>323000</v>
      </c>
      <c r="O1382" s="55">
        <f t="shared" si="15"/>
        <v>31500</v>
      </c>
      <c r="P1382" s="132">
        <f>VLOOKUP('SS taxation calculator'!$C$12,'SS taxation calculator'!$BC$6:$BF$16,3,FALSE)</f>
        <v>0</v>
      </c>
      <c r="Q1382" s="132">
        <f>VLOOKUP('SS taxation calculator'!$C$12,'SS taxation calculator'!$BC$6:$BF$16,4,FALSE)</f>
        <v>0</v>
      </c>
      <c r="R1382" s="132">
        <f t="shared" si="8"/>
        <v>1</v>
      </c>
      <c r="S1382" s="205">
        <f>VLOOKUP('SS taxation calculator'!$C$12,'SS taxation calculator'!$BC$6:$BF$16,2,FALSE)</f>
        <v>0</v>
      </c>
      <c r="T1382" s="132">
        <f t="shared" si="9"/>
        <v>0</v>
      </c>
    </row>
    <row r="1383" ht="15.75" customHeight="1">
      <c r="A1383" s="55">
        <f t="shared" si="17"/>
        <v>292500</v>
      </c>
      <c r="B1383" s="52">
        <f t="shared" si="14"/>
        <v>324000</v>
      </c>
      <c r="C1383" s="51">
        <f>'SS taxation calculator'!$G$7</f>
        <v>0</v>
      </c>
      <c r="D1383" s="52">
        <f>'SS taxation calculator'!$C$7+B1383+'SS taxation calculator'!$C$8+'SS taxation calculator'!$C$9*0.5-'Line By Line'!$E$12</f>
        <v>324000</v>
      </c>
      <c r="E1383" s="52">
        <f>IF(D1383&lt;'Line By Line'!$E$14,0,MIN(D1383-'Line By Line'!$E$14,'Line By Line'!$E$16))</f>
        <v>12000</v>
      </c>
      <c r="F1383" s="52">
        <f t="shared" si="3"/>
        <v>0</v>
      </c>
      <c r="G1383" s="51" t="str">
        <f t="shared" si="4"/>
        <v>50% of All SS</v>
      </c>
      <c r="H1383" s="51">
        <f>IF('Line By Line'!$E$14&lt;D1383,D1383-'Line By Line'!$E$14-E1383,0)</f>
        <v>280000</v>
      </c>
      <c r="I1383" s="52">
        <f>H1383*'SS taxation calculator'!$E$32</f>
        <v>238000</v>
      </c>
      <c r="J1383" s="52">
        <f t="shared" si="5"/>
        <v>0</v>
      </c>
      <c r="K1383" s="204" t="str">
        <f t="shared" si="6"/>
        <v>#DIV/0!</v>
      </c>
      <c r="L1383" s="54" t="str">
        <f>CONCATENATE("Adding $",ROUND(B1383/1000,1),"K actually added $",ROUND((B1383+(J1383-'SS taxation calculator'!$G$8))/1000,1),"K")</f>
        <v>Adding $324K actually added $324K</v>
      </c>
      <c r="M1383" s="61">
        <f>'SS taxation calculator'!$C$7+'SS taxation calculator'!$C$8+'SS taxation calculator'!$C$9+B1383</f>
        <v>324000</v>
      </c>
      <c r="N1383" s="55">
        <f>J1383+B1383+'SS taxation calculator'!$C$7</f>
        <v>324000</v>
      </c>
      <c r="O1383" s="55">
        <f t="shared" si="15"/>
        <v>31500</v>
      </c>
      <c r="P1383" s="132">
        <f>VLOOKUP('SS taxation calculator'!$C$12,'SS taxation calculator'!$BC$6:$BF$16,3,FALSE)</f>
        <v>0</v>
      </c>
      <c r="Q1383" s="132">
        <f>VLOOKUP('SS taxation calculator'!$C$12,'SS taxation calculator'!$BC$6:$BF$16,4,FALSE)</f>
        <v>0</v>
      </c>
      <c r="R1383" s="132">
        <f t="shared" si="8"/>
        <v>1</v>
      </c>
      <c r="S1383" s="205">
        <f>VLOOKUP('SS taxation calculator'!$C$12,'SS taxation calculator'!$BC$6:$BF$16,2,FALSE)</f>
        <v>0</v>
      </c>
      <c r="T1383" s="132">
        <f t="shared" si="9"/>
        <v>0</v>
      </c>
    </row>
    <row r="1384" ht="15.75" customHeight="1">
      <c r="A1384" s="55">
        <f t="shared" si="17"/>
        <v>293500</v>
      </c>
      <c r="B1384" s="52">
        <f t="shared" si="14"/>
        <v>325000</v>
      </c>
      <c r="C1384" s="51">
        <f>'SS taxation calculator'!$G$7</f>
        <v>0</v>
      </c>
      <c r="D1384" s="52">
        <f>'SS taxation calculator'!$C$7+B1384+'SS taxation calculator'!$C$8+'SS taxation calculator'!$C$9*0.5-'Line By Line'!$E$12</f>
        <v>325000</v>
      </c>
      <c r="E1384" s="52">
        <f>IF(D1384&lt;'Line By Line'!$E$14,0,MIN(D1384-'Line By Line'!$E$14,'Line By Line'!$E$16))</f>
        <v>12000</v>
      </c>
      <c r="F1384" s="52">
        <f t="shared" si="3"/>
        <v>0</v>
      </c>
      <c r="G1384" s="51" t="str">
        <f t="shared" si="4"/>
        <v>50% of All SS</v>
      </c>
      <c r="H1384" s="51">
        <f>IF('Line By Line'!$E$14&lt;D1384,D1384-'Line By Line'!$E$14-E1384,0)</f>
        <v>281000</v>
      </c>
      <c r="I1384" s="52">
        <f>H1384*'SS taxation calculator'!$E$32</f>
        <v>238850</v>
      </c>
      <c r="J1384" s="52">
        <f t="shared" si="5"/>
        <v>0</v>
      </c>
      <c r="K1384" s="204" t="str">
        <f t="shared" si="6"/>
        <v>#DIV/0!</v>
      </c>
      <c r="L1384" s="54" t="str">
        <f>CONCATENATE("Adding $",ROUND(B1384/1000,1),"K actually added $",ROUND((B1384+(J1384-'SS taxation calculator'!$G$8))/1000,1),"K")</f>
        <v>Adding $325K actually added $325K</v>
      </c>
      <c r="M1384" s="61">
        <f>'SS taxation calculator'!$C$7+'SS taxation calculator'!$C$8+'SS taxation calculator'!$C$9+B1384</f>
        <v>325000</v>
      </c>
      <c r="N1384" s="55">
        <f>J1384+B1384+'SS taxation calculator'!$C$7</f>
        <v>325000</v>
      </c>
      <c r="O1384" s="55">
        <f t="shared" si="15"/>
        <v>31500</v>
      </c>
      <c r="P1384" s="132">
        <f>VLOOKUP('SS taxation calculator'!$C$12,'SS taxation calculator'!$BC$6:$BF$16,3,FALSE)</f>
        <v>0</v>
      </c>
      <c r="Q1384" s="132">
        <f>VLOOKUP('SS taxation calculator'!$C$12,'SS taxation calculator'!$BC$6:$BF$16,4,FALSE)</f>
        <v>0</v>
      </c>
      <c r="R1384" s="132">
        <f t="shared" si="8"/>
        <v>1</v>
      </c>
      <c r="S1384" s="205">
        <f>VLOOKUP('SS taxation calculator'!$C$12,'SS taxation calculator'!$BC$6:$BF$16,2,FALSE)</f>
        <v>0</v>
      </c>
      <c r="T1384" s="132">
        <f t="shared" si="9"/>
        <v>0</v>
      </c>
    </row>
    <row r="1385" ht="15.75" customHeight="1">
      <c r="A1385" s="55">
        <f t="shared" si="17"/>
        <v>294500</v>
      </c>
      <c r="B1385" s="52">
        <f t="shared" si="14"/>
        <v>326000</v>
      </c>
      <c r="C1385" s="51">
        <f>'SS taxation calculator'!$G$7</f>
        <v>0</v>
      </c>
      <c r="D1385" s="52">
        <f>'SS taxation calculator'!$C$7+B1385+'SS taxation calculator'!$C$8+'SS taxation calculator'!$C$9*0.5-'Line By Line'!$E$12</f>
        <v>326000</v>
      </c>
      <c r="E1385" s="52">
        <f>IF(D1385&lt;'Line By Line'!$E$14,0,MIN(D1385-'Line By Line'!$E$14,'Line By Line'!$E$16))</f>
        <v>12000</v>
      </c>
      <c r="F1385" s="52">
        <f t="shared" si="3"/>
        <v>0</v>
      </c>
      <c r="G1385" s="51" t="str">
        <f t="shared" si="4"/>
        <v>50% of All SS</v>
      </c>
      <c r="H1385" s="51">
        <f>IF('Line By Line'!$E$14&lt;D1385,D1385-'Line By Line'!$E$14-E1385,0)</f>
        <v>282000</v>
      </c>
      <c r="I1385" s="52">
        <f>H1385*'SS taxation calculator'!$E$32</f>
        <v>239700</v>
      </c>
      <c r="J1385" s="52">
        <f t="shared" si="5"/>
        <v>0</v>
      </c>
      <c r="K1385" s="204" t="str">
        <f t="shared" si="6"/>
        <v>#DIV/0!</v>
      </c>
      <c r="L1385" s="54" t="str">
        <f>CONCATENATE("Adding $",ROUND(B1385/1000,1),"K actually added $",ROUND((B1385+(J1385-'SS taxation calculator'!$G$8))/1000,1),"K")</f>
        <v>Adding $326K actually added $326K</v>
      </c>
      <c r="M1385" s="61">
        <f>'SS taxation calculator'!$C$7+'SS taxation calculator'!$C$8+'SS taxation calculator'!$C$9+B1385</f>
        <v>326000</v>
      </c>
      <c r="N1385" s="55">
        <f>J1385+B1385+'SS taxation calculator'!$C$7</f>
        <v>326000</v>
      </c>
      <c r="O1385" s="55">
        <f t="shared" si="15"/>
        <v>31500</v>
      </c>
      <c r="P1385" s="132">
        <f>VLOOKUP('SS taxation calculator'!$C$12,'SS taxation calculator'!$BC$6:$BF$16,3,FALSE)</f>
        <v>0</v>
      </c>
      <c r="Q1385" s="132">
        <f>VLOOKUP('SS taxation calculator'!$C$12,'SS taxation calculator'!$BC$6:$BF$16,4,FALSE)</f>
        <v>0</v>
      </c>
      <c r="R1385" s="132">
        <f t="shared" si="8"/>
        <v>1</v>
      </c>
      <c r="S1385" s="205">
        <f>VLOOKUP('SS taxation calculator'!$C$12,'SS taxation calculator'!$BC$6:$BF$16,2,FALSE)</f>
        <v>0</v>
      </c>
      <c r="T1385" s="132">
        <f t="shared" si="9"/>
        <v>0</v>
      </c>
    </row>
    <row r="1386" ht="15.75" customHeight="1">
      <c r="A1386" s="55">
        <f t="shared" si="17"/>
        <v>295500</v>
      </c>
      <c r="B1386" s="52">
        <f t="shared" si="14"/>
        <v>327000</v>
      </c>
      <c r="C1386" s="51">
        <f>'SS taxation calculator'!$G$7</f>
        <v>0</v>
      </c>
      <c r="D1386" s="52">
        <f>'SS taxation calculator'!$C$7+B1386+'SS taxation calculator'!$C$8+'SS taxation calculator'!$C$9*0.5-'Line By Line'!$E$12</f>
        <v>327000</v>
      </c>
      <c r="E1386" s="52">
        <f>IF(D1386&lt;'Line By Line'!$E$14,0,MIN(D1386-'Line By Line'!$E$14,'Line By Line'!$E$16))</f>
        <v>12000</v>
      </c>
      <c r="F1386" s="52">
        <f t="shared" si="3"/>
        <v>0</v>
      </c>
      <c r="G1386" s="51" t="str">
        <f t="shared" si="4"/>
        <v>50% of All SS</v>
      </c>
      <c r="H1386" s="51">
        <f>IF('Line By Line'!$E$14&lt;D1386,D1386-'Line By Line'!$E$14-E1386,0)</f>
        <v>283000</v>
      </c>
      <c r="I1386" s="52">
        <f>H1386*'SS taxation calculator'!$E$32</f>
        <v>240550</v>
      </c>
      <c r="J1386" s="52">
        <f t="shared" si="5"/>
        <v>0</v>
      </c>
      <c r="K1386" s="204" t="str">
        <f t="shared" si="6"/>
        <v>#DIV/0!</v>
      </c>
      <c r="L1386" s="54" t="str">
        <f>CONCATENATE("Adding $",ROUND(B1386/1000,1),"K actually added $",ROUND((B1386+(J1386-'SS taxation calculator'!$G$8))/1000,1),"K")</f>
        <v>Adding $327K actually added $327K</v>
      </c>
      <c r="M1386" s="61">
        <f>'SS taxation calculator'!$C$7+'SS taxation calculator'!$C$8+'SS taxation calculator'!$C$9+B1386</f>
        <v>327000</v>
      </c>
      <c r="N1386" s="55">
        <f>J1386+B1386+'SS taxation calculator'!$C$7</f>
        <v>327000</v>
      </c>
      <c r="O1386" s="55">
        <f t="shared" si="15"/>
        <v>31500</v>
      </c>
      <c r="P1386" s="132">
        <f>VLOOKUP('SS taxation calculator'!$C$12,'SS taxation calculator'!$BC$6:$BF$16,3,FALSE)</f>
        <v>0</v>
      </c>
      <c r="Q1386" s="132">
        <f>VLOOKUP('SS taxation calculator'!$C$12,'SS taxation calculator'!$BC$6:$BF$16,4,FALSE)</f>
        <v>0</v>
      </c>
      <c r="R1386" s="132">
        <f t="shared" si="8"/>
        <v>1</v>
      </c>
      <c r="S1386" s="205">
        <f>VLOOKUP('SS taxation calculator'!$C$12,'SS taxation calculator'!$BC$6:$BF$16,2,FALSE)</f>
        <v>0</v>
      </c>
      <c r="T1386" s="132">
        <f t="shared" si="9"/>
        <v>0</v>
      </c>
    </row>
    <row r="1387" ht="15.75" customHeight="1">
      <c r="A1387" s="55">
        <f t="shared" si="17"/>
        <v>296500</v>
      </c>
      <c r="B1387" s="52">
        <f t="shared" si="14"/>
        <v>328000</v>
      </c>
      <c r="C1387" s="51">
        <f>'SS taxation calculator'!$G$7</f>
        <v>0</v>
      </c>
      <c r="D1387" s="52">
        <f>'SS taxation calculator'!$C$7+B1387+'SS taxation calculator'!$C$8+'SS taxation calculator'!$C$9*0.5-'Line By Line'!$E$12</f>
        <v>328000</v>
      </c>
      <c r="E1387" s="52">
        <f>IF(D1387&lt;'Line By Line'!$E$14,0,MIN(D1387-'Line By Line'!$E$14,'Line By Line'!$E$16))</f>
        <v>12000</v>
      </c>
      <c r="F1387" s="52">
        <f t="shared" si="3"/>
        <v>0</v>
      </c>
      <c r="G1387" s="51" t="str">
        <f t="shared" si="4"/>
        <v>50% of All SS</v>
      </c>
      <c r="H1387" s="51">
        <f>IF('Line By Line'!$E$14&lt;D1387,D1387-'Line By Line'!$E$14-E1387,0)</f>
        <v>284000</v>
      </c>
      <c r="I1387" s="52">
        <f>H1387*'SS taxation calculator'!$E$32</f>
        <v>241400</v>
      </c>
      <c r="J1387" s="52">
        <f t="shared" si="5"/>
        <v>0</v>
      </c>
      <c r="K1387" s="204" t="str">
        <f t="shared" si="6"/>
        <v>#DIV/0!</v>
      </c>
      <c r="L1387" s="54" t="str">
        <f>CONCATENATE("Adding $",ROUND(B1387/1000,1),"K actually added $",ROUND((B1387+(J1387-'SS taxation calculator'!$G$8))/1000,1),"K")</f>
        <v>Adding $328K actually added $328K</v>
      </c>
      <c r="M1387" s="61">
        <f>'SS taxation calculator'!$C$7+'SS taxation calculator'!$C$8+'SS taxation calculator'!$C$9+B1387</f>
        <v>328000</v>
      </c>
      <c r="N1387" s="55">
        <f>J1387+B1387+'SS taxation calculator'!$C$7</f>
        <v>328000</v>
      </c>
      <c r="O1387" s="55">
        <f t="shared" si="15"/>
        <v>31500</v>
      </c>
      <c r="P1387" s="132">
        <f>VLOOKUP('SS taxation calculator'!$C$12,'SS taxation calculator'!$BC$6:$BF$16,3,FALSE)</f>
        <v>0</v>
      </c>
      <c r="Q1387" s="132">
        <f>VLOOKUP('SS taxation calculator'!$C$12,'SS taxation calculator'!$BC$6:$BF$16,4,FALSE)</f>
        <v>0</v>
      </c>
      <c r="R1387" s="132">
        <f t="shared" si="8"/>
        <v>1</v>
      </c>
      <c r="S1387" s="205">
        <f>VLOOKUP('SS taxation calculator'!$C$12,'SS taxation calculator'!$BC$6:$BF$16,2,FALSE)</f>
        <v>0</v>
      </c>
      <c r="T1387" s="132">
        <f t="shared" si="9"/>
        <v>0</v>
      </c>
    </row>
    <row r="1388" ht="15.75" customHeight="1">
      <c r="A1388" s="55">
        <f t="shared" si="17"/>
        <v>297500</v>
      </c>
      <c r="B1388" s="52">
        <f t="shared" si="14"/>
        <v>329000</v>
      </c>
      <c r="C1388" s="51">
        <f>'SS taxation calculator'!$G$7</f>
        <v>0</v>
      </c>
      <c r="D1388" s="52">
        <f>'SS taxation calculator'!$C$7+B1388+'SS taxation calculator'!$C$8+'SS taxation calculator'!$C$9*0.5-'Line By Line'!$E$12</f>
        <v>329000</v>
      </c>
      <c r="E1388" s="52">
        <f>IF(D1388&lt;'Line By Line'!$E$14,0,MIN(D1388-'Line By Line'!$E$14,'Line By Line'!$E$16))</f>
        <v>12000</v>
      </c>
      <c r="F1388" s="52">
        <f t="shared" si="3"/>
        <v>0</v>
      </c>
      <c r="G1388" s="51" t="str">
        <f t="shared" si="4"/>
        <v>50% of All SS</v>
      </c>
      <c r="H1388" s="51">
        <f>IF('Line By Line'!$E$14&lt;D1388,D1388-'Line By Line'!$E$14-E1388,0)</f>
        <v>285000</v>
      </c>
      <c r="I1388" s="52">
        <f>H1388*'SS taxation calculator'!$E$32</f>
        <v>242250</v>
      </c>
      <c r="J1388" s="52">
        <f t="shared" si="5"/>
        <v>0</v>
      </c>
      <c r="K1388" s="204" t="str">
        <f t="shared" si="6"/>
        <v>#DIV/0!</v>
      </c>
      <c r="L1388" s="54" t="str">
        <f>CONCATENATE("Adding $",ROUND(B1388/1000,1),"K actually added $",ROUND((B1388+(J1388-'SS taxation calculator'!$G$8))/1000,1),"K")</f>
        <v>Adding $329K actually added $329K</v>
      </c>
      <c r="M1388" s="61">
        <f>'SS taxation calculator'!$C$7+'SS taxation calculator'!$C$8+'SS taxation calculator'!$C$9+B1388</f>
        <v>329000</v>
      </c>
      <c r="N1388" s="55">
        <f>J1388+B1388+'SS taxation calculator'!$C$7</f>
        <v>329000</v>
      </c>
      <c r="O1388" s="55">
        <f t="shared" si="15"/>
        <v>31500</v>
      </c>
      <c r="P1388" s="132">
        <f>VLOOKUP('SS taxation calculator'!$C$12,'SS taxation calculator'!$BC$6:$BF$16,3,FALSE)</f>
        <v>0</v>
      </c>
      <c r="Q1388" s="132">
        <f>VLOOKUP('SS taxation calculator'!$C$12,'SS taxation calculator'!$BC$6:$BF$16,4,FALSE)</f>
        <v>0</v>
      </c>
      <c r="R1388" s="132">
        <f t="shared" si="8"/>
        <v>1</v>
      </c>
      <c r="S1388" s="205">
        <f>VLOOKUP('SS taxation calculator'!$C$12,'SS taxation calculator'!$BC$6:$BF$16,2,FALSE)</f>
        <v>0</v>
      </c>
      <c r="T1388" s="132">
        <f t="shared" si="9"/>
        <v>0</v>
      </c>
    </row>
    <row r="1389" ht="15.75" customHeight="1">
      <c r="A1389" s="55">
        <f t="shared" si="17"/>
        <v>298500</v>
      </c>
      <c r="B1389" s="52">
        <f t="shared" si="14"/>
        <v>330000</v>
      </c>
      <c r="C1389" s="51">
        <f>'SS taxation calculator'!$G$7</f>
        <v>0</v>
      </c>
      <c r="D1389" s="52">
        <f>'SS taxation calculator'!$C$7+B1389+'SS taxation calculator'!$C$8+'SS taxation calculator'!$C$9*0.5-'Line By Line'!$E$12</f>
        <v>330000</v>
      </c>
      <c r="E1389" s="52">
        <f>IF(D1389&lt;'Line By Line'!$E$14,0,MIN(D1389-'Line By Line'!$E$14,'Line By Line'!$E$16))</f>
        <v>12000</v>
      </c>
      <c r="F1389" s="52">
        <f t="shared" si="3"/>
        <v>0</v>
      </c>
      <c r="G1389" s="51" t="str">
        <f t="shared" si="4"/>
        <v>50% of All SS</v>
      </c>
      <c r="H1389" s="51">
        <f>IF('Line By Line'!$E$14&lt;D1389,D1389-'Line By Line'!$E$14-E1389,0)</f>
        <v>286000</v>
      </c>
      <c r="I1389" s="52">
        <f>H1389*'SS taxation calculator'!$E$32</f>
        <v>243100</v>
      </c>
      <c r="J1389" s="52">
        <f t="shared" si="5"/>
        <v>0</v>
      </c>
      <c r="K1389" s="204" t="str">
        <f t="shared" si="6"/>
        <v>#DIV/0!</v>
      </c>
      <c r="L1389" s="54" t="str">
        <f>CONCATENATE("Adding $",ROUND(B1389/1000,1),"K actually added $",ROUND((B1389+(J1389-'SS taxation calculator'!$G$8))/1000,1),"K")</f>
        <v>Adding $330K actually added $330K</v>
      </c>
      <c r="M1389" s="61">
        <f>'SS taxation calculator'!$C$7+'SS taxation calculator'!$C$8+'SS taxation calculator'!$C$9+B1389</f>
        <v>330000</v>
      </c>
      <c r="N1389" s="55">
        <f>J1389+B1389+'SS taxation calculator'!$C$7</f>
        <v>330000</v>
      </c>
      <c r="O1389" s="55">
        <f t="shared" si="15"/>
        <v>31500</v>
      </c>
      <c r="P1389" s="132">
        <f>VLOOKUP('SS taxation calculator'!$C$12,'SS taxation calculator'!$BC$6:$BF$16,3,FALSE)</f>
        <v>0</v>
      </c>
      <c r="Q1389" s="132">
        <f>VLOOKUP('SS taxation calculator'!$C$12,'SS taxation calculator'!$BC$6:$BF$16,4,FALSE)</f>
        <v>0</v>
      </c>
      <c r="R1389" s="132">
        <f t="shared" si="8"/>
        <v>1</v>
      </c>
      <c r="S1389" s="205">
        <f>VLOOKUP('SS taxation calculator'!$C$12,'SS taxation calculator'!$BC$6:$BF$16,2,FALSE)</f>
        <v>0</v>
      </c>
      <c r="T1389" s="132">
        <f t="shared" si="9"/>
        <v>0</v>
      </c>
    </row>
    <row r="1390" ht="15.75" customHeight="1">
      <c r="A1390" s="55">
        <f t="shared" si="17"/>
        <v>299500</v>
      </c>
      <c r="B1390" s="52">
        <f t="shared" si="14"/>
        <v>331000</v>
      </c>
      <c r="C1390" s="51">
        <f>'SS taxation calculator'!$G$7</f>
        <v>0</v>
      </c>
      <c r="D1390" s="52">
        <f>'SS taxation calculator'!$C$7+B1390+'SS taxation calculator'!$C$8+'SS taxation calculator'!$C$9*0.5-'Line By Line'!$E$12</f>
        <v>331000</v>
      </c>
      <c r="E1390" s="52">
        <f>IF(D1390&lt;'Line By Line'!$E$14,0,MIN(D1390-'Line By Line'!$E$14,'Line By Line'!$E$16))</f>
        <v>12000</v>
      </c>
      <c r="F1390" s="52">
        <f t="shared" si="3"/>
        <v>0</v>
      </c>
      <c r="G1390" s="51" t="str">
        <f t="shared" si="4"/>
        <v>50% of All SS</v>
      </c>
      <c r="H1390" s="51">
        <f>IF('Line By Line'!$E$14&lt;D1390,D1390-'Line By Line'!$E$14-E1390,0)</f>
        <v>287000</v>
      </c>
      <c r="I1390" s="52">
        <f>H1390*'SS taxation calculator'!$E$32</f>
        <v>243950</v>
      </c>
      <c r="J1390" s="52">
        <f t="shared" si="5"/>
        <v>0</v>
      </c>
      <c r="K1390" s="204" t="str">
        <f t="shared" si="6"/>
        <v>#DIV/0!</v>
      </c>
      <c r="L1390" s="54" t="str">
        <f>CONCATENATE("Adding $",ROUND(B1390/1000,1),"K actually added $",ROUND((B1390+(J1390-'SS taxation calculator'!$G$8))/1000,1),"K")</f>
        <v>Adding $331K actually added $331K</v>
      </c>
      <c r="M1390" s="61">
        <f>'SS taxation calculator'!$C$7+'SS taxation calculator'!$C$8+'SS taxation calculator'!$C$9+B1390</f>
        <v>331000</v>
      </c>
      <c r="N1390" s="55">
        <f>J1390+B1390+'SS taxation calculator'!$C$7</f>
        <v>331000</v>
      </c>
      <c r="O1390" s="55">
        <f t="shared" si="15"/>
        <v>31500</v>
      </c>
      <c r="P1390" s="132">
        <f>VLOOKUP('SS taxation calculator'!$C$12,'SS taxation calculator'!$BC$6:$BF$16,3,FALSE)</f>
        <v>0</v>
      </c>
      <c r="Q1390" s="132">
        <f>VLOOKUP('SS taxation calculator'!$C$12,'SS taxation calculator'!$BC$6:$BF$16,4,FALSE)</f>
        <v>0</v>
      </c>
      <c r="R1390" s="132">
        <f t="shared" si="8"/>
        <v>1</v>
      </c>
      <c r="S1390" s="205">
        <f>VLOOKUP('SS taxation calculator'!$C$12,'SS taxation calculator'!$BC$6:$BF$16,2,FALSE)</f>
        <v>0</v>
      </c>
      <c r="T1390" s="132">
        <f t="shared" si="9"/>
        <v>0</v>
      </c>
    </row>
    <row r="1391" ht="15.75" customHeight="1">
      <c r="A1391" s="55">
        <f t="shared" si="17"/>
        <v>300500</v>
      </c>
      <c r="B1391" s="52">
        <f t="shared" si="14"/>
        <v>332000</v>
      </c>
      <c r="C1391" s="51">
        <f>'SS taxation calculator'!$G$7</f>
        <v>0</v>
      </c>
      <c r="D1391" s="52">
        <f>'SS taxation calculator'!$C$7+B1391+'SS taxation calculator'!$C$8+'SS taxation calculator'!$C$9*0.5-'Line By Line'!$E$12</f>
        <v>332000</v>
      </c>
      <c r="E1391" s="52">
        <f>IF(D1391&lt;'Line By Line'!$E$14,0,MIN(D1391-'Line By Line'!$E$14,'Line By Line'!$E$16))</f>
        <v>12000</v>
      </c>
      <c r="F1391" s="52">
        <f t="shared" si="3"/>
        <v>0</v>
      </c>
      <c r="G1391" s="51" t="str">
        <f t="shared" si="4"/>
        <v>50% of All SS</v>
      </c>
      <c r="H1391" s="51">
        <f>IF('Line By Line'!$E$14&lt;D1391,D1391-'Line By Line'!$E$14-E1391,0)</f>
        <v>288000</v>
      </c>
      <c r="I1391" s="52">
        <f>H1391*'SS taxation calculator'!$E$32</f>
        <v>244800</v>
      </c>
      <c r="J1391" s="52">
        <f t="shared" si="5"/>
        <v>0</v>
      </c>
      <c r="K1391" s="204" t="str">
        <f t="shared" si="6"/>
        <v>#DIV/0!</v>
      </c>
      <c r="L1391" s="54" t="str">
        <f>CONCATENATE("Adding $",ROUND(B1391/1000,1),"K actually added $",ROUND((B1391+(J1391-'SS taxation calculator'!$G$8))/1000,1),"K")</f>
        <v>Adding $332K actually added $332K</v>
      </c>
      <c r="M1391" s="61">
        <f>'SS taxation calculator'!$C$7+'SS taxation calculator'!$C$8+'SS taxation calculator'!$C$9+B1391</f>
        <v>332000</v>
      </c>
      <c r="N1391" s="55">
        <f>J1391+B1391+'SS taxation calculator'!$C$7</f>
        <v>332000</v>
      </c>
      <c r="O1391" s="55">
        <f t="shared" si="15"/>
        <v>31500</v>
      </c>
      <c r="P1391" s="132">
        <f>VLOOKUP('SS taxation calculator'!$C$12,'SS taxation calculator'!$BC$6:$BF$16,3,FALSE)</f>
        <v>0</v>
      </c>
      <c r="Q1391" s="132">
        <f>VLOOKUP('SS taxation calculator'!$C$12,'SS taxation calculator'!$BC$6:$BF$16,4,FALSE)</f>
        <v>0</v>
      </c>
      <c r="R1391" s="132">
        <f t="shared" si="8"/>
        <v>1</v>
      </c>
      <c r="S1391" s="205">
        <f>VLOOKUP('SS taxation calculator'!$C$12,'SS taxation calculator'!$BC$6:$BF$16,2,FALSE)</f>
        <v>0</v>
      </c>
      <c r="T1391" s="132">
        <f t="shared" si="9"/>
        <v>0</v>
      </c>
    </row>
    <row r="1392" ht="15.75" customHeight="1">
      <c r="A1392" s="55">
        <f t="shared" si="17"/>
        <v>301500</v>
      </c>
      <c r="B1392" s="52">
        <f t="shared" si="14"/>
        <v>333000</v>
      </c>
      <c r="C1392" s="51">
        <f>'SS taxation calculator'!$G$7</f>
        <v>0</v>
      </c>
      <c r="D1392" s="52">
        <f>'SS taxation calculator'!$C$7+B1392+'SS taxation calculator'!$C$8+'SS taxation calculator'!$C$9*0.5-'Line By Line'!$E$12</f>
        <v>333000</v>
      </c>
      <c r="E1392" s="52">
        <f>IF(D1392&lt;'Line By Line'!$E$14,0,MIN(D1392-'Line By Line'!$E$14,'Line By Line'!$E$16))</f>
        <v>12000</v>
      </c>
      <c r="F1392" s="52">
        <f t="shared" si="3"/>
        <v>0</v>
      </c>
      <c r="G1392" s="51" t="str">
        <f t="shared" si="4"/>
        <v>50% of All SS</v>
      </c>
      <c r="H1392" s="51">
        <f>IF('Line By Line'!$E$14&lt;D1392,D1392-'Line By Line'!$E$14-E1392,0)</f>
        <v>289000</v>
      </c>
      <c r="I1392" s="52">
        <f>H1392*'SS taxation calculator'!$E$32</f>
        <v>245650</v>
      </c>
      <c r="J1392" s="52">
        <f t="shared" si="5"/>
        <v>0</v>
      </c>
      <c r="K1392" s="204" t="str">
        <f t="shared" si="6"/>
        <v>#DIV/0!</v>
      </c>
      <c r="L1392" s="54" t="str">
        <f>CONCATENATE("Adding $",ROUND(B1392/1000,1),"K actually added $",ROUND((B1392+(J1392-'SS taxation calculator'!$G$8))/1000,1),"K")</f>
        <v>Adding $333K actually added $333K</v>
      </c>
      <c r="M1392" s="61">
        <f>'SS taxation calculator'!$C$7+'SS taxation calculator'!$C$8+'SS taxation calculator'!$C$9+B1392</f>
        <v>333000</v>
      </c>
      <c r="N1392" s="55">
        <f>J1392+B1392+'SS taxation calculator'!$C$7</f>
        <v>333000</v>
      </c>
      <c r="O1392" s="55">
        <f t="shared" si="15"/>
        <v>31500</v>
      </c>
      <c r="P1392" s="132">
        <f>VLOOKUP('SS taxation calculator'!$C$12,'SS taxation calculator'!$BC$6:$BF$16,3,FALSE)</f>
        <v>0</v>
      </c>
      <c r="Q1392" s="132">
        <f>VLOOKUP('SS taxation calculator'!$C$12,'SS taxation calculator'!$BC$6:$BF$16,4,FALSE)</f>
        <v>0</v>
      </c>
      <c r="R1392" s="132">
        <f t="shared" si="8"/>
        <v>1</v>
      </c>
      <c r="S1392" s="205">
        <f>VLOOKUP('SS taxation calculator'!$C$12,'SS taxation calculator'!$BC$6:$BF$16,2,FALSE)</f>
        <v>0</v>
      </c>
      <c r="T1392" s="132">
        <f t="shared" si="9"/>
        <v>0</v>
      </c>
    </row>
    <row r="1393" ht="15.75" customHeight="1">
      <c r="A1393" s="55">
        <f t="shared" si="17"/>
        <v>302500</v>
      </c>
      <c r="B1393" s="52">
        <f t="shared" si="14"/>
        <v>334000</v>
      </c>
      <c r="C1393" s="51">
        <f>'SS taxation calculator'!$G$7</f>
        <v>0</v>
      </c>
      <c r="D1393" s="52">
        <f>'SS taxation calculator'!$C$7+B1393+'SS taxation calculator'!$C$8+'SS taxation calculator'!$C$9*0.5-'Line By Line'!$E$12</f>
        <v>334000</v>
      </c>
      <c r="E1393" s="52">
        <f>IF(D1393&lt;'Line By Line'!$E$14,0,MIN(D1393-'Line By Line'!$E$14,'Line By Line'!$E$16))</f>
        <v>12000</v>
      </c>
      <c r="F1393" s="52">
        <f t="shared" si="3"/>
        <v>0</v>
      </c>
      <c r="G1393" s="51" t="str">
        <f t="shared" si="4"/>
        <v>50% of All SS</v>
      </c>
      <c r="H1393" s="51">
        <f>IF('Line By Line'!$E$14&lt;D1393,D1393-'Line By Line'!$E$14-E1393,0)</f>
        <v>290000</v>
      </c>
      <c r="I1393" s="52">
        <f>H1393*'SS taxation calculator'!$E$32</f>
        <v>246500</v>
      </c>
      <c r="J1393" s="52">
        <f t="shared" si="5"/>
        <v>0</v>
      </c>
      <c r="K1393" s="204" t="str">
        <f t="shared" si="6"/>
        <v>#DIV/0!</v>
      </c>
      <c r="L1393" s="54" t="str">
        <f>CONCATENATE("Adding $",ROUND(B1393/1000,1),"K actually added $",ROUND((B1393+(J1393-'SS taxation calculator'!$G$8))/1000,1),"K")</f>
        <v>Adding $334K actually added $334K</v>
      </c>
      <c r="M1393" s="61">
        <f>'SS taxation calculator'!$C$7+'SS taxation calculator'!$C$8+'SS taxation calculator'!$C$9+B1393</f>
        <v>334000</v>
      </c>
      <c r="N1393" s="55">
        <f>J1393+B1393+'SS taxation calculator'!$C$7</f>
        <v>334000</v>
      </c>
      <c r="O1393" s="55">
        <f t="shared" si="15"/>
        <v>31500</v>
      </c>
      <c r="P1393" s="132">
        <f>VLOOKUP('SS taxation calculator'!$C$12,'SS taxation calculator'!$BC$6:$BF$16,3,FALSE)</f>
        <v>0</v>
      </c>
      <c r="Q1393" s="132">
        <f>VLOOKUP('SS taxation calculator'!$C$12,'SS taxation calculator'!$BC$6:$BF$16,4,FALSE)</f>
        <v>0</v>
      </c>
      <c r="R1393" s="132">
        <f t="shared" si="8"/>
        <v>1</v>
      </c>
      <c r="S1393" s="205">
        <f>VLOOKUP('SS taxation calculator'!$C$12,'SS taxation calculator'!$BC$6:$BF$16,2,FALSE)</f>
        <v>0</v>
      </c>
      <c r="T1393" s="132">
        <f t="shared" si="9"/>
        <v>0</v>
      </c>
    </row>
    <row r="1394" ht="15.75" customHeight="1">
      <c r="A1394" s="55">
        <f t="shared" si="17"/>
        <v>303500</v>
      </c>
      <c r="B1394" s="52">
        <f t="shared" si="14"/>
        <v>335000</v>
      </c>
      <c r="C1394" s="51">
        <f>'SS taxation calculator'!$G$7</f>
        <v>0</v>
      </c>
      <c r="D1394" s="52">
        <f>'SS taxation calculator'!$C$7+B1394+'SS taxation calculator'!$C$8+'SS taxation calculator'!$C$9*0.5-'Line By Line'!$E$12</f>
        <v>335000</v>
      </c>
      <c r="E1394" s="52">
        <f>IF(D1394&lt;'Line By Line'!$E$14,0,MIN(D1394-'Line By Line'!$E$14,'Line By Line'!$E$16))</f>
        <v>12000</v>
      </c>
      <c r="F1394" s="52">
        <f t="shared" si="3"/>
        <v>0</v>
      </c>
      <c r="G1394" s="51" t="str">
        <f t="shared" si="4"/>
        <v>50% of All SS</v>
      </c>
      <c r="H1394" s="51">
        <f>IF('Line By Line'!$E$14&lt;D1394,D1394-'Line By Line'!$E$14-E1394,0)</f>
        <v>291000</v>
      </c>
      <c r="I1394" s="52">
        <f>H1394*'SS taxation calculator'!$E$32</f>
        <v>247350</v>
      </c>
      <c r="J1394" s="52">
        <f t="shared" si="5"/>
        <v>0</v>
      </c>
      <c r="K1394" s="204" t="str">
        <f t="shared" si="6"/>
        <v>#DIV/0!</v>
      </c>
      <c r="L1394" s="54" t="str">
        <f>CONCATENATE("Adding $",ROUND(B1394/1000,1),"K actually added $",ROUND((B1394+(J1394-'SS taxation calculator'!$G$8))/1000,1),"K")</f>
        <v>Adding $335K actually added $335K</v>
      </c>
      <c r="M1394" s="61">
        <f>'SS taxation calculator'!$C$7+'SS taxation calculator'!$C$8+'SS taxation calculator'!$C$9+B1394</f>
        <v>335000</v>
      </c>
      <c r="N1394" s="55">
        <f>J1394+B1394+'SS taxation calculator'!$C$7</f>
        <v>335000</v>
      </c>
      <c r="O1394" s="55">
        <f t="shared" si="15"/>
        <v>31500</v>
      </c>
      <c r="P1394" s="132">
        <f>VLOOKUP('SS taxation calculator'!$C$12,'SS taxation calculator'!$BC$6:$BF$16,3,FALSE)</f>
        <v>0</v>
      </c>
      <c r="Q1394" s="132">
        <f>VLOOKUP('SS taxation calculator'!$C$12,'SS taxation calculator'!$BC$6:$BF$16,4,FALSE)</f>
        <v>0</v>
      </c>
      <c r="R1394" s="132">
        <f t="shared" si="8"/>
        <v>1</v>
      </c>
      <c r="S1394" s="205">
        <f>VLOOKUP('SS taxation calculator'!$C$12,'SS taxation calculator'!$BC$6:$BF$16,2,FALSE)</f>
        <v>0</v>
      </c>
      <c r="T1394" s="132">
        <f t="shared" si="9"/>
        <v>0</v>
      </c>
    </row>
    <row r="1395" ht="15.75" customHeight="1">
      <c r="A1395" s="55">
        <f t="shared" si="17"/>
        <v>304500</v>
      </c>
      <c r="B1395" s="52">
        <f t="shared" si="14"/>
        <v>336000</v>
      </c>
      <c r="C1395" s="51">
        <f>'SS taxation calculator'!$G$7</f>
        <v>0</v>
      </c>
      <c r="D1395" s="52">
        <f>'SS taxation calculator'!$C$7+B1395+'SS taxation calculator'!$C$8+'SS taxation calculator'!$C$9*0.5-'Line By Line'!$E$12</f>
        <v>336000</v>
      </c>
      <c r="E1395" s="52">
        <f>IF(D1395&lt;'Line By Line'!$E$14,0,MIN(D1395-'Line By Line'!$E$14,'Line By Line'!$E$16))</f>
        <v>12000</v>
      </c>
      <c r="F1395" s="52">
        <f t="shared" si="3"/>
        <v>0</v>
      </c>
      <c r="G1395" s="51" t="str">
        <f t="shared" si="4"/>
        <v>50% of All SS</v>
      </c>
      <c r="H1395" s="51">
        <f>IF('Line By Line'!$E$14&lt;D1395,D1395-'Line By Line'!$E$14-E1395,0)</f>
        <v>292000</v>
      </c>
      <c r="I1395" s="52">
        <f>H1395*'SS taxation calculator'!$E$32</f>
        <v>248200</v>
      </c>
      <c r="J1395" s="52">
        <f t="shared" si="5"/>
        <v>0</v>
      </c>
      <c r="K1395" s="204" t="str">
        <f t="shared" si="6"/>
        <v>#DIV/0!</v>
      </c>
      <c r="L1395" s="54" t="str">
        <f>CONCATENATE("Adding $",ROUND(B1395/1000,1),"K actually added $",ROUND((B1395+(J1395-'SS taxation calculator'!$G$8))/1000,1),"K")</f>
        <v>Adding $336K actually added $336K</v>
      </c>
      <c r="M1395" s="61">
        <f>'SS taxation calculator'!$C$7+'SS taxation calculator'!$C$8+'SS taxation calculator'!$C$9+B1395</f>
        <v>336000</v>
      </c>
      <c r="N1395" s="55">
        <f>J1395+B1395+'SS taxation calculator'!$C$7</f>
        <v>336000</v>
      </c>
      <c r="O1395" s="55">
        <f t="shared" si="15"/>
        <v>31500</v>
      </c>
      <c r="P1395" s="132">
        <f>VLOOKUP('SS taxation calculator'!$C$12,'SS taxation calculator'!$BC$6:$BF$16,3,FALSE)</f>
        <v>0</v>
      </c>
      <c r="Q1395" s="132">
        <f>VLOOKUP('SS taxation calculator'!$C$12,'SS taxation calculator'!$BC$6:$BF$16,4,FALSE)</f>
        <v>0</v>
      </c>
      <c r="R1395" s="132">
        <f t="shared" si="8"/>
        <v>1</v>
      </c>
      <c r="S1395" s="205">
        <f>VLOOKUP('SS taxation calculator'!$C$12,'SS taxation calculator'!$BC$6:$BF$16,2,FALSE)</f>
        <v>0</v>
      </c>
      <c r="T1395" s="132">
        <f t="shared" si="9"/>
        <v>0</v>
      </c>
    </row>
    <row r="1396" ht="15.75" customHeight="1">
      <c r="A1396" s="55">
        <f t="shared" si="17"/>
        <v>305500</v>
      </c>
      <c r="B1396" s="52">
        <f t="shared" si="14"/>
        <v>337000</v>
      </c>
      <c r="C1396" s="51">
        <f>'SS taxation calculator'!$G$7</f>
        <v>0</v>
      </c>
      <c r="D1396" s="52">
        <f>'SS taxation calculator'!$C$7+B1396+'SS taxation calculator'!$C$8+'SS taxation calculator'!$C$9*0.5-'Line By Line'!$E$12</f>
        <v>337000</v>
      </c>
      <c r="E1396" s="52">
        <f>IF(D1396&lt;'Line By Line'!$E$14,0,MIN(D1396-'Line By Line'!$E$14,'Line By Line'!$E$16))</f>
        <v>12000</v>
      </c>
      <c r="F1396" s="52">
        <f t="shared" si="3"/>
        <v>0</v>
      </c>
      <c r="G1396" s="51" t="str">
        <f t="shared" si="4"/>
        <v>50% of All SS</v>
      </c>
      <c r="H1396" s="51">
        <f>IF('Line By Line'!$E$14&lt;D1396,D1396-'Line By Line'!$E$14-E1396,0)</f>
        <v>293000</v>
      </c>
      <c r="I1396" s="52">
        <f>H1396*'SS taxation calculator'!$E$32</f>
        <v>249050</v>
      </c>
      <c r="J1396" s="52">
        <f t="shared" si="5"/>
        <v>0</v>
      </c>
      <c r="K1396" s="204" t="str">
        <f t="shared" si="6"/>
        <v>#DIV/0!</v>
      </c>
      <c r="L1396" s="54" t="str">
        <f>CONCATENATE("Adding $",ROUND(B1396/1000,1),"K actually added $",ROUND((B1396+(J1396-'SS taxation calculator'!$G$8))/1000,1),"K")</f>
        <v>Adding $337K actually added $337K</v>
      </c>
      <c r="M1396" s="61">
        <f>'SS taxation calculator'!$C$7+'SS taxation calculator'!$C$8+'SS taxation calculator'!$C$9+B1396</f>
        <v>337000</v>
      </c>
      <c r="N1396" s="55">
        <f>J1396+B1396+'SS taxation calculator'!$C$7</f>
        <v>337000</v>
      </c>
      <c r="O1396" s="55">
        <f t="shared" si="15"/>
        <v>31500</v>
      </c>
      <c r="P1396" s="132">
        <f>VLOOKUP('SS taxation calculator'!$C$12,'SS taxation calculator'!$BC$6:$BF$16,3,FALSE)</f>
        <v>0</v>
      </c>
      <c r="Q1396" s="132">
        <f>VLOOKUP('SS taxation calculator'!$C$12,'SS taxation calculator'!$BC$6:$BF$16,4,FALSE)</f>
        <v>0</v>
      </c>
      <c r="R1396" s="132">
        <f t="shared" si="8"/>
        <v>1</v>
      </c>
      <c r="S1396" s="205">
        <f>VLOOKUP('SS taxation calculator'!$C$12,'SS taxation calculator'!$BC$6:$BF$16,2,FALSE)</f>
        <v>0</v>
      </c>
      <c r="T1396" s="132">
        <f t="shared" si="9"/>
        <v>0</v>
      </c>
    </row>
    <row r="1397" ht="15.75" customHeight="1">
      <c r="A1397" s="55">
        <f t="shared" si="17"/>
        <v>306500</v>
      </c>
      <c r="B1397" s="52">
        <f t="shared" si="14"/>
        <v>338000</v>
      </c>
      <c r="C1397" s="51">
        <f>'SS taxation calculator'!$G$7</f>
        <v>0</v>
      </c>
      <c r="D1397" s="52">
        <f>'SS taxation calculator'!$C$7+B1397+'SS taxation calculator'!$C$8+'SS taxation calculator'!$C$9*0.5-'Line By Line'!$E$12</f>
        <v>338000</v>
      </c>
      <c r="E1397" s="52">
        <f>IF(D1397&lt;'Line By Line'!$E$14,0,MIN(D1397-'Line By Line'!$E$14,'Line By Line'!$E$16))</f>
        <v>12000</v>
      </c>
      <c r="F1397" s="52">
        <f t="shared" si="3"/>
        <v>0</v>
      </c>
      <c r="G1397" s="51" t="str">
        <f t="shared" si="4"/>
        <v>50% of All SS</v>
      </c>
      <c r="H1397" s="51">
        <f>IF('Line By Line'!$E$14&lt;D1397,D1397-'Line By Line'!$E$14-E1397,0)</f>
        <v>294000</v>
      </c>
      <c r="I1397" s="52">
        <f>H1397*'SS taxation calculator'!$E$32</f>
        <v>249900</v>
      </c>
      <c r="J1397" s="52">
        <f t="shared" si="5"/>
        <v>0</v>
      </c>
      <c r="K1397" s="204" t="str">
        <f t="shared" si="6"/>
        <v>#DIV/0!</v>
      </c>
      <c r="L1397" s="54" t="str">
        <f>CONCATENATE("Adding $",ROUND(B1397/1000,1),"K actually added $",ROUND((B1397+(J1397-'SS taxation calculator'!$G$8))/1000,1),"K")</f>
        <v>Adding $338K actually added $338K</v>
      </c>
      <c r="M1397" s="61">
        <f>'SS taxation calculator'!$C$7+'SS taxation calculator'!$C$8+'SS taxation calculator'!$C$9+B1397</f>
        <v>338000</v>
      </c>
      <c r="N1397" s="55">
        <f>J1397+B1397+'SS taxation calculator'!$C$7</f>
        <v>338000</v>
      </c>
      <c r="O1397" s="55">
        <f t="shared" si="15"/>
        <v>31500</v>
      </c>
      <c r="P1397" s="132">
        <f>VLOOKUP('SS taxation calculator'!$C$12,'SS taxation calculator'!$BC$6:$BF$16,3,FALSE)</f>
        <v>0</v>
      </c>
      <c r="Q1397" s="132">
        <f>VLOOKUP('SS taxation calculator'!$C$12,'SS taxation calculator'!$BC$6:$BF$16,4,FALSE)</f>
        <v>0</v>
      </c>
      <c r="R1397" s="132">
        <f t="shared" si="8"/>
        <v>1</v>
      </c>
      <c r="S1397" s="205">
        <f>VLOOKUP('SS taxation calculator'!$C$12,'SS taxation calculator'!$BC$6:$BF$16,2,FALSE)</f>
        <v>0</v>
      </c>
      <c r="T1397" s="132">
        <f t="shared" si="9"/>
        <v>0</v>
      </c>
    </row>
    <row r="1398" ht="15.75" customHeight="1">
      <c r="A1398" s="55">
        <f t="shared" si="17"/>
        <v>307500</v>
      </c>
      <c r="B1398" s="52">
        <f t="shared" si="14"/>
        <v>339000</v>
      </c>
      <c r="C1398" s="51">
        <f>'SS taxation calculator'!$G$7</f>
        <v>0</v>
      </c>
      <c r="D1398" s="52">
        <f>'SS taxation calculator'!$C$7+B1398+'SS taxation calculator'!$C$8+'SS taxation calculator'!$C$9*0.5-'Line By Line'!$E$12</f>
        <v>339000</v>
      </c>
      <c r="E1398" s="52">
        <f>IF(D1398&lt;'Line By Line'!$E$14,0,MIN(D1398-'Line By Line'!$E$14,'Line By Line'!$E$16))</f>
        <v>12000</v>
      </c>
      <c r="F1398" s="52">
        <f t="shared" si="3"/>
        <v>0</v>
      </c>
      <c r="G1398" s="51" t="str">
        <f t="shared" si="4"/>
        <v>50% of All SS</v>
      </c>
      <c r="H1398" s="51">
        <f>IF('Line By Line'!$E$14&lt;D1398,D1398-'Line By Line'!$E$14-E1398,0)</f>
        <v>295000</v>
      </c>
      <c r="I1398" s="52">
        <f>H1398*'SS taxation calculator'!$E$32</f>
        <v>250750</v>
      </c>
      <c r="J1398" s="52">
        <f t="shared" si="5"/>
        <v>0</v>
      </c>
      <c r="K1398" s="204" t="str">
        <f t="shared" si="6"/>
        <v>#DIV/0!</v>
      </c>
      <c r="L1398" s="54" t="str">
        <f>CONCATENATE("Adding $",ROUND(B1398/1000,1),"K actually added $",ROUND((B1398+(J1398-'SS taxation calculator'!$G$8))/1000,1),"K")</f>
        <v>Adding $339K actually added $339K</v>
      </c>
      <c r="M1398" s="61">
        <f>'SS taxation calculator'!$C$7+'SS taxation calculator'!$C$8+'SS taxation calculator'!$C$9+B1398</f>
        <v>339000</v>
      </c>
      <c r="N1398" s="55">
        <f>J1398+B1398+'SS taxation calculator'!$C$7</f>
        <v>339000</v>
      </c>
      <c r="O1398" s="55">
        <f t="shared" si="15"/>
        <v>31500</v>
      </c>
      <c r="P1398" s="132">
        <f>VLOOKUP('SS taxation calculator'!$C$12,'SS taxation calculator'!$BC$6:$BF$16,3,FALSE)</f>
        <v>0</v>
      </c>
      <c r="Q1398" s="132">
        <f>VLOOKUP('SS taxation calculator'!$C$12,'SS taxation calculator'!$BC$6:$BF$16,4,FALSE)</f>
        <v>0</v>
      </c>
      <c r="R1398" s="132">
        <f t="shared" si="8"/>
        <v>1</v>
      </c>
      <c r="S1398" s="205">
        <f>VLOOKUP('SS taxation calculator'!$C$12,'SS taxation calculator'!$BC$6:$BF$16,2,FALSE)</f>
        <v>0</v>
      </c>
      <c r="T1398" s="132">
        <f t="shared" si="9"/>
        <v>0</v>
      </c>
    </row>
    <row r="1399" ht="15.75" customHeight="1">
      <c r="A1399" s="55">
        <f t="shared" si="17"/>
        <v>308500</v>
      </c>
      <c r="B1399" s="52">
        <f t="shared" si="14"/>
        <v>340000</v>
      </c>
      <c r="C1399" s="51">
        <f>'SS taxation calculator'!$G$7</f>
        <v>0</v>
      </c>
      <c r="D1399" s="52">
        <f>'SS taxation calculator'!$C$7+B1399+'SS taxation calculator'!$C$8+'SS taxation calculator'!$C$9*0.5-'Line By Line'!$E$12</f>
        <v>340000</v>
      </c>
      <c r="E1399" s="52">
        <f>IF(D1399&lt;'Line By Line'!$E$14,0,MIN(D1399-'Line By Line'!$E$14,'Line By Line'!$E$16))</f>
        <v>12000</v>
      </c>
      <c r="F1399" s="52">
        <f t="shared" si="3"/>
        <v>0</v>
      </c>
      <c r="G1399" s="51" t="str">
        <f t="shared" si="4"/>
        <v>50% of All SS</v>
      </c>
      <c r="H1399" s="51">
        <f>IF('Line By Line'!$E$14&lt;D1399,D1399-'Line By Line'!$E$14-E1399,0)</f>
        <v>296000</v>
      </c>
      <c r="I1399" s="52">
        <f>H1399*'SS taxation calculator'!$E$32</f>
        <v>251600</v>
      </c>
      <c r="J1399" s="52">
        <f t="shared" si="5"/>
        <v>0</v>
      </c>
      <c r="K1399" s="204" t="str">
        <f t="shared" si="6"/>
        <v>#DIV/0!</v>
      </c>
      <c r="L1399" s="54" t="str">
        <f>CONCATENATE("Adding $",ROUND(B1399/1000,1),"K actually added $",ROUND((B1399+(J1399-'SS taxation calculator'!$G$8))/1000,1),"K")</f>
        <v>Adding $340K actually added $340K</v>
      </c>
      <c r="M1399" s="61">
        <f>'SS taxation calculator'!$C$7+'SS taxation calculator'!$C$8+'SS taxation calculator'!$C$9+B1399</f>
        <v>340000</v>
      </c>
      <c r="N1399" s="55">
        <f>J1399+B1399+'SS taxation calculator'!$C$7</f>
        <v>340000</v>
      </c>
      <c r="O1399" s="55">
        <f t="shared" si="15"/>
        <v>31500</v>
      </c>
      <c r="P1399" s="132">
        <f>VLOOKUP('SS taxation calculator'!$C$12,'SS taxation calculator'!$BC$6:$BF$16,3,FALSE)</f>
        <v>0</v>
      </c>
      <c r="Q1399" s="132">
        <f>VLOOKUP('SS taxation calculator'!$C$12,'SS taxation calculator'!$BC$6:$BF$16,4,FALSE)</f>
        <v>0</v>
      </c>
      <c r="R1399" s="132">
        <f t="shared" si="8"/>
        <v>1</v>
      </c>
      <c r="S1399" s="205">
        <f>VLOOKUP('SS taxation calculator'!$C$12,'SS taxation calculator'!$BC$6:$BF$16,2,FALSE)</f>
        <v>0</v>
      </c>
      <c r="T1399" s="132">
        <f t="shared" si="9"/>
        <v>0</v>
      </c>
    </row>
    <row r="1400" ht="15.75" customHeight="1">
      <c r="A1400" s="55">
        <f t="shared" si="17"/>
        <v>309500</v>
      </c>
      <c r="B1400" s="52">
        <f t="shared" si="14"/>
        <v>341000</v>
      </c>
      <c r="C1400" s="51">
        <f>'SS taxation calculator'!$G$7</f>
        <v>0</v>
      </c>
      <c r="D1400" s="52">
        <f>'SS taxation calculator'!$C$7+B1400+'SS taxation calculator'!$C$8+'SS taxation calculator'!$C$9*0.5-'Line By Line'!$E$12</f>
        <v>341000</v>
      </c>
      <c r="E1400" s="52">
        <f>IF(D1400&lt;'Line By Line'!$E$14,0,MIN(D1400-'Line By Line'!$E$14,'Line By Line'!$E$16))</f>
        <v>12000</v>
      </c>
      <c r="F1400" s="52">
        <f t="shared" si="3"/>
        <v>0</v>
      </c>
      <c r="G1400" s="51" t="str">
        <f t="shared" si="4"/>
        <v>50% of All SS</v>
      </c>
      <c r="H1400" s="51">
        <f>IF('Line By Line'!$E$14&lt;D1400,D1400-'Line By Line'!$E$14-E1400,0)</f>
        <v>297000</v>
      </c>
      <c r="I1400" s="52">
        <f>H1400*'SS taxation calculator'!$E$32</f>
        <v>252450</v>
      </c>
      <c r="J1400" s="52">
        <f t="shared" si="5"/>
        <v>0</v>
      </c>
      <c r="K1400" s="204" t="str">
        <f t="shared" si="6"/>
        <v>#DIV/0!</v>
      </c>
      <c r="L1400" s="54" t="str">
        <f>CONCATENATE("Adding $",ROUND(B1400/1000,1),"K actually added $",ROUND((B1400+(J1400-'SS taxation calculator'!$G$8))/1000,1),"K")</f>
        <v>Adding $341K actually added $341K</v>
      </c>
      <c r="M1400" s="61">
        <f>'SS taxation calculator'!$C$7+'SS taxation calculator'!$C$8+'SS taxation calculator'!$C$9+B1400</f>
        <v>341000</v>
      </c>
      <c r="N1400" s="55">
        <f>J1400+B1400+'SS taxation calculator'!$C$7</f>
        <v>341000</v>
      </c>
      <c r="O1400" s="55">
        <f t="shared" si="15"/>
        <v>31500</v>
      </c>
      <c r="P1400" s="132">
        <f>VLOOKUP('SS taxation calculator'!$C$12,'SS taxation calculator'!$BC$6:$BF$16,3,FALSE)</f>
        <v>0</v>
      </c>
      <c r="Q1400" s="132">
        <f>VLOOKUP('SS taxation calculator'!$C$12,'SS taxation calculator'!$BC$6:$BF$16,4,FALSE)</f>
        <v>0</v>
      </c>
      <c r="R1400" s="132">
        <f t="shared" si="8"/>
        <v>1</v>
      </c>
      <c r="S1400" s="205">
        <f>VLOOKUP('SS taxation calculator'!$C$12,'SS taxation calculator'!$BC$6:$BF$16,2,FALSE)</f>
        <v>0</v>
      </c>
      <c r="T1400" s="132">
        <f t="shared" si="9"/>
        <v>0</v>
      </c>
    </row>
    <row r="1401" ht="15.75" customHeight="1">
      <c r="A1401" s="55">
        <f t="shared" si="17"/>
        <v>310500</v>
      </c>
      <c r="B1401" s="52">
        <f t="shared" si="14"/>
        <v>342000</v>
      </c>
      <c r="C1401" s="51">
        <f>'SS taxation calculator'!$G$7</f>
        <v>0</v>
      </c>
      <c r="D1401" s="52">
        <f>'SS taxation calculator'!$C$7+B1401+'SS taxation calculator'!$C$8+'SS taxation calculator'!$C$9*0.5-'Line By Line'!$E$12</f>
        <v>342000</v>
      </c>
      <c r="E1401" s="52">
        <f>IF(D1401&lt;'Line By Line'!$E$14,0,MIN(D1401-'Line By Line'!$E$14,'Line By Line'!$E$16))</f>
        <v>12000</v>
      </c>
      <c r="F1401" s="52">
        <f t="shared" si="3"/>
        <v>0</v>
      </c>
      <c r="G1401" s="51" t="str">
        <f t="shared" si="4"/>
        <v>50% of All SS</v>
      </c>
      <c r="H1401" s="51">
        <f>IF('Line By Line'!$E$14&lt;D1401,D1401-'Line By Line'!$E$14-E1401,0)</f>
        <v>298000</v>
      </c>
      <c r="I1401" s="52">
        <f>H1401*'SS taxation calculator'!$E$32</f>
        <v>253300</v>
      </c>
      <c r="J1401" s="52">
        <f t="shared" si="5"/>
        <v>0</v>
      </c>
      <c r="K1401" s="204" t="str">
        <f t="shared" si="6"/>
        <v>#DIV/0!</v>
      </c>
      <c r="L1401" s="54" t="str">
        <f>CONCATENATE("Adding $",ROUND(B1401/1000,1),"K actually added $",ROUND((B1401+(J1401-'SS taxation calculator'!$G$8))/1000,1),"K")</f>
        <v>Adding $342K actually added $342K</v>
      </c>
      <c r="M1401" s="61">
        <f>'SS taxation calculator'!$C$7+'SS taxation calculator'!$C$8+'SS taxation calculator'!$C$9+B1401</f>
        <v>342000</v>
      </c>
      <c r="N1401" s="55">
        <f>J1401+B1401+'SS taxation calculator'!$C$7</f>
        <v>342000</v>
      </c>
      <c r="O1401" s="55">
        <f t="shared" si="15"/>
        <v>31500</v>
      </c>
      <c r="P1401" s="132">
        <f>VLOOKUP('SS taxation calculator'!$C$12,'SS taxation calculator'!$BC$6:$BF$16,3,FALSE)</f>
        <v>0</v>
      </c>
      <c r="Q1401" s="132">
        <f>VLOOKUP('SS taxation calculator'!$C$12,'SS taxation calculator'!$BC$6:$BF$16,4,FALSE)</f>
        <v>0</v>
      </c>
      <c r="R1401" s="132">
        <f t="shared" si="8"/>
        <v>1</v>
      </c>
      <c r="S1401" s="205">
        <f>VLOOKUP('SS taxation calculator'!$C$12,'SS taxation calculator'!$BC$6:$BF$16,2,FALSE)</f>
        <v>0</v>
      </c>
      <c r="T1401" s="132">
        <f t="shared" si="9"/>
        <v>0</v>
      </c>
    </row>
    <row r="1402" ht="15.75" customHeight="1">
      <c r="A1402" s="55">
        <f t="shared" si="17"/>
        <v>311500</v>
      </c>
      <c r="B1402" s="52">
        <f t="shared" si="14"/>
        <v>343000</v>
      </c>
      <c r="C1402" s="51">
        <f>'SS taxation calculator'!$G$7</f>
        <v>0</v>
      </c>
      <c r="D1402" s="52">
        <f>'SS taxation calculator'!$C$7+B1402+'SS taxation calculator'!$C$8+'SS taxation calculator'!$C$9*0.5-'Line By Line'!$E$12</f>
        <v>343000</v>
      </c>
      <c r="E1402" s="52">
        <f>IF(D1402&lt;'Line By Line'!$E$14,0,MIN(D1402-'Line By Line'!$E$14,'Line By Line'!$E$16))</f>
        <v>12000</v>
      </c>
      <c r="F1402" s="52">
        <f t="shared" si="3"/>
        <v>0</v>
      </c>
      <c r="G1402" s="51" t="str">
        <f t="shared" si="4"/>
        <v>50% of All SS</v>
      </c>
      <c r="H1402" s="51">
        <f>IF('Line By Line'!$E$14&lt;D1402,D1402-'Line By Line'!$E$14-E1402,0)</f>
        <v>299000</v>
      </c>
      <c r="I1402" s="52">
        <f>H1402*'SS taxation calculator'!$E$32</f>
        <v>254150</v>
      </c>
      <c r="J1402" s="52">
        <f t="shared" si="5"/>
        <v>0</v>
      </c>
      <c r="K1402" s="204" t="str">
        <f t="shared" si="6"/>
        <v>#DIV/0!</v>
      </c>
      <c r="L1402" s="54" t="str">
        <f>CONCATENATE("Adding $",ROUND(B1402/1000,1),"K actually added $",ROUND((B1402+(J1402-'SS taxation calculator'!$G$8))/1000,1),"K")</f>
        <v>Adding $343K actually added $343K</v>
      </c>
      <c r="M1402" s="61">
        <f>'SS taxation calculator'!$C$7+'SS taxation calculator'!$C$8+'SS taxation calculator'!$C$9+B1402</f>
        <v>343000</v>
      </c>
      <c r="N1402" s="55">
        <f>J1402+B1402+'SS taxation calculator'!$C$7</f>
        <v>343000</v>
      </c>
      <c r="O1402" s="55">
        <f t="shared" si="15"/>
        <v>31500</v>
      </c>
      <c r="P1402" s="132">
        <f>VLOOKUP('SS taxation calculator'!$C$12,'SS taxation calculator'!$BC$6:$BF$16,3,FALSE)</f>
        <v>0</v>
      </c>
      <c r="Q1402" s="132">
        <f>VLOOKUP('SS taxation calculator'!$C$12,'SS taxation calculator'!$BC$6:$BF$16,4,FALSE)</f>
        <v>0</v>
      </c>
      <c r="R1402" s="132">
        <f t="shared" si="8"/>
        <v>1</v>
      </c>
      <c r="S1402" s="205">
        <f>VLOOKUP('SS taxation calculator'!$C$12,'SS taxation calculator'!$BC$6:$BF$16,2,FALSE)</f>
        <v>0</v>
      </c>
      <c r="T1402" s="132">
        <f t="shared" si="9"/>
        <v>0</v>
      </c>
    </row>
    <row r="1403" ht="15.75" customHeight="1">
      <c r="A1403" s="55">
        <f t="shared" si="17"/>
        <v>312500</v>
      </c>
      <c r="B1403" s="52">
        <f t="shared" si="14"/>
        <v>344000</v>
      </c>
      <c r="C1403" s="51">
        <f>'SS taxation calculator'!$G$7</f>
        <v>0</v>
      </c>
      <c r="D1403" s="52">
        <f>'SS taxation calculator'!$C$7+B1403+'SS taxation calculator'!$C$8+'SS taxation calculator'!$C$9*0.5-'Line By Line'!$E$12</f>
        <v>344000</v>
      </c>
      <c r="E1403" s="52">
        <f>IF(D1403&lt;'Line By Line'!$E$14,0,MIN(D1403-'Line By Line'!$E$14,'Line By Line'!$E$16))</f>
        <v>12000</v>
      </c>
      <c r="F1403" s="52">
        <f t="shared" si="3"/>
        <v>0</v>
      </c>
      <c r="G1403" s="51" t="str">
        <f t="shared" si="4"/>
        <v>50% of All SS</v>
      </c>
      <c r="H1403" s="51">
        <f>IF('Line By Line'!$E$14&lt;D1403,D1403-'Line By Line'!$E$14-E1403,0)</f>
        <v>300000</v>
      </c>
      <c r="I1403" s="52">
        <f>H1403*'SS taxation calculator'!$E$32</f>
        <v>255000</v>
      </c>
      <c r="J1403" s="52">
        <f t="shared" si="5"/>
        <v>0</v>
      </c>
      <c r="K1403" s="204" t="str">
        <f t="shared" si="6"/>
        <v>#DIV/0!</v>
      </c>
      <c r="L1403" s="54" t="str">
        <f>CONCATENATE("Adding $",ROUND(B1403/1000,1),"K actually added $",ROUND((B1403+(J1403-'SS taxation calculator'!$G$8))/1000,1),"K")</f>
        <v>Adding $344K actually added $344K</v>
      </c>
      <c r="M1403" s="61">
        <f>'SS taxation calculator'!$C$7+'SS taxation calculator'!$C$8+'SS taxation calculator'!$C$9+B1403</f>
        <v>344000</v>
      </c>
      <c r="N1403" s="55">
        <f>J1403+B1403+'SS taxation calculator'!$C$7</f>
        <v>344000</v>
      </c>
      <c r="O1403" s="55">
        <f t="shared" si="15"/>
        <v>31500</v>
      </c>
      <c r="P1403" s="132">
        <f>VLOOKUP('SS taxation calculator'!$C$12,'SS taxation calculator'!$BC$6:$BF$16,3,FALSE)</f>
        <v>0</v>
      </c>
      <c r="Q1403" s="132">
        <f>VLOOKUP('SS taxation calculator'!$C$12,'SS taxation calculator'!$BC$6:$BF$16,4,FALSE)</f>
        <v>0</v>
      </c>
      <c r="R1403" s="132">
        <f t="shared" si="8"/>
        <v>1</v>
      </c>
      <c r="S1403" s="205">
        <f>VLOOKUP('SS taxation calculator'!$C$12,'SS taxation calculator'!$BC$6:$BF$16,2,FALSE)</f>
        <v>0</v>
      </c>
      <c r="T1403" s="132">
        <f t="shared" si="9"/>
        <v>0</v>
      </c>
    </row>
    <row r="1404" ht="15.75" customHeight="1">
      <c r="A1404" s="55">
        <f t="shared" si="17"/>
        <v>313500</v>
      </c>
      <c r="B1404" s="52">
        <f t="shared" si="14"/>
        <v>345000</v>
      </c>
      <c r="C1404" s="51">
        <f>'SS taxation calculator'!$G$7</f>
        <v>0</v>
      </c>
      <c r="D1404" s="52">
        <f>'SS taxation calculator'!$C$7+B1404+'SS taxation calculator'!$C$8+'SS taxation calculator'!$C$9*0.5-'Line By Line'!$E$12</f>
        <v>345000</v>
      </c>
      <c r="E1404" s="52">
        <f>IF(D1404&lt;'Line By Line'!$E$14,0,MIN(D1404-'Line By Line'!$E$14,'Line By Line'!$E$16))</f>
        <v>12000</v>
      </c>
      <c r="F1404" s="52">
        <f t="shared" si="3"/>
        <v>0</v>
      </c>
      <c r="G1404" s="51" t="str">
        <f t="shared" si="4"/>
        <v>50% of All SS</v>
      </c>
      <c r="H1404" s="51">
        <f>IF('Line By Line'!$E$14&lt;D1404,D1404-'Line By Line'!$E$14-E1404,0)</f>
        <v>301000</v>
      </c>
      <c r="I1404" s="52">
        <f>H1404*'SS taxation calculator'!$E$32</f>
        <v>255850</v>
      </c>
      <c r="J1404" s="52">
        <f t="shared" si="5"/>
        <v>0</v>
      </c>
      <c r="K1404" s="204" t="str">
        <f t="shared" si="6"/>
        <v>#DIV/0!</v>
      </c>
      <c r="L1404" s="54" t="str">
        <f>CONCATENATE("Adding $",ROUND(B1404/1000,1),"K actually added $",ROUND((B1404+(J1404-'SS taxation calculator'!$G$8))/1000,1),"K")</f>
        <v>Adding $345K actually added $345K</v>
      </c>
      <c r="M1404" s="61">
        <f>'SS taxation calculator'!$C$7+'SS taxation calculator'!$C$8+'SS taxation calculator'!$C$9+B1404</f>
        <v>345000</v>
      </c>
      <c r="N1404" s="55">
        <f>J1404+B1404+'SS taxation calculator'!$C$7</f>
        <v>345000</v>
      </c>
      <c r="O1404" s="55">
        <f t="shared" si="15"/>
        <v>31500</v>
      </c>
      <c r="P1404" s="132">
        <f>VLOOKUP('SS taxation calculator'!$C$12,'SS taxation calculator'!$BC$6:$BF$16,3,FALSE)</f>
        <v>0</v>
      </c>
      <c r="Q1404" s="132">
        <f>VLOOKUP('SS taxation calculator'!$C$12,'SS taxation calculator'!$BC$6:$BF$16,4,FALSE)</f>
        <v>0</v>
      </c>
      <c r="R1404" s="132">
        <f t="shared" si="8"/>
        <v>1</v>
      </c>
      <c r="S1404" s="205">
        <f>VLOOKUP('SS taxation calculator'!$C$12,'SS taxation calculator'!$BC$6:$BF$16,2,FALSE)</f>
        <v>0</v>
      </c>
      <c r="T1404" s="132">
        <f t="shared" si="9"/>
        <v>0</v>
      </c>
    </row>
    <row r="1405" ht="15.75" customHeight="1">
      <c r="A1405" s="55">
        <f t="shared" si="17"/>
        <v>314500</v>
      </c>
      <c r="B1405" s="52">
        <f t="shared" si="14"/>
        <v>346000</v>
      </c>
      <c r="C1405" s="51">
        <f>'SS taxation calculator'!$G$7</f>
        <v>0</v>
      </c>
      <c r="D1405" s="52">
        <f>'SS taxation calculator'!$C$7+B1405+'SS taxation calculator'!$C$8+'SS taxation calculator'!$C$9*0.5-'Line By Line'!$E$12</f>
        <v>346000</v>
      </c>
      <c r="E1405" s="52">
        <f>IF(D1405&lt;'Line By Line'!$E$14,0,MIN(D1405-'Line By Line'!$E$14,'Line By Line'!$E$16))</f>
        <v>12000</v>
      </c>
      <c r="F1405" s="52">
        <f t="shared" si="3"/>
        <v>0</v>
      </c>
      <c r="G1405" s="51" t="str">
        <f t="shared" si="4"/>
        <v>50% of All SS</v>
      </c>
      <c r="H1405" s="51">
        <f>IF('Line By Line'!$E$14&lt;D1405,D1405-'Line By Line'!$E$14-E1405,0)</f>
        <v>302000</v>
      </c>
      <c r="I1405" s="52">
        <f>H1405*'SS taxation calculator'!$E$32</f>
        <v>256700</v>
      </c>
      <c r="J1405" s="52">
        <f t="shared" si="5"/>
        <v>0</v>
      </c>
      <c r="K1405" s="204" t="str">
        <f t="shared" si="6"/>
        <v>#DIV/0!</v>
      </c>
      <c r="L1405" s="54" t="str">
        <f>CONCATENATE("Adding $",ROUND(B1405/1000,1),"K actually added $",ROUND((B1405+(J1405-'SS taxation calculator'!$G$8))/1000,1),"K")</f>
        <v>Adding $346K actually added $346K</v>
      </c>
      <c r="M1405" s="61">
        <f>'SS taxation calculator'!$C$7+'SS taxation calculator'!$C$8+'SS taxation calculator'!$C$9+B1405</f>
        <v>346000</v>
      </c>
      <c r="N1405" s="55">
        <f>J1405+B1405+'SS taxation calculator'!$C$7</f>
        <v>346000</v>
      </c>
      <c r="O1405" s="55">
        <f t="shared" si="15"/>
        <v>31500</v>
      </c>
      <c r="P1405" s="132">
        <f>VLOOKUP('SS taxation calculator'!$C$12,'SS taxation calculator'!$BC$6:$BF$16,3,FALSE)</f>
        <v>0</v>
      </c>
      <c r="Q1405" s="132">
        <f>VLOOKUP('SS taxation calculator'!$C$12,'SS taxation calculator'!$BC$6:$BF$16,4,FALSE)</f>
        <v>0</v>
      </c>
      <c r="R1405" s="132">
        <f t="shared" si="8"/>
        <v>1</v>
      </c>
      <c r="S1405" s="205">
        <f>VLOOKUP('SS taxation calculator'!$C$12,'SS taxation calculator'!$BC$6:$BF$16,2,FALSE)</f>
        <v>0</v>
      </c>
      <c r="T1405" s="132">
        <f t="shared" si="9"/>
        <v>0</v>
      </c>
    </row>
    <row r="1406" ht="15.75" customHeight="1">
      <c r="A1406" s="55">
        <f t="shared" si="17"/>
        <v>315500</v>
      </c>
      <c r="B1406" s="52">
        <f t="shared" si="14"/>
        <v>347000</v>
      </c>
      <c r="C1406" s="51">
        <f>'SS taxation calculator'!$G$7</f>
        <v>0</v>
      </c>
      <c r="D1406" s="52">
        <f>'SS taxation calculator'!$C$7+B1406+'SS taxation calculator'!$C$8+'SS taxation calculator'!$C$9*0.5-'Line By Line'!$E$12</f>
        <v>347000</v>
      </c>
      <c r="E1406" s="52">
        <f>IF(D1406&lt;'Line By Line'!$E$14,0,MIN(D1406-'Line By Line'!$E$14,'Line By Line'!$E$16))</f>
        <v>12000</v>
      </c>
      <c r="F1406" s="52">
        <f t="shared" si="3"/>
        <v>0</v>
      </c>
      <c r="G1406" s="51" t="str">
        <f t="shared" si="4"/>
        <v>50% of All SS</v>
      </c>
      <c r="H1406" s="51">
        <f>IF('Line By Line'!$E$14&lt;D1406,D1406-'Line By Line'!$E$14-E1406,0)</f>
        <v>303000</v>
      </c>
      <c r="I1406" s="52">
        <f>H1406*'SS taxation calculator'!$E$32</f>
        <v>257550</v>
      </c>
      <c r="J1406" s="52">
        <f t="shared" si="5"/>
        <v>0</v>
      </c>
      <c r="K1406" s="204" t="str">
        <f t="shared" si="6"/>
        <v>#DIV/0!</v>
      </c>
      <c r="L1406" s="54" t="str">
        <f>CONCATENATE("Adding $",ROUND(B1406/1000,1),"K actually added $",ROUND((B1406+(J1406-'SS taxation calculator'!$G$8))/1000,1),"K")</f>
        <v>Adding $347K actually added $347K</v>
      </c>
      <c r="M1406" s="61">
        <f>'SS taxation calculator'!$C$7+'SS taxation calculator'!$C$8+'SS taxation calculator'!$C$9+B1406</f>
        <v>347000</v>
      </c>
      <c r="N1406" s="55">
        <f>J1406+B1406+'SS taxation calculator'!$C$7</f>
        <v>347000</v>
      </c>
      <c r="O1406" s="55">
        <f t="shared" si="15"/>
        <v>31500</v>
      </c>
      <c r="P1406" s="132">
        <f>VLOOKUP('SS taxation calculator'!$C$12,'SS taxation calculator'!$BC$6:$BF$16,3,FALSE)</f>
        <v>0</v>
      </c>
      <c r="Q1406" s="132">
        <f>VLOOKUP('SS taxation calculator'!$C$12,'SS taxation calculator'!$BC$6:$BF$16,4,FALSE)</f>
        <v>0</v>
      </c>
      <c r="R1406" s="132">
        <f t="shared" si="8"/>
        <v>1</v>
      </c>
      <c r="S1406" s="205">
        <f>VLOOKUP('SS taxation calculator'!$C$12,'SS taxation calculator'!$BC$6:$BF$16,2,FALSE)</f>
        <v>0</v>
      </c>
      <c r="T1406" s="132">
        <f t="shared" si="9"/>
        <v>0</v>
      </c>
    </row>
    <row r="1407" ht="15.75" customHeight="1">
      <c r="A1407" s="55">
        <f t="shared" si="17"/>
        <v>316500</v>
      </c>
      <c r="B1407" s="52">
        <f t="shared" si="14"/>
        <v>348000</v>
      </c>
      <c r="C1407" s="51">
        <f>'SS taxation calculator'!$G$7</f>
        <v>0</v>
      </c>
      <c r="D1407" s="52">
        <f>'SS taxation calculator'!$C$7+B1407+'SS taxation calculator'!$C$8+'SS taxation calculator'!$C$9*0.5-'Line By Line'!$E$12</f>
        <v>348000</v>
      </c>
      <c r="E1407" s="52">
        <f>IF(D1407&lt;'Line By Line'!$E$14,0,MIN(D1407-'Line By Line'!$E$14,'Line By Line'!$E$16))</f>
        <v>12000</v>
      </c>
      <c r="F1407" s="52">
        <f t="shared" si="3"/>
        <v>0</v>
      </c>
      <c r="G1407" s="51" t="str">
        <f t="shared" si="4"/>
        <v>50% of All SS</v>
      </c>
      <c r="H1407" s="51">
        <f>IF('Line By Line'!$E$14&lt;D1407,D1407-'Line By Line'!$E$14-E1407,0)</f>
        <v>304000</v>
      </c>
      <c r="I1407" s="52">
        <f>H1407*'SS taxation calculator'!$E$32</f>
        <v>258400</v>
      </c>
      <c r="J1407" s="52">
        <f t="shared" si="5"/>
        <v>0</v>
      </c>
      <c r="K1407" s="204" t="str">
        <f t="shared" si="6"/>
        <v>#DIV/0!</v>
      </c>
      <c r="L1407" s="54" t="str">
        <f>CONCATENATE("Adding $",ROUND(B1407/1000,1),"K actually added $",ROUND((B1407+(J1407-'SS taxation calculator'!$G$8))/1000,1),"K")</f>
        <v>Adding $348K actually added $348K</v>
      </c>
      <c r="M1407" s="61">
        <f>'SS taxation calculator'!$C$7+'SS taxation calculator'!$C$8+'SS taxation calculator'!$C$9+B1407</f>
        <v>348000</v>
      </c>
      <c r="N1407" s="55">
        <f>J1407+B1407+'SS taxation calculator'!$C$7</f>
        <v>348000</v>
      </c>
      <c r="O1407" s="55">
        <f t="shared" si="15"/>
        <v>31500</v>
      </c>
      <c r="P1407" s="132">
        <f>VLOOKUP('SS taxation calculator'!$C$12,'SS taxation calculator'!$BC$6:$BF$16,3,FALSE)</f>
        <v>0</v>
      </c>
      <c r="Q1407" s="132">
        <f>VLOOKUP('SS taxation calculator'!$C$12,'SS taxation calculator'!$BC$6:$BF$16,4,FALSE)</f>
        <v>0</v>
      </c>
      <c r="R1407" s="132">
        <f t="shared" si="8"/>
        <v>1</v>
      </c>
      <c r="S1407" s="205">
        <f>VLOOKUP('SS taxation calculator'!$C$12,'SS taxation calculator'!$BC$6:$BF$16,2,FALSE)</f>
        <v>0</v>
      </c>
      <c r="T1407" s="132">
        <f t="shared" si="9"/>
        <v>0</v>
      </c>
    </row>
    <row r="1408" ht="15.75" customHeight="1">
      <c r="A1408" s="55">
        <f t="shared" si="17"/>
        <v>317500</v>
      </c>
      <c r="B1408" s="52">
        <f t="shared" si="14"/>
        <v>349000</v>
      </c>
      <c r="C1408" s="51">
        <f>'SS taxation calculator'!$G$7</f>
        <v>0</v>
      </c>
      <c r="D1408" s="52">
        <f>'SS taxation calculator'!$C$7+B1408+'SS taxation calculator'!$C$8+'SS taxation calculator'!$C$9*0.5-'Line By Line'!$E$12</f>
        <v>349000</v>
      </c>
      <c r="E1408" s="52">
        <f>IF(D1408&lt;'Line By Line'!$E$14,0,MIN(D1408-'Line By Line'!$E$14,'Line By Line'!$E$16))</f>
        <v>12000</v>
      </c>
      <c r="F1408" s="52">
        <f t="shared" si="3"/>
        <v>0</v>
      </c>
      <c r="G1408" s="51" t="str">
        <f t="shared" si="4"/>
        <v>50% of All SS</v>
      </c>
      <c r="H1408" s="51">
        <f>IF('Line By Line'!$E$14&lt;D1408,D1408-'Line By Line'!$E$14-E1408,0)</f>
        <v>305000</v>
      </c>
      <c r="I1408" s="52">
        <f>H1408*'SS taxation calculator'!$E$32</f>
        <v>259250</v>
      </c>
      <c r="J1408" s="52">
        <f t="shared" si="5"/>
        <v>0</v>
      </c>
      <c r="K1408" s="204" t="str">
        <f t="shared" si="6"/>
        <v>#DIV/0!</v>
      </c>
      <c r="L1408" s="54" t="str">
        <f>CONCATENATE("Adding $",ROUND(B1408/1000,1),"K actually added $",ROUND((B1408+(J1408-'SS taxation calculator'!$G$8))/1000,1),"K")</f>
        <v>Adding $349K actually added $349K</v>
      </c>
      <c r="M1408" s="61">
        <f>'SS taxation calculator'!$C$7+'SS taxation calculator'!$C$8+'SS taxation calculator'!$C$9+B1408</f>
        <v>349000</v>
      </c>
      <c r="N1408" s="55">
        <f>J1408+B1408+'SS taxation calculator'!$C$7</f>
        <v>349000</v>
      </c>
      <c r="O1408" s="55">
        <f t="shared" si="15"/>
        <v>31500</v>
      </c>
      <c r="P1408" s="132">
        <f>VLOOKUP('SS taxation calculator'!$C$12,'SS taxation calculator'!$BC$6:$BF$16,3,FALSE)</f>
        <v>0</v>
      </c>
      <c r="Q1408" s="132">
        <f>VLOOKUP('SS taxation calculator'!$C$12,'SS taxation calculator'!$BC$6:$BF$16,4,FALSE)</f>
        <v>0</v>
      </c>
      <c r="R1408" s="132">
        <f t="shared" si="8"/>
        <v>1</v>
      </c>
      <c r="S1408" s="205">
        <f>VLOOKUP('SS taxation calculator'!$C$12,'SS taxation calculator'!$BC$6:$BF$16,2,FALSE)</f>
        <v>0</v>
      </c>
      <c r="T1408" s="132">
        <f t="shared" si="9"/>
        <v>0</v>
      </c>
    </row>
    <row r="1409" ht="15.75" customHeight="1">
      <c r="A1409" s="55">
        <f t="shared" si="17"/>
        <v>318500</v>
      </c>
      <c r="B1409" s="52">
        <f t="shared" si="14"/>
        <v>350000</v>
      </c>
      <c r="C1409" s="51">
        <f>'SS taxation calculator'!$G$7</f>
        <v>0</v>
      </c>
      <c r="D1409" s="52">
        <f>'SS taxation calculator'!$C$7+B1409+'SS taxation calculator'!$C$8+'SS taxation calculator'!$C$9*0.5-'Line By Line'!$E$12</f>
        <v>350000</v>
      </c>
      <c r="E1409" s="52">
        <f>IF(D1409&lt;'Line By Line'!$E$14,0,MIN(D1409-'Line By Line'!$E$14,'Line By Line'!$E$16))</f>
        <v>12000</v>
      </c>
      <c r="F1409" s="52">
        <f t="shared" si="3"/>
        <v>0</v>
      </c>
      <c r="G1409" s="51" t="str">
        <f t="shared" si="4"/>
        <v>50% of All SS</v>
      </c>
      <c r="H1409" s="51">
        <f>IF('Line By Line'!$E$14&lt;D1409,D1409-'Line By Line'!$E$14-E1409,0)</f>
        <v>306000</v>
      </c>
      <c r="I1409" s="52">
        <f>H1409*'SS taxation calculator'!$E$32</f>
        <v>260100</v>
      </c>
      <c r="J1409" s="52">
        <f t="shared" si="5"/>
        <v>0</v>
      </c>
      <c r="K1409" s="204" t="str">
        <f t="shared" si="6"/>
        <v>#DIV/0!</v>
      </c>
      <c r="L1409" s="54" t="str">
        <f>CONCATENATE("Adding $",ROUND(B1409/1000,1),"K actually added $",ROUND((B1409+(J1409-'SS taxation calculator'!$G$8))/1000,1),"K")</f>
        <v>Adding $350K actually added $350K</v>
      </c>
      <c r="M1409" s="61">
        <f>'SS taxation calculator'!$C$7+'SS taxation calculator'!$C$8+'SS taxation calculator'!$C$9+B1409</f>
        <v>350000</v>
      </c>
      <c r="N1409" s="55">
        <f>J1409+B1409+'SS taxation calculator'!$C$7</f>
        <v>350000</v>
      </c>
      <c r="O1409" s="55">
        <f t="shared" si="15"/>
        <v>31500</v>
      </c>
      <c r="P1409" s="132">
        <f>VLOOKUP('SS taxation calculator'!$C$12,'SS taxation calculator'!$BC$6:$BF$16,3,FALSE)</f>
        <v>0</v>
      </c>
      <c r="Q1409" s="132">
        <f>VLOOKUP('SS taxation calculator'!$C$12,'SS taxation calculator'!$BC$6:$BF$16,4,FALSE)</f>
        <v>0</v>
      </c>
      <c r="R1409" s="132">
        <f t="shared" si="8"/>
        <v>1</v>
      </c>
      <c r="S1409" s="205">
        <f>VLOOKUP('SS taxation calculator'!$C$12,'SS taxation calculator'!$BC$6:$BF$16,2,FALSE)</f>
        <v>0</v>
      </c>
      <c r="T1409" s="132">
        <f t="shared" si="9"/>
        <v>0</v>
      </c>
    </row>
    <row r="1410" ht="15.75" customHeight="1">
      <c r="A1410" s="55">
        <f t="shared" si="17"/>
        <v>319500</v>
      </c>
      <c r="B1410" s="52">
        <f t="shared" si="14"/>
        <v>351000</v>
      </c>
      <c r="C1410" s="51">
        <f>'SS taxation calculator'!$G$7</f>
        <v>0</v>
      </c>
      <c r="D1410" s="52">
        <f>'SS taxation calculator'!$C$7+B1410+'SS taxation calculator'!$C$8+'SS taxation calculator'!$C$9*0.5-'Line By Line'!$E$12</f>
        <v>351000</v>
      </c>
      <c r="E1410" s="52">
        <f>IF(D1410&lt;'Line By Line'!$E$14,0,MIN(D1410-'Line By Line'!$E$14,'Line By Line'!$E$16))</f>
        <v>12000</v>
      </c>
      <c r="F1410" s="52">
        <f t="shared" si="3"/>
        <v>0</v>
      </c>
      <c r="G1410" s="51" t="str">
        <f t="shared" si="4"/>
        <v>50% of All SS</v>
      </c>
      <c r="H1410" s="51">
        <f>IF('Line By Line'!$E$14&lt;D1410,D1410-'Line By Line'!$E$14-E1410,0)</f>
        <v>307000</v>
      </c>
      <c r="I1410" s="52">
        <f>H1410*'SS taxation calculator'!$E$32</f>
        <v>260950</v>
      </c>
      <c r="J1410" s="52">
        <f t="shared" si="5"/>
        <v>0</v>
      </c>
      <c r="K1410" s="204" t="str">
        <f t="shared" si="6"/>
        <v>#DIV/0!</v>
      </c>
      <c r="L1410" s="54" t="str">
        <f>CONCATENATE("Adding $",ROUND(B1410/1000,1),"K actually added $",ROUND((B1410+(J1410-'SS taxation calculator'!$G$8))/1000,1),"K")</f>
        <v>Adding $351K actually added $351K</v>
      </c>
      <c r="M1410" s="61">
        <f>'SS taxation calculator'!$C$7+'SS taxation calculator'!$C$8+'SS taxation calculator'!$C$9+B1410</f>
        <v>351000</v>
      </c>
      <c r="N1410" s="55">
        <f>J1410+B1410+'SS taxation calculator'!$C$7</f>
        <v>351000</v>
      </c>
      <c r="O1410" s="55">
        <f t="shared" si="15"/>
        <v>31500</v>
      </c>
      <c r="P1410" s="132">
        <f>VLOOKUP('SS taxation calculator'!$C$12,'SS taxation calculator'!$BC$6:$BF$16,3,FALSE)</f>
        <v>0</v>
      </c>
      <c r="Q1410" s="132">
        <f>VLOOKUP('SS taxation calculator'!$C$12,'SS taxation calculator'!$BC$6:$BF$16,4,FALSE)</f>
        <v>0</v>
      </c>
      <c r="R1410" s="132">
        <f t="shared" si="8"/>
        <v>1</v>
      </c>
      <c r="S1410" s="205">
        <f>VLOOKUP('SS taxation calculator'!$C$12,'SS taxation calculator'!$BC$6:$BF$16,2,FALSE)</f>
        <v>0</v>
      </c>
      <c r="T1410" s="132">
        <f t="shared" si="9"/>
        <v>0</v>
      </c>
    </row>
    <row r="1411" ht="15.75" customHeight="1">
      <c r="A1411" s="55">
        <f t="shared" si="17"/>
        <v>320500</v>
      </c>
      <c r="B1411" s="52">
        <f t="shared" si="14"/>
        <v>352000</v>
      </c>
      <c r="C1411" s="51">
        <f>'SS taxation calculator'!$G$7</f>
        <v>0</v>
      </c>
      <c r="D1411" s="52">
        <f>'SS taxation calculator'!$C$7+B1411+'SS taxation calculator'!$C$8+'SS taxation calculator'!$C$9*0.5-'Line By Line'!$E$12</f>
        <v>352000</v>
      </c>
      <c r="E1411" s="52">
        <f>IF(D1411&lt;'Line By Line'!$E$14,0,MIN(D1411-'Line By Line'!$E$14,'Line By Line'!$E$16))</f>
        <v>12000</v>
      </c>
      <c r="F1411" s="52">
        <f t="shared" si="3"/>
        <v>0</v>
      </c>
      <c r="G1411" s="51" t="str">
        <f t="shared" si="4"/>
        <v>50% of All SS</v>
      </c>
      <c r="H1411" s="51">
        <f>IF('Line By Line'!$E$14&lt;D1411,D1411-'Line By Line'!$E$14-E1411,0)</f>
        <v>308000</v>
      </c>
      <c r="I1411" s="52">
        <f>H1411*'SS taxation calculator'!$E$32</f>
        <v>261800</v>
      </c>
      <c r="J1411" s="52">
        <f t="shared" si="5"/>
        <v>0</v>
      </c>
      <c r="K1411" s="204" t="str">
        <f t="shared" si="6"/>
        <v>#DIV/0!</v>
      </c>
      <c r="L1411" s="54" t="str">
        <f>CONCATENATE("Adding $",ROUND(B1411/1000,1),"K actually added $",ROUND((B1411+(J1411-'SS taxation calculator'!$G$8))/1000,1),"K")</f>
        <v>Adding $352K actually added $352K</v>
      </c>
      <c r="M1411" s="61">
        <f>'SS taxation calculator'!$C$7+'SS taxation calculator'!$C$8+'SS taxation calculator'!$C$9+B1411</f>
        <v>352000</v>
      </c>
      <c r="N1411" s="55">
        <f>J1411+B1411+'SS taxation calculator'!$C$7</f>
        <v>352000</v>
      </c>
      <c r="O1411" s="55">
        <f t="shared" si="15"/>
        <v>31500</v>
      </c>
      <c r="P1411" s="132">
        <f>VLOOKUP('SS taxation calculator'!$C$12,'SS taxation calculator'!$BC$6:$BF$16,3,FALSE)</f>
        <v>0</v>
      </c>
      <c r="Q1411" s="132">
        <f>VLOOKUP('SS taxation calculator'!$C$12,'SS taxation calculator'!$BC$6:$BF$16,4,FALSE)</f>
        <v>0</v>
      </c>
      <c r="R1411" s="132">
        <f t="shared" si="8"/>
        <v>1</v>
      </c>
      <c r="S1411" s="205">
        <f>VLOOKUP('SS taxation calculator'!$C$12,'SS taxation calculator'!$BC$6:$BF$16,2,FALSE)</f>
        <v>0</v>
      </c>
      <c r="T1411" s="132">
        <f t="shared" si="9"/>
        <v>0</v>
      </c>
    </row>
    <row r="1412" ht="15.75" customHeight="1">
      <c r="A1412" s="55">
        <f t="shared" si="17"/>
        <v>321500</v>
      </c>
      <c r="B1412" s="52">
        <f t="shared" si="14"/>
        <v>353000</v>
      </c>
      <c r="C1412" s="51">
        <f>'SS taxation calculator'!$G$7</f>
        <v>0</v>
      </c>
      <c r="D1412" s="52">
        <f>'SS taxation calculator'!$C$7+B1412+'SS taxation calculator'!$C$8+'SS taxation calculator'!$C$9*0.5-'Line By Line'!$E$12</f>
        <v>353000</v>
      </c>
      <c r="E1412" s="52">
        <f>IF(D1412&lt;'Line By Line'!$E$14,0,MIN(D1412-'Line By Line'!$E$14,'Line By Line'!$E$16))</f>
        <v>12000</v>
      </c>
      <c r="F1412" s="52">
        <f t="shared" si="3"/>
        <v>0</v>
      </c>
      <c r="G1412" s="51" t="str">
        <f t="shared" si="4"/>
        <v>50% of All SS</v>
      </c>
      <c r="H1412" s="51">
        <f>IF('Line By Line'!$E$14&lt;D1412,D1412-'Line By Line'!$E$14-E1412,0)</f>
        <v>309000</v>
      </c>
      <c r="I1412" s="52">
        <f>H1412*'SS taxation calculator'!$E$32</f>
        <v>262650</v>
      </c>
      <c r="J1412" s="52">
        <f t="shared" si="5"/>
        <v>0</v>
      </c>
      <c r="K1412" s="204" t="str">
        <f t="shared" si="6"/>
        <v>#DIV/0!</v>
      </c>
      <c r="L1412" s="54" t="str">
        <f>CONCATENATE("Adding $",ROUND(B1412/1000,1),"K actually added $",ROUND((B1412+(J1412-'SS taxation calculator'!$G$8))/1000,1),"K")</f>
        <v>Adding $353K actually added $353K</v>
      </c>
      <c r="M1412" s="61">
        <f>'SS taxation calculator'!$C$7+'SS taxation calculator'!$C$8+'SS taxation calculator'!$C$9+B1412</f>
        <v>353000</v>
      </c>
      <c r="N1412" s="55">
        <f>J1412+B1412+'SS taxation calculator'!$C$7</f>
        <v>353000</v>
      </c>
      <c r="O1412" s="55">
        <f t="shared" si="15"/>
        <v>31500</v>
      </c>
      <c r="P1412" s="132">
        <f>VLOOKUP('SS taxation calculator'!$C$12,'SS taxation calculator'!$BC$6:$BF$16,3,FALSE)</f>
        <v>0</v>
      </c>
      <c r="Q1412" s="132">
        <f>VLOOKUP('SS taxation calculator'!$C$12,'SS taxation calculator'!$BC$6:$BF$16,4,FALSE)</f>
        <v>0</v>
      </c>
      <c r="R1412" s="132">
        <f t="shared" si="8"/>
        <v>1</v>
      </c>
      <c r="S1412" s="205">
        <f>VLOOKUP('SS taxation calculator'!$C$12,'SS taxation calculator'!$BC$6:$BF$16,2,FALSE)</f>
        <v>0</v>
      </c>
      <c r="T1412" s="132">
        <f t="shared" si="9"/>
        <v>0</v>
      </c>
    </row>
    <row r="1413" ht="15.75" customHeight="1">
      <c r="A1413" s="55">
        <f t="shared" si="17"/>
        <v>322500</v>
      </c>
      <c r="B1413" s="52">
        <f t="shared" si="14"/>
        <v>354000</v>
      </c>
      <c r="C1413" s="51">
        <f>'SS taxation calculator'!$G$7</f>
        <v>0</v>
      </c>
      <c r="D1413" s="52">
        <f>'SS taxation calculator'!$C$7+B1413+'SS taxation calculator'!$C$8+'SS taxation calculator'!$C$9*0.5-'Line By Line'!$E$12</f>
        <v>354000</v>
      </c>
      <c r="E1413" s="52">
        <f>IF(D1413&lt;'Line By Line'!$E$14,0,MIN(D1413-'Line By Line'!$E$14,'Line By Line'!$E$16))</f>
        <v>12000</v>
      </c>
      <c r="F1413" s="52">
        <f t="shared" si="3"/>
        <v>0</v>
      </c>
      <c r="G1413" s="51" t="str">
        <f t="shared" si="4"/>
        <v>50% of All SS</v>
      </c>
      <c r="H1413" s="51">
        <f>IF('Line By Line'!$E$14&lt;D1413,D1413-'Line By Line'!$E$14-E1413,0)</f>
        <v>310000</v>
      </c>
      <c r="I1413" s="52">
        <f>H1413*'SS taxation calculator'!$E$32</f>
        <v>263500</v>
      </c>
      <c r="J1413" s="52">
        <f t="shared" si="5"/>
        <v>0</v>
      </c>
      <c r="K1413" s="204" t="str">
        <f t="shared" si="6"/>
        <v>#DIV/0!</v>
      </c>
      <c r="L1413" s="54" t="str">
        <f>CONCATENATE("Adding $",ROUND(B1413/1000,1),"K actually added $",ROUND((B1413+(J1413-'SS taxation calculator'!$G$8))/1000,1),"K")</f>
        <v>Adding $354K actually added $354K</v>
      </c>
      <c r="M1413" s="61">
        <f>'SS taxation calculator'!$C$7+'SS taxation calculator'!$C$8+'SS taxation calculator'!$C$9+B1413</f>
        <v>354000</v>
      </c>
      <c r="N1413" s="55">
        <f>J1413+B1413+'SS taxation calculator'!$C$7</f>
        <v>354000</v>
      </c>
      <c r="O1413" s="55">
        <f t="shared" si="15"/>
        <v>31500</v>
      </c>
      <c r="P1413" s="132">
        <f>VLOOKUP('SS taxation calculator'!$C$12,'SS taxation calculator'!$BC$6:$BF$16,3,FALSE)</f>
        <v>0</v>
      </c>
      <c r="Q1413" s="132">
        <f>VLOOKUP('SS taxation calculator'!$C$12,'SS taxation calculator'!$BC$6:$BF$16,4,FALSE)</f>
        <v>0</v>
      </c>
      <c r="R1413" s="132">
        <f t="shared" si="8"/>
        <v>1</v>
      </c>
      <c r="S1413" s="205">
        <f>VLOOKUP('SS taxation calculator'!$C$12,'SS taxation calculator'!$BC$6:$BF$16,2,FALSE)</f>
        <v>0</v>
      </c>
      <c r="T1413" s="132">
        <f t="shared" si="9"/>
        <v>0</v>
      </c>
    </row>
    <row r="1414" ht="15.75" customHeight="1">
      <c r="A1414" s="55">
        <f t="shared" si="17"/>
        <v>323500</v>
      </c>
      <c r="B1414" s="52">
        <f t="shared" si="14"/>
        <v>355000</v>
      </c>
      <c r="C1414" s="51">
        <f>'SS taxation calculator'!$G$7</f>
        <v>0</v>
      </c>
      <c r="D1414" s="52">
        <f>'SS taxation calculator'!$C$7+B1414+'SS taxation calculator'!$C$8+'SS taxation calculator'!$C$9*0.5-'Line By Line'!$E$12</f>
        <v>355000</v>
      </c>
      <c r="E1414" s="52">
        <f>IF(D1414&lt;'Line By Line'!$E$14,0,MIN(D1414-'Line By Line'!$E$14,'Line By Line'!$E$16))</f>
        <v>12000</v>
      </c>
      <c r="F1414" s="52">
        <f t="shared" si="3"/>
        <v>0</v>
      </c>
      <c r="G1414" s="51" t="str">
        <f t="shared" si="4"/>
        <v>50% of All SS</v>
      </c>
      <c r="H1414" s="51">
        <f>IF('Line By Line'!$E$14&lt;D1414,D1414-'Line By Line'!$E$14-E1414,0)</f>
        <v>311000</v>
      </c>
      <c r="I1414" s="52">
        <f>H1414*'SS taxation calculator'!$E$32</f>
        <v>264350</v>
      </c>
      <c r="J1414" s="52">
        <f t="shared" si="5"/>
        <v>0</v>
      </c>
      <c r="K1414" s="204" t="str">
        <f t="shared" si="6"/>
        <v>#DIV/0!</v>
      </c>
      <c r="L1414" s="54" t="str">
        <f>CONCATENATE("Adding $",ROUND(B1414/1000,1),"K actually added $",ROUND((B1414+(J1414-'SS taxation calculator'!$G$8))/1000,1),"K")</f>
        <v>Adding $355K actually added $355K</v>
      </c>
      <c r="M1414" s="61">
        <f>'SS taxation calculator'!$C$7+'SS taxation calculator'!$C$8+'SS taxation calculator'!$C$9+B1414</f>
        <v>355000</v>
      </c>
      <c r="N1414" s="55">
        <f>J1414+B1414+'SS taxation calculator'!$C$7</f>
        <v>355000</v>
      </c>
      <c r="O1414" s="55">
        <f t="shared" si="15"/>
        <v>31500</v>
      </c>
      <c r="P1414" s="132">
        <f>VLOOKUP('SS taxation calculator'!$C$12,'SS taxation calculator'!$BC$6:$BF$16,3,FALSE)</f>
        <v>0</v>
      </c>
      <c r="Q1414" s="132">
        <f>VLOOKUP('SS taxation calculator'!$C$12,'SS taxation calculator'!$BC$6:$BF$16,4,FALSE)</f>
        <v>0</v>
      </c>
      <c r="R1414" s="132">
        <f t="shared" si="8"/>
        <v>1</v>
      </c>
      <c r="S1414" s="205">
        <f>VLOOKUP('SS taxation calculator'!$C$12,'SS taxation calculator'!$BC$6:$BF$16,2,FALSE)</f>
        <v>0</v>
      </c>
      <c r="T1414" s="132">
        <f t="shared" si="9"/>
        <v>0</v>
      </c>
    </row>
    <row r="1415" ht="15.75" customHeight="1">
      <c r="A1415" s="55">
        <f t="shared" si="17"/>
        <v>324500</v>
      </c>
      <c r="B1415" s="52">
        <f t="shared" si="14"/>
        <v>356000</v>
      </c>
      <c r="C1415" s="51">
        <f>'SS taxation calculator'!$G$7</f>
        <v>0</v>
      </c>
      <c r="D1415" s="52">
        <f>'SS taxation calculator'!$C$7+B1415+'SS taxation calculator'!$C$8+'SS taxation calculator'!$C$9*0.5-'Line By Line'!$E$12</f>
        <v>356000</v>
      </c>
      <c r="E1415" s="52">
        <f>IF(D1415&lt;'Line By Line'!$E$14,0,MIN(D1415-'Line By Line'!$E$14,'Line By Line'!$E$16))</f>
        <v>12000</v>
      </c>
      <c r="F1415" s="52">
        <f t="shared" si="3"/>
        <v>0</v>
      </c>
      <c r="G1415" s="51" t="str">
        <f t="shared" si="4"/>
        <v>50% of All SS</v>
      </c>
      <c r="H1415" s="51">
        <f>IF('Line By Line'!$E$14&lt;D1415,D1415-'Line By Line'!$E$14-E1415,0)</f>
        <v>312000</v>
      </c>
      <c r="I1415" s="52">
        <f>H1415*'SS taxation calculator'!$E$32</f>
        <v>265200</v>
      </c>
      <c r="J1415" s="52">
        <f t="shared" si="5"/>
        <v>0</v>
      </c>
      <c r="K1415" s="204" t="str">
        <f t="shared" si="6"/>
        <v>#DIV/0!</v>
      </c>
      <c r="L1415" s="54" t="str">
        <f>CONCATENATE("Adding $",ROUND(B1415/1000,1),"K actually added $",ROUND((B1415+(J1415-'SS taxation calculator'!$G$8))/1000,1),"K")</f>
        <v>Adding $356K actually added $356K</v>
      </c>
      <c r="M1415" s="61">
        <f>'SS taxation calculator'!$C$7+'SS taxation calculator'!$C$8+'SS taxation calculator'!$C$9+B1415</f>
        <v>356000</v>
      </c>
      <c r="N1415" s="55">
        <f>J1415+B1415+'SS taxation calculator'!$C$7</f>
        <v>356000</v>
      </c>
      <c r="O1415" s="55">
        <f t="shared" si="15"/>
        <v>31500</v>
      </c>
      <c r="P1415" s="132">
        <f>VLOOKUP('SS taxation calculator'!$C$12,'SS taxation calculator'!$BC$6:$BF$16,3,FALSE)</f>
        <v>0</v>
      </c>
      <c r="Q1415" s="132">
        <f>VLOOKUP('SS taxation calculator'!$C$12,'SS taxation calculator'!$BC$6:$BF$16,4,FALSE)</f>
        <v>0</v>
      </c>
      <c r="R1415" s="132">
        <f t="shared" si="8"/>
        <v>1</v>
      </c>
      <c r="S1415" s="205">
        <f>VLOOKUP('SS taxation calculator'!$C$12,'SS taxation calculator'!$BC$6:$BF$16,2,FALSE)</f>
        <v>0</v>
      </c>
      <c r="T1415" s="132">
        <f t="shared" si="9"/>
        <v>0</v>
      </c>
    </row>
    <row r="1416" ht="15.75" customHeight="1">
      <c r="A1416" s="55">
        <f t="shared" si="17"/>
        <v>325500</v>
      </c>
      <c r="B1416" s="52">
        <f t="shared" si="14"/>
        <v>357000</v>
      </c>
      <c r="C1416" s="51">
        <f>'SS taxation calculator'!$G$7</f>
        <v>0</v>
      </c>
      <c r="D1416" s="52">
        <f>'SS taxation calculator'!$C$7+B1416+'SS taxation calculator'!$C$8+'SS taxation calculator'!$C$9*0.5-'Line By Line'!$E$12</f>
        <v>357000</v>
      </c>
      <c r="E1416" s="52">
        <f>IF(D1416&lt;'Line By Line'!$E$14,0,MIN(D1416-'Line By Line'!$E$14,'Line By Line'!$E$16))</f>
        <v>12000</v>
      </c>
      <c r="F1416" s="52">
        <f t="shared" si="3"/>
        <v>0</v>
      </c>
      <c r="G1416" s="51" t="str">
        <f t="shared" si="4"/>
        <v>50% of All SS</v>
      </c>
      <c r="H1416" s="51">
        <f>IF('Line By Line'!$E$14&lt;D1416,D1416-'Line By Line'!$E$14-E1416,0)</f>
        <v>313000</v>
      </c>
      <c r="I1416" s="52">
        <f>H1416*'SS taxation calculator'!$E$32</f>
        <v>266050</v>
      </c>
      <c r="J1416" s="52">
        <f t="shared" si="5"/>
        <v>0</v>
      </c>
      <c r="K1416" s="204" t="str">
        <f t="shared" si="6"/>
        <v>#DIV/0!</v>
      </c>
      <c r="L1416" s="54" t="str">
        <f>CONCATENATE("Adding $",ROUND(B1416/1000,1),"K actually added $",ROUND((B1416+(J1416-'SS taxation calculator'!$G$8))/1000,1),"K")</f>
        <v>Adding $357K actually added $357K</v>
      </c>
      <c r="M1416" s="61">
        <f>'SS taxation calculator'!$C$7+'SS taxation calculator'!$C$8+'SS taxation calculator'!$C$9+B1416</f>
        <v>357000</v>
      </c>
      <c r="N1416" s="55">
        <f>J1416+B1416+'SS taxation calculator'!$C$7</f>
        <v>357000</v>
      </c>
      <c r="O1416" s="55">
        <f t="shared" si="15"/>
        <v>31500</v>
      </c>
      <c r="P1416" s="132">
        <f>VLOOKUP('SS taxation calculator'!$C$12,'SS taxation calculator'!$BC$6:$BF$16,3,FALSE)</f>
        <v>0</v>
      </c>
      <c r="Q1416" s="132">
        <f>VLOOKUP('SS taxation calculator'!$C$12,'SS taxation calculator'!$BC$6:$BF$16,4,FALSE)</f>
        <v>0</v>
      </c>
      <c r="R1416" s="132">
        <f t="shared" si="8"/>
        <v>1</v>
      </c>
      <c r="S1416" s="205">
        <f>VLOOKUP('SS taxation calculator'!$C$12,'SS taxation calculator'!$BC$6:$BF$16,2,FALSE)</f>
        <v>0</v>
      </c>
      <c r="T1416" s="132">
        <f t="shared" si="9"/>
        <v>0</v>
      </c>
    </row>
    <row r="1417" ht="15.75" customHeight="1">
      <c r="A1417" s="55">
        <f t="shared" si="17"/>
        <v>326500</v>
      </c>
      <c r="B1417" s="52">
        <f t="shared" si="14"/>
        <v>358000</v>
      </c>
      <c r="C1417" s="51">
        <f>'SS taxation calculator'!$G$7</f>
        <v>0</v>
      </c>
      <c r="D1417" s="52">
        <f>'SS taxation calculator'!$C$7+B1417+'SS taxation calculator'!$C$8+'SS taxation calculator'!$C$9*0.5-'Line By Line'!$E$12</f>
        <v>358000</v>
      </c>
      <c r="E1417" s="52">
        <f>IF(D1417&lt;'Line By Line'!$E$14,0,MIN(D1417-'Line By Line'!$E$14,'Line By Line'!$E$16))</f>
        <v>12000</v>
      </c>
      <c r="F1417" s="52">
        <f t="shared" si="3"/>
        <v>0</v>
      </c>
      <c r="G1417" s="51" t="str">
        <f t="shared" si="4"/>
        <v>50% of All SS</v>
      </c>
      <c r="H1417" s="51">
        <f>IF('Line By Line'!$E$14&lt;D1417,D1417-'Line By Line'!$E$14-E1417,0)</f>
        <v>314000</v>
      </c>
      <c r="I1417" s="52">
        <f>H1417*'SS taxation calculator'!$E$32</f>
        <v>266900</v>
      </c>
      <c r="J1417" s="52">
        <f t="shared" si="5"/>
        <v>0</v>
      </c>
      <c r="K1417" s="204" t="str">
        <f t="shared" si="6"/>
        <v>#DIV/0!</v>
      </c>
      <c r="L1417" s="54" t="str">
        <f>CONCATENATE("Adding $",ROUND(B1417/1000,1),"K actually added $",ROUND((B1417+(J1417-'SS taxation calculator'!$G$8))/1000,1),"K")</f>
        <v>Adding $358K actually added $358K</v>
      </c>
      <c r="M1417" s="61">
        <f>'SS taxation calculator'!$C$7+'SS taxation calculator'!$C$8+'SS taxation calculator'!$C$9+B1417</f>
        <v>358000</v>
      </c>
      <c r="N1417" s="55">
        <f>J1417+B1417+'SS taxation calculator'!$C$7</f>
        <v>358000</v>
      </c>
      <c r="O1417" s="55">
        <f t="shared" si="15"/>
        <v>31500</v>
      </c>
      <c r="P1417" s="132">
        <f>VLOOKUP('SS taxation calculator'!$C$12,'SS taxation calculator'!$BC$6:$BF$16,3,FALSE)</f>
        <v>0</v>
      </c>
      <c r="Q1417" s="132">
        <f>VLOOKUP('SS taxation calculator'!$C$12,'SS taxation calculator'!$BC$6:$BF$16,4,FALSE)</f>
        <v>0</v>
      </c>
      <c r="R1417" s="132">
        <f t="shared" si="8"/>
        <v>1</v>
      </c>
      <c r="S1417" s="205">
        <f>VLOOKUP('SS taxation calculator'!$C$12,'SS taxation calculator'!$BC$6:$BF$16,2,FALSE)</f>
        <v>0</v>
      </c>
      <c r="T1417" s="132">
        <f t="shared" si="9"/>
        <v>0</v>
      </c>
    </row>
    <row r="1418" ht="15.75" customHeight="1">
      <c r="A1418" s="55">
        <f t="shared" si="17"/>
        <v>327500</v>
      </c>
      <c r="B1418" s="52">
        <f t="shared" si="14"/>
        <v>359000</v>
      </c>
      <c r="C1418" s="51">
        <f>'SS taxation calculator'!$G$7</f>
        <v>0</v>
      </c>
      <c r="D1418" s="52">
        <f>'SS taxation calculator'!$C$7+B1418+'SS taxation calculator'!$C$8+'SS taxation calculator'!$C$9*0.5-'Line By Line'!$E$12</f>
        <v>359000</v>
      </c>
      <c r="E1418" s="52">
        <f>IF(D1418&lt;'Line By Line'!$E$14,0,MIN(D1418-'Line By Line'!$E$14,'Line By Line'!$E$16))</f>
        <v>12000</v>
      </c>
      <c r="F1418" s="52">
        <f t="shared" si="3"/>
        <v>0</v>
      </c>
      <c r="G1418" s="51" t="str">
        <f t="shared" si="4"/>
        <v>50% of All SS</v>
      </c>
      <c r="H1418" s="51">
        <f>IF('Line By Line'!$E$14&lt;D1418,D1418-'Line By Line'!$E$14-E1418,0)</f>
        <v>315000</v>
      </c>
      <c r="I1418" s="52">
        <f>H1418*'SS taxation calculator'!$E$32</f>
        <v>267750</v>
      </c>
      <c r="J1418" s="52">
        <f t="shared" si="5"/>
        <v>0</v>
      </c>
      <c r="K1418" s="204" t="str">
        <f t="shared" si="6"/>
        <v>#DIV/0!</v>
      </c>
      <c r="L1418" s="54" t="str">
        <f>CONCATENATE("Adding $",ROUND(B1418/1000,1),"K actually added $",ROUND((B1418+(J1418-'SS taxation calculator'!$G$8))/1000,1),"K")</f>
        <v>Adding $359K actually added $359K</v>
      </c>
      <c r="M1418" s="61">
        <f>'SS taxation calculator'!$C$7+'SS taxation calculator'!$C$8+'SS taxation calculator'!$C$9+B1418</f>
        <v>359000</v>
      </c>
      <c r="N1418" s="55">
        <f>J1418+B1418+'SS taxation calculator'!$C$7</f>
        <v>359000</v>
      </c>
      <c r="O1418" s="55">
        <f t="shared" si="15"/>
        <v>31500</v>
      </c>
      <c r="P1418" s="132">
        <f>VLOOKUP('SS taxation calculator'!$C$12,'SS taxation calculator'!$BC$6:$BF$16,3,FALSE)</f>
        <v>0</v>
      </c>
      <c r="Q1418" s="132">
        <f>VLOOKUP('SS taxation calculator'!$C$12,'SS taxation calculator'!$BC$6:$BF$16,4,FALSE)</f>
        <v>0</v>
      </c>
      <c r="R1418" s="132">
        <f t="shared" si="8"/>
        <v>1</v>
      </c>
      <c r="S1418" s="205">
        <f>VLOOKUP('SS taxation calculator'!$C$12,'SS taxation calculator'!$BC$6:$BF$16,2,FALSE)</f>
        <v>0</v>
      </c>
      <c r="T1418" s="132">
        <f t="shared" si="9"/>
        <v>0</v>
      </c>
    </row>
    <row r="1419" ht="15.75" customHeight="1">
      <c r="A1419" s="55">
        <f t="shared" si="17"/>
        <v>328500</v>
      </c>
      <c r="B1419" s="52">
        <f t="shared" si="14"/>
        <v>360000</v>
      </c>
      <c r="C1419" s="51">
        <f>'SS taxation calculator'!$G$7</f>
        <v>0</v>
      </c>
      <c r="D1419" s="52">
        <f>'SS taxation calculator'!$C$7+B1419+'SS taxation calculator'!$C$8+'SS taxation calculator'!$C$9*0.5-'Line By Line'!$E$12</f>
        <v>360000</v>
      </c>
      <c r="E1419" s="52">
        <f>IF(D1419&lt;'Line By Line'!$E$14,0,MIN(D1419-'Line By Line'!$E$14,'Line By Line'!$E$16))</f>
        <v>12000</v>
      </c>
      <c r="F1419" s="52">
        <f t="shared" si="3"/>
        <v>0</v>
      </c>
      <c r="G1419" s="51" t="str">
        <f t="shared" si="4"/>
        <v>50% of All SS</v>
      </c>
      <c r="H1419" s="51">
        <f>IF('Line By Line'!$E$14&lt;D1419,D1419-'Line By Line'!$E$14-E1419,0)</f>
        <v>316000</v>
      </c>
      <c r="I1419" s="52">
        <f>H1419*'SS taxation calculator'!$E$32</f>
        <v>268600</v>
      </c>
      <c r="J1419" s="52">
        <f t="shared" si="5"/>
        <v>0</v>
      </c>
      <c r="K1419" s="204" t="str">
        <f t="shared" si="6"/>
        <v>#DIV/0!</v>
      </c>
      <c r="L1419" s="54" t="str">
        <f>CONCATENATE("Adding $",ROUND(B1419/1000,1),"K actually added $",ROUND((B1419+(J1419-'SS taxation calculator'!$G$8))/1000,1),"K")</f>
        <v>Adding $360K actually added $360K</v>
      </c>
      <c r="M1419" s="61">
        <f>'SS taxation calculator'!$C$7+'SS taxation calculator'!$C$8+'SS taxation calculator'!$C$9+B1419</f>
        <v>360000</v>
      </c>
      <c r="N1419" s="55">
        <f>J1419+B1419+'SS taxation calculator'!$C$7</f>
        <v>360000</v>
      </c>
      <c r="O1419" s="55">
        <f t="shared" si="15"/>
        <v>31500</v>
      </c>
      <c r="P1419" s="132">
        <f>VLOOKUP('SS taxation calculator'!$C$12,'SS taxation calculator'!$BC$6:$BF$16,3,FALSE)</f>
        <v>0</v>
      </c>
      <c r="Q1419" s="132">
        <f>VLOOKUP('SS taxation calculator'!$C$12,'SS taxation calculator'!$BC$6:$BF$16,4,FALSE)</f>
        <v>0</v>
      </c>
      <c r="R1419" s="132">
        <f t="shared" si="8"/>
        <v>1</v>
      </c>
      <c r="S1419" s="205">
        <f>VLOOKUP('SS taxation calculator'!$C$12,'SS taxation calculator'!$BC$6:$BF$16,2,FALSE)</f>
        <v>0</v>
      </c>
      <c r="T1419" s="132">
        <f t="shared" si="9"/>
        <v>0</v>
      </c>
    </row>
    <row r="1420" ht="15.75" customHeight="1">
      <c r="A1420" s="55">
        <f t="shared" si="17"/>
        <v>329500</v>
      </c>
      <c r="B1420" s="52">
        <f t="shared" si="14"/>
        <v>361000</v>
      </c>
      <c r="C1420" s="51">
        <f>'SS taxation calculator'!$G$7</f>
        <v>0</v>
      </c>
      <c r="D1420" s="52">
        <f>'SS taxation calculator'!$C$7+B1420+'SS taxation calculator'!$C$8+'SS taxation calculator'!$C$9*0.5-'Line By Line'!$E$12</f>
        <v>361000</v>
      </c>
      <c r="E1420" s="52">
        <f>IF(D1420&lt;'Line By Line'!$E$14,0,MIN(D1420-'Line By Line'!$E$14,'Line By Line'!$E$16))</f>
        <v>12000</v>
      </c>
      <c r="F1420" s="52">
        <f t="shared" si="3"/>
        <v>0</v>
      </c>
      <c r="G1420" s="51" t="str">
        <f t="shared" si="4"/>
        <v>50% of All SS</v>
      </c>
      <c r="H1420" s="51">
        <f>IF('Line By Line'!$E$14&lt;D1420,D1420-'Line By Line'!$E$14-E1420,0)</f>
        <v>317000</v>
      </c>
      <c r="I1420" s="52">
        <f>H1420*'SS taxation calculator'!$E$32</f>
        <v>269450</v>
      </c>
      <c r="J1420" s="52">
        <f t="shared" si="5"/>
        <v>0</v>
      </c>
      <c r="K1420" s="204" t="str">
        <f t="shared" si="6"/>
        <v>#DIV/0!</v>
      </c>
      <c r="L1420" s="54" t="str">
        <f>CONCATENATE("Adding $",ROUND(B1420/1000,1),"K actually added $",ROUND((B1420+(J1420-'SS taxation calculator'!$G$8))/1000,1),"K")</f>
        <v>Adding $361K actually added $361K</v>
      </c>
      <c r="M1420" s="61">
        <f>'SS taxation calculator'!$C$7+'SS taxation calculator'!$C$8+'SS taxation calculator'!$C$9+B1420</f>
        <v>361000</v>
      </c>
      <c r="N1420" s="55">
        <f>J1420+B1420+'SS taxation calculator'!$C$7</f>
        <v>361000</v>
      </c>
      <c r="O1420" s="55">
        <f t="shared" si="15"/>
        <v>31500</v>
      </c>
      <c r="P1420" s="132">
        <f>VLOOKUP('SS taxation calculator'!$C$12,'SS taxation calculator'!$BC$6:$BF$16,3,FALSE)</f>
        <v>0</v>
      </c>
      <c r="Q1420" s="132">
        <f>VLOOKUP('SS taxation calculator'!$C$12,'SS taxation calculator'!$BC$6:$BF$16,4,FALSE)</f>
        <v>0</v>
      </c>
      <c r="R1420" s="132">
        <f t="shared" si="8"/>
        <v>1</v>
      </c>
      <c r="S1420" s="205">
        <f>VLOOKUP('SS taxation calculator'!$C$12,'SS taxation calculator'!$BC$6:$BF$16,2,FALSE)</f>
        <v>0</v>
      </c>
      <c r="T1420" s="132">
        <f t="shared" si="9"/>
        <v>0</v>
      </c>
    </row>
    <row r="1421" ht="15.75" customHeight="1">
      <c r="A1421" s="55">
        <f t="shared" si="17"/>
        <v>330500</v>
      </c>
      <c r="B1421" s="52">
        <f t="shared" si="14"/>
        <v>362000</v>
      </c>
      <c r="C1421" s="51">
        <f>'SS taxation calculator'!$G$7</f>
        <v>0</v>
      </c>
      <c r="D1421" s="52">
        <f>'SS taxation calculator'!$C$7+B1421+'SS taxation calculator'!$C$8+'SS taxation calculator'!$C$9*0.5-'Line By Line'!$E$12</f>
        <v>362000</v>
      </c>
      <c r="E1421" s="52">
        <f>IF(D1421&lt;'Line By Line'!$E$14,0,MIN(D1421-'Line By Line'!$E$14,'Line By Line'!$E$16))</f>
        <v>12000</v>
      </c>
      <c r="F1421" s="52">
        <f t="shared" si="3"/>
        <v>0</v>
      </c>
      <c r="G1421" s="51" t="str">
        <f t="shared" si="4"/>
        <v>50% of All SS</v>
      </c>
      <c r="H1421" s="51">
        <f>IF('Line By Line'!$E$14&lt;D1421,D1421-'Line By Line'!$E$14-E1421,0)</f>
        <v>318000</v>
      </c>
      <c r="I1421" s="52">
        <f>H1421*'SS taxation calculator'!$E$32</f>
        <v>270300</v>
      </c>
      <c r="J1421" s="52">
        <f t="shared" si="5"/>
        <v>0</v>
      </c>
      <c r="K1421" s="204" t="str">
        <f t="shared" si="6"/>
        <v>#DIV/0!</v>
      </c>
      <c r="L1421" s="54" t="str">
        <f>CONCATENATE("Adding $",ROUND(B1421/1000,1),"K actually added $",ROUND((B1421+(J1421-'SS taxation calculator'!$G$8))/1000,1),"K")</f>
        <v>Adding $362K actually added $362K</v>
      </c>
      <c r="M1421" s="61">
        <f>'SS taxation calculator'!$C$7+'SS taxation calculator'!$C$8+'SS taxation calculator'!$C$9+B1421</f>
        <v>362000</v>
      </c>
      <c r="N1421" s="55">
        <f>J1421+B1421+'SS taxation calculator'!$C$7</f>
        <v>362000</v>
      </c>
      <c r="O1421" s="55">
        <f t="shared" si="15"/>
        <v>31500</v>
      </c>
      <c r="P1421" s="132">
        <f>VLOOKUP('SS taxation calculator'!$C$12,'SS taxation calculator'!$BC$6:$BF$16,3,FALSE)</f>
        <v>0</v>
      </c>
      <c r="Q1421" s="132">
        <f>VLOOKUP('SS taxation calculator'!$C$12,'SS taxation calculator'!$BC$6:$BF$16,4,FALSE)</f>
        <v>0</v>
      </c>
      <c r="R1421" s="132">
        <f t="shared" si="8"/>
        <v>1</v>
      </c>
      <c r="S1421" s="205">
        <f>VLOOKUP('SS taxation calculator'!$C$12,'SS taxation calculator'!$BC$6:$BF$16,2,FALSE)</f>
        <v>0</v>
      </c>
      <c r="T1421" s="132">
        <f t="shared" si="9"/>
        <v>0</v>
      </c>
    </row>
    <row r="1422" ht="15.75" customHeight="1">
      <c r="A1422" s="55">
        <f t="shared" si="17"/>
        <v>331500</v>
      </c>
      <c r="B1422" s="52">
        <f t="shared" si="14"/>
        <v>363000</v>
      </c>
      <c r="C1422" s="51">
        <f>'SS taxation calculator'!$G$7</f>
        <v>0</v>
      </c>
      <c r="D1422" s="52">
        <f>'SS taxation calculator'!$C$7+B1422+'SS taxation calculator'!$C$8+'SS taxation calculator'!$C$9*0.5-'Line By Line'!$E$12</f>
        <v>363000</v>
      </c>
      <c r="E1422" s="52">
        <f>IF(D1422&lt;'Line By Line'!$E$14,0,MIN(D1422-'Line By Line'!$E$14,'Line By Line'!$E$16))</f>
        <v>12000</v>
      </c>
      <c r="F1422" s="52">
        <f t="shared" si="3"/>
        <v>0</v>
      </c>
      <c r="G1422" s="51" t="str">
        <f t="shared" si="4"/>
        <v>50% of All SS</v>
      </c>
      <c r="H1422" s="51">
        <f>IF('Line By Line'!$E$14&lt;D1422,D1422-'Line By Line'!$E$14-E1422,0)</f>
        <v>319000</v>
      </c>
      <c r="I1422" s="52">
        <f>H1422*'SS taxation calculator'!$E$32</f>
        <v>271150</v>
      </c>
      <c r="J1422" s="52">
        <f t="shared" si="5"/>
        <v>0</v>
      </c>
      <c r="K1422" s="204" t="str">
        <f t="shared" si="6"/>
        <v>#DIV/0!</v>
      </c>
      <c r="L1422" s="54" t="str">
        <f>CONCATENATE("Adding $",ROUND(B1422/1000,1),"K actually added $",ROUND((B1422+(J1422-'SS taxation calculator'!$G$8))/1000,1),"K")</f>
        <v>Adding $363K actually added $363K</v>
      </c>
      <c r="M1422" s="61">
        <f>'SS taxation calculator'!$C$7+'SS taxation calculator'!$C$8+'SS taxation calculator'!$C$9+B1422</f>
        <v>363000</v>
      </c>
      <c r="N1422" s="55">
        <f>J1422+B1422+'SS taxation calculator'!$C$7</f>
        <v>363000</v>
      </c>
      <c r="O1422" s="55">
        <f t="shared" si="15"/>
        <v>31500</v>
      </c>
      <c r="P1422" s="132">
        <f>VLOOKUP('SS taxation calculator'!$C$12,'SS taxation calculator'!$BC$6:$BF$16,3,FALSE)</f>
        <v>0</v>
      </c>
      <c r="Q1422" s="132">
        <f>VLOOKUP('SS taxation calculator'!$C$12,'SS taxation calculator'!$BC$6:$BF$16,4,FALSE)</f>
        <v>0</v>
      </c>
      <c r="R1422" s="132">
        <f t="shared" si="8"/>
        <v>1</v>
      </c>
      <c r="S1422" s="205">
        <f>VLOOKUP('SS taxation calculator'!$C$12,'SS taxation calculator'!$BC$6:$BF$16,2,FALSE)</f>
        <v>0</v>
      </c>
      <c r="T1422" s="132">
        <f t="shared" si="9"/>
        <v>0</v>
      </c>
    </row>
    <row r="1423" ht="15.75" customHeight="1">
      <c r="A1423" s="55">
        <f t="shared" si="17"/>
        <v>332500</v>
      </c>
      <c r="B1423" s="52">
        <f t="shared" si="14"/>
        <v>364000</v>
      </c>
      <c r="C1423" s="51">
        <f>'SS taxation calculator'!$G$7</f>
        <v>0</v>
      </c>
      <c r="D1423" s="52">
        <f>'SS taxation calculator'!$C$7+B1423+'SS taxation calculator'!$C$8+'SS taxation calculator'!$C$9*0.5-'Line By Line'!$E$12</f>
        <v>364000</v>
      </c>
      <c r="E1423" s="52">
        <f>IF(D1423&lt;'Line By Line'!$E$14,0,MIN(D1423-'Line By Line'!$E$14,'Line By Line'!$E$16))</f>
        <v>12000</v>
      </c>
      <c r="F1423" s="52">
        <f t="shared" si="3"/>
        <v>0</v>
      </c>
      <c r="G1423" s="51" t="str">
        <f t="shared" si="4"/>
        <v>50% of All SS</v>
      </c>
      <c r="H1423" s="51">
        <f>IF('Line By Line'!$E$14&lt;D1423,D1423-'Line By Line'!$E$14-E1423,0)</f>
        <v>320000</v>
      </c>
      <c r="I1423" s="52">
        <f>H1423*'SS taxation calculator'!$E$32</f>
        <v>272000</v>
      </c>
      <c r="J1423" s="52">
        <f t="shared" si="5"/>
        <v>0</v>
      </c>
      <c r="K1423" s="204" t="str">
        <f t="shared" si="6"/>
        <v>#DIV/0!</v>
      </c>
      <c r="L1423" s="54" t="str">
        <f>CONCATENATE("Adding $",ROUND(B1423/1000,1),"K actually added $",ROUND((B1423+(J1423-'SS taxation calculator'!$G$8))/1000,1),"K")</f>
        <v>Adding $364K actually added $364K</v>
      </c>
      <c r="M1423" s="61">
        <f>'SS taxation calculator'!$C$7+'SS taxation calculator'!$C$8+'SS taxation calculator'!$C$9+B1423</f>
        <v>364000</v>
      </c>
      <c r="N1423" s="55">
        <f>J1423+B1423+'SS taxation calculator'!$C$7</f>
        <v>364000</v>
      </c>
      <c r="O1423" s="55">
        <f t="shared" si="15"/>
        <v>31500</v>
      </c>
      <c r="P1423" s="132">
        <f>VLOOKUP('SS taxation calculator'!$C$12,'SS taxation calculator'!$BC$6:$BF$16,3,FALSE)</f>
        <v>0</v>
      </c>
      <c r="Q1423" s="132">
        <f>VLOOKUP('SS taxation calculator'!$C$12,'SS taxation calculator'!$BC$6:$BF$16,4,FALSE)</f>
        <v>0</v>
      </c>
      <c r="R1423" s="132">
        <f t="shared" si="8"/>
        <v>1</v>
      </c>
      <c r="S1423" s="205">
        <f>VLOOKUP('SS taxation calculator'!$C$12,'SS taxation calculator'!$BC$6:$BF$16,2,FALSE)</f>
        <v>0</v>
      </c>
      <c r="T1423" s="132">
        <f t="shared" si="9"/>
        <v>0</v>
      </c>
    </row>
    <row r="1424" ht="15.75" customHeight="1">
      <c r="A1424" s="55">
        <f t="shared" si="17"/>
        <v>333500</v>
      </c>
      <c r="B1424" s="52">
        <f t="shared" si="14"/>
        <v>365000</v>
      </c>
      <c r="C1424" s="51">
        <f>'SS taxation calculator'!$G$7</f>
        <v>0</v>
      </c>
      <c r="D1424" s="52">
        <f>'SS taxation calculator'!$C$7+B1424+'SS taxation calculator'!$C$8+'SS taxation calculator'!$C$9*0.5-'Line By Line'!$E$12</f>
        <v>365000</v>
      </c>
      <c r="E1424" s="52">
        <f>IF(D1424&lt;'Line By Line'!$E$14,0,MIN(D1424-'Line By Line'!$E$14,'Line By Line'!$E$16))</f>
        <v>12000</v>
      </c>
      <c r="F1424" s="52">
        <f t="shared" si="3"/>
        <v>0</v>
      </c>
      <c r="G1424" s="51" t="str">
        <f t="shared" si="4"/>
        <v>50% of All SS</v>
      </c>
      <c r="H1424" s="51">
        <f>IF('Line By Line'!$E$14&lt;D1424,D1424-'Line By Line'!$E$14-E1424,0)</f>
        <v>321000</v>
      </c>
      <c r="I1424" s="52">
        <f>H1424*'SS taxation calculator'!$E$32</f>
        <v>272850</v>
      </c>
      <c r="J1424" s="52">
        <f t="shared" si="5"/>
        <v>0</v>
      </c>
      <c r="K1424" s="204" t="str">
        <f t="shared" si="6"/>
        <v>#DIV/0!</v>
      </c>
      <c r="L1424" s="54" t="str">
        <f>CONCATENATE("Adding $",ROUND(B1424/1000,1),"K actually added $",ROUND((B1424+(J1424-'SS taxation calculator'!$G$8))/1000,1),"K")</f>
        <v>Adding $365K actually added $365K</v>
      </c>
      <c r="M1424" s="61">
        <f>'SS taxation calculator'!$C$7+'SS taxation calculator'!$C$8+'SS taxation calculator'!$C$9+B1424</f>
        <v>365000</v>
      </c>
      <c r="N1424" s="55">
        <f>J1424+B1424+'SS taxation calculator'!$C$7</f>
        <v>365000</v>
      </c>
      <c r="O1424" s="55">
        <f t="shared" si="15"/>
        <v>31500</v>
      </c>
      <c r="P1424" s="132">
        <f>VLOOKUP('SS taxation calculator'!$C$12,'SS taxation calculator'!$BC$6:$BF$16,3,FALSE)</f>
        <v>0</v>
      </c>
      <c r="Q1424" s="132">
        <f>VLOOKUP('SS taxation calculator'!$C$12,'SS taxation calculator'!$BC$6:$BF$16,4,FALSE)</f>
        <v>0</v>
      </c>
      <c r="R1424" s="132">
        <f t="shared" si="8"/>
        <v>1</v>
      </c>
      <c r="S1424" s="205">
        <f>VLOOKUP('SS taxation calculator'!$C$12,'SS taxation calculator'!$BC$6:$BF$16,2,FALSE)</f>
        <v>0</v>
      </c>
      <c r="T1424" s="132">
        <f t="shared" si="9"/>
        <v>0</v>
      </c>
    </row>
    <row r="1425" ht="15.75" customHeight="1">
      <c r="A1425" s="55">
        <f t="shared" si="17"/>
        <v>334500</v>
      </c>
      <c r="B1425" s="52">
        <f t="shared" si="14"/>
        <v>366000</v>
      </c>
      <c r="C1425" s="51">
        <f>'SS taxation calculator'!$G$7</f>
        <v>0</v>
      </c>
      <c r="D1425" s="52">
        <f>'SS taxation calculator'!$C$7+B1425+'SS taxation calculator'!$C$8+'SS taxation calculator'!$C$9*0.5-'Line By Line'!$E$12</f>
        <v>366000</v>
      </c>
      <c r="E1425" s="52">
        <f>IF(D1425&lt;'Line By Line'!$E$14,0,MIN(D1425-'Line By Line'!$E$14,'Line By Line'!$E$16))</f>
        <v>12000</v>
      </c>
      <c r="F1425" s="52">
        <f t="shared" si="3"/>
        <v>0</v>
      </c>
      <c r="G1425" s="51" t="str">
        <f t="shared" si="4"/>
        <v>50% of All SS</v>
      </c>
      <c r="H1425" s="51">
        <f>IF('Line By Line'!$E$14&lt;D1425,D1425-'Line By Line'!$E$14-E1425,0)</f>
        <v>322000</v>
      </c>
      <c r="I1425" s="52">
        <f>H1425*'SS taxation calculator'!$E$32</f>
        <v>273700</v>
      </c>
      <c r="J1425" s="52">
        <f t="shared" si="5"/>
        <v>0</v>
      </c>
      <c r="K1425" s="204" t="str">
        <f t="shared" si="6"/>
        <v>#DIV/0!</v>
      </c>
      <c r="L1425" s="54" t="str">
        <f>CONCATENATE("Adding $",ROUND(B1425/1000,1),"K actually added $",ROUND((B1425+(J1425-'SS taxation calculator'!$G$8))/1000,1),"K")</f>
        <v>Adding $366K actually added $366K</v>
      </c>
      <c r="M1425" s="61">
        <f>'SS taxation calculator'!$C$7+'SS taxation calculator'!$C$8+'SS taxation calculator'!$C$9+B1425</f>
        <v>366000</v>
      </c>
      <c r="N1425" s="55">
        <f>J1425+B1425+'SS taxation calculator'!$C$7</f>
        <v>366000</v>
      </c>
      <c r="O1425" s="55">
        <f t="shared" si="15"/>
        <v>31500</v>
      </c>
      <c r="P1425" s="132">
        <f>VLOOKUP('SS taxation calculator'!$C$12,'SS taxation calculator'!$BC$6:$BF$16,3,FALSE)</f>
        <v>0</v>
      </c>
      <c r="Q1425" s="132">
        <f>VLOOKUP('SS taxation calculator'!$C$12,'SS taxation calculator'!$BC$6:$BF$16,4,FALSE)</f>
        <v>0</v>
      </c>
      <c r="R1425" s="132">
        <f t="shared" si="8"/>
        <v>1</v>
      </c>
      <c r="S1425" s="205">
        <f>VLOOKUP('SS taxation calculator'!$C$12,'SS taxation calculator'!$BC$6:$BF$16,2,FALSE)</f>
        <v>0</v>
      </c>
      <c r="T1425" s="132">
        <f t="shared" si="9"/>
        <v>0</v>
      </c>
    </row>
    <row r="1426" ht="15.75" customHeight="1">
      <c r="A1426" s="55">
        <f t="shared" si="17"/>
        <v>335500</v>
      </c>
      <c r="B1426" s="52">
        <f t="shared" si="14"/>
        <v>367000</v>
      </c>
      <c r="C1426" s="51">
        <f>'SS taxation calculator'!$G$7</f>
        <v>0</v>
      </c>
      <c r="D1426" s="52">
        <f>'SS taxation calculator'!$C$7+B1426+'SS taxation calculator'!$C$8+'SS taxation calculator'!$C$9*0.5-'Line By Line'!$E$12</f>
        <v>367000</v>
      </c>
      <c r="E1426" s="52">
        <f>IF(D1426&lt;'Line By Line'!$E$14,0,MIN(D1426-'Line By Line'!$E$14,'Line By Line'!$E$16))</f>
        <v>12000</v>
      </c>
      <c r="F1426" s="52">
        <f t="shared" si="3"/>
        <v>0</v>
      </c>
      <c r="G1426" s="51" t="str">
        <f t="shared" si="4"/>
        <v>50% of All SS</v>
      </c>
      <c r="H1426" s="51">
        <f>IF('Line By Line'!$E$14&lt;D1426,D1426-'Line By Line'!$E$14-E1426,0)</f>
        <v>323000</v>
      </c>
      <c r="I1426" s="52">
        <f>H1426*'SS taxation calculator'!$E$32</f>
        <v>274550</v>
      </c>
      <c r="J1426" s="52">
        <f t="shared" si="5"/>
        <v>0</v>
      </c>
      <c r="K1426" s="204" t="str">
        <f t="shared" si="6"/>
        <v>#DIV/0!</v>
      </c>
      <c r="L1426" s="54" t="str">
        <f>CONCATENATE("Adding $",ROUND(B1426/1000,1),"K actually added $",ROUND((B1426+(J1426-'SS taxation calculator'!$G$8))/1000,1),"K")</f>
        <v>Adding $367K actually added $367K</v>
      </c>
      <c r="M1426" s="61">
        <f>'SS taxation calculator'!$C$7+'SS taxation calculator'!$C$8+'SS taxation calculator'!$C$9+B1426</f>
        <v>367000</v>
      </c>
      <c r="N1426" s="55">
        <f>J1426+B1426+'SS taxation calculator'!$C$7</f>
        <v>367000</v>
      </c>
      <c r="O1426" s="55">
        <f t="shared" si="15"/>
        <v>31500</v>
      </c>
      <c r="P1426" s="132">
        <f>VLOOKUP('SS taxation calculator'!$C$12,'SS taxation calculator'!$BC$6:$BF$16,3,FALSE)</f>
        <v>0</v>
      </c>
      <c r="Q1426" s="132">
        <f>VLOOKUP('SS taxation calculator'!$C$12,'SS taxation calculator'!$BC$6:$BF$16,4,FALSE)</f>
        <v>0</v>
      </c>
      <c r="R1426" s="132">
        <f t="shared" si="8"/>
        <v>1</v>
      </c>
      <c r="S1426" s="205">
        <f>VLOOKUP('SS taxation calculator'!$C$12,'SS taxation calculator'!$BC$6:$BF$16,2,FALSE)</f>
        <v>0</v>
      </c>
      <c r="T1426" s="132">
        <f t="shared" si="9"/>
        <v>0</v>
      </c>
    </row>
    <row r="1427" ht="15.75" customHeight="1">
      <c r="A1427" s="55">
        <f t="shared" si="17"/>
        <v>336500</v>
      </c>
      <c r="B1427" s="52">
        <f t="shared" si="14"/>
        <v>368000</v>
      </c>
      <c r="C1427" s="51">
        <f>'SS taxation calculator'!$G$7</f>
        <v>0</v>
      </c>
      <c r="D1427" s="52">
        <f>'SS taxation calculator'!$C$7+B1427+'SS taxation calculator'!$C$8+'SS taxation calculator'!$C$9*0.5-'Line By Line'!$E$12</f>
        <v>368000</v>
      </c>
      <c r="E1427" s="52">
        <f>IF(D1427&lt;'Line By Line'!$E$14,0,MIN(D1427-'Line By Line'!$E$14,'Line By Line'!$E$16))</f>
        <v>12000</v>
      </c>
      <c r="F1427" s="52">
        <f t="shared" si="3"/>
        <v>0</v>
      </c>
      <c r="G1427" s="51" t="str">
        <f t="shared" si="4"/>
        <v>50% of All SS</v>
      </c>
      <c r="H1427" s="51">
        <f>IF('Line By Line'!$E$14&lt;D1427,D1427-'Line By Line'!$E$14-E1427,0)</f>
        <v>324000</v>
      </c>
      <c r="I1427" s="52">
        <f>H1427*'SS taxation calculator'!$E$32</f>
        <v>275400</v>
      </c>
      <c r="J1427" s="52">
        <f t="shared" si="5"/>
        <v>0</v>
      </c>
      <c r="K1427" s="204" t="str">
        <f t="shared" si="6"/>
        <v>#DIV/0!</v>
      </c>
      <c r="L1427" s="54" t="str">
        <f>CONCATENATE("Adding $",ROUND(B1427/1000,1),"K actually added $",ROUND((B1427+(J1427-'SS taxation calculator'!$G$8))/1000,1),"K")</f>
        <v>Adding $368K actually added $368K</v>
      </c>
      <c r="M1427" s="61">
        <f>'SS taxation calculator'!$C$7+'SS taxation calculator'!$C$8+'SS taxation calculator'!$C$9+B1427</f>
        <v>368000</v>
      </c>
      <c r="N1427" s="55">
        <f>J1427+B1427+'SS taxation calculator'!$C$7</f>
        <v>368000</v>
      </c>
      <c r="O1427" s="55">
        <f t="shared" si="15"/>
        <v>31500</v>
      </c>
      <c r="P1427" s="132">
        <f>VLOOKUP('SS taxation calculator'!$C$12,'SS taxation calculator'!$BC$6:$BF$16,3,FALSE)</f>
        <v>0</v>
      </c>
      <c r="Q1427" s="132">
        <f>VLOOKUP('SS taxation calculator'!$C$12,'SS taxation calculator'!$BC$6:$BF$16,4,FALSE)</f>
        <v>0</v>
      </c>
      <c r="R1427" s="132">
        <f t="shared" si="8"/>
        <v>1</v>
      </c>
      <c r="S1427" s="205">
        <f>VLOOKUP('SS taxation calculator'!$C$12,'SS taxation calculator'!$BC$6:$BF$16,2,FALSE)</f>
        <v>0</v>
      </c>
      <c r="T1427" s="132">
        <f t="shared" si="9"/>
        <v>0</v>
      </c>
    </row>
    <row r="1428" ht="15.75" customHeight="1">
      <c r="A1428" s="55">
        <f t="shared" si="17"/>
        <v>337500</v>
      </c>
      <c r="B1428" s="52">
        <f t="shared" si="14"/>
        <v>369000</v>
      </c>
      <c r="C1428" s="51">
        <f>'SS taxation calculator'!$G$7</f>
        <v>0</v>
      </c>
      <c r="D1428" s="52">
        <f>'SS taxation calculator'!$C$7+B1428+'SS taxation calculator'!$C$8+'SS taxation calculator'!$C$9*0.5-'Line By Line'!$E$12</f>
        <v>369000</v>
      </c>
      <c r="E1428" s="52">
        <f>IF(D1428&lt;'Line By Line'!$E$14,0,MIN(D1428-'Line By Line'!$E$14,'Line By Line'!$E$16))</f>
        <v>12000</v>
      </c>
      <c r="F1428" s="52">
        <f t="shared" si="3"/>
        <v>0</v>
      </c>
      <c r="G1428" s="51" t="str">
        <f t="shared" si="4"/>
        <v>50% of All SS</v>
      </c>
      <c r="H1428" s="51">
        <f>IF('Line By Line'!$E$14&lt;D1428,D1428-'Line By Line'!$E$14-E1428,0)</f>
        <v>325000</v>
      </c>
      <c r="I1428" s="52">
        <f>H1428*'SS taxation calculator'!$E$32</f>
        <v>276250</v>
      </c>
      <c r="J1428" s="52">
        <f t="shared" si="5"/>
        <v>0</v>
      </c>
      <c r="K1428" s="204" t="str">
        <f t="shared" si="6"/>
        <v>#DIV/0!</v>
      </c>
      <c r="L1428" s="54" t="str">
        <f>CONCATENATE("Adding $",ROUND(B1428/1000,1),"K actually added $",ROUND((B1428+(J1428-'SS taxation calculator'!$G$8))/1000,1),"K")</f>
        <v>Adding $369K actually added $369K</v>
      </c>
      <c r="M1428" s="61">
        <f>'SS taxation calculator'!$C$7+'SS taxation calculator'!$C$8+'SS taxation calculator'!$C$9+B1428</f>
        <v>369000</v>
      </c>
      <c r="N1428" s="55">
        <f>J1428+B1428+'SS taxation calculator'!$C$7</f>
        <v>369000</v>
      </c>
      <c r="O1428" s="55">
        <f t="shared" si="15"/>
        <v>31500</v>
      </c>
      <c r="P1428" s="132">
        <f>VLOOKUP('SS taxation calculator'!$C$12,'SS taxation calculator'!$BC$6:$BF$16,3,FALSE)</f>
        <v>0</v>
      </c>
      <c r="Q1428" s="132">
        <f>VLOOKUP('SS taxation calculator'!$C$12,'SS taxation calculator'!$BC$6:$BF$16,4,FALSE)</f>
        <v>0</v>
      </c>
      <c r="R1428" s="132">
        <f t="shared" si="8"/>
        <v>1</v>
      </c>
      <c r="S1428" s="205">
        <f>VLOOKUP('SS taxation calculator'!$C$12,'SS taxation calculator'!$BC$6:$BF$16,2,FALSE)</f>
        <v>0</v>
      </c>
      <c r="T1428" s="132">
        <f t="shared" si="9"/>
        <v>0</v>
      </c>
    </row>
    <row r="1429" ht="15.75" customHeight="1">
      <c r="A1429" s="55">
        <f t="shared" si="17"/>
        <v>338500</v>
      </c>
      <c r="B1429" s="52">
        <f t="shared" si="14"/>
        <v>370000</v>
      </c>
      <c r="C1429" s="51">
        <f>'SS taxation calculator'!$G$7</f>
        <v>0</v>
      </c>
      <c r="D1429" s="52">
        <f>'SS taxation calculator'!$C$7+B1429+'SS taxation calculator'!$C$8+'SS taxation calculator'!$C$9*0.5-'Line By Line'!$E$12</f>
        <v>370000</v>
      </c>
      <c r="E1429" s="52">
        <f>IF(D1429&lt;'Line By Line'!$E$14,0,MIN(D1429-'Line By Line'!$E$14,'Line By Line'!$E$16))</f>
        <v>12000</v>
      </c>
      <c r="F1429" s="52">
        <f t="shared" si="3"/>
        <v>0</v>
      </c>
      <c r="G1429" s="51" t="str">
        <f t="shared" si="4"/>
        <v>50% of All SS</v>
      </c>
      <c r="H1429" s="51">
        <f>IF('Line By Line'!$E$14&lt;D1429,D1429-'Line By Line'!$E$14-E1429,0)</f>
        <v>326000</v>
      </c>
      <c r="I1429" s="52">
        <f>H1429*'SS taxation calculator'!$E$32</f>
        <v>277100</v>
      </c>
      <c r="J1429" s="52">
        <f t="shared" si="5"/>
        <v>0</v>
      </c>
      <c r="K1429" s="204" t="str">
        <f t="shared" si="6"/>
        <v>#DIV/0!</v>
      </c>
      <c r="L1429" s="54" t="str">
        <f>CONCATENATE("Adding $",ROUND(B1429/1000,1),"K actually added $",ROUND((B1429+(J1429-'SS taxation calculator'!$G$8))/1000,1),"K")</f>
        <v>Adding $370K actually added $370K</v>
      </c>
      <c r="M1429" s="61">
        <f>'SS taxation calculator'!$C$7+'SS taxation calculator'!$C$8+'SS taxation calculator'!$C$9+B1429</f>
        <v>370000</v>
      </c>
      <c r="N1429" s="55">
        <f>J1429+B1429+'SS taxation calculator'!$C$7</f>
        <v>370000</v>
      </c>
      <c r="O1429" s="55">
        <f t="shared" si="15"/>
        <v>31500</v>
      </c>
      <c r="P1429" s="132">
        <f>VLOOKUP('SS taxation calculator'!$C$12,'SS taxation calculator'!$BC$6:$BF$16,3,FALSE)</f>
        <v>0</v>
      </c>
      <c r="Q1429" s="132">
        <f>VLOOKUP('SS taxation calculator'!$C$12,'SS taxation calculator'!$BC$6:$BF$16,4,FALSE)</f>
        <v>0</v>
      </c>
      <c r="R1429" s="132">
        <f t="shared" si="8"/>
        <v>1</v>
      </c>
      <c r="S1429" s="205">
        <f>VLOOKUP('SS taxation calculator'!$C$12,'SS taxation calculator'!$BC$6:$BF$16,2,FALSE)</f>
        <v>0</v>
      </c>
      <c r="T1429" s="132">
        <f t="shared" si="9"/>
        <v>0</v>
      </c>
    </row>
    <row r="1430" ht="15.75" customHeight="1">
      <c r="A1430" s="55">
        <f t="shared" si="17"/>
        <v>339500</v>
      </c>
      <c r="B1430" s="52">
        <f t="shared" si="14"/>
        <v>371000</v>
      </c>
      <c r="C1430" s="51">
        <f>'SS taxation calculator'!$G$7</f>
        <v>0</v>
      </c>
      <c r="D1430" s="52">
        <f>'SS taxation calculator'!$C$7+B1430+'SS taxation calculator'!$C$8+'SS taxation calculator'!$C$9*0.5-'Line By Line'!$E$12</f>
        <v>371000</v>
      </c>
      <c r="E1430" s="52">
        <f>IF(D1430&lt;'Line By Line'!$E$14,0,MIN(D1430-'Line By Line'!$E$14,'Line By Line'!$E$16))</f>
        <v>12000</v>
      </c>
      <c r="F1430" s="52">
        <f t="shared" si="3"/>
        <v>0</v>
      </c>
      <c r="G1430" s="51" t="str">
        <f t="shared" si="4"/>
        <v>50% of All SS</v>
      </c>
      <c r="H1430" s="51">
        <f>IF('Line By Line'!$E$14&lt;D1430,D1430-'Line By Line'!$E$14-E1430,0)</f>
        <v>327000</v>
      </c>
      <c r="I1430" s="52">
        <f>H1430*'SS taxation calculator'!$E$32</f>
        <v>277950</v>
      </c>
      <c r="J1430" s="52">
        <f t="shared" si="5"/>
        <v>0</v>
      </c>
      <c r="K1430" s="204" t="str">
        <f t="shared" si="6"/>
        <v>#DIV/0!</v>
      </c>
      <c r="L1430" s="54" t="str">
        <f>CONCATENATE("Adding $",ROUND(B1430/1000,1),"K actually added $",ROUND((B1430+(J1430-'SS taxation calculator'!$G$8))/1000,1),"K")</f>
        <v>Adding $371K actually added $371K</v>
      </c>
      <c r="M1430" s="61">
        <f>'SS taxation calculator'!$C$7+'SS taxation calculator'!$C$8+'SS taxation calculator'!$C$9+B1430</f>
        <v>371000</v>
      </c>
      <c r="N1430" s="55">
        <f>J1430+B1430+'SS taxation calculator'!$C$7</f>
        <v>371000</v>
      </c>
      <c r="O1430" s="55">
        <f t="shared" si="15"/>
        <v>31500</v>
      </c>
      <c r="P1430" s="132">
        <f>VLOOKUP('SS taxation calculator'!$C$12,'SS taxation calculator'!$BC$6:$BF$16,3,FALSE)</f>
        <v>0</v>
      </c>
      <c r="Q1430" s="132">
        <f>VLOOKUP('SS taxation calculator'!$C$12,'SS taxation calculator'!$BC$6:$BF$16,4,FALSE)</f>
        <v>0</v>
      </c>
      <c r="R1430" s="132">
        <f t="shared" si="8"/>
        <v>1</v>
      </c>
      <c r="S1430" s="205">
        <f>VLOOKUP('SS taxation calculator'!$C$12,'SS taxation calculator'!$BC$6:$BF$16,2,FALSE)</f>
        <v>0</v>
      </c>
      <c r="T1430" s="132">
        <f t="shared" si="9"/>
        <v>0</v>
      </c>
    </row>
    <row r="1431" ht="15.75" customHeight="1">
      <c r="A1431" s="55">
        <f t="shared" si="17"/>
        <v>340500</v>
      </c>
      <c r="B1431" s="52">
        <f t="shared" si="14"/>
        <v>372000</v>
      </c>
      <c r="C1431" s="51">
        <f>'SS taxation calculator'!$G$7</f>
        <v>0</v>
      </c>
      <c r="D1431" s="52">
        <f>'SS taxation calculator'!$C$7+B1431+'SS taxation calculator'!$C$8+'SS taxation calculator'!$C$9*0.5-'Line By Line'!$E$12</f>
        <v>372000</v>
      </c>
      <c r="E1431" s="52">
        <f>IF(D1431&lt;'Line By Line'!$E$14,0,MIN(D1431-'Line By Line'!$E$14,'Line By Line'!$E$16))</f>
        <v>12000</v>
      </c>
      <c r="F1431" s="52">
        <f t="shared" si="3"/>
        <v>0</v>
      </c>
      <c r="G1431" s="51" t="str">
        <f t="shared" si="4"/>
        <v>50% of All SS</v>
      </c>
      <c r="H1431" s="51">
        <f>IF('Line By Line'!$E$14&lt;D1431,D1431-'Line By Line'!$E$14-E1431,0)</f>
        <v>328000</v>
      </c>
      <c r="I1431" s="52">
        <f>H1431*'SS taxation calculator'!$E$32</f>
        <v>278800</v>
      </c>
      <c r="J1431" s="52">
        <f t="shared" si="5"/>
        <v>0</v>
      </c>
      <c r="K1431" s="204" t="str">
        <f t="shared" si="6"/>
        <v>#DIV/0!</v>
      </c>
      <c r="L1431" s="54" t="str">
        <f>CONCATENATE("Adding $",ROUND(B1431/1000,1),"K actually added $",ROUND((B1431+(J1431-'SS taxation calculator'!$G$8))/1000,1),"K")</f>
        <v>Adding $372K actually added $372K</v>
      </c>
      <c r="M1431" s="61">
        <f>'SS taxation calculator'!$C$7+'SS taxation calculator'!$C$8+'SS taxation calculator'!$C$9+B1431</f>
        <v>372000</v>
      </c>
      <c r="N1431" s="55">
        <f>J1431+B1431+'SS taxation calculator'!$C$7</f>
        <v>372000</v>
      </c>
      <c r="O1431" s="55">
        <f t="shared" si="15"/>
        <v>31500</v>
      </c>
      <c r="P1431" s="132">
        <f>VLOOKUP('SS taxation calculator'!$C$12,'SS taxation calculator'!$BC$6:$BF$16,3,FALSE)</f>
        <v>0</v>
      </c>
      <c r="Q1431" s="132">
        <f>VLOOKUP('SS taxation calculator'!$C$12,'SS taxation calculator'!$BC$6:$BF$16,4,FALSE)</f>
        <v>0</v>
      </c>
      <c r="R1431" s="132">
        <f t="shared" si="8"/>
        <v>1</v>
      </c>
      <c r="S1431" s="205">
        <f>VLOOKUP('SS taxation calculator'!$C$12,'SS taxation calculator'!$BC$6:$BF$16,2,FALSE)</f>
        <v>0</v>
      </c>
      <c r="T1431" s="132">
        <f t="shared" si="9"/>
        <v>0</v>
      </c>
    </row>
    <row r="1432" ht="15.75" customHeight="1">
      <c r="A1432" s="55">
        <f t="shared" si="17"/>
        <v>341500</v>
      </c>
      <c r="B1432" s="52">
        <f t="shared" si="14"/>
        <v>373000</v>
      </c>
      <c r="C1432" s="51">
        <f>'SS taxation calculator'!$G$7</f>
        <v>0</v>
      </c>
      <c r="D1432" s="52">
        <f>'SS taxation calculator'!$C$7+B1432+'SS taxation calculator'!$C$8+'SS taxation calculator'!$C$9*0.5-'Line By Line'!$E$12</f>
        <v>373000</v>
      </c>
      <c r="E1432" s="52">
        <f>IF(D1432&lt;'Line By Line'!$E$14,0,MIN(D1432-'Line By Line'!$E$14,'Line By Line'!$E$16))</f>
        <v>12000</v>
      </c>
      <c r="F1432" s="52">
        <f t="shared" si="3"/>
        <v>0</v>
      </c>
      <c r="G1432" s="51" t="str">
        <f t="shared" si="4"/>
        <v>50% of All SS</v>
      </c>
      <c r="H1432" s="51">
        <f>IF('Line By Line'!$E$14&lt;D1432,D1432-'Line By Line'!$E$14-E1432,0)</f>
        <v>329000</v>
      </c>
      <c r="I1432" s="52">
        <f>H1432*'SS taxation calculator'!$E$32</f>
        <v>279650</v>
      </c>
      <c r="J1432" s="52">
        <f t="shared" si="5"/>
        <v>0</v>
      </c>
      <c r="K1432" s="204" t="str">
        <f t="shared" si="6"/>
        <v>#DIV/0!</v>
      </c>
      <c r="L1432" s="54" t="str">
        <f>CONCATENATE("Adding $",ROUND(B1432/1000,1),"K actually added $",ROUND((B1432+(J1432-'SS taxation calculator'!$G$8))/1000,1),"K")</f>
        <v>Adding $373K actually added $373K</v>
      </c>
      <c r="M1432" s="61">
        <f>'SS taxation calculator'!$C$7+'SS taxation calculator'!$C$8+'SS taxation calculator'!$C$9+B1432</f>
        <v>373000</v>
      </c>
      <c r="N1432" s="55">
        <f>J1432+B1432+'SS taxation calculator'!$C$7</f>
        <v>373000</v>
      </c>
      <c r="O1432" s="55">
        <f t="shared" si="15"/>
        <v>31500</v>
      </c>
      <c r="P1432" s="132">
        <f>VLOOKUP('SS taxation calculator'!$C$12,'SS taxation calculator'!$BC$6:$BF$16,3,FALSE)</f>
        <v>0</v>
      </c>
      <c r="Q1432" s="132">
        <f>VLOOKUP('SS taxation calculator'!$C$12,'SS taxation calculator'!$BC$6:$BF$16,4,FALSE)</f>
        <v>0</v>
      </c>
      <c r="R1432" s="132">
        <f t="shared" si="8"/>
        <v>1</v>
      </c>
      <c r="S1432" s="205">
        <f>VLOOKUP('SS taxation calculator'!$C$12,'SS taxation calculator'!$BC$6:$BF$16,2,FALSE)</f>
        <v>0</v>
      </c>
      <c r="T1432" s="132">
        <f t="shared" si="9"/>
        <v>0</v>
      </c>
    </row>
    <row r="1433" ht="15.75" customHeight="1">
      <c r="A1433" s="55">
        <f t="shared" si="17"/>
        <v>342500</v>
      </c>
      <c r="B1433" s="52">
        <f t="shared" si="14"/>
        <v>374000</v>
      </c>
      <c r="C1433" s="51">
        <f>'SS taxation calculator'!$G$7</f>
        <v>0</v>
      </c>
      <c r="D1433" s="52">
        <f>'SS taxation calculator'!$C$7+B1433+'SS taxation calculator'!$C$8+'SS taxation calculator'!$C$9*0.5-'Line By Line'!$E$12</f>
        <v>374000</v>
      </c>
      <c r="E1433" s="52">
        <f>IF(D1433&lt;'Line By Line'!$E$14,0,MIN(D1433-'Line By Line'!$E$14,'Line By Line'!$E$16))</f>
        <v>12000</v>
      </c>
      <c r="F1433" s="52">
        <f t="shared" si="3"/>
        <v>0</v>
      </c>
      <c r="G1433" s="51" t="str">
        <f t="shared" si="4"/>
        <v>50% of All SS</v>
      </c>
      <c r="H1433" s="51">
        <f>IF('Line By Line'!$E$14&lt;D1433,D1433-'Line By Line'!$E$14-E1433,0)</f>
        <v>330000</v>
      </c>
      <c r="I1433" s="52">
        <f>H1433*'SS taxation calculator'!$E$32</f>
        <v>280500</v>
      </c>
      <c r="J1433" s="52">
        <f t="shared" si="5"/>
        <v>0</v>
      </c>
      <c r="K1433" s="204" t="str">
        <f t="shared" si="6"/>
        <v>#DIV/0!</v>
      </c>
      <c r="L1433" s="54" t="str">
        <f>CONCATENATE("Adding $",ROUND(B1433/1000,1),"K actually added $",ROUND((B1433+(J1433-'SS taxation calculator'!$G$8))/1000,1),"K")</f>
        <v>Adding $374K actually added $374K</v>
      </c>
      <c r="M1433" s="61">
        <f>'SS taxation calculator'!$C$7+'SS taxation calculator'!$C$8+'SS taxation calculator'!$C$9+B1433</f>
        <v>374000</v>
      </c>
      <c r="N1433" s="55">
        <f>J1433+B1433+'SS taxation calculator'!$C$7</f>
        <v>374000</v>
      </c>
      <c r="O1433" s="55">
        <f t="shared" si="15"/>
        <v>31500</v>
      </c>
      <c r="P1433" s="132">
        <f>VLOOKUP('SS taxation calculator'!$C$12,'SS taxation calculator'!$BC$6:$BF$16,3,FALSE)</f>
        <v>0</v>
      </c>
      <c r="Q1433" s="132">
        <f>VLOOKUP('SS taxation calculator'!$C$12,'SS taxation calculator'!$BC$6:$BF$16,4,FALSE)</f>
        <v>0</v>
      </c>
      <c r="R1433" s="132">
        <f t="shared" si="8"/>
        <v>1</v>
      </c>
      <c r="S1433" s="205">
        <f>VLOOKUP('SS taxation calculator'!$C$12,'SS taxation calculator'!$BC$6:$BF$16,2,FALSE)</f>
        <v>0</v>
      </c>
      <c r="T1433" s="132">
        <f t="shared" si="9"/>
        <v>0</v>
      </c>
    </row>
    <row r="1434" ht="15.75" customHeight="1">
      <c r="A1434" s="55">
        <f t="shared" si="17"/>
        <v>343500</v>
      </c>
      <c r="B1434" s="52">
        <f t="shared" si="14"/>
        <v>375000</v>
      </c>
      <c r="C1434" s="51">
        <f>'SS taxation calculator'!$G$7</f>
        <v>0</v>
      </c>
      <c r="D1434" s="52">
        <f>'SS taxation calculator'!$C$7+B1434+'SS taxation calculator'!$C$8+'SS taxation calculator'!$C$9*0.5-'Line By Line'!$E$12</f>
        <v>375000</v>
      </c>
      <c r="E1434" s="52">
        <f>IF(D1434&lt;'Line By Line'!$E$14,0,MIN(D1434-'Line By Line'!$E$14,'Line By Line'!$E$16))</f>
        <v>12000</v>
      </c>
      <c r="F1434" s="52">
        <f t="shared" si="3"/>
        <v>0</v>
      </c>
      <c r="G1434" s="51" t="str">
        <f t="shared" si="4"/>
        <v>50% of All SS</v>
      </c>
      <c r="H1434" s="51">
        <f>IF('Line By Line'!$E$14&lt;D1434,D1434-'Line By Line'!$E$14-E1434,0)</f>
        <v>331000</v>
      </c>
      <c r="I1434" s="52">
        <f>H1434*'SS taxation calculator'!$E$32</f>
        <v>281350</v>
      </c>
      <c r="J1434" s="52">
        <f t="shared" si="5"/>
        <v>0</v>
      </c>
      <c r="K1434" s="204" t="str">
        <f t="shared" si="6"/>
        <v>#DIV/0!</v>
      </c>
      <c r="L1434" s="54" t="str">
        <f>CONCATENATE("Adding $",ROUND(B1434/1000,1),"K actually added $",ROUND((B1434+(J1434-'SS taxation calculator'!$G$8))/1000,1),"K")</f>
        <v>Adding $375K actually added $375K</v>
      </c>
      <c r="M1434" s="61">
        <f>'SS taxation calculator'!$C$7+'SS taxation calculator'!$C$8+'SS taxation calculator'!$C$9+B1434</f>
        <v>375000</v>
      </c>
      <c r="N1434" s="55">
        <f>J1434+B1434+'SS taxation calculator'!$C$7</f>
        <v>375000</v>
      </c>
      <c r="O1434" s="55">
        <f t="shared" si="15"/>
        <v>31500</v>
      </c>
      <c r="P1434" s="132">
        <f>VLOOKUP('SS taxation calculator'!$C$12,'SS taxation calculator'!$BC$6:$BF$16,3,FALSE)</f>
        <v>0</v>
      </c>
      <c r="Q1434" s="132">
        <f>VLOOKUP('SS taxation calculator'!$C$12,'SS taxation calculator'!$BC$6:$BF$16,4,FALSE)</f>
        <v>0</v>
      </c>
      <c r="R1434" s="132">
        <f t="shared" si="8"/>
        <v>1</v>
      </c>
      <c r="S1434" s="205">
        <f>VLOOKUP('SS taxation calculator'!$C$12,'SS taxation calculator'!$BC$6:$BF$16,2,FALSE)</f>
        <v>0</v>
      </c>
      <c r="T1434" s="132">
        <f t="shared" si="9"/>
        <v>0</v>
      </c>
    </row>
    <row r="1435" ht="15.75" customHeight="1">
      <c r="A1435" s="55">
        <f t="shared" si="17"/>
        <v>344500</v>
      </c>
      <c r="B1435" s="52">
        <f t="shared" si="14"/>
        <v>376000</v>
      </c>
      <c r="C1435" s="51">
        <f>'SS taxation calculator'!$G$7</f>
        <v>0</v>
      </c>
      <c r="D1435" s="52">
        <f>'SS taxation calculator'!$C$7+B1435+'SS taxation calculator'!$C$8+'SS taxation calculator'!$C$9*0.5-'Line By Line'!$E$12</f>
        <v>376000</v>
      </c>
      <c r="E1435" s="52">
        <f>IF(D1435&lt;'Line By Line'!$E$14,0,MIN(D1435-'Line By Line'!$E$14,'Line By Line'!$E$16))</f>
        <v>12000</v>
      </c>
      <c r="F1435" s="52">
        <f t="shared" si="3"/>
        <v>0</v>
      </c>
      <c r="G1435" s="51" t="str">
        <f t="shared" si="4"/>
        <v>50% of All SS</v>
      </c>
      <c r="H1435" s="51">
        <f>IF('Line By Line'!$E$14&lt;D1435,D1435-'Line By Line'!$E$14-E1435,0)</f>
        <v>332000</v>
      </c>
      <c r="I1435" s="52">
        <f>H1435*'SS taxation calculator'!$E$32</f>
        <v>282200</v>
      </c>
      <c r="J1435" s="52">
        <f t="shared" si="5"/>
        <v>0</v>
      </c>
      <c r="K1435" s="204" t="str">
        <f t="shared" si="6"/>
        <v>#DIV/0!</v>
      </c>
      <c r="L1435" s="54" t="str">
        <f>CONCATENATE("Adding $",ROUND(B1435/1000,1),"K actually added $",ROUND((B1435+(J1435-'SS taxation calculator'!$G$8))/1000,1),"K")</f>
        <v>Adding $376K actually added $376K</v>
      </c>
      <c r="M1435" s="61">
        <f>'SS taxation calculator'!$C$7+'SS taxation calculator'!$C$8+'SS taxation calculator'!$C$9+B1435</f>
        <v>376000</v>
      </c>
      <c r="N1435" s="55">
        <f>J1435+B1435+'SS taxation calculator'!$C$7</f>
        <v>376000</v>
      </c>
      <c r="O1435" s="55">
        <f t="shared" si="15"/>
        <v>31500</v>
      </c>
      <c r="P1435" s="132">
        <f>VLOOKUP('SS taxation calculator'!$C$12,'SS taxation calculator'!$BC$6:$BF$16,3,FALSE)</f>
        <v>0</v>
      </c>
      <c r="Q1435" s="132">
        <f>VLOOKUP('SS taxation calculator'!$C$12,'SS taxation calculator'!$BC$6:$BF$16,4,FALSE)</f>
        <v>0</v>
      </c>
      <c r="R1435" s="132">
        <f t="shared" si="8"/>
        <v>1</v>
      </c>
      <c r="S1435" s="205">
        <f>VLOOKUP('SS taxation calculator'!$C$12,'SS taxation calculator'!$BC$6:$BF$16,2,FALSE)</f>
        <v>0</v>
      </c>
      <c r="T1435" s="132">
        <f t="shared" si="9"/>
        <v>0</v>
      </c>
    </row>
    <row r="1436" ht="15.75" customHeight="1">
      <c r="A1436" s="55">
        <f t="shared" si="17"/>
        <v>345500</v>
      </c>
      <c r="B1436" s="52">
        <f t="shared" si="14"/>
        <v>377000</v>
      </c>
      <c r="C1436" s="51">
        <f>'SS taxation calculator'!$G$7</f>
        <v>0</v>
      </c>
      <c r="D1436" s="52">
        <f>'SS taxation calculator'!$C$7+B1436+'SS taxation calculator'!$C$8+'SS taxation calculator'!$C$9*0.5-'Line By Line'!$E$12</f>
        <v>377000</v>
      </c>
      <c r="E1436" s="52">
        <f>IF(D1436&lt;'Line By Line'!$E$14,0,MIN(D1436-'Line By Line'!$E$14,'Line By Line'!$E$16))</f>
        <v>12000</v>
      </c>
      <c r="F1436" s="52">
        <f t="shared" si="3"/>
        <v>0</v>
      </c>
      <c r="G1436" s="51" t="str">
        <f t="shared" si="4"/>
        <v>50% of All SS</v>
      </c>
      <c r="H1436" s="51">
        <f>IF('Line By Line'!$E$14&lt;D1436,D1436-'Line By Line'!$E$14-E1436,0)</f>
        <v>333000</v>
      </c>
      <c r="I1436" s="52">
        <f>H1436*'SS taxation calculator'!$E$32</f>
        <v>283050</v>
      </c>
      <c r="J1436" s="52">
        <f t="shared" si="5"/>
        <v>0</v>
      </c>
      <c r="K1436" s="204" t="str">
        <f t="shared" si="6"/>
        <v>#DIV/0!</v>
      </c>
      <c r="L1436" s="54" t="str">
        <f>CONCATENATE("Adding $",ROUND(B1436/1000,1),"K actually added $",ROUND((B1436+(J1436-'SS taxation calculator'!$G$8))/1000,1),"K")</f>
        <v>Adding $377K actually added $377K</v>
      </c>
      <c r="M1436" s="61">
        <f>'SS taxation calculator'!$C$7+'SS taxation calculator'!$C$8+'SS taxation calculator'!$C$9+B1436</f>
        <v>377000</v>
      </c>
      <c r="N1436" s="55">
        <f>J1436+B1436+'SS taxation calculator'!$C$7</f>
        <v>377000</v>
      </c>
      <c r="O1436" s="55">
        <f t="shared" si="15"/>
        <v>31500</v>
      </c>
      <c r="P1436" s="132">
        <f>VLOOKUP('SS taxation calculator'!$C$12,'SS taxation calculator'!$BC$6:$BF$16,3,FALSE)</f>
        <v>0</v>
      </c>
      <c r="Q1436" s="132">
        <f>VLOOKUP('SS taxation calculator'!$C$12,'SS taxation calculator'!$BC$6:$BF$16,4,FALSE)</f>
        <v>0</v>
      </c>
      <c r="R1436" s="132">
        <f t="shared" si="8"/>
        <v>1</v>
      </c>
      <c r="S1436" s="205">
        <f>VLOOKUP('SS taxation calculator'!$C$12,'SS taxation calculator'!$BC$6:$BF$16,2,FALSE)</f>
        <v>0</v>
      </c>
      <c r="T1436" s="132">
        <f t="shared" si="9"/>
        <v>0</v>
      </c>
    </row>
    <row r="1437" ht="15.75" customHeight="1">
      <c r="A1437" s="55">
        <f t="shared" si="17"/>
        <v>346500</v>
      </c>
      <c r="B1437" s="52">
        <f t="shared" si="14"/>
        <v>378000</v>
      </c>
      <c r="C1437" s="51">
        <f>'SS taxation calculator'!$G$7</f>
        <v>0</v>
      </c>
      <c r="D1437" s="52">
        <f>'SS taxation calculator'!$C$7+B1437+'SS taxation calculator'!$C$8+'SS taxation calculator'!$C$9*0.5-'Line By Line'!$E$12</f>
        <v>378000</v>
      </c>
      <c r="E1437" s="52">
        <f>IF(D1437&lt;'Line By Line'!$E$14,0,MIN(D1437-'Line By Line'!$E$14,'Line By Line'!$E$16))</f>
        <v>12000</v>
      </c>
      <c r="F1437" s="52">
        <f t="shared" si="3"/>
        <v>0</v>
      </c>
      <c r="G1437" s="51" t="str">
        <f t="shared" si="4"/>
        <v>50% of All SS</v>
      </c>
      <c r="H1437" s="51">
        <f>IF('Line By Line'!$E$14&lt;D1437,D1437-'Line By Line'!$E$14-E1437,0)</f>
        <v>334000</v>
      </c>
      <c r="I1437" s="52">
        <f>H1437*'SS taxation calculator'!$E$32</f>
        <v>283900</v>
      </c>
      <c r="J1437" s="52">
        <f t="shared" si="5"/>
        <v>0</v>
      </c>
      <c r="K1437" s="204" t="str">
        <f t="shared" si="6"/>
        <v>#DIV/0!</v>
      </c>
      <c r="L1437" s="54" t="str">
        <f>CONCATENATE("Adding $",ROUND(B1437/1000,1),"K actually added $",ROUND((B1437+(J1437-'SS taxation calculator'!$G$8))/1000,1),"K")</f>
        <v>Adding $378K actually added $378K</v>
      </c>
      <c r="M1437" s="61">
        <f>'SS taxation calculator'!$C$7+'SS taxation calculator'!$C$8+'SS taxation calculator'!$C$9+B1437</f>
        <v>378000</v>
      </c>
      <c r="N1437" s="55">
        <f>J1437+B1437+'SS taxation calculator'!$C$7</f>
        <v>378000</v>
      </c>
      <c r="O1437" s="55">
        <f t="shared" si="15"/>
        <v>31500</v>
      </c>
      <c r="P1437" s="132">
        <f>VLOOKUP('SS taxation calculator'!$C$12,'SS taxation calculator'!$BC$6:$BF$16,3,FALSE)</f>
        <v>0</v>
      </c>
      <c r="Q1437" s="132">
        <f>VLOOKUP('SS taxation calculator'!$C$12,'SS taxation calculator'!$BC$6:$BF$16,4,FALSE)</f>
        <v>0</v>
      </c>
      <c r="R1437" s="132">
        <f t="shared" si="8"/>
        <v>1</v>
      </c>
      <c r="S1437" s="205">
        <f>VLOOKUP('SS taxation calculator'!$C$12,'SS taxation calculator'!$BC$6:$BF$16,2,FALSE)</f>
        <v>0</v>
      </c>
      <c r="T1437" s="132">
        <f t="shared" si="9"/>
        <v>0</v>
      </c>
    </row>
    <row r="1438" ht="15.75" customHeight="1">
      <c r="A1438" s="55">
        <f t="shared" si="17"/>
        <v>347500</v>
      </c>
      <c r="B1438" s="52">
        <f t="shared" si="14"/>
        <v>379000</v>
      </c>
      <c r="C1438" s="51">
        <f>'SS taxation calculator'!$G$7</f>
        <v>0</v>
      </c>
      <c r="D1438" s="52">
        <f>'SS taxation calculator'!$C$7+B1438+'SS taxation calculator'!$C$8+'SS taxation calculator'!$C$9*0.5-'Line By Line'!$E$12</f>
        <v>379000</v>
      </c>
      <c r="E1438" s="52">
        <f>IF(D1438&lt;'Line By Line'!$E$14,0,MIN(D1438-'Line By Line'!$E$14,'Line By Line'!$E$16))</f>
        <v>12000</v>
      </c>
      <c r="F1438" s="52">
        <f t="shared" si="3"/>
        <v>0</v>
      </c>
      <c r="G1438" s="51" t="str">
        <f t="shared" si="4"/>
        <v>50% of All SS</v>
      </c>
      <c r="H1438" s="51">
        <f>IF('Line By Line'!$E$14&lt;D1438,D1438-'Line By Line'!$E$14-E1438,0)</f>
        <v>335000</v>
      </c>
      <c r="I1438" s="52">
        <f>H1438*'SS taxation calculator'!$E$32</f>
        <v>284750</v>
      </c>
      <c r="J1438" s="52">
        <f t="shared" si="5"/>
        <v>0</v>
      </c>
      <c r="K1438" s="204" t="str">
        <f t="shared" si="6"/>
        <v>#DIV/0!</v>
      </c>
      <c r="L1438" s="54" t="str">
        <f>CONCATENATE("Adding $",ROUND(B1438/1000,1),"K actually added $",ROUND((B1438+(J1438-'SS taxation calculator'!$G$8))/1000,1),"K")</f>
        <v>Adding $379K actually added $379K</v>
      </c>
      <c r="M1438" s="61">
        <f>'SS taxation calculator'!$C$7+'SS taxation calculator'!$C$8+'SS taxation calculator'!$C$9+B1438</f>
        <v>379000</v>
      </c>
      <c r="N1438" s="55">
        <f>J1438+B1438+'SS taxation calculator'!$C$7</f>
        <v>379000</v>
      </c>
      <c r="O1438" s="55">
        <f t="shared" si="15"/>
        <v>31500</v>
      </c>
      <c r="P1438" s="132">
        <f>VLOOKUP('SS taxation calculator'!$C$12,'SS taxation calculator'!$BC$6:$BF$16,3,FALSE)</f>
        <v>0</v>
      </c>
      <c r="Q1438" s="132">
        <f>VLOOKUP('SS taxation calculator'!$C$12,'SS taxation calculator'!$BC$6:$BF$16,4,FALSE)</f>
        <v>0</v>
      </c>
      <c r="R1438" s="132">
        <f t="shared" si="8"/>
        <v>1</v>
      </c>
      <c r="S1438" s="205">
        <f>VLOOKUP('SS taxation calculator'!$C$12,'SS taxation calculator'!$BC$6:$BF$16,2,FALSE)</f>
        <v>0</v>
      </c>
      <c r="T1438" s="132">
        <f t="shared" si="9"/>
        <v>0</v>
      </c>
    </row>
    <row r="1439" ht="15.75" customHeight="1">
      <c r="A1439" s="55">
        <f t="shared" si="17"/>
        <v>348500</v>
      </c>
      <c r="B1439" s="52">
        <f t="shared" si="14"/>
        <v>380000</v>
      </c>
      <c r="C1439" s="51">
        <f>'SS taxation calculator'!$G$7</f>
        <v>0</v>
      </c>
      <c r="D1439" s="52">
        <f>'SS taxation calculator'!$C$7+B1439+'SS taxation calculator'!$C$8+'SS taxation calculator'!$C$9*0.5-'Line By Line'!$E$12</f>
        <v>380000</v>
      </c>
      <c r="E1439" s="52">
        <f>IF(D1439&lt;'Line By Line'!$E$14,0,MIN(D1439-'Line By Line'!$E$14,'Line By Line'!$E$16))</f>
        <v>12000</v>
      </c>
      <c r="F1439" s="52">
        <f t="shared" si="3"/>
        <v>0</v>
      </c>
      <c r="G1439" s="51" t="str">
        <f t="shared" si="4"/>
        <v>50% of All SS</v>
      </c>
      <c r="H1439" s="51">
        <f>IF('Line By Line'!$E$14&lt;D1439,D1439-'Line By Line'!$E$14-E1439,0)</f>
        <v>336000</v>
      </c>
      <c r="I1439" s="52">
        <f>H1439*'SS taxation calculator'!$E$32</f>
        <v>285600</v>
      </c>
      <c r="J1439" s="52">
        <f t="shared" si="5"/>
        <v>0</v>
      </c>
      <c r="K1439" s="204" t="str">
        <f t="shared" si="6"/>
        <v>#DIV/0!</v>
      </c>
      <c r="L1439" s="54" t="str">
        <f>CONCATENATE("Adding $",ROUND(B1439/1000,1),"K actually added $",ROUND((B1439+(J1439-'SS taxation calculator'!$G$8))/1000,1),"K")</f>
        <v>Adding $380K actually added $380K</v>
      </c>
      <c r="M1439" s="61">
        <f>'SS taxation calculator'!$C$7+'SS taxation calculator'!$C$8+'SS taxation calculator'!$C$9+B1439</f>
        <v>380000</v>
      </c>
      <c r="N1439" s="55">
        <f>J1439+B1439+'SS taxation calculator'!$C$7</f>
        <v>380000</v>
      </c>
      <c r="O1439" s="55">
        <f t="shared" si="15"/>
        <v>31500</v>
      </c>
      <c r="P1439" s="132">
        <f>VLOOKUP('SS taxation calculator'!$C$12,'SS taxation calculator'!$BC$6:$BF$16,3,FALSE)</f>
        <v>0</v>
      </c>
      <c r="Q1439" s="132">
        <f>VLOOKUP('SS taxation calculator'!$C$12,'SS taxation calculator'!$BC$6:$BF$16,4,FALSE)</f>
        <v>0</v>
      </c>
      <c r="R1439" s="132">
        <f t="shared" si="8"/>
        <v>1</v>
      </c>
      <c r="S1439" s="205">
        <f>VLOOKUP('SS taxation calculator'!$C$12,'SS taxation calculator'!$BC$6:$BF$16,2,FALSE)</f>
        <v>0</v>
      </c>
      <c r="T1439" s="132">
        <f t="shared" si="9"/>
        <v>0</v>
      </c>
    </row>
    <row r="1440" ht="15.75" customHeight="1">
      <c r="A1440" s="55">
        <f t="shared" si="17"/>
        <v>349500</v>
      </c>
      <c r="B1440" s="52">
        <f t="shared" si="14"/>
        <v>381000</v>
      </c>
      <c r="C1440" s="51">
        <f>'SS taxation calculator'!$G$7</f>
        <v>0</v>
      </c>
      <c r="D1440" s="52">
        <f>'SS taxation calculator'!$C$7+B1440+'SS taxation calculator'!$C$8+'SS taxation calculator'!$C$9*0.5-'Line By Line'!$E$12</f>
        <v>381000</v>
      </c>
      <c r="E1440" s="52">
        <f>IF(D1440&lt;'Line By Line'!$E$14,0,MIN(D1440-'Line By Line'!$E$14,'Line By Line'!$E$16))</f>
        <v>12000</v>
      </c>
      <c r="F1440" s="52">
        <f t="shared" si="3"/>
        <v>0</v>
      </c>
      <c r="G1440" s="51" t="str">
        <f t="shared" si="4"/>
        <v>50% of All SS</v>
      </c>
      <c r="H1440" s="51">
        <f>IF('Line By Line'!$E$14&lt;D1440,D1440-'Line By Line'!$E$14-E1440,0)</f>
        <v>337000</v>
      </c>
      <c r="I1440" s="52">
        <f>H1440*'SS taxation calculator'!$E$32</f>
        <v>286450</v>
      </c>
      <c r="J1440" s="52">
        <f t="shared" si="5"/>
        <v>0</v>
      </c>
      <c r="K1440" s="204" t="str">
        <f t="shared" si="6"/>
        <v>#DIV/0!</v>
      </c>
      <c r="L1440" s="54" t="str">
        <f>CONCATENATE("Adding $",ROUND(B1440/1000,1),"K actually added $",ROUND((B1440+(J1440-'SS taxation calculator'!$G$8))/1000,1),"K")</f>
        <v>Adding $381K actually added $381K</v>
      </c>
      <c r="M1440" s="61">
        <f>'SS taxation calculator'!$C$7+'SS taxation calculator'!$C$8+'SS taxation calculator'!$C$9+B1440</f>
        <v>381000</v>
      </c>
      <c r="N1440" s="55">
        <f>J1440+B1440+'SS taxation calculator'!$C$7</f>
        <v>381000</v>
      </c>
      <c r="O1440" s="55">
        <f t="shared" si="15"/>
        <v>31500</v>
      </c>
      <c r="P1440" s="132">
        <f>VLOOKUP('SS taxation calculator'!$C$12,'SS taxation calculator'!$BC$6:$BF$16,3,FALSE)</f>
        <v>0</v>
      </c>
      <c r="Q1440" s="132">
        <f>VLOOKUP('SS taxation calculator'!$C$12,'SS taxation calculator'!$BC$6:$BF$16,4,FALSE)</f>
        <v>0</v>
      </c>
      <c r="R1440" s="132">
        <f t="shared" si="8"/>
        <v>1</v>
      </c>
      <c r="S1440" s="205">
        <f>VLOOKUP('SS taxation calculator'!$C$12,'SS taxation calculator'!$BC$6:$BF$16,2,FALSE)</f>
        <v>0</v>
      </c>
      <c r="T1440" s="132">
        <f t="shared" si="9"/>
        <v>0</v>
      </c>
    </row>
    <row r="1441" ht="15.75" customHeight="1">
      <c r="A1441" s="55">
        <f t="shared" si="17"/>
        <v>350500</v>
      </c>
      <c r="B1441" s="52">
        <f t="shared" si="14"/>
        <v>382000</v>
      </c>
      <c r="C1441" s="51">
        <f>'SS taxation calculator'!$G$7</f>
        <v>0</v>
      </c>
      <c r="D1441" s="52">
        <f>'SS taxation calculator'!$C$7+B1441+'SS taxation calculator'!$C$8+'SS taxation calculator'!$C$9*0.5-'Line By Line'!$E$12</f>
        <v>382000</v>
      </c>
      <c r="E1441" s="52">
        <f>IF(D1441&lt;'Line By Line'!$E$14,0,MIN(D1441-'Line By Line'!$E$14,'Line By Line'!$E$16))</f>
        <v>12000</v>
      </c>
      <c r="F1441" s="52">
        <f t="shared" si="3"/>
        <v>0</v>
      </c>
      <c r="G1441" s="51" t="str">
        <f t="shared" si="4"/>
        <v>50% of All SS</v>
      </c>
      <c r="H1441" s="51">
        <f>IF('Line By Line'!$E$14&lt;D1441,D1441-'Line By Line'!$E$14-E1441,0)</f>
        <v>338000</v>
      </c>
      <c r="I1441" s="52">
        <f>H1441*'SS taxation calculator'!$E$32</f>
        <v>287300</v>
      </c>
      <c r="J1441" s="52">
        <f t="shared" si="5"/>
        <v>0</v>
      </c>
      <c r="K1441" s="204" t="str">
        <f t="shared" si="6"/>
        <v>#DIV/0!</v>
      </c>
      <c r="L1441" s="54" t="str">
        <f>CONCATENATE("Adding $",ROUND(B1441/1000,1),"K actually added $",ROUND((B1441+(J1441-'SS taxation calculator'!$G$8))/1000,1),"K")</f>
        <v>Adding $382K actually added $382K</v>
      </c>
      <c r="M1441" s="61">
        <f>'SS taxation calculator'!$C$7+'SS taxation calculator'!$C$8+'SS taxation calculator'!$C$9+B1441</f>
        <v>382000</v>
      </c>
      <c r="N1441" s="55">
        <f>J1441+B1441+'SS taxation calculator'!$C$7</f>
        <v>382000</v>
      </c>
      <c r="O1441" s="55">
        <f t="shared" si="15"/>
        <v>31500</v>
      </c>
      <c r="P1441" s="132">
        <f>VLOOKUP('SS taxation calculator'!$C$12,'SS taxation calculator'!$BC$6:$BF$16,3,FALSE)</f>
        <v>0</v>
      </c>
      <c r="Q1441" s="132">
        <f>VLOOKUP('SS taxation calculator'!$C$12,'SS taxation calculator'!$BC$6:$BF$16,4,FALSE)</f>
        <v>0</v>
      </c>
      <c r="R1441" s="132">
        <f t="shared" si="8"/>
        <v>1</v>
      </c>
      <c r="S1441" s="205">
        <f>VLOOKUP('SS taxation calculator'!$C$12,'SS taxation calculator'!$BC$6:$BF$16,2,FALSE)</f>
        <v>0</v>
      </c>
      <c r="T1441" s="132">
        <f t="shared" si="9"/>
        <v>0</v>
      </c>
    </row>
    <row r="1442" ht="15.75" customHeight="1">
      <c r="A1442" s="55">
        <f t="shared" si="17"/>
        <v>351500</v>
      </c>
      <c r="B1442" s="52">
        <f t="shared" si="14"/>
        <v>383000</v>
      </c>
      <c r="C1442" s="51">
        <f>'SS taxation calculator'!$G$7</f>
        <v>0</v>
      </c>
      <c r="D1442" s="52">
        <f>'SS taxation calculator'!$C$7+B1442+'SS taxation calculator'!$C$8+'SS taxation calculator'!$C$9*0.5-'Line By Line'!$E$12</f>
        <v>383000</v>
      </c>
      <c r="E1442" s="52">
        <f>IF(D1442&lt;'Line By Line'!$E$14,0,MIN(D1442-'Line By Line'!$E$14,'Line By Line'!$E$16))</f>
        <v>12000</v>
      </c>
      <c r="F1442" s="52">
        <f t="shared" si="3"/>
        <v>0</v>
      </c>
      <c r="G1442" s="51" t="str">
        <f t="shared" si="4"/>
        <v>50% of All SS</v>
      </c>
      <c r="H1442" s="51">
        <f>IF('Line By Line'!$E$14&lt;D1442,D1442-'Line By Line'!$E$14-E1442,0)</f>
        <v>339000</v>
      </c>
      <c r="I1442" s="52">
        <f>H1442*'SS taxation calculator'!$E$32</f>
        <v>288150</v>
      </c>
      <c r="J1442" s="52">
        <f t="shared" si="5"/>
        <v>0</v>
      </c>
      <c r="K1442" s="204" t="str">
        <f t="shared" si="6"/>
        <v>#DIV/0!</v>
      </c>
      <c r="L1442" s="54" t="str">
        <f>CONCATENATE("Adding $",ROUND(B1442/1000,1),"K actually added $",ROUND((B1442+(J1442-'SS taxation calculator'!$G$8))/1000,1),"K")</f>
        <v>Adding $383K actually added $383K</v>
      </c>
      <c r="M1442" s="61">
        <f>'SS taxation calculator'!$C$7+'SS taxation calculator'!$C$8+'SS taxation calculator'!$C$9+B1442</f>
        <v>383000</v>
      </c>
      <c r="N1442" s="55">
        <f>J1442+B1442+'SS taxation calculator'!$C$7</f>
        <v>383000</v>
      </c>
      <c r="O1442" s="55">
        <f t="shared" si="15"/>
        <v>31500</v>
      </c>
      <c r="P1442" s="132">
        <f>VLOOKUP('SS taxation calculator'!$C$12,'SS taxation calculator'!$BC$6:$BF$16,3,FALSE)</f>
        <v>0</v>
      </c>
      <c r="Q1442" s="132">
        <f>VLOOKUP('SS taxation calculator'!$C$12,'SS taxation calculator'!$BC$6:$BF$16,4,FALSE)</f>
        <v>0</v>
      </c>
      <c r="R1442" s="132">
        <f t="shared" si="8"/>
        <v>1</v>
      </c>
      <c r="S1442" s="205">
        <f>VLOOKUP('SS taxation calculator'!$C$12,'SS taxation calculator'!$BC$6:$BF$16,2,FALSE)</f>
        <v>0</v>
      </c>
      <c r="T1442" s="132">
        <f t="shared" si="9"/>
        <v>0</v>
      </c>
    </row>
    <row r="1443" ht="15.75" customHeight="1">
      <c r="A1443" s="55">
        <f t="shared" si="17"/>
        <v>352500</v>
      </c>
      <c r="B1443" s="52">
        <f t="shared" si="14"/>
        <v>384000</v>
      </c>
      <c r="C1443" s="51">
        <f>'SS taxation calculator'!$G$7</f>
        <v>0</v>
      </c>
      <c r="D1443" s="52">
        <f>'SS taxation calculator'!$C$7+B1443+'SS taxation calculator'!$C$8+'SS taxation calculator'!$C$9*0.5-'Line By Line'!$E$12</f>
        <v>384000</v>
      </c>
      <c r="E1443" s="52">
        <f>IF(D1443&lt;'Line By Line'!$E$14,0,MIN(D1443-'Line By Line'!$E$14,'Line By Line'!$E$16))</f>
        <v>12000</v>
      </c>
      <c r="F1443" s="52">
        <f t="shared" si="3"/>
        <v>0</v>
      </c>
      <c r="G1443" s="51" t="str">
        <f t="shared" si="4"/>
        <v>50% of All SS</v>
      </c>
      <c r="H1443" s="51">
        <f>IF('Line By Line'!$E$14&lt;D1443,D1443-'Line By Line'!$E$14-E1443,0)</f>
        <v>340000</v>
      </c>
      <c r="I1443" s="52">
        <f>H1443*'SS taxation calculator'!$E$32</f>
        <v>289000</v>
      </c>
      <c r="J1443" s="52">
        <f t="shared" si="5"/>
        <v>0</v>
      </c>
      <c r="K1443" s="204" t="str">
        <f t="shared" si="6"/>
        <v>#DIV/0!</v>
      </c>
      <c r="L1443" s="54" t="str">
        <f>CONCATENATE("Adding $",ROUND(B1443/1000,1),"K actually added $",ROUND((B1443+(J1443-'SS taxation calculator'!$G$8))/1000,1),"K")</f>
        <v>Adding $384K actually added $384K</v>
      </c>
      <c r="M1443" s="61">
        <f>'SS taxation calculator'!$C$7+'SS taxation calculator'!$C$8+'SS taxation calculator'!$C$9+B1443</f>
        <v>384000</v>
      </c>
      <c r="N1443" s="55">
        <f>J1443+B1443+'SS taxation calculator'!$C$7</f>
        <v>384000</v>
      </c>
      <c r="O1443" s="55">
        <f t="shared" si="15"/>
        <v>31500</v>
      </c>
      <c r="P1443" s="132">
        <f>VLOOKUP('SS taxation calculator'!$C$12,'SS taxation calculator'!$BC$6:$BF$16,3,FALSE)</f>
        <v>0</v>
      </c>
      <c r="Q1443" s="132">
        <f>VLOOKUP('SS taxation calculator'!$C$12,'SS taxation calculator'!$BC$6:$BF$16,4,FALSE)</f>
        <v>0</v>
      </c>
      <c r="R1443" s="132">
        <f t="shared" si="8"/>
        <v>1</v>
      </c>
      <c r="S1443" s="205">
        <f>VLOOKUP('SS taxation calculator'!$C$12,'SS taxation calculator'!$BC$6:$BF$16,2,FALSE)</f>
        <v>0</v>
      </c>
      <c r="T1443" s="132">
        <f t="shared" si="9"/>
        <v>0</v>
      </c>
    </row>
    <row r="1444" ht="15.75" customHeight="1">
      <c r="A1444" s="55">
        <f t="shared" si="17"/>
        <v>353500</v>
      </c>
      <c r="B1444" s="52">
        <f t="shared" si="14"/>
        <v>385000</v>
      </c>
      <c r="C1444" s="51">
        <f>'SS taxation calculator'!$G$7</f>
        <v>0</v>
      </c>
      <c r="D1444" s="52">
        <f>'SS taxation calculator'!$C$7+B1444+'SS taxation calculator'!$C$8+'SS taxation calculator'!$C$9*0.5-'Line By Line'!$E$12</f>
        <v>385000</v>
      </c>
      <c r="E1444" s="52">
        <f>IF(D1444&lt;'Line By Line'!$E$14,0,MIN(D1444-'Line By Line'!$E$14,'Line By Line'!$E$16))</f>
        <v>12000</v>
      </c>
      <c r="F1444" s="52">
        <f t="shared" si="3"/>
        <v>0</v>
      </c>
      <c r="G1444" s="51" t="str">
        <f t="shared" si="4"/>
        <v>50% of All SS</v>
      </c>
      <c r="H1444" s="51">
        <f>IF('Line By Line'!$E$14&lt;D1444,D1444-'Line By Line'!$E$14-E1444,0)</f>
        <v>341000</v>
      </c>
      <c r="I1444" s="52">
        <f>H1444*'SS taxation calculator'!$E$32</f>
        <v>289850</v>
      </c>
      <c r="J1444" s="52">
        <f t="shared" si="5"/>
        <v>0</v>
      </c>
      <c r="K1444" s="204" t="str">
        <f t="shared" si="6"/>
        <v>#DIV/0!</v>
      </c>
      <c r="L1444" s="54" t="str">
        <f>CONCATENATE("Adding $",ROUND(B1444/1000,1),"K actually added $",ROUND((B1444+(J1444-'SS taxation calculator'!$G$8))/1000,1),"K")</f>
        <v>Adding $385K actually added $385K</v>
      </c>
      <c r="M1444" s="61">
        <f>'SS taxation calculator'!$C$7+'SS taxation calculator'!$C$8+'SS taxation calculator'!$C$9+B1444</f>
        <v>385000</v>
      </c>
      <c r="N1444" s="55">
        <f>J1444+B1444+'SS taxation calculator'!$C$7</f>
        <v>385000</v>
      </c>
      <c r="O1444" s="55">
        <f t="shared" si="15"/>
        <v>31500</v>
      </c>
      <c r="P1444" s="132">
        <f>VLOOKUP('SS taxation calculator'!$C$12,'SS taxation calculator'!$BC$6:$BF$16,3,FALSE)</f>
        <v>0</v>
      </c>
      <c r="Q1444" s="132">
        <f>VLOOKUP('SS taxation calculator'!$C$12,'SS taxation calculator'!$BC$6:$BF$16,4,FALSE)</f>
        <v>0</v>
      </c>
      <c r="R1444" s="132">
        <f t="shared" si="8"/>
        <v>1</v>
      </c>
      <c r="S1444" s="205">
        <f>VLOOKUP('SS taxation calculator'!$C$12,'SS taxation calculator'!$BC$6:$BF$16,2,FALSE)</f>
        <v>0</v>
      </c>
      <c r="T1444" s="132">
        <f t="shared" si="9"/>
        <v>0</v>
      </c>
    </row>
    <row r="1445" ht="15.75" customHeight="1">
      <c r="A1445" s="55">
        <f t="shared" si="17"/>
        <v>354500</v>
      </c>
      <c r="B1445" s="52">
        <f t="shared" si="14"/>
        <v>386000</v>
      </c>
      <c r="C1445" s="51">
        <f>'SS taxation calculator'!$G$7</f>
        <v>0</v>
      </c>
      <c r="D1445" s="52">
        <f>'SS taxation calculator'!$C$7+B1445+'SS taxation calculator'!$C$8+'SS taxation calculator'!$C$9*0.5-'Line By Line'!$E$12</f>
        <v>386000</v>
      </c>
      <c r="E1445" s="52">
        <f>IF(D1445&lt;'Line By Line'!$E$14,0,MIN(D1445-'Line By Line'!$E$14,'Line By Line'!$E$16))</f>
        <v>12000</v>
      </c>
      <c r="F1445" s="52">
        <f t="shared" si="3"/>
        <v>0</v>
      </c>
      <c r="G1445" s="51" t="str">
        <f t="shared" si="4"/>
        <v>50% of All SS</v>
      </c>
      <c r="H1445" s="51">
        <f>IF('Line By Line'!$E$14&lt;D1445,D1445-'Line By Line'!$E$14-E1445,0)</f>
        <v>342000</v>
      </c>
      <c r="I1445" s="52">
        <f>H1445*'SS taxation calculator'!$E$32</f>
        <v>290700</v>
      </c>
      <c r="J1445" s="52">
        <f t="shared" si="5"/>
        <v>0</v>
      </c>
      <c r="K1445" s="204" t="str">
        <f t="shared" si="6"/>
        <v>#DIV/0!</v>
      </c>
      <c r="L1445" s="54" t="str">
        <f>CONCATENATE("Adding $",ROUND(B1445/1000,1),"K actually added $",ROUND((B1445+(J1445-'SS taxation calculator'!$G$8))/1000,1),"K")</f>
        <v>Adding $386K actually added $386K</v>
      </c>
      <c r="M1445" s="61">
        <f>'SS taxation calculator'!$C$7+'SS taxation calculator'!$C$8+'SS taxation calculator'!$C$9+B1445</f>
        <v>386000</v>
      </c>
      <c r="N1445" s="55">
        <f>J1445+B1445+'SS taxation calculator'!$C$7</f>
        <v>386000</v>
      </c>
      <c r="O1445" s="55">
        <f t="shared" si="15"/>
        <v>31500</v>
      </c>
      <c r="P1445" s="132">
        <f>VLOOKUP('SS taxation calculator'!$C$12,'SS taxation calculator'!$BC$6:$BF$16,3,FALSE)</f>
        <v>0</v>
      </c>
      <c r="Q1445" s="132">
        <f>VLOOKUP('SS taxation calculator'!$C$12,'SS taxation calculator'!$BC$6:$BF$16,4,FALSE)</f>
        <v>0</v>
      </c>
      <c r="R1445" s="132">
        <f t="shared" si="8"/>
        <v>1</v>
      </c>
      <c r="S1445" s="205">
        <f>VLOOKUP('SS taxation calculator'!$C$12,'SS taxation calculator'!$BC$6:$BF$16,2,FALSE)</f>
        <v>0</v>
      </c>
      <c r="T1445" s="132">
        <f t="shared" si="9"/>
        <v>0</v>
      </c>
    </row>
    <row r="1446" ht="15.75" customHeight="1">
      <c r="A1446" s="55">
        <f t="shared" si="17"/>
        <v>355500</v>
      </c>
      <c r="B1446" s="52">
        <f t="shared" si="14"/>
        <v>387000</v>
      </c>
      <c r="C1446" s="51">
        <f>'SS taxation calculator'!$G$7</f>
        <v>0</v>
      </c>
      <c r="D1446" s="52">
        <f>'SS taxation calculator'!$C$7+B1446+'SS taxation calculator'!$C$8+'SS taxation calculator'!$C$9*0.5-'Line By Line'!$E$12</f>
        <v>387000</v>
      </c>
      <c r="E1446" s="52">
        <f>IF(D1446&lt;'Line By Line'!$E$14,0,MIN(D1446-'Line By Line'!$E$14,'Line By Line'!$E$16))</f>
        <v>12000</v>
      </c>
      <c r="F1446" s="52">
        <f t="shared" si="3"/>
        <v>0</v>
      </c>
      <c r="G1446" s="51" t="str">
        <f t="shared" si="4"/>
        <v>50% of All SS</v>
      </c>
      <c r="H1446" s="51">
        <f>IF('Line By Line'!$E$14&lt;D1446,D1446-'Line By Line'!$E$14-E1446,0)</f>
        <v>343000</v>
      </c>
      <c r="I1446" s="52">
        <f>H1446*'SS taxation calculator'!$E$32</f>
        <v>291550</v>
      </c>
      <c r="J1446" s="52">
        <f t="shared" si="5"/>
        <v>0</v>
      </c>
      <c r="K1446" s="204" t="str">
        <f t="shared" si="6"/>
        <v>#DIV/0!</v>
      </c>
      <c r="L1446" s="54" t="str">
        <f>CONCATENATE("Adding $",ROUND(B1446/1000,1),"K actually added $",ROUND((B1446+(J1446-'SS taxation calculator'!$G$8))/1000,1),"K")</f>
        <v>Adding $387K actually added $387K</v>
      </c>
      <c r="M1446" s="61">
        <f>'SS taxation calculator'!$C$7+'SS taxation calculator'!$C$8+'SS taxation calculator'!$C$9+B1446</f>
        <v>387000</v>
      </c>
      <c r="N1446" s="55">
        <f>J1446+B1446+'SS taxation calculator'!$C$7</f>
        <v>387000</v>
      </c>
      <c r="O1446" s="55">
        <f t="shared" si="15"/>
        <v>31500</v>
      </c>
      <c r="P1446" s="132">
        <f>VLOOKUP('SS taxation calculator'!$C$12,'SS taxation calculator'!$BC$6:$BF$16,3,FALSE)</f>
        <v>0</v>
      </c>
      <c r="Q1446" s="132">
        <f>VLOOKUP('SS taxation calculator'!$C$12,'SS taxation calculator'!$BC$6:$BF$16,4,FALSE)</f>
        <v>0</v>
      </c>
      <c r="R1446" s="132">
        <f t="shared" si="8"/>
        <v>1</v>
      </c>
      <c r="S1446" s="205">
        <f>VLOOKUP('SS taxation calculator'!$C$12,'SS taxation calculator'!$BC$6:$BF$16,2,FALSE)</f>
        <v>0</v>
      </c>
      <c r="T1446" s="132">
        <f t="shared" si="9"/>
        <v>0</v>
      </c>
    </row>
    <row r="1447" ht="15.75" customHeight="1">
      <c r="A1447" s="55">
        <f t="shared" si="17"/>
        <v>356500</v>
      </c>
      <c r="B1447" s="52">
        <f t="shared" si="14"/>
        <v>388000</v>
      </c>
      <c r="C1447" s="51">
        <f>'SS taxation calculator'!$G$7</f>
        <v>0</v>
      </c>
      <c r="D1447" s="52">
        <f>'SS taxation calculator'!$C$7+B1447+'SS taxation calculator'!$C$8+'SS taxation calculator'!$C$9*0.5-'Line By Line'!$E$12</f>
        <v>388000</v>
      </c>
      <c r="E1447" s="52">
        <f>IF(D1447&lt;'Line By Line'!$E$14,0,MIN(D1447-'Line By Line'!$E$14,'Line By Line'!$E$16))</f>
        <v>12000</v>
      </c>
      <c r="F1447" s="52">
        <f t="shared" si="3"/>
        <v>0</v>
      </c>
      <c r="G1447" s="51" t="str">
        <f t="shared" si="4"/>
        <v>50% of All SS</v>
      </c>
      <c r="H1447" s="51">
        <f>IF('Line By Line'!$E$14&lt;D1447,D1447-'Line By Line'!$E$14-E1447,0)</f>
        <v>344000</v>
      </c>
      <c r="I1447" s="52">
        <f>H1447*'SS taxation calculator'!$E$32</f>
        <v>292400</v>
      </c>
      <c r="J1447" s="52">
        <f t="shared" si="5"/>
        <v>0</v>
      </c>
      <c r="K1447" s="204" t="str">
        <f t="shared" si="6"/>
        <v>#DIV/0!</v>
      </c>
      <c r="L1447" s="54" t="str">
        <f>CONCATENATE("Adding $",ROUND(B1447/1000,1),"K actually added $",ROUND((B1447+(J1447-'SS taxation calculator'!$G$8))/1000,1),"K")</f>
        <v>Adding $388K actually added $388K</v>
      </c>
      <c r="M1447" s="61">
        <f>'SS taxation calculator'!$C$7+'SS taxation calculator'!$C$8+'SS taxation calculator'!$C$9+B1447</f>
        <v>388000</v>
      </c>
      <c r="N1447" s="55">
        <f>J1447+B1447+'SS taxation calculator'!$C$7</f>
        <v>388000</v>
      </c>
      <c r="O1447" s="55">
        <f t="shared" si="15"/>
        <v>31500</v>
      </c>
      <c r="P1447" s="132">
        <f>VLOOKUP('SS taxation calculator'!$C$12,'SS taxation calculator'!$BC$6:$BF$16,3,FALSE)</f>
        <v>0</v>
      </c>
      <c r="Q1447" s="132">
        <f>VLOOKUP('SS taxation calculator'!$C$12,'SS taxation calculator'!$BC$6:$BF$16,4,FALSE)</f>
        <v>0</v>
      </c>
      <c r="R1447" s="132">
        <f t="shared" si="8"/>
        <v>1</v>
      </c>
      <c r="S1447" s="205">
        <f>VLOOKUP('SS taxation calculator'!$C$12,'SS taxation calculator'!$BC$6:$BF$16,2,FALSE)</f>
        <v>0</v>
      </c>
      <c r="T1447" s="132">
        <f t="shared" si="9"/>
        <v>0</v>
      </c>
    </row>
    <row r="1448" ht="15.75" customHeight="1">
      <c r="A1448" s="55">
        <f t="shared" si="17"/>
        <v>357500</v>
      </c>
      <c r="B1448" s="52">
        <f t="shared" si="14"/>
        <v>389000</v>
      </c>
      <c r="C1448" s="51">
        <f>'SS taxation calculator'!$G$7</f>
        <v>0</v>
      </c>
      <c r="D1448" s="52">
        <f>'SS taxation calculator'!$C$7+B1448+'SS taxation calculator'!$C$8+'SS taxation calculator'!$C$9*0.5-'Line By Line'!$E$12</f>
        <v>389000</v>
      </c>
      <c r="E1448" s="52">
        <f>IF(D1448&lt;'Line By Line'!$E$14,0,MIN(D1448-'Line By Line'!$E$14,'Line By Line'!$E$16))</f>
        <v>12000</v>
      </c>
      <c r="F1448" s="52">
        <f t="shared" si="3"/>
        <v>0</v>
      </c>
      <c r="G1448" s="51" t="str">
        <f t="shared" si="4"/>
        <v>50% of All SS</v>
      </c>
      <c r="H1448" s="51">
        <f>IF('Line By Line'!$E$14&lt;D1448,D1448-'Line By Line'!$E$14-E1448,0)</f>
        <v>345000</v>
      </c>
      <c r="I1448" s="52">
        <f>H1448*'SS taxation calculator'!$E$32</f>
        <v>293250</v>
      </c>
      <c r="J1448" s="52">
        <f t="shared" si="5"/>
        <v>0</v>
      </c>
      <c r="K1448" s="204" t="str">
        <f t="shared" si="6"/>
        <v>#DIV/0!</v>
      </c>
      <c r="L1448" s="54" t="str">
        <f>CONCATENATE("Adding $",ROUND(B1448/1000,1),"K actually added $",ROUND((B1448+(J1448-'SS taxation calculator'!$G$8))/1000,1),"K")</f>
        <v>Adding $389K actually added $389K</v>
      </c>
      <c r="M1448" s="61">
        <f>'SS taxation calculator'!$C$7+'SS taxation calculator'!$C$8+'SS taxation calculator'!$C$9+B1448</f>
        <v>389000</v>
      </c>
      <c r="N1448" s="55">
        <f>J1448+B1448+'SS taxation calculator'!$C$7</f>
        <v>389000</v>
      </c>
      <c r="O1448" s="55">
        <f t="shared" si="15"/>
        <v>31500</v>
      </c>
      <c r="P1448" s="132">
        <f>VLOOKUP('SS taxation calculator'!$C$12,'SS taxation calculator'!$BC$6:$BF$16,3,FALSE)</f>
        <v>0</v>
      </c>
      <c r="Q1448" s="132">
        <f>VLOOKUP('SS taxation calculator'!$C$12,'SS taxation calculator'!$BC$6:$BF$16,4,FALSE)</f>
        <v>0</v>
      </c>
      <c r="R1448" s="132">
        <f t="shared" si="8"/>
        <v>1</v>
      </c>
      <c r="S1448" s="205">
        <f>VLOOKUP('SS taxation calculator'!$C$12,'SS taxation calculator'!$BC$6:$BF$16,2,FALSE)</f>
        <v>0</v>
      </c>
      <c r="T1448" s="132">
        <f t="shared" si="9"/>
        <v>0</v>
      </c>
    </row>
    <row r="1449" ht="15.75" customHeight="1">
      <c r="A1449" s="55">
        <f t="shared" si="17"/>
        <v>358500</v>
      </c>
      <c r="B1449" s="52">
        <f t="shared" si="14"/>
        <v>390000</v>
      </c>
      <c r="C1449" s="51">
        <f>'SS taxation calculator'!$G$7</f>
        <v>0</v>
      </c>
      <c r="D1449" s="52">
        <f>'SS taxation calculator'!$C$7+B1449+'SS taxation calculator'!$C$8+'SS taxation calculator'!$C$9*0.5-'Line By Line'!$E$12</f>
        <v>390000</v>
      </c>
      <c r="E1449" s="52">
        <f>IF(D1449&lt;'Line By Line'!$E$14,0,MIN(D1449-'Line By Line'!$E$14,'Line By Line'!$E$16))</f>
        <v>12000</v>
      </c>
      <c r="F1449" s="52">
        <f t="shared" si="3"/>
        <v>0</v>
      </c>
      <c r="G1449" s="51" t="str">
        <f t="shared" si="4"/>
        <v>50% of All SS</v>
      </c>
      <c r="H1449" s="51">
        <f>IF('Line By Line'!$E$14&lt;D1449,D1449-'Line By Line'!$E$14-E1449,0)</f>
        <v>346000</v>
      </c>
      <c r="I1449" s="52">
        <f>H1449*'SS taxation calculator'!$E$32</f>
        <v>294100</v>
      </c>
      <c r="J1449" s="52">
        <f t="shared" si="5"/>
        <v>0</v>
      </c>
      <c r="K1449" s="204" t="str">
        <f t="shared" si="6"/>
        <v>#DIV/0!</v>
      </c>
      <c r="L1449" s="54" t="str">
        <f>CONCATENATE("Adding $",ROUND(B1449/1000,1),"K actually added $",ROUND((B1449+(J1449-'SS taxation calculator'!$G$8))/1000,1),"K")</f>
        <v>Adding $390K actually added $390K</v>
      </c>
      <c r="M1449" s="61">
        <f>'SS taxation calculator'!$C$7+'SS taxation calculator'!$C$8+'SS taxation calculator'!$C$9+B1449</f>
        <v>390000</v>
      </c>
      <c r="N1449" s="55">
        <f>J1449+B1449+'SS taxation calculator'!$C$7</f>
        <v>390000</v>
      </c>
      <c r="O1449" s="55">
        <f t="shared" si="15"/>
        <v>31500</v>
      </c>
      <c r="P1449" s="132">
        <f>VLOOKUP('SS taxation calculator'!$C$12,'SS taxation calculator'!$BC$6:$BF$16,3,FALSE)</f>
        <v>0</v>
      </c>
      <c r="Q1449" s="132">
        <f>VLOOKUP('SS taxation calculator'!$C$12,'SS taxation calculator'!$BC$6:$BF$16,4,FALSE)</f>
        <v>0</v>
      </c>
      <c r="R1449" s="132">
        <f t="shared" si="8"/>
        <v>1</v>
      </c>
      <c r="S1449" s="205">
        <f>VLOOKUP('SS taxation calculator'!$C$12,'SS taxation calculator'!$BC$6:$BF$16,2,FALSE)</f>
        <v>0</v>
      </c>
      <c r="T1449" s="132">
        <f t="shared" si="9"/>
        <v>0</v>
      </c>
    </row>
    <row r="1450" ht="15.75" customHeight="1">
      <c r="A1450" s="55">
        <f t="shared" si="17"/>
        <v>359500</v>
      </c>
      <c r="B1450" s="52">
        <f t="shared" si="14"/>
        <v>391000</v>
      </c>
      <c r="C1450" s="51">
        <f>'SS taxation calculator'!$G$7</f>
        <v>0</v>
      </c>
      <c r="D1450" s="52">
        <f>'SS taxation calculator'!$C$7+B1450+'SS taxation calculator'!$C$8+'SS taxation calculator'!$C$9*0.5-'Line By Line'!$E$12</f>
        <v>391000</v>
      </c>
      <c r="E1450" s="52">
        <f>IF(D1450&lt;'Line By Line'!$E$14,0,MIN(D1450-'Line By Line'!$E$14,'Line By Line'!$E$16))</f>
        <v>12000</v>
      </c>
      <c r="F1450" s="52">
        <f t="shared" si="3"/>
        <v>0</v>
      </c>
      <c r="G1450" s="51" t="str">
        <f t="shared" si="4"/>
        <v>50% of All SS</v>
      </c>
      <c r="H1450" s="51">
        <f>IF('Line By Line'!$E$14&lt;D1450,D1450-'Line By Line'!$E$14-E1450,0)</f>
        <v>347000</v>
      </c>
      <c r="I1450" s="52">
        <f>H1450*'SS taxation calculator'!$E$32</f>
        <v>294950</v>
      </c>
      <c r="J1450" s="52">
        <f t="shared" si="5"/>
        <v>0</v>
      </c>
      <c r="K1450" s="204" t="str">
        <f t="shared" si="6"/>
        <v>#DIV/0!</v>
      </c>
      <c r="L1450" s="54" t="str">
        <f>CONCATENATE("Adding $",ROUND(B1450/1000,1),"K actually added $",ROUND((B1450+(J1450-'SS taxation calculator'!$G$8))/1000,1),"K")</f>
        <v>Adding $391K actually added $391K</v>
      </c>
      <c r="M1450" s="61">
        <f>'SS taxation calculator'!$C$7+'SS taxation calculator'!$C$8+'SS taxation calculator'!$C$9+B1450</f>
        <v>391000</v>
      </c>
      <c r="N1450" s="55">
        <f>J1450+B1450+'SS taxation calculator'!$C$7</f>
        <v>391000</v>
      </c>
      <c r="O1450" s="55">
        <f t="shared" si="15"/>
        <v>31500</v>
      </c>
      <c r="P1450" s="132">
        <f>VLOOKUP('SS taxation calculator'!$C$12,'SS taxation calculator'!$BC$6:$BF$16,3,FALSE)</f>
        <v>0</v>
      </c>
      <c r="Q1450" s="132">
        <f>VLOOKUP('SS taxation calculator'!$C$12,'SS taxation calculator'!$BC$6:$BF$16,4,FALSE)</f>
        <v>0</v>
      </c>
      <c r="R1450" s="132">
        <f t="shared" si="8"/>
        <v>1</v>
      </c>
      <c r="S1450" s="205">
        <f>VLOOKUP('SS taxation calculator'!$C$12,'SS taxation calculator'!$BC$6:$BF$16,2,FALSE)</f>
        <v>0</v>
      </c>
      <c r="T1450" s="132">
        <f t="shared" si="9"/>
        <v>0</v>
      </c>
    </row>
    <row r="1451" ht="15.75" customHeight="1">
      <c r="A1451" s="55">
        <f t="shared" si="17"/>
        <v>360500</v>
      </c>
      <c r="B1451" s="52">
        <f t="shared" si="14"/>
        <v>392000</v>
      </c>
      <c r="C1451" s="51">
        <f>'SS taxation calculator'!$G$7</f>
        <v>0</v>
      </c>
      <c r="D1451" s="52">
        <f>'SS taxation calculator'!$C$7+B1451+'SS taxation calculator'!$C$8+'SS taxation calculator'!$C$9*0.5-'Line By Line'!$E$12</f>
        <v>392000</v>
      </c>
      <c r="E1451" s="52">
        <f>IF(D1451&lt;'Line By Line'!$E$14,0,MIN(D1451-'Line By Line'!$E$14,'Line By Line'!$E$16))</f>
        <v>12000</v>
      </c>
      <c r="F1451" s="52">
        <f t="shared" si="3"/>
        <v>0</v>
      </c>
      <c r="G1451" s="51" t="str">
        <f t="shared" si="4"/>
        <v>50% of All SS</v>
      </c>
      <c r="H1451" s="51">
        <f>IF('Line By Line'!$E$14&lt;D1451,D1451-'Line By Line'!$E$14-E1451,0)</f>
        <v>348000</v>
      </c>
      <c r="I1451" s="52">
        <f>H1451*'SS taxation calculator'!$E$32</f>
        <v>295800</v>
      </c>
      <c r="J1451" s="52">
        <f t="shared" si="5"/>
        <v>0</v>
      </c>
      <c r="K1451" s="204" t="str">
        <f t="shared" si="6"/>
        <v>#DIV/0!</v>
      </c>
      <c r="L1451" s="54" t="str">
        <f>CONCATENATE("Adding $",ROUND(B1451/1000,1),"K actually added $",ROUND((B1451+(J1451-'SS taxation calculator'!$G$8))/1000,1),"K")</f>
        <v>Adding $392K actually added $392K</v>
      </c>
      <c r="M1451" s="61">
        <f>'SS taxation calculator'!$C$7+'SS taxation calculator'!$C$8+'SS taxation calculator'!$C$9+B1451</f>
        <v>392000</v>
      </c>
      <c r="N1451" s="55">
        <f>J1451+B1451+'SS taxation calculator'!$C$7</f>
        <v>392000</v>
      </c>
      <c r="O1451" s="55">
        <f t="shared" si="15"/>
        <v>31500</v>
      </c>
      <c r="P1451" s="132">
        <f>VLOOKUP('SS taxation calculator'!$C$12,'SS taxation calculator'!$BC$6:$BF$16,3,FALSE)</f>
        <v>0</v>
      </c>
      <c r="Q1451" s="132">
        <f>VLOOKUP('SS taxation calculator'!$C$12,'SS taxation calculator'!$BC$6:$BF$16,4,FALSE)</f>
        <v>0</v>
      </c>
      <c r="R1451" s="132">
        <f t="shared" si="8"/>
        <v>1</v>
      </c>
      <c r="S1451" s="205">
        <f>VLOOKUP('SS taxation calculator'!$C$12,'SS taxation calculator'!$BC$6:$BF$16,2,FALSE)</f>
        <v>0</v>
      </c>
      <c r="T1451" s="132">
        <f t="shared" si="9"/>
        <v>0</v>
      </c>
    </row>
    <row r="1452" ht="15.75" customHeight="1">
      <c r="A1452" s="55">
        <f t="shared" si="17"/>
        <v>361500</v>
      </c>
      <c r="B1452" s="52">
        <f t="shared" si="14"/>
        <v>393000</v>
      </c>
      <c r="C1452" s="51">
        <f>'SS taxation calculator'!$G$7</f>
        <v>0</v>
      </c>
      <c r="D1452" s="52">
        <f>'SS taxation calculator'!$C$7+B1452+'SS taxation calculator'!$C$8+'SS taxation calculator'!$C$9*0.5-'Line By Line'!$E$12</f>
        <v>393000</v>
      </c>
      <c r="E1452" s="52">
        <f>IF(D1452&lt;'Line By Line'!$E$14,0,MIN(D1452-'Line By Line'!$E$14,'Line By Line'!$E$16))</f>
        <v>12000</v>
      </c>
      <c r="F1452" s="52">
        <f t="shared" si="3"/>
        <v>0</v>
      </c>
      <c r="G1452" s="51" t="str">
        <f t="shared" si="4"/>
        <v>50% of All SS</v>
      </c>
      <c r="H1452" s="51">
        <f>IF('Line By Line'!$E$14&lt;D1452,D1452-'Line By Line'!$E$14-E1452,0)</f>
        <v>349000</v>
      </c>
      <c r="I1452" s="52">
        <f>H1452*'SS taxation calculator'!$E$32</f>
        <v>296650</v>
      </c>
      <c r="J1452" s="52">
        <f t="shared" si="5"/>
        <v>0</v>
      </c>
      <c r="K1452" s="204" t="str">
        <f t="shared" si="6"/>
        <v>#DIV/0!</v>
      </c>
      <c r="L1452" s="54" t="str">
        <f>CONCATENATE("Adding $",ROUND(B1452/1000,1),"K actually added $",ROUND((B1452+(J1452-'SS taxation calculator'!$G$8))/1000,1),"K")</f>
        <v>Adding $393K actually added $393K</v>
      </c>
      <c r="M1452" s="61">
        <f>'SS taxation calculator'!$C$7+'SS taxation calculator'!$C$8+'SS taxation calculator'!$C$9+B1452</f>
        <v>393000</v>
      </c>
      <c r="N1452" s="55">
        <f>J1452+B1452+'SS taxation calculator'!$C$7</f>
        <v>393000</v>
      </c>
      <c r="O1452" s="55">
        <f t="shared" si="15"/>
        <v>31500</v>
      </c>
      <c r="P1452" s="132">
        <f>VLOOKUP('SS taxation calculator'!$C$12,'SS taxation calculator'!$BC$6:$BF$16,3,FALSE)</f>
        <v>0</v>
      </c>
      <c r="Q1452" s="132">
        <f>VLOOKUP('SS taxation calculator'!$C$12,'SS taxation calculator'!$BC$6:$BF$16,4,FALSE)</f>
        <v>0</v>
      </c>
      <c r="R1452" s="132">
        <f t="shared" si="8"/>
        <v>1</v>
      </c>
      <c r="S1452" s="205">
        <f>VLOOKUP('SS taxation calculator'!$C$12,'SS taxation calculator'!$BC$6:$BF$16,2,FALSE)</f>
        <v>0</v>
      </c>
      <c r="T1452" s="132">
        <f t="shared" si="9"/>
        <v>0</v>
      </c>
    </row>
    <row r="1453" ht="15.75" customHeight="1">
      <c r="A1453" s="55">
        <f t="shared" si="17"/>
        <v>362500</v>
      </c>
      <c r="B1453" s="52">
        <f t="shared" si="14"/>
        <v>394000</v>
      </c>
      <c r="C1453" s="51">
        <f>'SS taxation calculator'!$G$7</f>
        <v>0</v>
      </c>
      <c r="D1453" s="52">
        <f>'SS taxation calculator'!$C$7+B1453+'SS taxation calculator'!$C$8+'SS taxation calculator'!$C$9*0.5-'Line By Line'!$E$12</f>
        <v>394000</v>
      </c>
      <c r="E1453" s="52">
        <f>IF(D1453&lt;'Line By Line'!$E$14,0,MIN(D1453-'Line By Line'!$E$14,'Line By Line'!$E$16))</f>
        <v>12000</v>
      </c>
      <c r="F1453" s="52">
        <f t="shared" si="3"/>
        <v>0</v>
      </c>
      <c r="G1453" s="51" t="str">
        <f t="shared" si="4"/>
        <v>50% of All SS</v>
      </c>
      <c r="H1453" s="51">
        <f>IF('Line By Line'!$E$14&lt;D1453,D1453-'Line By Line'!$E$14-E1453,0)</f>
        <v>350000</v>
      </c>
      <c r="I1453" s="52">
        <f>H1453*'SS taxation calculator'!$E$32</f>
        <v>297500</v>
      </c>
      <c r="J1453" s="52">
        <f t="shared" si="5"/>
        <v>0</v>
      </c>
      <c r="K1453" s="204" t="str">
        <f t="shared" si="6"/>
        <v>#DIV/0!</v>
      </c>
      <c r="L1453" s="54" t="str">
        <f>CONCATENATE("Adding $",ROUND(B1453/1000,1),"K actually added $",ROUND((B1453+(J1453-'SS taxation calculator'!$G$8))/1000,1),"K")</f>
        <v>Adding $394K actually added $394K</v>
      </c>
      <c r="M1453" s="61">
        <f>'SS taxation calculator'!$C$7+'SS taxation calculator'!$C$8+'SS taxation calculator'!$C$9+B1453</f>
        <v>394000</v>
      </c>
      <c r="N1453" s="55">
        <f>J1453+B1453+'SS taxation calculator'!$C$7</f>
        <v>394000</v>
      </c>
      <c r="O1453" s="55">
        <f t="shared" si="15"/>
        <v>31500</v>
      </c>
      <c r="P1453" s="132">
        <f>VLOOKUP('SS taxation calculator'!$C$12,'SS taxation calculator'!$BC$6:$BF$16,3,FALSE)</f>
        <v>0</v>
      </c>
      <c r="Q1453" s="132">
        <f>VLOOKUP('SS taxation calculator'!$C$12,'SS taxation calculator'!$BC$6:$BF$16,4,FALSE)</f>
        <v>0</v>
      </c>
      <c r="R1453" s="132">
        <f t="shared" si="8"/>
        <v>1</v>
      </c>
      <c r="S1453" s="205">
        <f>VLOOKUP('SS taxation calculator'!$C$12,'SS taxation calculator'!$BC$6:$BF$16,2,FALSE)</f>
        <v>0</v>
      </c>
      <c r="T1453" s="132">
        <f t="shared" si="9"/>
        <v>0</v>
      </c>
    </row>
    <row r="1454" ht="15.75" customHeight="1">
      <c r="A1454" s="55">
        <f t="shared" si="17"/>
        <v>363500</v>
      </c>
      <c r="B1454" s="52">
        <f t="shared" si="14"/>
        <v>395000</v>
      </c>
      <c r="C1454" s="51">
        <f>'SS taxation calculator'!$G$7</f>
        <v>0</v>
      </c>
      <c r="D1454" s="52">
        <f>'SS taxation calculator'!$C$7+B1454+'SS taxation calculator'!$C$8+'SS taxation calculator'!$C$9*0.5-'Line By Line'!$E$12</f>
        <v>395000</v>
      </c>
      <c r="E1454" s="52">
        <f>IF(D1454&lt;'Line By Line'!$E$14,0,MIN(D1454-'Line By Line'!$E$14,'Line By Line'!$E$16))</f>
        <v>12000</v>
      </c>
      <c r="F1454" s="52">
        <f t="shared" si="3"/>
        <v>0</v>
      </c>
      <c r="G1454" s="51" t="str">
        <f t="shared" si="4"/>
        <v>50% of All SS</v>
      </c>
      <c r="H1454" s="51">
        <f>IF('Line By Line'!$E$14&lt;D1454,D1454-'Line By Line'!$E$14-E1454,0)</f>
        <v>351000</v>
      </c>
      <c r="I1454" s="52">
        <f>H1454*'SS taxation calculator'!$E$32</f>
        <v>298350</v>
      </c>
      <c r="J1454" s="52">
        <f t="shared" si="5"/>
        <v>0</v>
      </c>
      <c r="K1454" s="204" t="str">
        <f t="shared" si="6"/>
        <v>#DIV/0!</v>
      </c>
      <c r="L1454" s="54" t="str">
        <f>CONCATENATE("Adding $",ROUND(B1454/1000,1),"K actually added $",ROUND((B1454+(J1454-'SS taxation calculator'!$G$8))/1000,1),"K")</f>
        <v>Adding $395K actually added $395K</v>
      </c>
      <c r="M1454" s="61">
        <f>'SS taxation calculator'!$C$7+'SS taxation calculator'!$C$8+'SS taxation calculator'!$C$9+B1454</f>
        <v>395000</v>
      </c>
      <c r="N1454" s="55">
        <f>J1454+B1454+'SS taxation calculator'!$C$7</f>
        <v>395000</v>
      </c>
      <c r="O1454" s="55">
        <f t="shared" si="15"/>
        <v>31500</v>
      </c>
      <c r="P1454" s="132">
        <f>VLOOKUP('SS taxation calculator'!$C$12,'SS taxation calculator'!$BC$6:$BF$16,3,FALSE)</f>
        <v>0</v>
      </c>
      <c r="Q1454" s="132">
        <f>VLOOKUP('SS taxation calculator'!$C$12,'SS taxation calculator'!$BC$6:$BF$16,4,FALSE)</f>
        <v>0</v>
      </c>
      <c r="R1454" s="132">
        <f t="shared" si="8"/>
        <v>1</v>
      </c>
      <c r="S1454" s="205">
        <f>VLOOKUP('SS taxation calculator'!$C$12,'SS taxation calculator'!$BC$6:$BF$16,2,FALSE)</f>
        <v>0</v>
      </c>
      <c r="T1454" s="132">
        <f t="shared" si="9"/>
        <v>0</v>
      </c>
    </row>
    <row r="1455" ht="15.75" customHeight="1">
      <c r="A1455" s="55">
        <f t="shared" si="17"/>
        <v>364500</v>
      </c>
      <c r="B1455" s="52">
        <f t="shared" si="14"/>
        <v>396000</v>
      </c>
      <c r="C1455" s="51">
        <f>'SS taxation calculator'!$G$7</f>
        <v>0</v>
      </c>
      <c r="D1455" s="52">
        <f>'SS taxation calculator'!$C$7+B1455+'SS taxation calculator'!$C$8+'SS taxation calculator'!$C$9*0.5-'Line By Line'!$E$12</f>
        <v>396000</v>
      </c>
      <c r="E1455" s="52">
        <f>IF(D1455&lt;'Line By Line'!$E$14,0,MIN(D1455-'Line By Line'!$E$14,'Line By Line'!$E$16))</f>
        <v>12000</v>
      </c>
      <c r="F1455" s="52">
        <f t="shared" si="3"/>
        <v>0</v>
      </c>
      <c r="G1455" s="51" t="str">
        <f t="shared" si="4"/>
        <v>50% of All SS</v>
      </c>
      <c r="H1455" s="51">
        <f>IF('Line By Line'!$E$14&lt;D1455,D1455-'Line By Line'!$E$14-E1455,0)</f>
        <v>352000</v>
      </c>
      <c r="I1455" s="52">
        <f>H1455*'SS taxation calculator'!$E$32</f>
        <v>299200</v>
      </c>
      <c r="J1455" s="52">
        <f t="shared" si="5"/>
        <v>0</v>
      </c>
      <c r="K1455" s="204" t="str">
        <f t="shared" si="6"/>
        <v>#DIV/0!</v>
      </c>
      <c r="L1455" s="54" t="str">
        <f>CONCATENATE("Adding $",ROUND(B1455/1000,1),"K actually added $",ROUND((B1455+(J1455-'SS taxation calculator'!$G$8))/1000,1),"K")</f>
        <v>Adding $396K actually added $396K</v>
      </c>
      <c r="M1455" s="61">
        <f>'SS taxation calculator'!$C$7+'SS taxation calculator'!$C$8+'SS taxation calculator'!$C$9+B1455</f>
        <v>396000</v>
      </c>
      <c r="N1455" s="55">
        <f>J1455+B1455+'SS taxation calculator'!$C$7</f>
        <v>396000</v>
      </c>
      <c r="O1455" s="55">
        <f t="shared" si="15"/>
        <v>31500</v>
      </c>
      <c r="P1455" s="132">
        <f>VLOOKUP('SS taxation calculator'!$C$12,'SS taxation calculator'!$BC$6:$BF$16,3,FALSE)</f>
        <v>0</v>
      </c>
      <c r="Q1455" s="132">
        <f>VLOOKUP('SS taxation calculator'!$C$12,'SS taxation calculator'!$BC$6:$BF$16,4,FALSE)</f>
        <v>0</v>
      </c>
      <c r="R1455" s="132">
        <f t="shared" si="8"/>
        <v>1</v>
      </c>
      <c r="S1455" s="205">
        <f>VLOOKUP('SS taxation calculator'!$C$12,'SS taxation calculator'!$BC$6:$BF$16,2,FALSE)</f>
        <v>0</v>
      </c>
      <c r="T1455" s="132">
        <f t="shared" si="9"/>
        <v>0</v>
      </c>
    </row>
    <row r="1456" ht="15.75" customHeight="1">
      <c r="A1456" s="55">
        <f t="shared" si="17"/>
        <v>365500</v>
      </c>
      <c r="B1456" s="52">
        <f t="shared" si="14"/>
        <v>397000</v>
      </c>
      <c r="C1456" s="51">
        <f>'SS taxation calculator'!$G$7</f>
        <v>0</v>
      </c>
      <c r="D1456" s="52">
        <f>'SS taxation calculator'!$C$7+B1456+'SS taxation calculator'!$C$8+'SS taxation calculator'!$C$9*0.5-'Line By Line'!$E$12</f>
        <v>397000</v>
      </c>
      <c r="E1456" s="52">
        <f>IF(D1456&lt;'Line By Line'!$E$14,0,MIN(D1456-'Line By Line'!$E$14,'Line By Line'!$E$16))</f>
        <v>12000</v>
      </c>
      <c r="F1456" s="52">
        <f t="shared" si="3"/>
        <v>0</v>
      </c>
      <c r="G1456" s="51" t="str">
        <f t="shared" si="4"/>
        <v>50% of All SS</v>
      </c>
      <c r="H1456" s="51">
        <f>IF('Line By Line'!$E$14&lt;D1456,D1456-'Line By Line'!$E$14-E1456,0)</f>
        <v>353000</v>
      </c>
      <c r="I1456" s="52">
        <f>H1456*'SS taxation calculator'!$E$32</f>
        <v>300050</v>
      </c>
      <c r="J1456" s="52">
        <f t="shared" si="5"/>
        <v>0</v>
      </c>
      <c r="K1456" s="204" t="str">
        <f t="shared" si="6"/>
        <v>#DIV/0!</v>
      </c>
      <c r="L1456" s="54" t="str">
        <f>CONCATENATE("Adding $",ROUND(B1456/1000,1),"K actually added $",ROUND((B1456+(J1456-'SS taxation calculator'!$G$8))/1000,1),"K")</f>
        <v>Adding $397K actually added $397K</v>
      </c>
      <c r="M1456" s="61">
        <f>'SS taxation calculator'!$C$7+'SS taxation calculator'!$C$8+'SS taxation calculator'!$C$9+B1456</f>
        <v>397000</v>
      </c>
      <c r="N1456" s="55">
        <f>J1456+B1456+'SS taxation calculator'!$C$7</f>
        <v>397000</v>
      </c>
      <c r="O1456" s="55">
        <f t="shared" si="15"/>
        <v>31500</v>
      </c>
      <c r="P1456" s="132">
        <f>VLOOKUP('SS taxation calculator'!$C$12,'SS taxation calculator'!$BC$6:$BF$16,3,FALSE)</f>
        <v>0</v>
      </c>
      <c r="Q1456" s="132">
        <f>VLOOKUP('SS taxation calculator'!$C$12,'SS taxation calculator'!$BC$6:$BF$16,4,FALSE)</f>
        <v>0</v>
      </c>
      <c r="R1456" s="132">
        <f t="shared" si="8"/>
        <v>1</v>
      </c>
      <c r="S1456" s="205">
        <f>VLOOKUP('SS taxation calculator'!$C$12,'SS taxation calculator'!$BC$6:$BF$16,2,FALSE)</f>
        <v>0</v>
      </c>
      <c r="T1456" s="132">
        <f t="shared" si="9"/>
        <v>0</v>
      </c>
    </row>
    <row r="1457" ht="15.75" customHeight="1">
      <c r="A1457" s="55">
        <f t="shared" si="17"/>
        <v>366500</v>
      </c>
      <c r="B1457" s="52">
        <f t="shared" si="14"/>
        <v>398000</v>
      </c>
      <c r="C1457" s="51">
        <f>'SS taxation calculator'!$G$7</f>
        <v>0</v>
      </c>
      <c r="D1457" s="52">
        <f>'SS taxation calculator'!$C$7+B1457+'SS taxation calculator'!$C$8+'SS taxation calculator'!$C$9*0.5-'Line By Line'!$E$12</f>
        <v>398000</v>
      </c>
      <c r="E1457" s="52">
        <f>IF(D1457&lt;'Line By Line'!$E$14,0,MIN(D1457-'Line By Line'!$E$14,'Line By Line'!$E$16))</f>
        <v>12000</v>
      </c>
      <c r="F1457" s="52">
        <f t="shared" si="3"/>
        <v>0</v>
      </c>
      <c r="G1457" s="51" t="str">
        <f t="shared" si="4"/>
        <v>50% of All SS</v>
      </c>
      <c r="H1457" s="51">
        <f>IF('Line By Line'!$E$14&lt;D1457,D1457-'Line By Line'!$E$14-E1457,0)</f>
        <v>354000</v>
      </c>
      <c r="I1457" s="52">
        <f>H1457*'SS taxation calculator'!$E$32</f>
        <v>300900</v>
      </c>
      <c r="J1457" s="52">
        <f t="shared" si="5"/>
        <v>0</v>
      </c>
      <c r="K1457" s="204" t="str">
        <f t="shared" si="6"/>
        <v>#DIV/0!</v>
      </c>
      <c r="L1457" s="54" t="str">
        <f>CONCATENATE("Adding $",ROUND(B1457/1000,1),"K actually added $",ROUND((B1457+(J1457-'SS taxation calculator'!$G$8))/1000,1),"K")</f>
        <v>Adding $398K actually added $398K</v>
      </c>
      <c r="M1457" s="61">
        <f>'SS taxation calculator'!$C$7+'SS taxation calculator'!$C$8+'SS taxation calculator'!$C$9+B1457</f>
        <v>398000</v>
      </c>
      <c r="N1457" s="55">
        <f>J1457+B1457+'SS taxation calculator'!$C$7</f>
        <v>398000</v>
      </c>
      <c r="O1457" s="55">
        <f t="shared" si="15"/>
        <v>31500</v>
      </c>
      <c r="P1457" s="132">
        <f>VLOOKUP('SS taxation calculator'!$C$12,'SS taxation calculator'!$BC$6:$BF$16,3,FALSE)</f>
        <v>0</v>
      </c>
      <c r="Q1457" s="132">
        <f>VLOOKUP('SS taxation calculator'!$C$12,'SS taxation calculator'!$BC$6:$BF$16,4,FALSE)</f>
        <v>0</v>
      </c>
      <c r="R1457" s="132">
        <f t="shared" si="8"/>
        <v>1</v>
      </c>
      <c r="S1457" s="205">
        <f>VLOOKUP('SS taxation calculator'!$C$12,'SS taxation calculator'!$BC$6:$BF$16,2,FALSE)</f>
        <v>0</v>
      </c>
      <c r="T1457" s="132">
        <f t="shared" si="9"/>
        <v>0</v>
      </c>
    </row>
    <row r="1458" ht="15.75" customHeight="1">
      <c r="A1458" s="55">
        <f t="shared" si="17"/>
        <v>367500</v>
      </c>
      <c r="B1458" s="52">
        <f t="shared" si="14"/>
        <v>399000</v>
      </c>
      <c r="C1458" s="51">
        <f>'SS taxation calculator'!$G$7</f>
        <v>0</v>
      </c>
      <c r="D1458" s="52">
        <f>'SS taxation calculator'!$C$7+B1458+'SS taxation calculator'!$C$8+'SS taxation calculator'!$C$9*0.5-'Line By Line'!$E$12</f>
        <v>399000</v>
      </c>
      <c r="E1458" s="52">
        <f>IF(D1458&lt;'Line By Line'!$E$14,0,MIN(D1458-'Line By Line'!$E$14,'Line By Line'!$E$16))</f>
        <v>12000</v>
      </c>
      <c r="F1458" s="52">
        <f t="shared" si="3"/>
        <v>0</v>
      </c>
      <c r="G1458" s="51" t="str">
        <f t="shared" si="4"/>
        <v>50% of All SS</v>
      </c>
      <c r="H1458" s="51">
        <f>IF('Line By Line'!$E$14&lt;D1458,D1458-'Line By Line'!$E$14-E1458,0)</f>
        <v>355000</v>
      </c>
      <c r="I1458" s="52">
        <f>H1458*'SS taxation calculator'!$E$32</f>
        <v>301750</v>
      </c>
      <c r="J1458" s="52">
        <f t="shared" si="5"/>
        <v>0</v>
      </c>
      <c r="K1458" s="204" t="str">
        <f t="shared" si="6"/>
        <v>#DIV/0!</v>
      </c>
      <c r="L1458" s="54" t="str">
        <f>CONCATENATE("Adding $",ROUND(B1458/1000,1),"K actually added $",ROUND((B1458+(J1458-'SS taxation calculator'!$G$8))/1000,1),"K")</f>
        <v>Adding $399K actually added $399K</v>
      </c>
      <c r="M1458" s="61">
        <f>'SS taxation calculator'!$C$7+'SS taxation calculator'!$C$8+'SS taxation calculator'!$C$9+B1458</f>
        <v>399000</v>
      </c>
      <c r="N1458" s="55">
        <f>J1458+B1458+'SS taxation calculator'!$C$7</f>
        <v>399000</v>
      </c>
      <c r="O1458" s="55">
        <f t="shared" si="15"/>
        <v>31500</v>
      </c>
      <c r="P1458" s="132">
        <f>VLOOKUP('SS taxation calculator'!$C$12,'SS taxation calculator'!$BC$6:$BF$16,3,FALSE)</f>
        <v>0</v>
      </c>
      <c r="Q1458" s="132">
        <f>VLOOKUP('SS taxation calculator'!$C$12,'SS taxation calculator'!$BC$6:$BF$16,4,FALSE)</f>
        <v>0</v>
      </c>
      <c r="R1458" s="132">
        <f t="shared" si="8"/>
        <v>1</v>
      </c>
      <c r="S1458" s="205">
        <f>VLOOKUP('SS taxation calculator'!$C$12,'SS taxation calculator'!$BC$6:$BF$16,2,FALSE)</f>
        <v>0</v>
      </c>
      <c r="T1458" s="132">
        <f t="shared" si="9"/>
        <v>0</v>
      </c>
    </row>
    <row r="1459" ht="15.75" customHeight="1">
      <c r="A1459" s="55">
        <f t="shared" si="17"/>
        <v>368500</v>
      </c>
      <c r="B1459" s="52">
        <f t="shared" si="14"/>
        <v>400000</v>
      </c>
      <c r="C1459" s="51">
        <f>'SS taxation calculator'!$G$7</f>
        <v>0</v>
      </c>
      <c r="D1459" s="52">
        <f>'SS taxation calculator'!$C$7+B1459+'SS taxation calculator'!$C$8+'SS taxation calculator'!$C$9*0.5-'Line By Line'!$E$12</f>
        <v>400000</v>
      </c>
      <c r="E1459" s="52">
        <f>IF(D1459&lt;'Line By Line'!$E$14,0,MIN(D1459-'Line By Line'!$E$14,'Line By Line'!$E$16))</f>
        <v>12000</v>
      </c>
      <c r="F1459" s="52">
        <f t="shared" si="3"/>
        <v>0</v>
      </c>
      <c r="G1459" s="51" t="str">
        <f t="shared" si="4"/>
        <v>50% of All SS</v>
      </c>
      <c r="H1459" s="51">
        <f>IF('Line By Line'!$E$14&lt;D1459,D1459-'Line By Line'!$E$14-E1459,0)</f>
        <v>356000</v>
      </c>
      <c r="I1459" s="52">
        <f>H1459*'SS taxation calculator'!$E$32</f>
        <v>302600</v>
      </c>
      <c r="J1459" s="52">
        <f t="shared" si="5"/>
        <v>0</v>
      </c>
      <c r="K1459" s="204" t="str">
        <f t="shared" si="6"/>
        <v>#DIV/0!</v>
      </c>
      <c r="L1459" s="54" t="str">
        <f>CONCATENATE("Adding $",ROUND(B1459/1000,1),"K actually added $",ROUND((B1459+(J1459-'SS taxation calculator'!$G$8))/1000,1),"K")</f>
        <v>Adding $400K actually added $400K</v>
      </c>
      <c r="M1459" s="61">
        <f>'SS taxation calculator'!$C$7+'SS taxation calculator'!$C$8+'SS taxation calculator'!$C$9+B1459</f>
        <v>400000</v>
      </c>
      <c r="N1459" s="55">
        <f>J1459+B1459+'SS taxation calculator'!$C$7</f>
        <v>400000</v>
      </c>
      <c r="O1459" s="55">
        <f t="shared" si="15"/>
        <v>31500</v>
      </c>
      <c r="P1459" s="132">
        <f>VLOOKUP('SS taxation calculator'!$C$12,'SS taxation calculator'!$BC$6:$BF$16,3,FALSE)</f>
        <v>0</v>
      </c>
      <c r="Q1459" s="132">
        <f>VLOOKUP('SS taxation calculator'!$C$12,'SS taxation calculator'!$BC$6:$BF$16,4,FALSE)</f>
        <v>0</v>
      </c>
      <c r="R1459" s="132">
        <f t="shared" si="8"/>
        <v>1</v>
      </c>
      <c r="S1459" s="205">
        <f>VLOOKUP('SS taxation calculator'!$C$12,'SS taxation calculator'!$BC$6:$BF$16,2,FALSE)</f>
        <v>0</v>
      </c>
      <c r="T1459" s="132">
        <f t="shared" si="9"/>
        <v>0</v>
      </c>
    </row>
    <row r="1460" ht="15.75" customHeight="1">
      <c r="A1460" s="55">
        <f t="shared" si="17"/>
        <v>369500</v>
      </c>
      <c r="B1460" s="52">
        <f t="shared" si="14"/>
        <v>401000</v>
      </c>
      <c r="C1460" s="51">
        <f>'SS taxation calculator'!$G$7</f>
        <v>0</v>
      </c>
      <c r="D1460" s="52">
        <f>'SS taxation calculator'!$C$7+B1460+'SS taxation calculator'!$C$8+'SS taxation calculator'!$C$9*0.5-'Line By Line'!$E$12</f>
        <v>401000</v>
      </c>
      <c r="E1460" s="52">
        <f>IF(D1460&lt;'Line By Line'!$E$14,0,MIN(D1460-'Line By Line'!$E$14,'Line By Line'!$E$16))</f>
        <v>12000</v>
      </c>
      <c r="F1460" s="52">
        <f t="shared" si="3"/>
        <v>0</v>
      </c>
      <c r="G1460" s="51" t="str">
        <f t="shared" si="4"/>
        <v>50% of All SS</v>
      </c>
      <c r="H1460" s="51">
        <f>IF('Line By Line'!$E$14&lt;D1460,D1460-'Line By Line'!$E$14-E1460,0)</f>
        <v>357000</v>
      </c>
      <c r="I1460" s="52">
        <f>H1460*'SS taxation calculator'!$E$32</f>
        <v>303450</v>
      </c>
      <c r="J1460" s="52">
        <f t="shared" si="5"/>
        <v>0</v>
      </c>
      <c r="K1460" s="204" t="str">
        <f t="shared" si="6"/>
        <v>#DIV/0!</v>
      </c>
      <c r="L1460" s="54" t="str">
        <f>CONCATENATE("Adding $",ROUND(B1460/1000,1),"K actually added $",ROUND((B1460+(J1460-'SS taxation calculator'!$G$8))/1000,1),"K")</f>
        <v>Adding $401K actually added $401K</v>
      </c>
      <c r="M1460" s="61">
        <f>'SS taxation calculator'!$C$7+'SS taxation calculator'!$C$8+'SS taxation calculator'!$C$9+B1460</f>
        <v>401000</v>
      </c>
      <c r="N1460" s="55">
        <f>J1460+B1460+'SS taxation calculator'!$C$7</f>
        <v>401000</v>
      </c>
      <c r="O1460" s="55">
        <f t="shared" si="15"/>
        <v>31500</v>
      </c>
      <c r="P1460" s="132">
        <f>VLOOKUP('SS taxation calculator'!$C$12,'SS taxation calculator'!$BC$6:$BF$16,3,FALSE)</f>
        <v>0</v>
      </c>
      <c r="Q1460" s="132">
        <f>VLOOKUP('SS taxation calculator'!$C$12,'SS taxation calculator'!$BC$6:$BF$16,4,FALSE)</f>
        <v>0</v>
      </c>
      <c r="R1460" s="132">
        <f t="shared" si="8"/>
        <v>1</v>
      </c>
      <c r="S1460" s="205">
        <f>VLOOKUP('SS taxation calculator'!$C$12,'SS taxation calculator'!$BC$6:$BF$16,2,FALSE)</f>
        <v>0</v>
      </c>
      <c r="T1460" s="132">
        <f t="shared" si="9"/>
        <v>0</v>
      </c>
    </row>
    <row r="1461" ht="15.75" customHeight="1">
      <c r="A1461" s="55">
        <f t="shared" si="17"/>
        <v>370500</v>
      </c>
      <c r="B1461" s="52">
        <f t="shared" si="14"/>
        <v>402000</v>
      </c>
      <c r="C1461" s="51">
        <f>'SS taxation calculator'!$G$7</f>
        <v>0</v>
      </c>
      <c r="D1461" s="52">
        <f>'SS taxation calculator'!$C$7+B1461+'SS taxation calculator'!$C$8+'SS taxation calculator'!$C$9*0.5-'Line By Line'!$E$12</f>
        <v>402000</v>
      </c>
      <c r="E1461" s="52">
        <f>IF(D1461&lt;'Line By Line'!$E$14,0,MIN(D1461-'Line By Line'!$E$14,'Line By Line'!$E$16))</f>
        <v>12000</v>
      </c>
      <c r="F1461" s="52">
        <f t="shared" si="3"/>
        <v>0</v>
      </c>
      <c r="G1461" s="51" t="str">
        <f t="shared" si="4"/>
        <v>50% of All SS</v>
      </c>
      <c r="H1461" s="51">
        <f>IF('Line By Line'!$E$14&lt;D1461,D1461-'Line By Line'!$E$14-E1461,0)</f>
        <v>358000</v>
      </c>
      <c r="I1461" s="52">
        <f>H1461*'SS taxation calculator'!$E$32</f>
        <v>304300</v>
      </c>
      <c r="J1461" s="52">
        <f t="shared" si="5"/>
        <v>0</v>
      </c>
      <c r="K1461" s="204" t="str">
        <f t="shared" si="6"/>
        <v>#DIV/0!</v>
      </c>
      <c r="L1461" s="54" t="str">
        <f>CONCATENATE("Adding $",ROUND(B1461/1000,1),"K actually added $",ROUND((B1461+(J1461-'SS taxation calculator'!$G$8))/1000,1),"K")</f>
        <v>Adding $402K actually added $402K</v>
      </c>
      <c r="M1461" s="61">
        <f>'SS taxation calculator'!$C$7+'SS taxation calculator'!$C$8+'SS taxation calculator'!$C$9+B1461</f>
        <v>402000</v>
      </c>
      <c r="N1461" s="55">
        <f>J1461+B1461+'SS taxation calculator'!$C$7</f>
        <v>402000</v>
      </c>
      <c r="O1461" s="55">
        <f t="shared" si="15"/>
        <v>31500</v>
      </c>
      <c r="P1461" s="132">
        <f>VLOOKUP('SS taxation calculator'!$C$12,'SS taxation calculator'!$BC$6:$BF$16,3,FALSE)</f>
        <v>0</v>
      </c>
      <c r="Q1461" s="132">
        <f>VLOOKUP('SS taxation calculator'!$C$12,'SS taxation calculator'!$BC$6:$BF$16,4,FALSE)</f>
        <v>0</v>
      </c>
      <c r="R1461" s="132">
        <f t="shared" si="8"/>
        <v>1</v>
      </c>
      <c r="S1461" s="205">
        <f>VLOOKUP('SS taxation calculator'!$C$12,'SS taxation calculator'!$BC$6:$BF$16,2,FALSE)</f>
        <v>0</v>
      </c>
      <c r="T1461" s="132">
        <f t="shared" si="9"/>
        <v>0</v>
      </c>
    </row>
    <row r="1462" ht="15.75" customHeight="1">
      <c r="A1462" s="55">
        <f t="shared" si="17"/>
        <v>371500</v>
      </c>
      <c r="B1462" s="52">
        <f t="shared" si="14"/>
        <v>403000</v>
      </c>
      <c r="C1462" s="51">
        <f>'SS taxation calculator'!$G$7</f>
        <v>0</v>
      </c>
      <c r="D1462" s="52">
        <f>'SS taxation calculator'!$C$7+B1462+'SS taxation calculator'!$C$8+'SS taxation calculator'!$C$9*0.5-'Line By Line'!$E$12</f>
        <v>403000</v>
      </c>
      <c r="E1462" s="52">
        <f>IF(D1462&lt;'Line By Line'!$E$14,0,MIN(D1462-'Line By Line'!$E$14,'Line By Line'!$E$16))</f>
        <v>12000</v>
      </c>
      <c r="F1462" s="52">
        <f t="shared" si="3"/>
        <v>0</v>
      </c>
      <c r="G1462" s="51" t="str">
        <f t="shared" si="4"/>
        <v>50% of All SS</v>
      </c>
      <c r="H1462" s="51">
        <f>IF('Line By Line'!$E$14&lt;D1462,D1462-'Line By Line'!$E$14-E1462,0)</f>
        <v>359000</v>
      </c>
      <c r="I1462" s="52">
        <f>H1462*'SS taxation calculator'!$E$32</f>
        <v>305150</v>
      </c>
      <c r="J1462" s="52">
        <f t="shared" si="5"/>
        <v>0</v>
      </c>
      <c r="K1462" s="204" t="str">
        <f t="shared" si="6"/>
        <v>#DIV/0!</v>
      </c>
      <c r="L1462" s="54" t="str">
        <f>CONCATENATE("Adding $",ROUND(B1462/1000,1),"K actually added $",ROUND((B1462+(J1462-'SS taxation calculator'!$G$8))/1000,1),"K")</f>
        <v>Adding $403K actually added $403K</v>
      </c>
      <c r="M1462" s="61">
        <f>'SS taxation calculator'!$C$7+'SS taxation calculator'!$C$8+'SS taxation calculator'!$C$9+B1462</f>
        <v>403000</v>
      </c>
      <c r="N1462" s="55">
        <f>J1462+B1462+'SS taxation calculator'!$C$7</f>
        <v>403000</v>
      </c>
      <c r="O1462" s="55">
        <f t="shared" si="15"/>
        <v>31500</v>
      </c>
      <c r="P1462" s="132">
        <f>VLOOKUP('SS taxation calculator'!$C$12,'SS taxation calculator'!$BC$6:$BF$16,3,FALSE)</f>
        <v>0</v>
      </c>
      <c r="Q1462" s="132">
        <f>VLOOKUP('SS taxation calculator'!$C$12,'SS taxation calculator'!$BC$6:$BF$16,4,FALSE)</f>
        <v>0</v>
      </c>
      <c r="R1462" s="132">
        <f t="shared" si="8"/>
        <v>1</v>
      </c>
      <c r="S1462" s="205">
        <f>VLOOKUP('SS taxation calculator'!$C$12,'SS taxation calculator'!$BC$6:$BF$16,2,FALSE)</f>
        <v>0</v>
      </c>
      <c r="T1462" s="132">
        <f t="shared" si="9"/>
        <v>0</v>
      </c>
    </row>
    <row r="1463" ht="15.75" customHeight="1">
      <c r="A1463" s="55">
        <f t="shared" si="17"/>
        <v>372500</v>
      </c>
      <c r="B1463" s="52">
        <f t="shared" si="14"/>
        <v>404000</v>
      </c>
      <c r="C1463" s="51">
        <f>'SS taxation calculator'!$G$7</f>
        <v>0</v>
      </c>
      <c r="D1463" s="52">
        <f>'SS taxation calculator'!$C$7+B1463+'SS taxation calculator'!$C$8+'SS taxation calculator'!$C$9*0.5-'Line By Line'!$E$12</f>
        <v>404000</v>
      </c>
      <c r="E1463" s="52">
        <f>IF(D1463&lt;'Line By Line'!$E$14,0,MIN(D1463-'Line By Line'!$E$14,'Line By Line'!$E$16))</f>
        <v>12000</v>
      </c>
      <c r="F1463" s="52">
        <f t="shared" si="3"/>
        <v>0</v>
      </c>
      <c r="G1463" s="51" t="str">
        <f t="shared" si="4"/>
        <v>50% of All SS</v>
      </c>
      <c r="H1463" s="51">
        <f>IF('Line By Line'!$E$14&lt;D1463,D1463-'Line By Line'!$E$14-E1463,0)</f>
        <v>360000</v>
      </c>
      <c r="I1463" s="52">
        <f>H1463*'SS taxation calculator'!$E$32</f>
        <v>306000</v>
      </c>
      <c r="J1463" s="52">
        <f t="shared" si="5"/>
        <v>0</v>
      </c>
      <c r="K1463" s="204" t="str">
        <f t="shared" si="6"/>
        <v>#DIV/0!</v>
      </c>
      <c r="L1463" s="54" t="str">
        <f>CONCATENATE("Adding $",ROUND(B1463/1000,1),"K actually added $",ROUND((B1463+(J1463-'SS taxation calculator'!$G$8))/1000,1),"K")</f>
        <v>Adding $404K actually added $404K</v>
      </c>
      <c r="M1463" s="61">
        <f>'SS taxation calculator'!$C$7+'SS taxation calculator'!$C$8+'SS taxation calculator'!$C$9+B1463</f>
        <v>404000</v>
      </c>
      <c r="N1463" s="55">
        <f>J1463+B1463+'SS taxation calculator'!$C$7</f>
        <v>404000</v>
      </c>
      <c r="O1463" s="55">
        <f t="shared" si="15"/>
        <v>31500</v>
      </c>
      <c r="P1463" s="132">
        <f>VLOOKUP('SS taxation calculator'!$C$12,'SS taxation calculator'!$BC$6:$BF$16,3,FALSE)</f>
        <v>0</v>
      </c>
      <c r="Q1463" s="132">
        <f>VLOOKUP('SS taxation calculator'!$C$12,'SS taxation calculator'!$BC$6:$BF$16,4,FALSE)</f>
        <v>0</v>
      </c>
      <c r="R1463" s="132">
        <f t="shared" si="8"/>
        <v>1</v>
      </c>
      <c r="S1463" s="205">
        <f>VLOOKUP('SS taxation calculator'!$C$12,'SS taxation calculator'!$BC$6:$BF$16,2,FALSE)</f>
        <v>0</v>
      </c>
      <c r="T1463" s="132">
        <f t="shared" si="9"/>
        <v>0</v>
      </c>
    </row>
    <row r="1464" ht="15.75" customHeight="1">
      <c r="A1464" s="55">
        <f t="shared" si="17"/>
        <v>373500</v>
      </c>
      <c r="B1464" s="52">
        <f t="shared" si="14"/>
        <v>405000</v>
      </c>
      <c r="C1464" s="51">
        <f>'SS taxation calculator'!$G$7</f>
        <v>0</v>
      </c>
      <c r="D1464" s="52">
        <f>'SS taxation calculator'!$C$7+B1464+'SS taxation calculator'!$C$8+'SS taxation calculator'!$C$9*0.5-'Line By Line'!$E$12</f>
        <v>405000</v>
      </c>
      <c r="E1464" s="52">
        <f>IF(D1464&lt;'Line By Line'!$E$14,0,MIN(D1464-'Line By Line'!$E$14,'Line By Line'!$E$16))</f>
        <v>12000</v>
      </c>
      <c r="F1464" s="52">
        <f t="shared" si="3"/>
        <v>0</v>
      </c>
      <c r="G1464" s="51" t="str">
        <f t="shared" si="4"/>
        <v>50% of All SS</v>
      </c>
      <c r="H1464" s="51">
        <f>IF('Line By Line'!$E$14&lt;D1464,D1464-'Line By Line'!$E$14-E1464,0)</f>
        <v>361000</v>
      </c>
      <c r="I1464" s="52">
        <f>H1464*'SS taxation calculator'!$E$32</f>
        <v>306850</v>
      </c>
      <c r="J1464" s="52">
        <f t="shared" si="5"/>
        <v>0</v>
      </c>
      <c r="K1464" s="204" t="str">
        <f t="shared" si="6"/>
        <v>#DIV/0!</v>
      </c>
      <c r="L1464" s="54" t="str">
        <f>CONCATENATE("Adding $",ROUND(B1464/1000,1),"K actually added $",ROUND((B1464+(J1464-'SS taxation calculator'!$G$8))/1000,1),"K")</f>
        <v>Adding $405K actually added $405K</v>
      </c>
      <c r="M1464" s="61">
        <f>'SS taxation calculator'!$C$7+'SS taxation calculator'!$C$8+'SS taxation calculator'!$C$9+B1464</f>
        <v>405000</v>
      </c>
      <c r="N1464" s="55">
        <f>J1464+B1464+'SS taxation calculator'!$C$7</f>
        <v>405000</v>
      </c>
      <c r="O1464" s="55">
        <f t="shared" si="15"/>
        <v>31500</v>
      </c>
      <c r="P1464" s="132">
        <f>VLOOKUP('SS taxation calculator'!$C$12,'SS taxation calculator'!$BC$6:$BF$16,3,FALSE)</f>
        <v>0</v>
      </c>
      <c r="Q1464" s="132">
        <f>VLOOKUP('SS taxation calculator'!$C$12,'SS taxation calculator'!$BC$6:$BF$16,4,FALSE)</f>
        <v>0</v>
      </c>
      <c r="R1464" s="132">
        <f t="shared" si="8"/>
        <v>1</v>
      </c>
      <c r="S1464" s="205">
        <f>VLOOKUP('SS taxation calculator'!$C$12,'SS taxation calculator'!$BC$6:$BF$16,2,FALSE)</f>
        <v>0</v>
      </c>
      <c r="T1464" s="132">
        <f t="shared" si="9"/>
        <v>0</v>
      </c>
    </row>
    <row r="1465" ht="15.75" customHeight="1">
      <c r="A1465" s="55">
        <f t="shared" si="17"/>
        <v>374500</v>
      </c>
      <c r="B1465" s="52">
        <f t="shared" si="14"/>
        <v>406000</v>
      </c>
      <c r="C1465" s="51">
        <f>'SS taxation calculator'!$G$7</f>
        <v>0</v>
      </c>
      <c r="D1465" s="52">
        <f>'SS taxation calculator'!$C$7+B1465+'SS taxation calculator'!$C$8+'SS taxation calculator'!$C$9*0.5-'Line By Line'!$E$12</f>
        <v>406000</v>
      </c>
      <c r="E1465" s="52">
        <f>IF(D1465&lt;'Line By Line'!$E$14,0,MIN(D1465-'Line By Line'!$E$14,'Line By Line'!$E$16))</f>
        <v>12000</v>
      </c>
      <c r="F1465" s="52">
        <f t="shared" si="3"/>
        <v>0</v>
      </c>
      <c r="G1465" s="51" t="str">
        <f t="shared" si="4"/>
        <v>50% of All SS</v>
      </c>
      <c r="H1465" s="51">
        <f>IF('Line By Line'!$E$14&lt;D1465,D1465-'Line By Line'!$E$14-E1465,0)</f>
        <v>362000</v>
      </c>
      <c r="I1465" s="52">
        <f>H1465*'SS taxation calculator'!$E$32</f>
        <v>307700</v>
      </c>
      <c r="J1465" s="52">
        <f t="shared" si="5"/>
        <v>0</v>
      </c>
      <c r="K1465" s="204" t="str">
        <f t="shared" si="6"/>
        <v>#DIV/0!</v>
      </c>
      <c r="L1465" s="54" t="str">
        <f>CONCATENATE("Adding $",ROUND(B1465/1000,1),"K actually added $",ROUND((B1465+(J1465-'SS taxation calculator'!$G$8))/1000,1),"K")</f>
        <v>Adding $406K actually added $406K</v>
      </c>
      <c r="M1465" s="61">
        <f>'SS taxation calculator'!$C$7+'SS taxation calculator'!$C$8+'SS taxation calculator'!$C$9+B1465</f>
        <v>406000</v>
      </c>
      <c r="N1465" s="55">
        <f>J1465+B1465+'SS taxation calculator'!$C$7</f>
        <v>406000</v>
      </c>
      <c r="O1465" s="55">
        <f t="shared" si="15"/>
        <v>31500</v>
      </c>
      <c r="P1465" s="132">
        <f>VLOOKUP('SS taxation calculator'!$C$12,'SS taxation calculator'!$BC$6:$BF$16,3,FALSE)</f>
        <v>0</v>
      </c>
      <c r="Q1465" s="132">
        <f>VLOOKUP('SS taxation calculator'!$C$12,'SS taxation calculator'!$BC$6:$BF$16,4,FALSE)</f>
        <v>0</v>
      </c>
      <c r="R1465" s="132">
        <f t="shared" si="8"/>
        <v>1</v>
      </c>
      <c r="S1465" s="205">
        <f>VLOOKUP('SS taxation calculator'!$C$12,'SS taxation calculator'!$BC$6:$BF$16,2,FALSE)</f>
        <v>0</v>
      </c>
      <c r="T1465" s="132">
        <f t="shared" si="9"/>
        <v>0</v>
      </c>
    </row>
    <row r="1466" ht="15.75" customHeight="1">
      <c r="A1466" s="55">
        <f t="shared" si="17"/>
        <v>375500</v>
      </c>
      <c r="B1466" s="52">
        <f t="shared" si="14"/>
        <v>407000</v>
      </c>
      <c r="C1466" s="51">
        <f>'SS taxation calculator'!$G$7</f>
        <v>0</v>
      </c>
      <c r="D1466" s="52">
        <f>'SS taxation calculator'!$C$7+B1466+'SS taxation calculator'!$C$8+'SS taxation calculator'!$C$9*0.5-'Line By Line'!$E$12</f>
        <v>407000</v>
      </c>
      <c r="E1466" s="52">
        <f>IF(D1466&lt;'Line By Line'!$E$14,0,MIN(D1466-'Line By Line'!$E$14,'Line By Line'!$E$16))</f>
        <v>12000</v>
      </c>
      <c r="F1466" s="52">
        <f t="shared" si="3"/>
        <v>0</v>
      </c>
      <c r="G1466" s="51" t="str">
        <f t="shared" si="4"/>
        <v>50% of All SS</v>
      </c>
      <c r="H1466" s="51">
        <f>IF('Line By Line'!$E$14&lt;D1466,D1466-'Line By Line'!$E$14-E1466,0)</f>
        <v>363000</v>
      </c>
      <c r="I1466" s="52">
        <f>H1466*'SS taxation calculator'!$E$32</f>
        <v>308550</v>
      </c>
      <c r="J1466" s="52">
        <f t="shared" si="5"/>
        <v>0</v>
      </c>
      <c r="K1466" s="204" t="str">
        <f t="shared" si="6"/>
        <v>#DIV/0!</v>
      </c>
      <c r="L1466" s="54" t="str">
        <f>CONCATENATE("Adding $",ROUND(B1466/1000,1),"K actually added $",ROUND((B1466+(J1466-'SS taxation calculator'!$G$8))/1000,1),"K")</f>
        <v>Adding $407K actually added $407K</v>
      </c>
      <c r="M1466" s="61">
        <f>'SS taxation calculator'!$C$7+'SS taxation calculator'!$C$8+'SS taxation calculator'!$C$9+B1466</f>
        <v>407000</v>
      </c>
      <c r="N1466" s="55">
        <f>J1466+B1466+'SS taxation calculator'!$C$7</f>
        <v>407000</v>
      </c>
      <c r="O1466" s="55">
        <f t="shared" si="15"/>
        <v>31500</v>
      </c>
      <c r="P1466" s="132">
        <f>VLOOKUP('SS taxation calculator'!$C$12,'SS taxation calculator'!$BC$6:$BF$16,3,FALSE)</f>
        <v>0</v>
      </c>
      <c r="Q1466" s="132">
        <f>VLOOKUP('SS taxation calculator'!$C$12,'SS taxation calculator'!$BC$6:$BF$16,4,FALSE)</f>
        <v>0</v>
      </c>
      <c r="R1466" s="132">
        <f t="shared" si="8"/>
        <v>1</v>
      </c>
      <c r="S1466" s="205">
        <f>VLOOKUP('SS taxation calculator'!$C$12,'SS taxation calculator'!$BC$6:$BF$16,2,FALSE)</f>
        <v>0</v>
      </c>
      <c r="T1466" s="132">
        <f t="shared" si="9"/>
        <v>0</v>
      </c>
    </row>
    <row r="1467" ht="15.75" customHeight="1">
      <c r="A1467" s="55">
        <f t="shared" si="17"/>
        <v>376500</v>
      </c>
      <c r="B1467" s="52">
        <f t="shared" si="14"/>
        <v>408000</v>
      </c>
      <c r="C1467" s="51">
        <f>'SS taxation calculator'!$G$7</f>
        <v>0</v>
      </c>
      <c r="D1467" s="52">
        <f>'SS taxation calculator'!$C$7+B1467+'SS taxation calculator'!$C$8+'SS taxation calculator'!$C$9*0.5-'Line By Line'!$E$12</f>
        <v>408000</v>
      </c>
      <c r="E1467" s="52">
        <f>IF(D1467&lt;'Line By Line'!$E$14,0,MIN(D1467-'Line By Line'!$E$14,'Line By Line'!$E$16))</f>
        <v>12000</v>
      </c>
      <c r="F1467" s="52">
        <f t="shared" si="3"/>
        <v>0</v>
      </c>
      <c r="G1467" s="51" t="str">
        <f t="shared" si="4"/>
        <v>50% of All SS</v>
      </c>
      <c r="H1467" s="51">
        <f>IF('Line By Line'!$E$14&lt;D1467,D1467-'Line By Line'!$E$14-E1467,0)</f>
        <v>364000</v>
      </c>
      <c r="I1467" s="52">
        <f>H1467*'SS taxation calculator'!$E$32</f>
        <v>309400</v>
      </c>
      <c r="J1467" s="52">
        <f t="shared" si="5"/>
        <v>0</v>
      </c>
      <c r="K1467" s="204" t="str">
        <f t="shared" si="6"/>
        <v>#DIV/0!</v>
      </c>
      <c r="L1467" s="54" t="str">
        <f>CONCATENATE("Adding $",ROUND(B1467/1000,1),"K actually added $",ROUND((B1467+(J1467-'SS taxation calculator'!$G$8))/1000,1),"K")</f>
        <v>Adding $408K actually added $408K</v>
      </c>
      <c r="M1467" s="61">
        <f>'SS taxation calculator'!$C$7+'SS taxation calculator'!$C$8+'SS taxation calculator'!$C$9+B1467</f>
        <v>408000</v>
      </c>
      <c r="N1467" s="55">
        <f>J1467+B1467+'SS taxation calculator'!$C$7</f>
        <v>408000</v>
      </c>
      <c r="O1467" s="55">
        <f t="shared" si="15"/>
        <v>31500</v>
      </c>
      <c r="P1467" s="132">
        <f>VLOOKUP('SS taxation calculator'!$C$12,'SS taxation calculator'!$BC$6:$BF$16,3,FALSE)</f>
        <v>0</v>
      </c>
      <c r="Q1467" s="132">
        <f>VLOOKUP('SS taxation calculator'!$C$12,'SS taxation calculator'!$BC$6:$BF$16,4,FALSE)</f>
        <v>0</v>
      </c>
      <c r="R1467" s="132">
        <f t="shared" si="8"/>
        <v>1</v>
      </c>
      <c r="S1467" s="205">
        <f>VLOOKUP('SS taxation calculator'!$C$12,'SS taxation calculator'!$BC$6:$BF$16,2,FALSE)</f>
        <v>0</v>
      </c>
      <c r="T1467" s="132">
        <f t="shared" si="9"/>
        <v>0</v>
      </c>
    </row>
    <row r="1468" ht="15.75" customHeight="1">
      <c r="A1468" s="55">
        <f t="shared" si="17"/>
        <v>377500</v>
      </c>
      <c r="B1468" s="52">
        <f t="shared" si="14"/>
        <v>409000</v>
      </c>
      <c r="C1468" s="51">
        <f>'SS taxation calculator'!$G$7</f>
        <v>0</v>
      </c>
      <c r="D1468" s="52">
        <f>'SS taxation calculator'!$C$7+B1468+'SS taxation calculator'!$C$8+'SS taxation calculator'!$C$9*0.5-'Line By Line'!$E$12</f>
        <v>409000</v>
      </c>
      <c r="E1468" s="52">
        <f>IF(D1468&lt;'Line By Line'!$E$14,0,MIN(D1468-'Line By Line'!$E$14,'Line By Line'!$E$16))</f>
        <v>12000</v>
      </c>
      <c r="F1468" s="52">
        <f t="shared" si="3"/>
        <v>0</v>
      </c>
      <c r="G1468" s="51" t="str">
        <f t="shared" si="4"/>
        <v>50% of All SS</v>
      </c>
      <c r="H1468" s="51">
        <f>IF('Line By Line'!$E$14&lt;D1468,D1468-'Line By Line'!$E$14-E1468,0)</f>
        <v>365000</v>
      </c>
      <c r="I1468" s="52">
        <f>H1468*'SS taxation calculator'!$E$32</f>
        <v>310250</v>
      </c>
      <c r="J1468" s="52">
        <f t="shared" si="5"/>
        <v>0</v>
      </c>
      <c r="K1468" s="204" t="str">
        <f t="shared" si="6"/>
        <v>#DIV/0!</v>
      </c>
      <c r="L1468" s="54" t="str">
        <f>CONCATENATE("Adding $",ROUND(B1468/1000,1),"K actually added $",ROUND((B1468+(J1468-'SS taxation calculator'!$G$8))/1000,1),"K")</f>
        <v>Adding $409K actually added $409K</v>
      </c>
      <c r="M1468" s="61">
        <f>'SS taxation calculator'!$C$7+'SS taxation calculator'!$C$8+'SS taxation calculator'!$C$9+B1468</f>
        <v>409000</v>
      </c>
      <c r="N1468" s="55">
        <f>J1468+B1468+'SS taxation calculator'!$C$7</f>
        <v>409000</v>
      </c>
      <c r="O1468" s="55">
        <f t="shared" si="15"/>
        <v>31500</v>
      </c>
      <c r="P1468" s="132">
        <f>VLOOKUP('SS taxation calculator'!$C$12,'SS taxation calculator'!$BC$6:$BF$16,3,FALSE)</f>
        <v>0</v>
      </c>
      <c r="Q1468" s="132">
        <f>VLOOKUP('SS taxation calculator'!$C$12,'SS taxation calculator'!$BC$6:$BF$16,4,FALSE)</f>
        <v>0</v>
      </c>
      <c r="R1468" s="132">
        <f t="shared" si="8"/>
        <v>1</v>
      </c>
      <c r="S1468" s="205">
        <f>VLOOKUP('SS taxation calculator'!$C$12,'SS taxation calculator'!$BC$6:$BF$16,2,FALSE)</f>
        <v>0</v>
      </c>
      <c r="T1468" s="132">
        <f t="shared" si="9"/>
        <v>0</v>
      </c>
    </row>
    <row r="1469" ht="15.75" customHeight="1">
      <c r="A1469" s="55">
        <f t="shared" si="17"/>
        <v>378500</v>
      </c>
      <c r="B1469" s="52">
        <f t="shared" si="14"/>
        <v>410000</v>
      </c>
      <c r="C1469" s="51">
        <f>'SS taxation calculator'!$G$7</f>
        <v>0</v>
      </c>
      <c r="D1469" s="52">
        <f>'SS taxation calculator'!$C$7+B1469+'SS taxation calculator'!$C$8+'SS taxation calculator'!$C$9*0.5-'Line By Line'!$E$12</f>
        <v>410000</v>
      </c>
      <c r="E1469" s="52">
        <f>IF(D1469&lt;'Line By Line'!$E$14,0,MIN(D1469-'Line By Line'!$E$14,'Line By Line'!$E$16))</f>
        <v>12000</v>
      </c>
      <c r="F1469" s="52">
        <f t="shared" si="3"/>
        <v>0</v>
      </c>
      <c r="G1469" s="51" t="str">
        <f t="shared" si="4"/>
        <v>50% of All SS</v>
      </c>
      <c r="H1469" s="51">
        <f>IF('Line By Line'!$E$14&lt;D1469,D1469-'Line By Line'!$E$14-E1469,0)</f>
        <v>366000</v>
      </c>
      <c r="I1469" s="52">
        <f>H1469*'SS taxation calculator'!$E$32</f>
        <v>311100</v>
      </c>
      <c r="J1469" s="52">
        <f t="shared" si="5"/>
        <v>0</v>
      </c>
      <c r="K1469" s="204" t="str">
        <f t="shared" si="6"/>
        <v>#DIV/0!</v>
      </c>
      <c r="L1469" s="54" t="str">
        <f>CONCATENATE("Adding $",ROUND(B1469/1000,1),"K actually added $",ROUND((B1469+(J1469-'SS taxation calculator'!$G$8))/1000,1),"K")</f>
        <v>Adding $410K actually added $410K</v>
      </c>
      <c r="M1469" s="61">
        <f>'SS taxation calculator'!$C$7+'SS taxation calculator'!$C$8+'SS taxation calculator'!$C$9+B1469</f>
        <v>410000</v>
      </c>
      <c r="N1469" s="55">
        <f>J1469+B1469+'SS taxation calculator'!$C$7</f>
        <v>410000</v>
      </c>
      <c r="O1469" s="55">
        <f t="shared" si="15"/>
        <v>31500</v>
      </c>
      <c r="P1469" s="132">
        <f>VLOOKUP('SS taxation calculator'!$C$12,'SS taxation calculator'!$BC$6:$BF$16,3,FALSE)</f>
        <v>0</v>
      </c>
      <c r="Q1469" s="132">
        <f>VLOOKUP('SS taxation calculator'!$C$12,'SS taxation calculator'!$BC$6:$BF$16,4,FALSE)</f>
        <v>0</v>
      </c>
      <c r="R1469" s="132">
        <f t="shared" si="8"/>
        <v>1</v>
      </c>
      <c r="S1469" s="205">
        <f>VLOOKUP('SS taxation calculator'!$C$12,'SS taxation calculator'!$BC$6:$BF$16,2,FALSE)</f>
        <v>0</v>
      </c>
      <c r="T1469" s="132">
        <f t="shared" si="9"/>
        <v>0</v>
      </c>
    </row>
    <row r="1470" ht="15.75" customHeight="1">
      <c r="A1470" s="55">
        <f t="shared" si="17"/>
        <v>379500</v>
      </c>
      <c r="B1470" s="52">
        <f t="shared" si="14"/>
        <v>411000</v>
      </c>
      <c r="C1470" s="51">
        <f>'SS taxation calculator'!$G$7</f>
        <v>0</v>
      </c>
      <c r="D1470" s="52">
        <f>'SS taxation calculator'!$C$7+B1470+'SS taxation calculator'!$C$8+'SS taxation calculator'!$C$9*0.5-'Line By Line'!$E$12</f>
        <v>411000</v>
      </c>
      <c r="E1470" s="52">
        <f>IF(D1470&lt;'Line By Line'!$E$14,0,MIN(D1470-'Line By Line'!$E$14,'Line By Line'!$E$16))</f>
        <v>12000</v>
      </c>
      <c r="F1470" s="52">
        <f t="shared" si="3"/>
        <v>0</v>
      </c>
      <c r="G1470" s="51" t="str">
        <f t="shared" si="4"/>
        <v>50% of All SS</v>
      </c>
      <c r="H1470" s="51">
        <f>IF('Line By Line'!$E$14&lt;D1470,D1470-'Line By Line'!$E$14-E1470,0)</f>
        <v>367000</v>
      </c>
      <c r="I1470" s="52">
        <f>H1470*'SS taxation calculator'!$E$32</f>
        <v>311950</v>
      </c>
      <c r="J1470" s="52">
        <f t="shared" si="5"/>
        <v>0</v>
      </c>
      <c r="K1470" s="204" t="str">
        <f t="shared" si="6"/>
        <v>#DIV/0!</v>
      </c>
      <c r="L1470" s="54" t="str">
        <f>CONCATENATE("Adding $",ROUND(B1470/1000,1),"K actually added $",ROUND((B1470+(J1470-'SS taxation calculator'!$G$8))/1000,1),"K")</f>
        <v>Adding $411K actually added $411K</v>
      </c>
      <c r="M1470" s="61">
        <f>'SS taxation calculator'!$C$7+'SS taxation calculator'!$C$8+'SS taxation calculator'!$C$9+B1470</f>
        <v>411000</v>
      </c>
      <c r="N1470" s="55">
        <f>J1470+B1470+'SS taxation calculator'!$C$7</f>
        <v>411000</v>
      </c>
      <c r="O1470" s="55">
        <f t="shared" si="15"/>
        <v>31500</v>
      </c>
      <c r="P1470" s="132">
        <f>VLOOKUP('SS taxation calculator'!$C$12,'SS taxation calculator'!$BC$6:$BF$16,3,FALSE)</f>
        <v>0</v>
      </c>
      <c r="Q1470" s="132">
        <f>VLOOKUP('SS taxation calculator'!$C$12,'SS taxation calculator'!$BC$6:$BF$16,4,FALSE)</f>
        <v>0</v>
      </c>
      <c r="R1470" s="132">
        <f t="shared" si="8"/>
        <v>1</v>
      </c>
      <c r="S1470" s="205">
        <f>VLOOKUP('SS taxation calculator'!$C$12,'SS taxation calculator'!$BC$6:$BF$16,2,FALSE)</f>
        <v>0</v>
      </c>
      <c r="T1470" s="132">
        <f t="shared" si="9"/>
        <v>0</v>
      </c>
    </row>
    <row r="1471" ht="15.75" customHeight="1">
      <c r="A1471" s="55">
        <f t="shared" si="17"/>
        <v>380500</v>
      </c>
      <c r="B1471" s="52">
        <f t="shared" si="14"/>
        <v>412000</v>
      </c>
      <c r="C1471" s="51">
        <f>'SS taxation calculator'!$G$7</f>
        <v>0</v>
      </c>
      <c r="D1471" s="52">
        <f>'SS taxation calculator'!$C$7+B1471+'SS taxation calculator'!$C$8+'SS taxation calculator'!$C$9*0.5-'Line By Line'!$E$12</f>
        <v>412000</v>
      </c>
      <c r="E1471" s="52">
        <f>IF(D1471&lt;'Line By Line'!$E$14,0,MIN(D1471-'Line By Line'!$E$14,'Line By Line'!$E$16))</f>
        <v>12000</v>
      </c>
      <c r="F1471" s="52">
        <f t="shared" si="3"/>
        <v>0</v>
      </c>
      <c r="G1471" s="51" t="str">
        <f t="shared" si="4"/>
        <v>50% of All SS</v>
      </c>
      <c r="H1471" s="51">
        <f>IF('Line By Line'!$E$14&lt;D1471,D1471-'Line By Line'!$E$14-E1471,0)</f>
        <v>368000</v>
      </c>
      <c r="I1471" s="52">
        <f>H1471*'SS taxation calculator'!$E$32</f>
        <v>312800</v>
      </c>
      <c r="J1471" s="52">
        <f t="shared" si="5"/>
        <v>0</v>
      </c>
      <c r="K1471" s="204" t="str">
        <f t="shared" si="6"/>
        <v>#DIV/0!</v>
      </c>
      <c r="L1471" s="54" t="str">
        <f>CONCATENATE("Adding $",ROUND(B1471/1000,1),"K actually added $",ROUND((B1471+(J1471-'SS taxation calculator'!$G$8))/1000,1),"K")</f>
        <v>Adding $412K actually added $412K</v>
      </c>
      <c r="M1471" s="61">
        <f>'SS taxation calculator'!$C$7+'SS taxation calculator'!$C$8+'SS taxation calculator'!$C$9+B1471</f>
        <v>412000</v>
      </c>
      <c r="N1471" s="55">
        <f>J1471+B1471+'SS taxation calculator'!$C$7</f>
        <v>412000</v>
      </c>
      <c r="O1471" s="55">
        <f t="shared" si="15"/>
        <v>31500</v>
      </c>
      <c r="P1471" s="132">
        <f>VLOOKUP('SS taxation calculator'!$C$12,'SS taxation calculator'!$BC$6:$BF$16,3,FALSE)</f>
        <v>0</v>
      </c>
      <c r="Q1471" s="132">
        <f>VLOOKUP('SS taxation calculator'!$C$12,'SS taxation calculator'!$BC$6:$BF$16,4,FALSE)</f>
        <v>0</v>
      </c>
      <c r="R1471" s="132">
        <f t="shared" si="8"/>
        <v>1</v>
      </c>
      <c r="S1471" s="205">
        <f>VLOOKUP('SS taxation calculator'!$C$12,'SS taxation calculator'!$BC$6:$BF$16,2,FALSE)</f>
        <v>0</v>
      </c>
      <c r="T1471" s="132">
        <f t="shared" si="9"/>
        <v>0</v>
      </c>
    </row>
    <row r="1472" ht="15.75" customHeight="1">
      <c r="A1472" s="55">
        <f t="shared" si="17"/>
        <v>381500</v>
      </c>
      <c r="B1472" s="52">
        <f t="shared" si="14"/>
        <v>413000</v>
      </c>
      <c r="C1472" s="51">
        <f>'SS taxation calculator'!$G$7</f>
        <v>0</v>
      </c>
      <c r="D1472" s="52">
        <f>'SS taxation calculator'!$C$7+B1472+'SS taxation calculator'!$C$8+'SS taxation calculator'!$C$9*0.5-'Line By Line'!$E$12</f>
        <v>413000</v>
      </c>
      <c r="E1472" s="52">
        <f>IF(D1472&lt;'Line By Line'!$E$14,0,MIN(D1472-'Line By Line'!$E$14,'Line By Line'!$E$16))</f>
        <v>12000</v>
      </c>
      <c r="F1472" s="52">
        <f t="shared" si="3"/>
        <v>0</v>
      </c>
      <c r="G1472" s="51" t="str">
        <f t="shared" si="4"/>
        <v>50% of All SS</v>
      </c>
      <c r="H1472" s="51">
        <f>IF('Line By Line'!$E$14&lt;D1472,D1472-'Line By Line'!$E$14-E1472,0)</f>
        <v>369000</v>
      </c>
      <c r="I1472" s="52">
        <f>H1472*'SS taxation calculator'!$E$32</f>
        <v>313650</v>
      </c>
      <c r="J1472" s="52">
        <f t="shared" si="5"/>
        <v>0</v>
      </c>
      <c r="K1472" s="204" t="str">
        <f t="shared" si="6"/>
        <v>#DIV/0!</v>
      </c>
      <c r="L1472" s="54" t="str">
        <f>CONCATENATE("Adding $",ROUND(B1472/1000,1),"K actually added $",ROUND((B1472+(J1472-'SS taxation calculator'!$G$8))/1000,1),"K")</f>
        <v>Adding $413K actually added $413K</v>
      </c>
      <c r="M1472" s="61">
        <f>'SS taxation calculator'!$C$7+'SS taxation calculator'!$C$8+'SS taxation calculator'!$C$9+B1472</f>
        <v>413000</v>
      </c>
      <c r="N1472" s="55">
        <f>J1472+B1472+'SS taxation calculator'!$C$7</f>
        <v>413000</v>
      </c>
      <c r="O1472" s="55">
        <f t="shared" si="15"/>
        <v>31500</v>
      </c>
      <c r="P1472" s="132">
        <f>VLOOKUP('SS taxation calculator'!$C$12,'SS taxation calculator'!$BC$6:$BF$16,3,FALSE)</f>
        <v>0</v>
      </c>
      <c r="Q1472" s="132">
        <f>VLOOKUP('SS taxation calculator'!$C$12,'SS taxation calculator'!$BC$6:$BF$16,4,FALSE)</f>
        <v>0</v>
      </c>
      <c r="R1472" s="132">
        <f t="shared" si="8"/>
        <v>1</v>
      </c>
      <c r="S1472" s="205">
        <f>VLOOKUP('SS taxation calculator'!$C$12,'SS taxation calculator'!$BC$6:$BF$16,2,FALSE)</f>
        <v>0</v>
      </c>
      <c r="T1472" s="132">
        <f t="shared" si="9"/>
        <v>0</v>
      </c>
    </row>
    <row r="1473" ht="15.75" customHeight="1">
      <c r="A1473" s="55">
        <f t="shared" si="17"/>
        <v>382500</v>
      </c>
      <c r="B1473" s="52">
        <f t="shared" si="14"/>
        <v>414000</v>
      </c>
      <c r="C1473" s="51">
        <f>'SS taxation calculator'!$G$7</f>
        <v>0</v>
      </c>
      <c r="D1473" s="52">
        <f>'SS taxation calculator'!$C$7+B1473+'SS taxation calculator'!$C$8+'SS taxation calculator'!$C$9*0.5-'Line By Line'!$E$12</f>
        <v>414000</v>
      </c>
      <c r="E1473" s="52">
        <f>IF(D1473&lt;'Line By Line'!$E$14,0,MIN(D1473-'Line By Line'!$E$14,'Line By Line'!$E$16))</f>
        <v>12000</v>
      </c>
      <c r="F1473" s="52">
        <f t="shared" si="3"/>
        <v>0</v>
      </c>
      <c r="G1473" s="51" t="str">
        <f t="shared" si="4"/>
        <v>50% of All SS</v>
      </c>
      <c r="H1473" s="51">
        <f>IF('Line By Line'!$E$14&lt;D1473,D1473-'Line By Line'!$E$14-E1473,0)</f>
        <v>370000</v>
      </c>
      <c r="I1473" s="52">
        <f>H1473*'SS taxation calculator'!$E$32</f>
        <v>314500</v>
      </c>
      <c r="J1473" s="52">
        <f t="shared" si="5"/>
        <v>0</v>
      </c>
      <c r="K1473" s="204" t="str">
        <f t="shared" si="6"/>
        <v>#DIV/0!</v>
      </c>
      <c r="L1473" s="54" t="str">
        <f>CONCATENATE("Adding $",ROUND(B1473/1000,1),"K actually added $",ROUND((B1473+(J1473-'SS taxation calculator'!$G$8))/1000,1),"K")</f>
        <v>Adding $414K actually added $414K</v>
      </c>
      <c r="M1473" s="61">
        <f>'SS taxation calculator'!$C$7+'SS taxation calculator'!$C$8+'SS taxation calculator'!$C$9+B1473</f>
        <v>414000</v>
      </c>
      <c r="N1473" s="55">
        <f>J1473+B1473+'SS taxation calculator'!$C$7</f>
        <v>414000</v>
      </c>
      <c r="O1473" s="55">
        <f t="shared" si="15"/>
        <v>31500</v>
      </c>
      <c r="P1473" s="132">
        <f>VLOOKUP('SS taxation calculator'!$C$12,'SS taxation calculator'!$BC$6:$BF$16,3,FALSE)</f>
        <v>0</v>
      </c>
      <c r="Q1473" s="132">
        <f>VLOOKUP('SS taxation calculator'!$C$12,'SS taxation calculator'!$BC$6:$BF$16,4,FALSE)</f>
        <v>0</v>
      </c>
      <c r="R1473" s="132">
        <f t="shared" si="8"/>
        <v>1</v>
      </c>
      <c r="S1473" s="205">
        <f>VLOOKUP('SS taxation calculator'!$C$12,'SS taxation calculator'!$BC$6:$BF$16,2,FALSE)</f>
        <v>0</v>
      </c>
      <c r="T1473" s="132">
        <f t="shared" si="9"/>
        <v>0</v>
      </c>
    </row>
    <row r="1474" ht="15.75" customHeight="1">
      <c r="A1474" s="55">
        <f t="shared" si="17"/>
        <v>383500</v>
      </c>
      <c r="B1474" s="52">
        <f t="shared" si="14"/>
        <v>415000</v>
      </c>
      <c r="C1474" s="51">
        <f>'SS taxation calculator'!$G$7</f>
        <v>0</v>
      </c>
      <c r="D1474" s="52">
        <f>'SS taxation calculator'!$C$7+B1474+'SS taxation calculator'!$C$8+'SS taxation calculator'!$C$9*0.5-'Line By Line'!$E$12</f>
        <v>415000</v>
      </c>
      <c r="E1474" s="52">
        <f>IF(D1474&lt;'Line By Line'!$E$14,0,MIN(D1474-'Line By Line'!$E$14,'Line By Line'!$E$16))</f>
        <v>12000</v>
      </c>
      <c r="F1474" s="52">
        <f t="shared" si="3"/>
        <v>0</v>
      </c>
      <c r="G1474" s="51" t="str">
        <f t="shared" si="4"/>
        <v>50% of All SS</v>
      </c>
      <c r="H1474" s="51">
        <f>IF('Line By Line'!$E$14&lt;D1474,D1474-'Line By Line'!$E$14-E1474,0)</f>
        <v>371000</v>
      </c>
      <c r="I1474" s="52">
        <f>H1474*'SS taxation calculator'!$E$32</f>
        <v>315350</v>
      </c>
      <c r="J1474" s="52">
        <f t="shared" si="5"/>
        <v>0</v>
      </c>
      <c r="K1474" s="204" t="str">
        <f t="shared" si="6"/>
        <v>#DIV/0!</v>
      </c>
      <c r="L1474" s="54" t="str">
        <f>CONCATENATE("Adding $",ROUND(B1474/1000,1),"K actually added $",ROUND((B1474+(J1474-'SS taxation calculator'!$G$8))/1000,1),"K")</f>
        <v>Adding $415K actually added $415K</v>
      </c>
      <c r="M1474" s="61">
        <f>'SS taxation calculator'!$C$7+'SS taxation calculator'!$C$8+'SS taxation calculator'!$C$9+B1474</f>
        <v>415000</v>
      </c>
      <c r="N1474" s="55">
        <f>J1474+B1474+'SS taxation calculator'!$C$7</f>
        <v>415000</v>
      </c>
      <c r="O1474" s="55">
        <f t="shared" si="15"/>
        <v>31500</v>
      </c>
      <c r="P1474" s="132">
        <f>VLOOKUP('SS taxation calculator'!$C$12,'SS taxation calculator'!$BC$6:$BF$16,3,FALSE)</f>
        <v>0</v>
      </c>
      <c r="Q1474" s="132">
        <f>VLOOKUP('SS taxation calculator'!$C$12,'SS taxation calculator'!$BC$6:$BF$16,4,FALSE)</f>
        <v>0</v>
      </c>
      <c r="R1474" s="132">
        <f t="shared" si="8"/>
        <v>1</v>
      </c>
      <c r="S1474" s="205">
        <f>VLOOKUP('SS taxation calculator'!$C$12,'SS taxation calculator'!$BC$6:$BF$16,2,FALSE)</f>
        <v>0</v>
      </c>
      <c r="T1474" s="132">
        <f t="shared" si="9"/>
        <v>0</v>
      </c>
    </row>
    <row r="1475" ht="15.75" customHeight="1">
      <c r="A1475" s="55">
        <f t="shared" si="17"/>
        <v>384500</v>
      </c>
      <c r="B1475" s="52">
        <f t="shared" si="14"/>
        <v>416000</v>
      </c>
      <c r="C1475" s="51">
        <f>'SS taxation calculator'!$G$7</f>
        <v>0</v>
      </c>
      <c r="D1475" s="52">
        <f>'SS taxation calculator'!$C$7+B1475+'SS taxation calculator'!$C$8+'SS taxation calculator'!$C$9*0.5-'Line By Line'!$E$12</f>
        <v>416000</v>
      </c>
      <c r="E1475" s="52">
        <f>IF(D1475&lt;'Line By Line'!$E$14,0,MIN(D1475-'Line By Line'!$E$14,'Line By Line'!$E$16))</f>
        <v>12000</v>
      </c>
      <c r="F1475" s="52">
        <f t="shared" si="3"/>
        <v>0</v>
      </c>
      <c r="G1475" s="51" t="str">
        <f t="shared" si="4"/>
        <v>50% of All SS</v>
      </c>
      <c r="H1475" s="51">
        <f>IF('Line By Line'!$E$14&lt;D1475,D1475-'Line By Line'!$E$14-E1475,0)</f>
        <v>372000</v>
      </c>
      <c r="I1475" s="52">
        <f>H1475*'SS taxation calculator'!$E$32</f>
        <v>316200</v>
      </c>
      <c r="J1475" s="52">
        <f t="shared" si="5"/>
        <v>0</v>
      </c>
      <c r="K1475" s="204" t="str">
        <f t="shared" si="6"/>
        <v>#DIV/0!</v>
      </c>
      <c r="L1475" s="54" t="str">
        <f>CONCATENATE("Adding $",ROUND(B1475/1000,1),"K actually added $",ROUND((B1475+(J1475-'SS taxation calculator'!$G$8))/1000,1),"K")</f>
        <v>Adding $416K actually added $416K</v>
      </c>
      <c r="M1475" s="61">
        <f>'SS taxation calculator'!$C$7+'SS taxation calculator'!$C$8+'SS taxation calculator'!$C$9+B1475</f>
        <v>416000</v>
      </c>
      <c r="N1475" s="55">
        <f>J1475+B1475+'SS taxation calculator'!$C$7</f>
        <v>416000</v>
      </c>
      <c r="O1475" s="55">
        <f t="shared" si="15"/>
        <v>31500</v>
      </c>
      <c r="P1475" s="132">
        <f>VLOOKUP('SS taxation calculator'!$C$12,'SS taxation calculator'!$BC$6:$BF$16,3,FALSE)</f>
        <v>0</v>
      </c>
      <c r="Q1475" s="132">
        <f>VLOOKUP('SS taxation calculator'!$C$12,'SS taxation calculator'!$BC$6:$BF$16,4,FALSE)</f>
        <v>0</v>
      </c>
      <c r="R1475" s="132">
        <f t="shared" si="8"/>
        <v>1</v>
      </c>
      <c r="S1475" s="205">
        <f>VLOOKUP('SS taxation calculator'!$C$12,'SS taxation calculator'!$BC$6:$BF$16,2,FALSE)</f>
        <v>0</v>
      </c>
      <c r="T1475" s="132">
        <f t="shared" si="9"/>
        <v>0</v>
      </c>
    </row>
    <row r="1476" ht="15.75" customHeight="1">
      <c r="A1476" s="55">
        <f t="shared" si="17"/>
        <v>385500</v>
      </c>
      <c r="B1476" s="52">
        <f t="shared" si="14"/>
        <v>417000</v>
      </c>
      <c r="C1476" s="51">
        <f>'SS taxation calculator'!$G$7</f>
        <v>0</v>
      </c>
      <c r="D1476" s="52">
        <f>'SS taxation calculator'!$C$7+B1476+'SS taxation calculator'!$C$8+'SS taxation calculator'!$C$9*0.5-'Line By Line'!$E$12</f>
        <v>417000</v>
      </c>
      <c r="E1476" s="52">
        <f>IF(D1476&lt;'Line By Line'!$E$14,0,MIN(D1476-'Line By Line'!$E$14,'Line By Line'!$E$16))</f>
        <v>12000</v>
      </c>
      <c r="F1476" s="52">
        <f t="shared" si="3"/>
        <v>0</v>
      </c>
      <c r="G1476" s="51" t="str">
        <f t="shared" si="4"/>
        <v>50% of All SS</v>
      </c>
      <c r="H1476" s="51">
        <f>IF('Line By Line'!$E$14&lt;D1476,D1476-'Line By Line'!$E$14-E1476,0)</f>
        <v>373000</v>
      </c>
      <c r="I1476" s="52">
        <f>H1476*'SS taxation calculator'!$E$32</f>
        <v>317050</v>
      </c>
      <c r="J1476" s="52">
        <f t="shared" si="5"/>
        <v>0</v>
      </c>
      <c r="K1476" s="204" t="str">
        <f t="shared" si="6"/>
        <v>#DIV/0!</v>
      </c>
      <c r="L1476" s="54" t="str">
        <f>CONCATENATE("Adding $",ROUND(B1476/1000,1),"K actually added $",ROUND((B1476+(J1476-'SS taxation calculator'!$G$8))/1000,1),"K")</f>
        <v>Adding $417K actually added $417K</v>
      </c>
      <c r="M1476" s="61">
        <f>'SS taxation calculator'!$C$7+'SS taxation calculator'!$C$8+'SS taxation calculator'!$C$9+B1476</f>
        <v>417000</v>
      </c>
      <c r="N1476" s="55">
        <f>J1476+B1476+'SS taxation calculator'!$C$7</f>
        <v>417000</v>
      </c>
      <c r="O1476" s="55">
        <f t="shared" si="15"/>
        <v>31500</v>
      </c>
      <c r="P1476" s="132">
        <f>VLOOKUP('SS taxation calculator'!$C$12,'SS taxation calculator'!$BC$6:$BF$16,3,FALSE)</f>
        <v>0</v>
      </c>
      <c r="Q1476" s="132">
        <f>VLOOKUP('SS taxation calculator'!$C$12,'SS taxation calculator'!$BC$6:$BF$16,4,FALSE)</f>
        <v>0</v>
      </c>
      <c r="R1476" s="132">
        <f t="shared" si="8"/>
        <v>1</v>
      </c>
      <c r="S1476" s="205">
        <f>VLOOKUP('SS taxation calculator'!$C$12,'SS taxation calculator'!$BC$6:$BF$16,2,FALSE)</f>
        <v>0</v>
      </c>
      <c r="T1476" s="132">
        <f t="shared" si="9"/>
        <v>0</v>
      </c>
    </row>
    <row r="1477" ht="15.75" customHeight="1">
      <c r="A1477" s="55">
        <f t="shared" si="17"/>
        <v>386500</v>
      </c>
      <c r="B1477" s="52">
        <f t="shared" si="14"/>
        <v>418000</v>
      </c>
      <c r="C1477" s="51">
        <f>'SS taxation calculator'!$G$7</f>
        <v>0</v>
      </c>
      <c r="D1477" s="52">
        <f>'SS taxation calculator'!$C$7+B1477+'SS taxation calculator'!$C$8+'SS taxation calculator'!$C$9*0.5-'Line By Line'!$E$12</f>
        <v>418000</v>
      </c>
      <c r="E1477" s="52">
        <f>IF(D1477&lt;'Line By Line'!$E$14,0,MIN(D1477-'Line By Line'!$E$14,'Line By Line'!$E$16))</f>
        <v>12000</v>
      </c>
      <c r="F1477" s="52">
        <f t="shared" si="3"/>
        <v>0</v>
      </c>
      <c r="G1477" s="51" t="str">
        <f t="shared" si="4"/>
        <v>50% of All SS</v>
      </c>
      <c r="H1477" s="51">
        <f>IF('Line By Line'!$E$14&lt;D1477,D1477-'Line By Line'!$E$14-E1477,0)</f>
        <v>374000</v>
      </c>
      <c r="I1477" s="52">
        <f>H1477*'SS taxation calculator'!$E$32</f>
        <v>317900</v>
      </c>
      <c r="J1477" s="52">
        <f t="shared" si="5"/>
        <v>0</v>
      </c>
      <c r="K1477" s="204" t="str">
        <f t="shared" si="6"/>
        <v>#DIV/0!</v>
      </c>
      <c r="L1477" s="54" t="str">
        <f>CONCATENATE("Adding $",ROUND(B1477/1000,1),"K actually added $",ROUND((B1477+(J1477-'SS taxation calculator'!$G$8))/1000,1),"K")</f>
        <v>Adding $418K actually added $418K</v>
      </c>
      <c r="M1477" s="61">
        <f>'SS taxation calculator'!$C$7+'SS taxation calculator'!$C$8+'SS taxation calculator'!$C$9+B1477</f>
        <v>418000</v>
      </c>
      <c r="N1477" s="55">
        <f>J1477+B1477+'SS taxation calculator'!$C$7</f>
        <v>418000</v>
      </c>
      <c r="O1477" s="55">
        <f t="shared" si="15"/>
        <v>31500</v>
      </c>
      <c r="P1477" s="132">
        <f>VLOOKUP('SS taxation calculator'!$C$12,'SS taxation calculator'!$BC$6:$BF$16,3,FALSE)</f>
        <v>0</v>
      </c>
      <c r="Q1477" s="132">
        <f>VLOOKUP('SS taxation calculator'!$C$12,'SS taxation calculator'!$BC$6:$BF$16,4,FALSE)</f>
        <v>0</v>
      </c>
      <c r="R1477" s="132">
        <f t="shared" si="8"/>
        <v>1</v>
      </c>
      <c r="S1477" s="205">
        <f>VLOOKUP('SS taxation calculator'!$C$12,'SS taxation calculator'!$BC$6:$BF$16,2,FALSE)</f>
        <v>0</v>
      </c>
      <c r="T1477" s="132">
        <f t="shared" si="9"/>
        <v>0</v>
      </c>
    </row>
    <row r="1478" ht="15.75" customHeight="1">
      <c r="A1478" s="55">
        <f t="shared" si="17"/>
        <v>387500</v>
      </c>
      <c r="B1478" s="52">
        <f t="shared" si="14"/>
        <v>419000</v>
      </c>
      <c r="C1478" s="51">
        <f>'SS taxation calculator'!$G$7</f>
        <v>0</v>
      </c>
      <c r="D1478" s="52">
        <f>'SS taxation calculator'!$C$7+B1478+'SS taxation calculator'!$C$8+'SS taxation calculator'!$C$9*0.5-'Line By Line'!$E$12</f>
        <v>419000</v>
      </c>
      <c r="E1478" s="52">
        <f>IF(D1478&lt;'Line By Line'!$E$14,0,MIN(D1478-'Line By Line'!$E$14,'Line By Line'!$E$16))</f>
        <v>12000</v>
      </c>
      <c r="F1478" s="52">
        <f t="shared" si="3"/>
        <v>0</v>
      </c>
      <c r="G1478" s="51" t="str">
        <f t="shared" si="4"/>
        <v>50% of All SS</v>
      </c>
      <c r="H1478" s="51">
        <f>IF('Line By Line'!$E$14&lt;D1478,D1478-'Line By Line'!$E$14-E1478,0)</f>
        <v>375000</v>
      </c>
      <c r="I1478" s="52">
        <f>H1478*'SS taxation calculator'!$E$32</f>
        <v>318750</v>
      </c>
      <c r="J1478" s="52">
        <f t="shared" si="5"/>
        <v>0</v>
      </c>
      <c r="K1478" s="204" t="str">
        <f t="shared" si="6"/>
        <v>#DIV/0!</v>
      </c>
      <c r="L1478" s="54" t="str">
        <f>CONCATENATE("Adding $",ROUND(B1478/1000,1),"K actually added $",ROUND((B1478+(J1478-'SS taxation calculator'!$G$8))/1000,1),"K")</f>
        <v>Adding $419K actually added $419K</v>
      </c>
      <c r="M1478" s="61">
        <f>'SS taxation calculator'!$C$7+'SS taxation calculator'!$C$8+'SS taxation calculator'!$C$9+B1478</f>
        <v>419000</v>
      </c>
      <c r="N1478" s="55">
        <f>J1478+B1478+'SS taxation calculator'!$C$7</f>
        <v>419000</v>
      </c>
      <c r="O1478" s="55">
        <f t="shared" si="15"/>
        <v>31500</v>
      </c>
      <c r="P1478" s="132">
        <f>VLOOKUP('SS taxation calculator'!$C$12,'SS taxation calculator'!$BC$6:$BF$16,3,FALSE)</f>
        <v>0</v>
      </c>
      <c r="Q1478" s="132">
        <f>VLOOKUP('SS taxation calculator'!$C$12,'SS taxation calculator'!$BC$6:$BF$16,4,FALSE)</f>
        <v>0</v>
      </c>
      <c r="R1478" s="132">
        <f t="shared" si="8"/>
        <v>1</v>
      </c>
      <c r="S1478" s="205">
        <f>VLOOKUP('SS taxation calculator'!$C$12,'SS taxation calculator'!$BC$6:$BF$16,2,FALSE)</f>
        <v>0</v>
      </c>
      <c r="T1478" s="132">
        <f t="shared" si="9"/>
        <v>0</v>
      </c>
    </row>
    <row r="1479" ht="15.75" customHeight="1">
      <c r="A1479" s="55">
        <f t="shared" si="17"/>
        <v>388500</v>
      </c>
      <c r="B1479" s="52">
        <f t="shared" si="14"/>
        <v>420000</v>
      </c>
      <c r="C1479" s="51">
        <f>'SS taxation calculator'!$G$7</f>
        <v>0</v>
      </c>
      <c r="D1479" s="52">
        <f>'SS taxation calculator'!$C$7+B1479+'SS taxation calculator'!$C$8+'SS taxation calculator'!$C$9*0.5-'Line By Line'!$E$12</f>
        <v>420000</v>
      </c>
      <c r="E1479" s="52">
        <f>IF(D1479&lt;'Line By Line'!$E$14,0,MIN(D1479-'Line By Line'!$E$14,'Line By Line'!$E$16))</f>
        <v>12000</v>
      </c>
      <c r="F1479" s="52">
        <f t="shared" si="3"/>
        <v>0</v>
      </c>
      <c r="G1479" s="51" t="str">
        <f t="shared" si="4"/>
        <v>50% of All SS</v>
      </c>
      <c r="H1479" s="51">
        <f>IF('Line By Line'!$E$14&lt;D1479,D1479-'Line By Line'!$E$14-E1479,0)</f>
        <v>376000</v>
      </c>
      <c r="I1479" s="52">
        <f>H1479*'SS taxation calculator'!$E$32</f>
        <v>319600</v>
      </c>
      <c r="J1479" s="52">
        <f t="shared" si="5"/>
        <v>0</v>
      </c>
      <c r="K1479" s="204" t="str">
        <f t="shared" si="6"/>
        <v>#DIV/0!</v>
      </c>
      <c r="L1479" s="54" t="str">
        <f>CONCATENATE("Adding $",ROUND(B1479/1000,1),"K actually added $",ROUND((B1479+(J1479-'SS taxation calculator'!$G$8))/1000,1),"K")</f>
        <v>Adding $420K actually added $420K</v>
      </c>
      <c r="M1479" s="61">
        <f>'SS taxation calculator'!$C$7+'SS taxation calculator'!$C$8+'SS taxation calculator'!$C$9+B1479</f>
        <v>420000</v>
      </c>
      <c r="N1479" s="55">
        <f>J1479+B1479+'SS taxation calculator'!$C$7</f>
        <v>420000</v>
      </c>
      <c r="O1479" s="55">
        <f t="shared" si="15"/>
        <v>31500</v>
      </c>
      <c r="P1479" s="132">
        <f>VLOOKUP('SS taxation calculator'!$C$12,'SS taxation calculator'!$BC$6:$BF$16,3,FALSE)</f>
        <v>0</v>
      </c>
      <c r="Q1479" s="132">
        <f>VLOOKUP('SS taxation calculator'!$C$12,'SS taxation calculator'!$BC$6:$BF$16,4,FALSE)</f>
        <v>0</v>
      </c>
      <c r="R1479" s="132">
        <f t="shared" si="8"/>
        <v>1</v>
      </c>
      <c r="S1479" s="205">
        <f>VLOOKUP('SS taxation calculator'!$C$12,'SS taxation calculator'!$BC$6:$BF$16,2,FALSE)</f>
        <v>0</v>
      </c>
      <c r="T1479" s="132">
        <f t="shared" si="9"/>
        <v>0</v>
      </c>
    </row>
    <row r="1480" ht="15.75" customHeight="1">
      <c r="A1480" s="55">
        <f t="shared" si="17"/>
        <v>389500</v>
      </c>
      <c r="B1480" s="52">
        <f t="shared" si="14"/>
        <v>421000</v>
      </c>
      <c r="C1480" s="51">
        <f>'SS taxation calculator'!$G$7</f>
        <v>0</v>
      </c>
      <c r="D1480" s="52">
        <f>'SS taxation calculator'!$C$7+B1480+'SS taxation calculator'!$C$8+'SS taxation calculator'!$C$9*0.5-'Line By Line'!$E$12</f>
        <v>421000</v>
      </c>
      <c r="E1480" s="52">
        <f>IF(D1480&lt;'Line By Line'!$E$14,0,MIN(D1480-'Line By Line'!$E$14,'Line By Line'!$E$16))</f>
        <v>12000</v>
      </c>
      <c r="F1480" s="52">
        <f t="shared" si="3"/>
        <v>0</v>
      </c>
      <c r="G1480" s="51" t="str">
        <f t="shared" si="4"/>
        <v>50% of All SS</v>
      </c>
      <c r="H1480" s="51">
        <f>IF('Line By Line'!$E$14&lt;D1480,D1480-'Line By Line'!$E$14-E1480,0)</f>
        <v>377000</v>
      </c>
      <c r="I1480" s="52">
        <f>H1480*'SS taxation calculator'!$E$32</f>
        <v>320450</v>
      </c>
      <c r="J1480" s="52">
        <f t="shared" si="5"/>
        <v>0</v>
      </c>
      <c r="K1480" s="204" t="str">
        <f t="shared" si="6"/>
        <v>#DIV/0!</v>
      </c>
      <c r="L1480" s="54" t="str">
        <f>CONCATENATE("Adding $",ROUND(B1480/1000,1),"K actually added $",ROUND((B1480+(J1480-'SS taxation calculator'!$G$8))/1000,1),"K")</f>
        <v>Adding $421K actually added $421K</v>
      </c>
      <c r="M1480" s="61">
        <f>'SS taxation calculator'!$C$7+'SS taxation calculator'!$C$8+'SS taxation calculator'!$C$9+B1480</f>
        <v>421000</v>
      </c>
      <c r="N1480" s="55">
        <f>J1480+B1480+'SS taxation calculator'!$C$7</f>
        <v>421000</v>
      </c>
      <c r="O1480" s="55">
        <f t="shared" si="15"/>
        <v>31500</v>
      </c>
      <c r="P1480" s="132">
        <f>VLOOKUP('SS taxation calculator'!$C$12,'SS taxation calculator'!$BC$6:$BF$16,3,FALSE)</f>
        <v>0</v>
      </c>
      <c r="Q1480" s="132">
        <f>VLOOKUP('SS taxation calculator'!$C$12,'SS taxation calculator'!$BC$6:$BF$16,4,FALSE)</f>
        <v>0</v>
      </c>
      <c r="R1480" s="132">
        <f t="shared" si="8"/>
        <v>1</v>
      </c>
      <c r="S1480" s="205">
        <f>VLOOKUP('SS taxation calculator'!$C$12,'SS taxation calculator'!$BC$6:$BF$16,2,FALSE)</f>
        <v>0</v>
      </c>
      <c r="T1480" s="132">
        <f t="shared" si="9"/>
        <v>0</v>
      </c>
    </row>
    <row r="1481" ht="15.75" customHeight="1">
      <c r="A1481" s="55">
        <f t="shared" si="17"/>
        <v>390500</v>
      </c>
      <c r="B1481" s="52">
        <f t="shared" si="14"/>
        <v>422000</v>
      </c>
      <c r="C1481" s="51">
        <f>'SS taxation calculator'!$G$7</f>
        <v>0</v>
      </c>
      <c r="D1481" s="52">
        <f>'SS taxation calculator'!$C$7+B1481+'SS taxation calculator'!$C$8+'SS taxation calculator'!$C$9*0.5-'Line By Line'!$E$12</f>
        <v>422000</v>
      </c>
      <c r="E1481" s="52">
        <f>IF(D1481&lt;'Line By Line'!$E$14,0,MIN(D1481-'Line By Line'!$E$14,'Line By Line'!$E$16))</f>
        <v>12000</v>
      </c>
      <c r="F1481" s="52">
        <f t="shared" si="3"/>
        <v>0</v>
      </c>
      <c r="G1481" s="51" t="str">
        <f t="shared" si="4"/>
        <v>50% of All SS</v>
      </c>
      <c r="H1481" s="51">
        <f>IF('Line By Line'!$E$14&lt;D1481,D1481-'Line By Line'!$E$14-E1481,0)</f>
        <v>378000</v>
      </c>
      <c r="I1481" s="52">
        <f>H1481*'SS taxation calculator'!$E$32</f>
        <v>321300</v>
      </c>
      <c r="J1481" s="52">
        <f t="shared" si="5"/>
        <v>0</v>
      </c>
      <c r="K1481" s="204" t="str">
        <f t="shared" si="6"/>
        <v>#DIV/0!</v>
      </c>
      <c r="L1481" s="54" t="str">
        <f>CONCATENATE("Adding $",ROUND(B1481/1000,1),"K actually added $",ROUND((B1481+(J1481-'SS taxation calculator'!$G$8))/1000,1),"K")</f>
        <v>Adding $422K actually added $422K</v>
      </c>
      <c r="M1481" s="61">
        <f>'SS taxation calculator'!$C$7+'SS taxation calculator'!$C$8+'SS taxation calculator'!$C$9+B1481</f>
        <v>422000</v>
      </c>
      <c r="N1481" s="55">
        <f>J1481+B1481+'SS taxation calculator'!$C$7</f>
        <v>422000</v>
      </c>
      <c r="O1481" s="55">
        <f t="shared" si="15"/>
        <v>31500</v>
      </c>
      <c r="P1481" s="132">
        <f>VLOOKUP('SS taxation calculator'!$C$12,'SS taxation calculator'!$BC$6:$BF$16,3,FALSE)</f>
        <v>0</v>
      </c>
      <c r="Q1481" s="132">
        <f>VLOOKUP('SS taxation calculator'!$C$12,'SS taxation calculator'!$BC$6:$BF$16,4,FALSE)</f>
        <v>0</v>
      </c>
      <c r="R1481" s="132">
        <f t="shared" si="8"/>
        <v>1</v>
      </c>
      <c r="S1481" s="205">
        <f>VLOOKUP('SS taxation calculator'!$C$12,'SS taxation calculator'!$BC$6:$BF$16,2,FALSE)</f>
        <v>0</v>
      </c>
      <c r="T1481" s="132">
        <f t="shared" si="9"/>
        <v>0</v>
      </c>
    </row>
    <row r="1482" ht="15.75" customHeight="1">
      <c r="A1482" s="55">
        <f t="shared" si="17"/>
        <v>391500</v>
      </c>
      <c r="B1482" s="52">
        <f t="shared" si="14"/>
        <v>423000</v>
      </c>
      <c r="C1482" s="51">
        <f>'SS taxation calculator'!$G$7</f>
        <v>0</v>
      </c>
      <c r="D1482" s="52">
        <f>'SS taxation calculator'!$C$7+B1482+'SS taxation calculator'!$C$8+'SS taxation calculator'!$C$9*0.5-'Line By Line'!$E$12</f>
        <v>423000</v>
      </c>
      <c r="E1482" s="52">
        <f>IF(D1482&lt;'Line By Line'!$E$14,0,MIN(D1482-'Line By Line'!$E$14,'Line By Line'!$E$16))</f>
        <v>12000</v>
      </c>
      <c r="F1482" s="52">
        <f t="shared" si="3"/>
        <v>0</v>
      </c>
      <c r="G1482" s="51" t="str">
        <f t="shared" si="4"/>
        <v>50% of All SS</v>
      </c>
      <c r="H1482" s="51">
        <f>IF('Line By Line'!$E$14&lt;D1482,D1482-'Line By Line'!$E$14-E1482,0)</f>
        <v>379000</v>
      </c>
      <c r="I1482" s="52">
        <f>H1482*'SS taxation calculator'!$E$32</f>
        <v>322150</v>
      </c>
      <c r="J1482" s="52">
        <f t="shared" si="5"/>
        <v>0</v>
      </c>
      <c r="K1482" s="204" t="str">
        <f t="shared" si="6"/>
        <v>#DIV/0!</v>
      </c>
      <c r="L1482" s="54" t="str">
        <f>CONCATENATE("Adding $",ROUND(B1482/1000,1),"K actually added $",ROUND((B1482+(J1482-'SS taxation calculator'!$G$8))/1000,1),"K")</f>
        <v>Adding $423K actually added $423K</v>
      </c>
      <c r="M1482" s="61">
        <f>'SS taxation calculator'!$C$7+'SS taxation calculator'!$C$8+'SS taxation calculator'!$C$9+B1482</f>
        <v>423000</v>
      </c>
      <c r="N1482" s="55">
        <f>J1482+B1482+'SS taxation calculator'!$C$7</f>
        <v>423000</v>
      </c>
      <c r="O1482" s="55">
        <f t="shared" si="15"/>
        <v>31500</v>
      </c>
      <c r="P1482" s="132">
        <f>VLOOKUP('SS taxation calculator'!$C$12,'SS taxation calculator'!$BC$6:$BF$16,3,FALSE)</f>
        <v>0</v>
      </c>
      <c r="Q1482" s="132">
        <f>VLOOKUP('SS taxation calculator'!$C$12,'SS taxation calculator'!$BC$6:$BF$16,4,FALSE)</f>
        <v>0</v>
      </c>
      <c r="R1482" s="132">
        <f t="shared" si="8"/>
        <v>1</v>
      </c>
      <c r="S1482" s="205">
        <f>VLOOKUP('SS taxation calculator'!$C$12,'SS taxation calculator'!$BC$6:$BF$16,2,FALSE)</f>
        <v>0</v>
      </c>
      <c r="T1482" s="132">
        <f t="shared" si="9"/>
        <v>0</v>
      </c>
    </row>
    <row r="1483" ht="15.75" customHeight="1">
      <c r="A1483" s="55">
        <f t="shared" si="17"/>
        <v>392500</v>
      </c>
      <c r="B1483" s="52">
        <f t="shared" si="14"/>
        <v>424000</v>
      </c>
      <c r="C1483" s="51">
        <f>'SS taxation calculator'!$G$7</f>
        <v>0</v>
      </c>
      <c r="D1483" s="52">
        <f>'SS taxation calculator'!$C$7+B1483+'SS taxation calculator'!$C$8+'SS taxation calculator'!$C$9*0.5-'Line By Line'!$E$12</f>
        <v>424000</v>
      </c>
      <c r="E1483" s="52">
        <f>IF(D1483&lt;'Line By Line'!$E$14,0,MIN(D1483-'Line By Line'!$E$14,'Line By Line'!$E$16))</f>
        <v>12000</v>
      </c>
      <c r="F1483" s="52">
        <f t="shared" si="3"/>
        <v>0</v>
      </c>
      <c r="G1483" s="51" t="str">
        <f t="shared" si="4"/>
        <v>50% of All SS</v>
      </c>
      <c r="H1483" s="51">
        <f>IF('Line By Line'!$E$14&lt;D1483,D1483-'Line By Line'!$E$14-E1483,0)</f>
        <v>380000</v>
      </c>
      <c r="I1483" s="52">
        <f>H1483*'SS taxation calculator'!$E$32</f>
        <v>323000</v>
      </c>
      <c r="J1483" s="52">
        <f t="shared" si="5"/>
        <v>0</v>
      </c>
      <c r="K1483" s="204" t="str">
        <f t="shared" si="6"/>
        <v>#DIV/0!</v>
      </c>
      <c r="L1483" s="54" t="str">
        <f>CONCATENATE("Adding $",ROUND(B1483/1000,1),"K actually added $",ROUND((B1483+(J1483-'SS taxation calculator'!$G$8))/1000,1),"K")</f>
        <v>Adding $424K actually added $424K</v>
      </c>
      <c r="M1483" s="61">
        <f>'SS taxation calculator'!$C$7+'SS taxation calculator'!$C$8+'SS taxation calculator'!$C$9+B1483</f>
        <v>424000</v>
      </c>
      <c r="N1483" s="55">
        <f>J1483+B1483+'SS taxation calculator'!$C$7</f>
        <v>424000</v>
      </c>
      <c r="O1483" s="55">
        <f t="shared" si="15"/>
        <v>31500</v>
      </c>
      <c r="P1483" s="132">
        <f>VLOOKUP('SS taxation calculator'!$C$12,'SS taxation calculator'!$BC$6:$BF$16,3,FALSE)</f>
        <v>0</v>
      </c>
      <c r="Q1483" s="132">
        <f>VLOOKUP('SS taxation calculator'!$C$12,'SS taxation calculator'!$BC$6:$BF$16,4,FALSE)</f>
        <v>0</v>
      </c>
      <c r="R1483" s="132">
        <f t="shared" si="8"/>
        <v>1</v>
      </c>
      <c r="S1483" s="205">
        <f>VLOOKUP('SS taxation calculator'!$C$12,'SS taxation calculator'!$BC$6:$BF$16,2,FALSE)</f>
        <v>0</v>
      </c>
      <c r="T1483" s="132">
        <f t="shared" si="9"/>
        <v>0</v>
      </c>
    </row>
    <row r="1484" ht="15.75" customHeight="1">
      <c r="A1484" s="55">
        <f t="shared" si="17"/>
        <v>393500</v>
      </c>
      <c r="B1484" s="52">
        <f t="shared" si="14"/>
        <v>425000</v>
      </c>
      <c r="C1484" s="51">
        <f>'SS taxation calculator'!$G$7</f>
        <v>0</v>
      </c>
      <c r="D1484" s="52">
        <f>'SS taxation calculator'!$C$7+B1484+'SS taxation calculator'!$C$8+'SS taxation calculator'!$C$9*0.5-'Line By Line'!$E$12</f>
        <v>425000</v>
      </c>
      <c r="E1484" s="52">
        <f>IF(D1484&lt;'Line By Line'!$E$14,0,MIN(D1484-'Line By Line'!$E$14,'Line By Line'!$E$16))</f>
        <v>12000</v>
      </c>
      <c r="F1484" s="52">
        <f t="shared" si="3"/>
        <v>0</v>
      </c>
      <c r="G1484" s="51" t="str">
        <f t="shared" si="4"/>
        <v>50% of All SS</v>
      </c>
      <c r="H1484" s="51">
        <f>IF('Line By Line'!$E$14&lt;D1484,D1484-'Line By Line'!$E$14-E1484,0)</f>
        <v>381000</v>
      </c>
      <c r="I1484" s="52">
        <f>H1484*'SS taxation calculator'!$E$32</f>
        <v>323850</v>
      </c>
      <c r="J1484" s="52">
        <f t="shared" si="5"/>
        <v>0</v>
      </c>
      <c r="K1484" s="204" t="str">
        <f t="shared" si="6"/>
        <v>#DIV/0!</v>
      </c>
      <c r="L1484" s="54" t="str">
        <f>CONCATENATE("Adding $",ROUND(B1484/1000,1),"K actually added $",ROUND((B1484+(J1484-'SS taxation calculator'!$G$8))/1000,1),"K")</f>
        <v>Adding $425K actually added $425K</v>
      </c>
      <c r="M1484" s="61">
        <f>'SS taxation calculator'!$C$7+'SS taxation calculator'!$C$8+'SS taxation calculator'!$C$9+B1484</f>
        <v>425000</v>
      </c>
      <c r="N1484" s="55">
        <f>J1484+B1484+'SS taxation calculator'!$C$7</f>
        <v>425000</v>
      </c>
      <c r="O1484" s="55">
        <f t="shared" si="15"/>
        <v>31500</v>
      </c>
      <c r="P1484" s="132">
        <f>VLOOKUP('SS taxation calculator'!$C$12,'SS taxation calculator'!$BC$6:$BF$16,3,FALSE)</f>
        <v>0</v>
      </c>
      <c r="Q1484" s="132">
        <f>VLOOKUP('SS taxation calculator'!$C$12,'SS taxation calculator'!$BC$6:$BF$16,4,FALSE)</f>
        <v>0</v>
      </c>
      <c r="R1484" s="132">
        <f t="shared" si="8"/>
        <v>1</v>
      </c>
      <c r="S1484" s="205">
        <f>VLOOKUP('SS taxation calculator'!$C$12,'SS taxation calculator'!$BC$6:$BF$16,2,FALSE)</f>
        <v>0</v>
      </c>
      <c r="T1484" s="132">
        <f t="shared" si="9"/>
        <v>0</v>
      </c>
    </row>
    <row r="1485" ht="15.75" customHeight="1">
      <c r="A1485" s="55">
        <f t="shared" si="17"/>
        <v>394500</v>
      </c>
      <c r="B1485" s="52">
        <f t="shared" si="14"/>
        <v>426000</v>
      </c>
      <c r="C1485" s="51">
        <f>'SS taxation calculator'!$G$7</f>
        <v>0</v>
      </c>
      <c r="D1485" s="52">
        <f>'SS taxation calculator'!$C$7+B1485+'SS taxation calculator'!$C$8+'SS taxation calculator'!$C$9*0.5-'Line By Line'!$E$12</f>
        <v>426000</v>
      </c>
      <c r="E1485" s="52">
        <f>IF(D1485&lt;'Line By Line'!$E$14,0,MIN(D1485-'Line By Line'!$E$14,'Line By Line'!$E$16))</f>
        <v>12000</v>
      </c>
      <c r="F1485" s="52">
        <f t="shared" si="3"/>
        <v>0</v>
      </c>
      <c r="G1485" s="51" t="str">
        <f t="shared" si="4"/>
        <v>50% of All SS</v>
      </c>
      <c r="H1485" s="51">
        <f>IF('Line By Line'!$E$14&lt;D1485,D1485-'Line By Line'!$E$14-E1485,0)</f>
        <v>382000</v>
      </c>
      <c r="I1485" s="52">
        <f>H1485*'SS taxation calculator'!$E$32</f>
        <v>324700</v>
      </c>
      <c r="J1485" s="52">
        <f t="shared" si="5"/>
        <v>0</v>
      </c>
      <c r="K1485" s="204" t="str">
        <f t="shared" si="6"/>
        <v>#DIV/0!</v>
      </c>
      <c r="L1485" s="54" t="str">
        <f>CONCATENATE("Adding $",ROUND(B1485/1000,1),"K actually added $",ROUND((B1485+(J1485-'SS taxation calculator'!$G$8))/1000,1),"K")</f>
        <v>Adding $426K actually added $426K</v>
      </c>
      <c r="M1485" s="61">
        <f>'SS taxation calculator'!$C$7+'SS taxation calculator'!$C$8+'SS taxation calculator'!$C$9+B1485</f>
        <v>426000</v>
      </c>
      <c r="N1485" s="55">
        <f>J1485+B1485+'SS taxation calculator'!$C$7</f>
        <v>426000</v>
      </c>
      <c r="O1485" s="55">
        <f t="shared" si="15"/>
        <v>31500</v>
      </c>
      <c r="P1485" s="132">
        <f>VLOOKUP('SS taxation calculator'!$C$12,'SS taxation calculator'!$BC$6:$BF$16,3,FALSE)</f>
        <v>0</v>
      </c>
      <c r="Q1485" s="132">
        <f>VLOOKUP('SS taxation calculator'!$C$12,'SS taxation calculator'!$BC$6:$BF$16,4,FALSE)</f>
        <v>0</v>
      </c>
      <c r="R1485" s="132">
        <f t="shared" si="8"/>
        <v>1</v>
      </c>
      <c r="S1485" s="205">
        <f>VLOOKUP('SS taxation calculator'!$C$12,'SS taxation calculator'!$BC$6:$BF$16,2,FALSE)</f>
        <v>0</v>
      </c>
      <c r="T1485" s="132">
        <f t="shared" si="9"/>
        <v>0</v>
      </c>
    </row>
    <row r="1486" ht="15.75" customHeight="1">
      <c r="A1486" s="55">
        <f t="shared" si="17"/>
        <v>395500</v>
      </c>
      <c r="B1486" s="52">
        <f t="shared" si="14"/>
        <v>427000</v>
      </c>
      <c r="C1486" s="51">
        <f>'SS taxation calculator'!$G$7</f>
        <v>0</v>
      </c>
      <c r="D1486" s="52">
        <f>'SS taxation calculator'!$C$7+B1486+'SS taxation calculator'!$C$8+'SS taxation calculator'!$C$9*0.5-'Line By Line'!$E$12</f>
        <v>427000</v>
      </c>
      <c r="E1486" s="52">
        <f>IF(D1486&lt;'Line By Line'!$E$14,0,MIN(D1486-'Line By Line'!$E$14,'Line By Line'!$E$16))</f>
        <v>12000</v>
      </c>
      <c r="F1486" s="52">
        <f t="shared" si="3"/>
        <v>0</v>
      </c>
      <c r="G1486" s="51" t="str">
        <f t="shared" si="4"/>
        <v>50% of All SS</v>
      </c>
      <c r="H1486" s="51">
        <f>IF('Line By Line'!$E$14&lt;D1486,D1486-'Line By Line'!$E$14-E1486,0)</f>
        <v>383000</v>
      </c>
      <c r="I1486" s="52">
        <f>H1486*'SS taxation calculator'!$E$32</f>
        <v>325550</v>
      </c>
      <c r="J1486" s="52">
        <f t="shared" si="5"/>
        <v>0</v>
      </c>
      <c r="K1486" s="204" t="str">
        <f t="shared" si="6"/>
        <v>#DIV/0!</v>
      </c>
      <c r="L1486" s="54" t="str">
        <f>CONCATENATE("Adding $",ROUND(B1486/1000,1),"K actually added $",ROUND((B1486+(J1486-'SS taxation calculator'!$G$8))/1000,1),"K")</f>
        <v>Adding $427K actually added $427K</v>
      </c>
      <c r="M1486" s="61">
        <f>'SS taxation calculator'!$C$7+'SS taxation calculator'!$C$8+'SS taxation calculator'!$C$9+B1486</f>
        <v>427000</v>
      </c>
      <c r="N1486" s="55">
        <f>J1486+B1486+'SS taxation calculator'!$C$7</f>
        <v>427000</v>
      </c>
      <c r="O1486" s="55">
        <f t="shared" si="15"/>
        <v>31500</v>
      </c>
      <c r="P1486" s="132">
        <f>VLOOKUP('SS taxation calculator'!$C$12,'SS taxation calculator'!$BC$6:$BF$16,3,FALSE)</f>
        <v>0</v>
      </c>
      <c r="Q1486" s="132">
        <f>VLOOKUP('SS taxation calculator'!$C$12,'SS taxation calculator'!$BC$6:$BF$16,4,FALSE)</f>
        <v>0</v>
      </c>
      <c r="R1486" s="132">
        <f t="shared" si="8"/>
        <v>1</v>
      </c>
      <c r="S1486" s="205">
        <f>VLOOKUP('SS taxation calculator'!$C$12,'SS taxation calculator'!$BC$6:$BF$16,2,FALSE)</f>
        <v>0</v>
      </c>
      <c r="T1486" s="132">
        <f t="shared" si="9"/>
        <v>0</v>
      </c>
    </row>
    <row r="1487" ht="15.75" customHeight="1">
      <c r="A1487" s="55">
        <f t="shared" si="17"/>
        <v>396500</v>
      </c>
      <c r="B1487" s="52">
        <f t="shared" si="14"/>
        <v>428000</v>
      </c>
      <c r="C1487" s="51">
        <f>'SS taxation calculator'!$G$7</f>
        <v>0</v>
      </c>
      <c r="D1487" s="52">
        <f>'SS taxation calculator'!$C$7+B1487+'SS taxation calculator'!$C$8+'SS taxation calculator'!$C$9*0.5-'Line By Line'!$E$12</f>
        <v>428000</v>
      </c>
      <c r="E1487" s="52">
        <f>IF(D1487&lt;'Line By Line'!$E$14,0,MIN(D1487-'Line By Line'!$E$14,'Line By Line'!$E$16))</f>
        <v>12000</v>
      </c>
      <c r="F1487" s="52">
        <f t="shared" si="3"/>
        <v>0</v>
      </c>
      <c r="G1487" s="51" t="str">
        <f t="shared" si="4"/>
        <v>50% of All SS</v>
      </c>
      <c r="H1487" s="51">
        <f>IF('Line By Line'!$E$14&lt;D1487,D1487-'Line By Line'!$E$14-E1487,0)</f>
        <v>384000</v>
      </c>
      <c r="I1487" s="52">
        <f>H1487*'SS taxation calculator'!$E$32</f>
        <v>326400</v>
      </c>
      <c r="J1487" s="52">
        <f t="shared" si="5"/>
        <v>0</v>
      </c>
      <c r="K1487" s="204" t="str">
        <f t="shared" si="6"/>
        <v>#DIV/0!</v>
      </c>
      <c r="L1487" s="54" t="str">
        <f>CONCATENATE("Adding $",ROUND(B1487/1000,1),"K actually added $",ROUND((B1487+(J1487-'SS taxation calculator'!$G$8))/1000,1),"K")</f>
        <v>Adding $428K actually added $428K</v>
      </c>
      <c r="M1487" s="61">
        <f>'SS taxation calculator'!$C$7+'SS taxation calculator'!$C$8+'SS taxation calculator'!$C$9+B1487</f>
        <v>428000</v>
      </c>
      <c r="N1487" s="55">
        <f>J1487+B1487+'SS taxation calculator'!$C$7</f>
        <v>428000</v>
      </c>
      <c r="O1487" s="55">
        <f t="shared" si="15"/>
        <v>31500</v>
      </c>
      <c r="P1487" s="132">
        <f>VLOOKUP('SS taxation calculator'!$C$12,'SS taxation calculator'!$BC$6:$BF$16,3,FALSE)</f>
        <v>0</v>
      </c>
      <c r="Q1487" s="132">
        <f>VLOOKUP('SS taxation calculator'!$C$12,'SS taxation calculator'!$BC$6:$BF$16,4,FALSE)</f>
        <v>0</v>
      </c>
      <c r="R1487" s="132">
        <f t="shared" si="8"/>
        <v>1</v>
      </c>
      <c r="S1487" s="205">
        <f>VLOOKUP('SS taxation calculator'!$C$12,'SS taxation calculator'!$BC$6:$BF$16,2,FALSE)</f>
        <v>0</v>
      </c>
      <c r="T1487" s="132">
        <f t="shared" si="9"/>
        <v>0</v>
      </c>
    </row>
    <row r="1488" ht="15.75" customHeight="1">
      <c r="A1488" s="55">
        <f t="shared" si="17"/>
        <v>397500</v>
      </c>
      <c r="B1488" s="52">
        <f t="shared" si="14"/>
        <v>429000</v>
      </c>
      <c r="C1488" s="51">
        <f>'SS taxation calculator'!$G$7</f>
        <v>0</v>
      </c>
      <c r="D1488" s="52">
        <f>'SS taxation calculator'!$C$7+B1488+'SS taxation calculator'!$C$8+'SS taxation calculator'!$C$9*0.5-'Line By Line'!$E$12</f>
        <v>429000</v>
      </c>
      <c r="E1488" s="52">
        <f>IF(D1488&lt;'Line By Line'!$E$14,0,MIN(D1488-'Line By Line'!$E$14,'Line By Line'!$E$16))</f>
        <v>12000</v>
      </c>
      <c r="F1488" s="52">
        <f t="shared" si="3"/>
        <v>0</v>
      </c>
      <c r="G1488" s="51" t="str">
        <f t="shared" si="4"/>
        <v>50% of All SS</v>
      </c>
      <c r="H1488" s="51">
        <f>IF('Line By Line'!$E$14&lt;D1488,D1488-'Line By Line'!$E$14-E1488,0)</f>
        <v>385000</v>
      </c>
      <c r="I1488" s="52">
        <f>H1488*'SS taxation calculator'!$E$32</f>
        <v>327250</v>
      </c>
      <c r="J1488" s="52">
        <f t="shared" si="5"/>
        <v>0</v>
      </c>
      <c r="K1488" s="204" t="str">
        <f t="shared" si="6"/>
        <v>#DIV/0!</v>
      </c>
      <c r="L1488" s="54" t="str">
        <f>CONCATENATE("Adding $",ROUND(B1488/1000,1),"K actually added $",ROUND((B1488+(J1488-'SS taxation calculator'!$G$8))/1000,1),"K")</f>
        <v>Adding $429K actually added $429K</v>
      </c>
      <c r="M1488" s="61">
        <f>'SS taxation calculator'!$C$7+'SS taxation calculator'!$C$8+'SS taxation calculator'!$C$9+B1488</f>
        <v>429000</v>
      </c>
      <c r="N1488" s="55">
        <f>J1488+B1488+'SS taxation calculator'!$C$7</f>
        <v>429000</v>
      </c>
      <c r="O1488" s="55">
        <f t="shared" si="15"/>
        <v>31500</v>
      </c>
      <c r="P1488" s="132">
        <f>VLOOKUP('SS taxation calculator'!$C$12,'SS taxation calculator'!$BC$6:$BF$16,3,FALSE)</f>
        <v>0</v>
      </c>
      <c r="Q1488" s="132">
        <f>VLOOKUP('SS taxation calculator'!$C$12,'SS taxation calculator'!$BC$6:$BF$16,4,FALSE)</f>
        <v>0</v>
      </c>
      <c r="R1488" s="132">
        <f t="shared" si="8"/>
        <v>1</v>
      </c>
      <c r="S1488" s="205">
        <f>VLOOKUP('SS taxation calculator'!$C$12,'SS taxation calculator'!$BC$6:$BF$16,2,FALSE)</f>
        <v>0</v>
      </c>
      <c r="T1488" s="132">
        <f t="shared" si="9"/>
        <v>0</v>
      </c>
    </row>
    <row r="1489" ht="15.75" customHeight="1">
      <c r="A1489" s="55">
        <f t="shared" si="17"/>
        <v>398500</v>
      </c>
      <c r="B1489" s="52">
        <f t="shared" si="14"/>
        <v>430000</v>
      </c>
      <c r="C1489" s="51">
        <f>'SS taxation calculator'!$G$7</f>
        <v>0</v>
      </c>
      <c r="D1489" s="52">
        <f>'SS taxation calculator'!$C$7+B1489+'SS taxation calculator'!$C$8+'SS taxation calculator'!$C$9*0.5-'Line By Line'!$E$12</f>
        <v>430000</v>
      </c>
      <c r="E1489" s="52">
        <f>IF(D1489&lt;'Line By Line'!$E$14,0,MIN(D1489-'Line By Line'!$E$14,'Line By Line'!$E$16))</f>
        <v>12000</v>
      </c>
      <c r="F1489" s="52">
        <f t="shared" si="3"/>
        <v>0</v>
      </c>
      <c r="G1489" s="51" t="str">
        <f t="shared" si="4"/>
        <v>50% of All SS</v>
      </c>
      <c r="H1489" s="51">
        <f>IF('Line By Line'!$E$14&lt;D1489,D1489-'Line By Line'!$E$14-E1489,0)</f>
        <v>386000</v>
      </c>
      <c r="I1489" s="52">
        <f>H1489*'SS taxation calculator'!$E$32</f>
        <v>328100</v>
      </c>
      <c r="J1489" s="52">
        <f t="shared" si="5"/>
        <v>0</v>
      </c>
      <c r="K1489" s="204" t="str">
        <f t="shared" si="6"/>
        <v>#DIV/0!</v>
      </c>
      <c r="L1489" s="54" t="str">
        <f>CONCATENATE("Adding $",ROUND(B1489/1000,1),"K actually added $",ROUND((B1489+(J1489-'SS taxation calculator'!$G$8))/1000,1),"K")</f>
        <v>Adding $430K actually added $430K</v>
      </c>
      <c r="M1489" s="61">
        <f>'SS taxation calculator'!$C$7+'SS taxation calculator'!$C$8+'SS taxation calculator'!$C$9+B1489</f>
        <v>430000</v>
      </c>
      <c r="N1489" s="55">
        <f>J1489+B1489+'SS taxation calculator'!$C$7</f>
        <v>430000</v>
      </c>
      <c r="O1489" s="55">
        <f t="shared" si="15"/>
        <v>31500</v>
      </c>
      <c r="P1489" s="132">
        <f>VLOOKUP('SS taxation calculator'!$C$12,'SS taxation calculator'!$BC$6:$BF$16,3,FALSE)</f>
        <v>0</v>
      </c>
      <c r="Q1489" s="132">
        <f>VLOOKUP('SS taxation calculator'!$C$12,'SS taxation calculator'!$BC$6:$BF$16,4,FALSE)</f>
        <v>0</v>
      </c>
      <c r="R1489" s="132">
        <f t="shared" si="8"/>
        <v>1</v>
      </c>
      <c r="S1489" s="205">
        <f>VLOOKUP('SS taxation calculator'!$C$12,'SS taxation calculator'!$BC$6:$BF$16,2,FALSE)</f>
        <v>0</v>
      </c>
      <c r="T1489" s="132">
        <f t="shared" si="9"/>
        <v>0</v>
      </c>
    </row>
    <row r="1490" ht="15.75" customHeight="1">
      <c r="A1490" s="55">
        <f t="shared" si="17"/>
        <v>399500</v>
      </c>
      <c r="B1490" s="52">
        <f t="shared" si="14"/>
        <v>431000</v>
      </c>
      <c r="C1490" s="51">
        <f>'SS taxation calculator'!$G$7</f>
        <v>0</v>
      </c>
      <c r="D1490" s="52">
        <f>'SS taxation calculator'!$C$7+B1490+'SS taxation calculator'!$C$8+'SS taxation calculator'!$C$9*0.5-'Line By Line'!$E$12</f>
        <v>431000</v>
      </c>
      <c r="E1490" s="52">
        <f>IF(D1490&lt;'Line By Line'!$E$14,0,MIN(D1490-'Line By Line'!$E$14,'Line By Line'!$E$16))</f>
        <v>12000</v>
      </c>
      <c r="F1490" s="52">
        <f t="shared" si="3"/>
        <v>0</v>
      </c>
      <c r="G1490" s="51" t="str">
        <f t="shared" si="4"/>
        <v>50% of All SS</v>
      </c>
      <c r="H1490" s="51">
        <f>IF('Line By Line'!$E$14&lt;D1490,D1490-'Line By Line'!$E$14-E1490,0)</f>
        <v>387000</v>
      </c>
      <c r="I1490" s="52">
        <f>H1490*'SS taxation calculator'!$E$32</f>
        <v>328950</v>
      </c>
      <c r="J1490" s="52">
        <f t="shared" si="5"/>
        <v>0</v>
      </c>
      <c r="K1490" s="204" t="str">
        <f t="shared" si="6"/>
        <v>#DIV/0!</v>
      </c>
      <c r="L1490" s="54" t="str">
        <f>CONCATENATE("Adding $",ROUND(B1490/1000,1),"K actually added $",ROUND((B1490+(J1490-'SS taxation calculator'!$G$8))/1000,1),"K")</f>
        <v>Adding $431K actually added $431K</v>
      </c>
      <c r="M1490" s="61">
        <f>'SS taxation calculator'!$C$7+'SS taxation calculator'!$C$8+'SS taxation calculator'!$C$9+B1490</f>
        <v>431000</v>
      </c>
      <c r="N1490" s="55">
        <f>J1490+B1490+'SS taxation calculator'!$C$7</f>
        <v>431000</v>
      </c>
      <c r="O1490" s="55">
        <f t="shared" si="15"/>
        <v>31500</v>
      </c>
      <c r="P1490" s="132">
        <f>VLOOKUP('SS taxation calculator'!$C$12,'SS taxation calculator'!$BC$6:$BF$16,3,FALSE)</f>
        <v>0</v>
      </c>
      <c r="Q1490" s="132">
        <f>VLOOKUP('SS taxation calculator'!$C$12,'SS taxation calculator'!$BC$6:$BF$16,4,FALSE)</f>
        <v>0</v>
      </c>
      <c r="R1490" s="132">
        <f t="shared" si="8"/>
        <v>1</v>
      </c>
      <c r="S1490" s="205">
        <f>VLOOKUP('SS taxation calculator'!$C$12,'SS taxation calculator'!$BC$6:$BF$16,2,FALSE)</f>
        <v>0</v>
      </c>
      <c r="T1490" s="132">
        <f t="shared" si="9"/>
        <v>0</v>
      </c>
    </row>
    <row r="1491" ht="15.75" customHeight="1">
      <c r="A1491" s="55">
        <f t="shared" si="17"/>
        <v>400500</v>
      </c>
      <c r="B1491" s="52">
        <f t="shared" si="14"/>
        <v>432000</v>
      </c>
      <c r="C1491" s="51">
        <f>'SS taxation calculator'!$G$7</f>
        <v>0</v>
      </c>
      <c r="D1491" s="52">
        <f>'SS taxation calculator'!$C$7+B1491+'SS taxation calculator'!$C$8+'SS taxation calculator'!$C$9*0.5-'Line By Line'!$E$12</f>
        <v>432000</v>
      </c>
      <c r="E1491" s="52">
        <f>IF(D1491&lt;'Line By Line'!$E$14,0,MIN(D1491-'Line By Line'!$E$14,'Line By Line'!$E$16))</f>
        <v>12000</v>
      </c>
      <c r="F1491" s="52">
        <f t="shared" si="3"/>
        <v>0</v>
      </c>
      <c r="G1491" s="51" t="str">
        <f t="shared" si="4"/>
        <v>50% of All SS</v>
      </c>
      <c r="H1491" s="51">
        <f>IF('Line By Line'!$E$14&lt;D1491,D1491-'Line By Line'!$E$14-E1491,0)</f>
        <v>388000</v>
      </c>
      <c r="I1491" s="52">
        <f>H1491*'SS taxation calculator'!$E$32</f>
        <v>329800</v>
      </c>
      <c r="J1491" s="52">
        <f t="shared" si="5"/>
        <v>0</v>
      </c>
      <c r="K1491" s="204" t="str">
        <f t="shared" si="6"/>
        <v>#DIV/0!</v>
      </c>
      <c r="L1491" s="54" t="str">
        <f>CONCATENATE("Adding $",ROUND(B1491/1000,1),"K actually added $",ROUND((B1491+(J1491-'SS taxation calculator'!$G$8))/1000,1),"K")</f>
        <v>Adding $432K actually added $432K</v>
      </c>
      <c r="M1491" s="61">
        <f>'SS taxation calculator'!$C$7+'SS taxation calculator'!$C$8+'SS taxation calculator'!$C$9+B1491</f>
        <v>432000</v>
      </c>
      <c r="N1491" s="55">
        <f>J1491+B1491+'SS taxation calculator'!$C$7</f>
        <v>432000</v>
      </c>
      <c r="O1491" s="55">
        <f t="shared" si="15"/>
        <v>31500</v>
      </c>
      <c r="P1491" s="132">
        <f>VLOOKUP('SS taxation calculator'!$C$12,'SS taxation calculator'!$BC$6:$BF$16,3,FALSE)</f>
        <v>0</v>
      </c>
      <c r="Q1491" s="132">
        <f>VLOOKUP('SS taxation calculator'!$C$12,'SS taxation calculator'!$BC$6:$BF$16,4,FALSE)</f>
        <v>0</v>
      </c>
      <c r="R1491" s="132">
        <f t="shared" si="8"/>
        <v>1</v>
      </c>
      <c r="S1491" s="205">
        <f>VLOOKUP('SS taxation calculator'!$C$12,'SS taxation calculator'!$BC$6:$BF$16,2,FALSE)</f>
        <v>0</v>
      </c>
      <c r="T1491" s="132">
        <f t="shared" si="9"/>
        <v>0</v>
      </c>
    </row>
    <row r="1492" ht="15.75" customHeight="1">
      <c r="A1492" s="55">
        <f t="shared" si="17"/>
        <v>401500</v>
      </c>
      <c r="B1492" s="52">
        <f t="shared" si="14"/>
        <v>433000</v>
      </c>
      <c r="C1492" s="51">
        <f>'SS taxation calculator'!$G$7</f>
        <v>0</v>
      </c>
      <c r="D1492" s="52">
        <f>'SS taxation calculator'!$C$7+B1492+'SS taxation calculator'!$C$8+'SS taxation calculator'!$C$9*0.5-'Line By Line'!$E$12</f>
        <v>433000</v>
      </c>
      <c r="E1492" s="52">
        <f>IF(D1492&lt;'Line By Line'!$E$14,0,MIN(D1492-'Line By Line'!$E$14,'Line By Line'!$E$16))</f>
        <v>12000</v>
      </c>
      <c r="F1492" s="52">
        <f t="shared" si="3"/>
        <v>0</v>
      </c>
      <c r="G1492" s="51" t="str">
        <f t="shared" si="4"/>
        <v>50% of All SS</v>
      </c>
      <c r="H1492" s="51">
        <f>IF('Line By Line'!$E$14&lt;D1492,D1492-'Line By Line'!$E$14-E1492,0)</f>
        <v>389000</v>
      </c>
      <c r="I1492" s="52">
        <f>H1492*'SS taxation calculator'!$E$32</f>
        <v>330650</v>
      </c>
      <c r="J1492" s="52">
        <f t="shared" si="5"/>
        <v>0</v>
      </c>
      <c r="K1492" s="204" t="str">
        <f t="shared" si="6"/>
        <v>#DIV/0!</v>
      </c>
      <c r="L1492" s="54" t="str">
        <f>CONCATENATE("Adding $",ROUND(B1492/1000,1),"K actually added $",ROUND((B1492+(J1492-'SS taxation calculator'!$G$8))/1000,1),"K")</f>
        <v>Adding $433K actually added $433K</v>
      </c>
      <c r="M1492" s="61">
        <f>'SS taxation calculator'!$C$7+'SS taxation calculator'!$C$8+'SS taxation calculator'!$C$9+B1492</f>
        <v>433000</v>
      </c>
      <c r="N1492" s="55">
        <f>J1492+B1492+'SS taxation calculator'!$C$7</f>
        <v>433000</v>
      </c>
      <c r="O1492" s="55">
        <f t="shared" si="15"/>
        <v>31500</v>
      </c>
      <c r="P1492" s="132">
        <f>VLOOKUP('SS taxation calculator'!$C$12,'SS taxation calculator'!$BC$6:$BF$16,3,FALSE)</f>
        <v>0</v>
      </c>
      <c r="Q1492" s="132">
        <f>VLOOKUP('SS taxation calculator'!$C$12,'SS taxation calculator'!$BC$6:$BF$16,4,FALSE)</f>
        <v>0</v>
      </c>
      <c r="R1492" s="132">
        <f t="shared" si="8"/>
        <v>1</v>
      </c>
      <c r="S1492" s="205">
        <f>VLOOKUP('SS taxation calculator'!$C$12,'SS taxation calculator'!$BC$6:$BF$16,2,FALSE)</f>
        <v>0</v>
      </c>
      <c r="T1492" s="132">
        <f t="shared" si="9"/>
        <v>0</v>
      </c>
    </row>
    <row r="1493" ht="15.75" customHeight="1">
      <c r="A1493" s="55">
        <f t="shared" si="17"/>
        <v>402500</v>
      </c>
      <c r="B1493" s="52">
        <f t="shared" si="14"/>
        <v>434000</v>
      </c>
      <c r="C1493" s="51">
        <f>'SS taxation calculator'!$G$7</f>
        <v>0</v>
      </c>
      <c r="D1493" s="52">
        <f>'SS taxation calculator'!$C$7+B1493+'SS taxation calculator'!$C$8+'SS taxation calculator'!$C$9*0.5-'Line By Line'!$E$12</f>
        <v>434000</v>
      </c>
      <c r="E1493" s="52">
        <f>IF(D1493&lt;'Line By Line'!$E$14,0,MIN(D1493-'Line By Line'!$E$14,'Line By Line'!$E$16))</f>
        <v>12000</v>
      </c>
      <c r="F1493" s="52">
        <f t="shared" si="3"/>
        <v>0</v>
      </c>
      <c r="G1493" s="51" t="str">
        <f t="shared" si="4"/>
        <v>50% of All SS</v>
      </c>
      <c r="H1493" s="51">
        <f>IF('Line By Line'!$E$14&lt;D1493,D1493-'Line By Line'!$E$14-E1493,0)</f>
        <v>390000</v>
      </c>
      <c r="I1493" s="52">
        <f>H1493*'SS taxation calculator'!$E$32</f>
        <v>331500</v>
      </c>
      <c r="J1493" s="52">
        <f t="shared" si="5"/>
        <v>0</v>
      </c>
      <c r="K1493" s="204" t="str">
        <f t="shared" si="6"/>
        <v>#DIV/0!</v>
      </c>
      <c r="L1493" s="54" t="str">
        <f>CONCATENATE("Adding $",ROUND(B1493/1000,1),"K actually added $",ROUND((B1493+(J1493-'SS taxation calculator'!$G$8))/1000,1),"K")</f>
        <v>Adding $434K actually added $434K</v>
      </c>
      <c r="M1493" s="61">
        <f>'SS taxation calculator'!$C$7+'SS taxation calculator'!$C$8+'SS taxation calculator'!$C$9+B1493</f>
        <v>434000</v>
      </c>
      <c r="N1493" s="55">
        <f>J1493+B1493+'SS taxation calculator'!$C$7</f>
        <v>434000</v>
      </c>
      <c r="O1493" s="55">
        <f t="shared" si="15"/>
        <v>31500</v>
      </c>
      <c r="P1493" s="132">
        <f>VLOOKUP('SS taxation calculator'!$C$12,'SS taxation calculator'!$BC$6:$BF$16,3,FALSE)</f>
        <v>0</v>
      </c>
      <c r="Q1493" s="132">
        <f>VLOOKUP('SS taxation calculator'!$C$12,'SS taxation calculator'!$BC$6:$BF$16,4,FALSE)</f>
        <v>0</v>
      </c>
      <c r="R1493" s="132">
        <f t="shared" si="8"/>
        <v>1</v>
      </c>
      <c r="S1493" s="205">
        <f>VLOOKUP('SS taxation calculator'!$C$12,'SS taxation calculator'!$BC$6:$BF$16,2,FALSE)</f>
        <v>0</v>
      </c>
      <c r="T1493" s="132">
        <f t="shared" si="9"/>
        <v>0</v>
      </c>
    </row>
    <row r="1494" ht="15.75" customHeight="1">
      <c r="A1494" s="55">
        <f t="shared" si="17"/>
        <v>403500</v>
      </c>
      <c r="B1494" s="52">
        <f t="shared" si="14"/>
        <v>435000</v>
      </c>
      <c r="C1494" s="51">
        <f>'SS taxation calculator'!$G$7</f>
        <v>0</v>
      </c>
      <c r="D1494" s="52">
        <f>'SS taxation calculator'!$C$7+B1494+'SS taxation calculator'!$C$8+'SS taxation calculator'!$C$9*0.5-'Line By Line'!$E$12</f>
        <v>435000</v>
      </c>
      <c r="E1494" s="52">
        <f>IF(D1494&lt;'Line By Line'!$E$14,0,MIN(D1494-'Line By Line'!$E$14,'Line By Line'!$E$16))</f>
        <v>12000</v>
      </c>
      <c r="F1494" s="52">
        <f t="shared" si="3"/>
        <v>0</v>
      </c>
      <c r="G1494" s="51" t="str">
        <f t="shared" si="4"/>
        <v>50% of All SS</v>
      </c>
      <c r="H1494" s="51">
        <f>IF('Line By Line'!$E$14&lt;D1494,D1494-'Line By Line'!$E$14-E1494,0)</f>
        <v>391000</v>
      </c>
      <c r="I1494" s="52">
        <f>H1494*'SS taxation calculator'!$E$32</f>
        <v>332350</v>
      </c>
      <c r="J1494" s="52">
        <f t="shared" si="5"/>
        <v>0</v>
      </c>
      <c r="K1494" s="204" t="str">
        <f t="shared" si="6"/>
        <v>#DIV/0!</v>
      </c>
      <c r="L1494" s="54" t="str">
        <f>CONCATENATE("Adding $",ROUND(B1494/1000,1),"K actually added $",ROUND((B1494+(J1494-'SS taxation calculator'!$G$8))/1000,1),"K")</f>
        <v>Adding $435K actually added $435K</v>
      </c>
      <c r="M1494" s="61">
        <f>'SS taxation calculator'!$C$7+'SS taxation calculator'!$C$8+'SS taxation calculator'!$C$9+B1494</f>
        <v>435000</v>
      </c>
      <c r="N1494" s="55">
        <f>J1494+B1494+'SS taxation calculator'!$C$7</f>
        <v>435000</v>
      </c>
      <c r="O1494" s="55">
        <f t="shared" si="15"/>
        <v>31500</v>
      </c>
      <c r="P1494" s="132">
        <f>VLOOKUP('SS taxation calculator'!$C$12,'SS taxation calculator'!$BC$6:$BF$16,3,FALSE)</f>
        <v>0</v>
      </c>
      <c r="Q1494" s="132">
        <f>VLOOKUP('SS taxation calculator'!$C$12,'SS taxation calculator'!$BC$6:$BF$16,4,FALSE)</f>
        <v>0</v>
      </c>
      <c r="R1494" s="132">
        <f t="shared" si="8"/>
        <v>1</v>
      </c>
      <c r="S1494" s="205">
        <f>VLOOKUP('SS taxation calculator'!$C$12,'SS taxation calculator'!$BC$6:$BF$16,2,FALSE)</f>
        <v>0</v>
      </c>
      <c r="T1494" s="132">
        <f t="shared" si="9"/>
        <v>0</v>
      </c>
    </row>
    <row r="1495" ht="15.75" customHeight="1">
      <c r="A1495" s="55">
        <f t="shared" si="17"/>
        <v>404500</v>
      </c>
      <c r="B1495" s="52">
        <f t="shared" si="14"/>
        <v>436000</v>
      </c>
      <c r="C1495" s="51">
        <f>'SS taxation calculator'!$G$7</f>
        <v>0</v>
      </c>
      <c r="D1495" s="52">
        <f>'SS taxation calculator'!$C$7+B1495+'SS taxation calculator'!$C$8+'SS taxation calculator'!$C$9*0.5-'Line By Line'!$E$12</f>
        <v>436000</v>
      </c>
      <c r="E1495" s="52">
        <f>IF(D1495&lt;'Line By Line'!$E$14,0,MIN(D1495-'Line By Line'!$E$14,'Line By Line'!$E$16))</f>
        <v>12000</v>
      </c>
      <c r="F1495" s="52">
        <f t="shared" si="3"/>
        <v>0</v>
      </c>
      <c r="G1495" s="51" t="str">
        <f t="shared" si="4"/>
        <v>50% of All SS</v>
      </c>
      <c r="H1495" s="51">
        <f>IF('Line By Line'!$E$14&lt;D1495,D1495-'Line By Line'!$E$14-E1495,0)</f>
        <v>392000</v>
      </c>
      <c r="I1495" s="52">
        <f>H1495*'SS taxation calculator'!$E$32</f>
        <v>333200</v>
      </c>
      <c r="J1495" s="52">
        <f t="shared" si="5"/>
        <v>0</v>
      </c>
      <c r="K1495" s="204" t="str">
        <f t="shared" si="6"/>
        <v>#DIV/0!</v>
      </c>
      <c r="L1495" s="54" t="str">
        <f>CONCATENATE("Adding $",ROUND(B1495/1000,1),"K actually added $",ROUND((B1495+(J1495-'SS taxation calculator'!$G$8))/1000,1),"K")</f>
        <v>Adding $436K actually added $436K</v>
      </c>
      <c r="M1495" s="61">
        <f>'SS taxation calculator'!$C$7+'SS taxation calculator'!$C$8+'SS taxation calculator'!$C$9+B1495</f>
        <v>436000</v>
      </c>
      <c r="N1495" s="55">
        <f>J1495+B1495+'SS taxation calculator'!$C$7</f>
        <v>436000</v>
      </c>
      <c r="O1495" s="55">
        <f t="shared" si="15"/>
        <v>31500</v>
      </c>
      <c r="P1495" s="132">
        <f>VLOOKUP('SS taxation calculator'!$C$12,'SS taxation calculator'!$BC$6:$BF$16,3,FALSE)</f>
        <v>0</v>
      </c>
      <c r="Q1495" s="132">
        <f>VLOOKUP('SS taxation calculator'!$C$12,'SS taxation calculator'!$BC$6:$BF$16,4,FALSE)</f>
        <v>0</v>
      </c>
      <c r="R1495" s="132">
        <f t="shared" si="8"/>
        <v>1</v>
      </c>
      <c r="S1495" s="205">
        <f>VLOOKUP('SS taxation calculator'!$C$12,'SS taxation calculator'!$BC$6:$BF$16,2,FALSE)</f>
        <v>0</v>
      </c>
      <c r="T1495" s="132">
        <f t="shared" si="9"/>
        <v>0</v>
      </c>
    </row>
    <row r="1496" ht="15.75" customHeight="1">
      <c r="A1496" s="55">
        <f t="shared" si="17"/>
        <v>405500</v>
      </c>
      <c r="B1496" s="52">
        <f t="shared" si="14"/>
        <v>437000</v>
      </c>
      <c r="C1496" s="51">
        <f>'SS taxation calculator'!$G$7</f>
        <v>0</v>
      </c>
      <c r="D1496" s="52">
        <f>'SS taxation calculator'!$C$7+B1496+'SS taxation calculator'!$C$8+'SS taxation calculator'!$C$9*0.5-'Line By Line'!$E$12</f>
        <v>437000</v>
      </c>
      <c r="E1496" s="52">
        <f>IF(D1496&lt;'Line By Line'!$E$14,0,MIN(D1496-'Line By Line'!$E$14,'Line By Line'!$E$16))</f>
        <v>12000</v>
      </c>
      <c r="F1496" s="52">
        <f t="shared" si="3"/>
        <v>0</v>
      </c>
      <c r="G1496" s="51" t="str">
        <f t="shared" si="4"/>
        <v>50% of All SS</v>
      </c>
      <c r="H1496" s="51">
        <f>IF('Line By Line'!$E$14&lt;D1496,D1496-'Line By Line'!$E$14-E1496,0)</f>
        <v>393000</v>
      </c>
      <c r="I1496" s="52">
        <f>H1496*'SS taxation calculator'!$E$32</f>
        <v>334050</v>
      </c>
      <c r="J1496" s="52">
        <f t="shared" si="5"/>
        <v>0</v>
      </c>
      <c r="K1496" s="204" t="str">
        <f t="shared" si="6"/>
        <v>#DIV/0!</v>
      </c>
      <c r="L1496" s="54" t="str">
        <f>CONCATENATE("Adding $",ROUND(B1496/1000,1),"K actually added $",ROUND((B1496+(J1496-'SS taxation calculator'!$G$8))/1000,1),"K")</f>
        <v>Adding $437K actually added $437K</v>
      </c>
      <c r="M1496" s="61">
        <f>'SS taxation calculator'!$C$7+'SS taxation calculator'!$C$8+'SS taxation calculator'!$C$9+B1496</f>
        <v>437000</v>
      </c>
      <c r="N1496" s="55">
        <f>J1496+B1496+'SS taxation calculator'!$C$7</f>
        <v>437000</v>
      </c>
      <c r="O1496" s="55">
        <f t="shared" si="15"/>
        <v>31500</v>
      </c>
      <c r="P1496" s="132">
        <f>VLOOKUP('SS taxation calculator'!$C$12,'SS taxation calculator'!$BC$6:$BF$16,3,FALSE)</f>
        <v>0</v>
      </c>
      <c r="Q1496" s="132">
        <f>VLOOKUP('SS taxation calculator'!$C$12,'SS taxation calculator'!$BC$6:$BF$16,4,FALSE)</f>
        <v>0</v>
      </c>
      <c r="R1496" s="132">
        <f t="shared" si="8"/>
        <v>1</v>
      </c>
      <c r="S1496" s="205">
        <f>VLOOKUP('SS taxation calculator'!$C$12,'SS taxation calculator'!$BC$6:$BF$16,2,FALSE)</f>
        <v>0</v>
      </c>
      <c r="T1496" s="132">
        <f t="shared" si="9"/>
        <v>0</v>
      </c>
    </row>
    <row r="1497" ht="15.75" customHeight="1">
      <c r="A1497" s="55">
        <f t="shared" si="17"/>
        <v>406500</v>
      </c>
      <c r="B1497" s="52">
        <f t="shared" si="14"/>
        <v>438000</v>
      </c>
      <c r="C1497" s="51">
        <f>'SS taxation calculator'!$G$7</f>
        <v>0</v>
      </c>
      <c r="D1497" s="52">
        <f>'SS taxation calculator'!$C$7+B1497+'SS taxation calculator'!$C$8+'SS taxation calculator'!$C$9*0.5-'Line By Line'!$E$12</f>
        <v>438000</v>
      </c>
      <c r="E1497" s="52">
        <f>IF(D1497&lt;'Line By Line'!$E$14,0,MIN(D1497-'Line By Line'!$E$14,'Line By Line'!$E$16))</f>
        <v>12000</v>
      </c>
      <c r="F1497" s="52">
        <f t="shared" si="3"/>
        <v>0</v>
      </c>
      <c r="G1497" s="51" t="str">
        <f t="shared" si="4"/>
        <v>50% of All SS</v>
      </c>
      <c r="H1497" s="51">
        <f>IF('Line By Line'!$E$14&lt;D1497,D1497-'Line By Line'!$E$14-E1497,0)</f>
        <v>394000</v>
      </c>
      <c r="I1497" s="52">
        <f>H1497*'SS taxation calculator'!$E$32</f>
        <v>334900</v>
      </c>
      <c r="J1497" s="52">
        <f t="shared" si="5"/>
        <v>0</v>
      </c>
      <c r="K1497" s="204" t="str">
        <f t="shared" si="6"/>
        <v>#DIV/0!</v>
      </c>
      <c r="L1497" s="54" t="str">
        <f>CONCATENATE("Adding $",ROUND(B1497/1000,1),"K actually added $",ROUND((B1497+(J1497-'SS taxation calculator'!$G$8))/1000,1),"K")</f>
        <v>Adding $438K actually added $438K</v>
      </c>
      <c r="M1497" s="61">
        <f>'SS taxation calculator'!$C$7+'SS taxation calculator'!$C$8+'SS taxation calculator'!$C$9+B1497</f>
        <v>438000</v>
      </c>
      <c r="N1497" s="55">
        <f>J1497+B1497+'SS taxation calculator'!$C$7</f>
        <v>438000</v>
      </c>
      <c r="O1497" s="55">
        <f t="shared" si="15"/>
        <v>31500</v>
      </c>
      <c r="P1497" s="132">
        <f>VLOOKUP('SS taxation calculator'!$C$12,'SS taxation calculator'!$BC$6:$BF$16,3,FALSE)</f>
        <v>0</v>
      </c>
      <c r="Q1497" s="132">
        <f>VLOOKUP('SS taxation calculator'!$C$12,'SS taxation calculator'!$BC$6:$BF$16,4,FALSE)</f>
        <v>0</v>
      </c>
      <c r="R1497" s="132">
        <f t="shared" si="8"/>
        <v>1</v>
      </c>
      <c r="S1497" s="205">
        <f>VLOOKUP('SS taxation calculator'!$C$12,'SS taxation calculator'!$BC$6:$BF$16,2,FALSE)</f>
        <v>0</v>
      </c>
      <c r="T1497" s="132">
        <f t="shared" si="9"/>
        <v>0</v>
      </c>
    </row>
    <row r="1498" ht="15.75" customHeight="1">
      <c r="A1498" s="55">
        <f t="shared" si="17"/>
        <v>407500</v>
      </c>
      <c r="B1498" s="52">
        <f t="shared" si="14"/>
        <v>439000</v>
      </c>
      <c r="C1498" s="51">
        <f>'SS taxation calculator'!$G$7</f>
        <v>0</v>
      </c>
      <c r="D1498" s="52">
        <f>'SS taxation calculator'!$C$7+B1498+'SS taxation calculator'!$C$8+'SS taxation calculator'!$C$9*0.5-'Line By Line'!$E$12</f>
        <v>439000</v>
      </c>
      <c r="E1498" s="52">
        <f>IF(D1498&lt;'Line By Line'!$E$14,0,MIN(D1498-'Line By Line'!$E$14,'Line By Line'!$E$16))</f>
        <v>12000</v>
      </c>
      <c r="F1498" s="52">
        <f t="shared" si="3"/>
        <v>0</v>
      </c>
      <c r="G1498" s="51" t="str">
        <f t="shared" si="4"/>
        <v>50% of All SS</v>
      </c>
      <c r="H1498" s="51">
        <f>IF('Line By Line'!$E$14&lt;D1498,D1498-'Line By Line'!$E$14-E1498,0)</f>
        <v>395000</v>
      </c>
      <c r="I1498" s="52">
        <f>H1498*'SS taxation calculator'!$E$32</f>
        <v>335750</v>
      </c>
      <c r="J1498" s="52">
        <f t="shared" si="5"/>
        <v>0</v>
      </c>
      <c r="K1498" s="204" t="str">
        <f t="shared" si="6"/>
        <v>#DIV/0!</v>
      </c>
      <c r="L1498" s="54" t="str">
        <f>CONCATENATE("Adding $",ROUND(B1498/1000,1),"K actually added $",ROUND((B1498+(J1498-'SS taxation calculator'!$G$8))/1000,1),"K")</f>
        <v>Adding $439K actually added $439K</v>
      </c>
      <c r="M1498" s="61">
        <f>'SS taxation calculator'!$C$7+'SS taxation calculator'!$C$8+'SS taxation calculator'!$C$9+B1498</f>
        <v>439000</v>
      </c>
      <c r="N1498" s="55">
        <f>J1498+B1498+'SS taxation calculator'!$C$7</f>
        <v>439000</v>
      </c>
      <c r="O1498" s="55">
        <f t="shared" si="15"/>
        <v>31500</v>
      </c>
      <c r="P1498" s="132">
        <f>VLOOKUP('SS taxation calculator'!$C$12,'SS taxation calculator'!$BC$6:$BF$16,3,FALSE)</f>
        <v>0</v>
      </c>
      <c r="Q1498" s="132">
        <f>VLOOKUP('SS taxation calculator'!$C$12,'SS taxation calculator'!$BC$6:$BF$16,4,FALSE)</f>
        <v>0</v>
      </c>
      <c r="R1498" s="132">
        <f t="shared" si="8"/>
        <v>1</v>
      </c>
      <c r="S1498" s="205">
        <f>VLOOKUP('SS taxation calculator'!$C$12,'SS taxation calculator'!$BC$6:$BF$16,2,FALSE)</f>
        <v>0</v>
      </c>
      <c r="T1498" s="132">
        <f t="shared" si="9"/>
        <v>0</v>
      </c>
    </row>
    <row r="1499" ht="15.75" customHeight="1">
      <c r="A1499" s="55">
        <f t="shared" si="17"/>
        <v>408500</v>
      </c>
      <c r="B1499" s="52">
        <f t="shared" si="14"/>
        <v>440000</v>
      </c>
      <c r="C1499" s="51">
        <f>'SS taxation calculator'!$G$7</f>
        <v>0</v>
      </c>
      <c r="D1499" s="52">
        <f>'SS taxation calculator'!$C$7+B1499+'SS taxation calculator'!$C$8+'SS taxation calculator'!$C$9*0.5-'Line By Line'!$E$12</f>
        <v>440000</v>
      </c>
      <c r="E1499" s="52">
        <f>IF(D1499&lt;'Line By Line'!$E$14,0,MIN(D1499-'Line By Line'!$E$14,'Line By Line'!$E$16))</f>
        <v>12000</v>
      </c>
      <c r="F1499" s="52">
        <f t="shared" si="3"/>
        <v>0</v>
      </c>
      <c r="G1499" s="51" t="str">
        <f t="shared" si="4"/>
        <v>50% of All SS</v>
      </c>
      <c r="H1499" s="51">
        <f>IF('Line By Line'!$E$14&lt;D1499,D1499-'Line By Line'!$E$14-E1499,0)</f>
        <v>396000</v>
      </c>
      <c r="I1499" s="52">
        <f>H1499*'SS taxation calculator'!$E$32</f>
        <v>336600</v>
      </c>
      <c r="J1499" s="52">
        <f t="shared" si="5"/>
        <v>0</v>
      </c>
      <c r="K1499" s="204" t="str">
        <f t="shared" si="6"/>
        <v>#DIV/0!</v>
      </c>
      <c r="L1499" s="54" t="str">
        <f>CONCATENATE("Adding $",ROUND(B1499/1000,1),"K actually added $",ROUND((B1499+(J1499-'SS taxation calculator'!$G$8))/1000,1),"K")</f>
        <v>Adding $440K actually added $440K</v>
      </c>
      <c r="M1499" s="61">
        <f>'SS taxation calculator'!$C$7+'SS taxation calculator'!$C$8+'SS taxation calculator'!$C$9+B1499</f>
        <v>440000</v>
      </c>
      <c r="N1499" s="55">
        <f>J1499+B1499+'SS taxation calculator'!$C$7</f>
        <v>440000</v>
      </c>
      <c r="O1499" s="55">
        <f t="shared" si="15"/>
        <v>31500</v>
      </c>
      <c r="P1499" s="132">
        <f>VLOOKUP('SS taxation calculator'!$C$12,'SS taxation calculator'!$BC$6:$BF$16,3,FALSE)</f>
        <v>0</v>
      </c>
      <c r="Q1499" s="132">
        <f>VLOOKUP('SS taxation calculator'!$C$12,'SS taxation calculator'!$BC$6:$BF$16,4,FALSE)</f>
        <v>0</v>
      </c>
      <c r="R1499" s="132">
        <f t="shared" si="8"/>
        <v>1</v>
      </c>
      <c r="S1499" s="205">
        <f>VLOOKUP('SS taxation calculator'!$C$12,'SS taxation calculator'!$BC$6:$BF$16,2,FALSE)</f>
        <v>0</v>
      </c>
      <c r="T1499" s="132">
        <f t="shared" si="9"/>
        <v>0</v>
      </c>
    </row>
    <row r="1500" ht="15.75" customHeight="1">
      <c r="A1500" s="55">
        <f t="shared" si="17"/>
        <v>409500</v>
      </c>
      <c r="B1500" s="52">
        <f t="shared" si="14"/>
        <v>441000</v>
      </c>
      <c r="C1500" s="51">
        <f>'SS taxation calculator'!$G$7</f>
        <v>0</v>
      </c>
      <c r="D1500" s="52">
        <f>'SS taxation calculator'!$C$7+B1500+'SS taxation calculator'!$C$8+'SS taxation calculator'!$C$9*0.5-'Line By Line'!$E$12</f>
        <v>441000</v>
      </c>
      <c r="E1500" s="52">
        <f>IF(D1500&lt;'Line By Line'!$E$14,0,MIN(D1500-'Line By Line'!$E$14,'Line By Line'!$E$16))</f>
        <v>12000</v>
      </c>
      <c r="F1500" s="52">
        <f t="shared" si="3"/>
        <v>0</v>
      </c>
      <c r="G1500" s="51" t="str">
        <f t="shared" si="4"/>
        <v>50% of All SS</v>
      </c>
      <c r="H1500" s="51">
        <f>IF('Line By Line'!$E$14&lt;D1500,D1500-'Line By Line'!$E$14-E1500,0)</f>
        <v>397000</v>
      </c>
      <c r="I1500" s="52">
        <f>H1500*'SS taxation calculator'!$E$32</f>
        <v>337450</v>
      </c>
      <c r="J1500" s="52">
        <f t="shared" si="5"/>
        <v>0</v>
      </c>
      <c r="K1500" s="204" t="str">
        <f t="shared" si="6"/>
        <v>#DIV/0!</v>
      </c>
      <c r="L1500" s="54" t="str">
        <f>CONCATENATE("Adding $",ROUND(B1500/1000,1),"K actually added $",ROUND((B1500+(J1500-'SS taxation calculator'!$G$8))/1000,1),"K")</f>
        <v>Adding $441K actually added $441K</v>
      </c>
      <c r="M1500" s="61">
        <f>'SS taxation calculator'!$C$7+'SS taxation calculator'!$C$8+'SS taxation calculator'!$C$9+B1500</f>
        <v>441000</v>
      </c>
      <c r="N1500" s="55">
        <f>J1500+B1500+'SS taxation calculator'!$C$7</f>
        <v>441000</v>
      </c>
      <c r="O1500" s="55">
        <f t="shared" si="15"/>
        <v>31500</v>
      </c>
      <c r="P1500" s="132">
        <f>VLOOKUP('SS taxation calculator'!$C$12,'SS taxation calculator'!$BC$6:$BF$16,3,FALSE)</f>
        <v>0</v>
      </c>
      <c r="Q1500" s="132">
        <f>VLOOKUP('SS taxation calculator'!$C$12,'SS taxation calculator'!$BC$6:$BF$16,4,FALSE)</f>
        <v>0</v>
      </c>
      <c r="R1500" s="132">
        <f t="shared" si="8"/>
        <v>1</v>
      </c>
      <c r="S1500" s="205">
        <f>VLOOKUP('SS taxation calculator'!$C$12,'SS taxation calculator'!$BC$6:$BF$16,2,FALSE)</f>
        <v>0</v>
      </c>
      <c r="T1500" s="132">
        <f t="shared" si="9"/>
        <v>0</v>
      </c>
    </row>
    <row r="1501" ht="15.75" customHeight="1">
      <c r="A1501" s="55">
        <f t="shared" si="17"/>
        <v>410500</v>
      </c>
      <c r="B1501" s="52">
        <f t="shared" si="14"/>
        <v>442000</v>
      </c>
      <c r="C1501" s="51">
        <f>'SS taxation calculator'!$G$7</f>
        <v>0</v>
      </c>
      <c r="D1501" s="52">
        <f>'SS taxation calculator'!$C$7+B1501+'SS taxation calculator'!$C$8+'SS taxation calculator'!$C$9*0.5-'Line By Line'!$E$12</f>
        <v>442000</v>
      </c>
      <c r="E1501" s="52">
        <f>IF(D1501&lt;'Line By Line'!$E$14,0,MIN(D1501-'Line By Line'!$E$14,'Line By Line'!$E$16))</f>
        <v>12000</v>
      </c>
      <c r="F1501" s="52">
        <f t="shared" si="3"/>
        <v>0</v>
      </c>
      <c r="G1501" s="51" t="str">
        <f t="shared" si="4"/>
        <v>50% of All SS</v>
      </c>
      <c r="H1501" s="51">
        <f>IF('Line By Line'!$E$14&lt;D1501,D1501-'Line By Line'!$E$14-E1501,0)</f>
        <v>398000</v>
      </c>
      <c r="I1501" s="52">
        <f>H1501*'SS taxation calculator'!$E$32</f>
        <v>338300</v>
      </c>
      <c r="J1501" s="52">
        <f t="shared" si="5"/>
        <v>0</v>
      </c>
      <c r="K1501" s="204" t="str">
        <f t="shared" si="6"/>
        <v>#DIV/0!</v>
      </c>
      <c r="L1501" s="54" t="str">
        <f>CONCATENATE("Adding $",ROUND(B1501/1000,1),"K actually added $",ROUND((B1501+(J1501-'SS taxation calculator'!$G$8))/1000,1),"K")</f>
        <v>Adding $442K actually added $442K</v>
      </c>
      <c r="M1501" s="61">
        <f>'SS taxation calculator'!$C$7+'SS taxation calculator'!$C$8+'SS taxation calculator'!$C$9+B1501</f>
        <v>442000</v>
      </c>
      <c r="N1501" s="55">
        <f>J1501+B1501+'SS taxation calculator'!$C$7</f>
        <v>442000</v>
      </c>
      <c r="O1501" s="55">
        <f t="shared" si="15"/>
        <v>31500</v>
      </c>
      <c r="P1501" s="132">
        <f>VLOOKUP('SS taxation calculator'!$C$12,'SS taxation calculator'!$BC$6:$BF$16,3,FALSE)</f>
        <v>0</v>
      </c>
      <c r="Q1501" s="132">
        <f>VLOOKUP('SS taxation calculator'!$C$12,'SS taxation calculator'!$BC$6:$BF$16,4,FALSE)</f>
        <v>0</v>
      </c>
      <c r="R1501" s="132">
        <f t="shared" si="8"/>
        <v>1</v>
      </c>
      <c r="S1501" s="205">
        <f>VLOOKUP('SS taxation calculator'!$C$12,'SS taxation calculator'!$BC$6:$BF$16,2,FALSE)</f>
        <v>0</v>
      </c>
      <c r="T1501" s="132">
        <f t="shared" si="9"/>
        <v>0</v>
      </c>
    </row>
    <row r="1502" ht="15.75" customHeight="1">
      <c r="A1502" s="55">
        <f t="shared" si="17"/>
        <v>411500</v>
      </c>
      <c r="B1502" s="52">
        <f t="shared" si="14"/>
        <v>443000</v>
      </c>
      <c r="C1502" s="51">
        <f>'SS taxation calculator'!$G$7</f>
        <v>0</v>
      </c>
      <c r="D1502" s="52">
        <f>'SS taxation calculator'!$C$7+B1502+'SS taxation calculator'!$C$8+'SS taxation calculator'!$C$9*0.5-'Line By Line'!$E$12</f>
        <v>443000</v>
      </c>
      <c r="E1502" s="52">
        <f>IF(D1502&lt;'Line By Line'!$E$14,0,MIN(D1502-'Line By Line'!$E$14,'Line By Line'!$E$16))</f>
        <v>12000</v>
      </c>
      <c r="F1502" s="52">
        <f t="shared" si="3"/>
        <v>0</v>
      </c>
      <c r="G1502" s="51" t="str">
        <f t="shared" si="4"/>
        <v>50% of All SS</v>
      </c>
      <c r="H1502" s="51">
        <f>IF('Line By Line'!$E$14&lt;D1502,D1502-'Line By Line'!$E$14-E1502,0)</f>
        <v>399000</v>
      </c>
      <c r="I1502" s="52">
        <f>H1502*'SS taxation calculator'!$E$32</f>
        <v>339150</v>
      </c>
      <c r="J1502" s="52">
        <f t="shared" si="5"/>
        <v>0</v>
      </c>
      <c r="K1502" s="204" t="str">
        <f t="shared" si="6"/>
        <v>#DIV/0!</v>
      </c>
      <c r="L1502" s="54" t="str">
        <f>CONCATENATE("Adding $",ROUND(B1502/1000,1),"K actually added $",ROUND((B1502+(J1502-'SS taxation calculator'!$G$8))/1000,1),"K")</f>
        <v>Adding $443K actually added $443K</v>
      </c>
      <c r="M1502" s="61">
        <f>'SS taxation calculator'!$C$7+'SS taxation calculator'!$C$8+'SS taxation calculator'!$C$9+B1502</f>
        <v>443000</v>
      </c>
      <c r="N1502" s="55">
        <f>J1502+B1502+'SS taxation calculator'!$C$7</f>
        <v>443000</v>
      </c>
      <c r="O1502" s="55">
        <f t="shared" si="15"/>
        <v>31500</v>
      </c>
      <c r="P1502" s="132">
        <f>VLOOKUP('SS taxation calculator'!$C$12,'SS taxation calculator'!$BC$6:$BF$16,3,FALSE)</f>
        <v>0</v>
      </c>
      <c r="Q1502" s="132">
        <f>VLOOKUP('SS taxation calculator'!$C$12,'SS taxation calculator'!$BC$6:$BF$16,4,FALSE)</f>
        <v>0</v>
      </c>
      <c r="R1502" s="132">
        <f t="shared" si="8"/>
        <v>1</v>
      </c>
      <c r="S1502" s="205">
        <f>VLOOKUP('SS taxation calculator'!$C$12,'SS taxation calculator'!$BC$6:$BF$16,2,FALSE)</f>
        <v>0</v>
      </c>
      <c r="T1502" s="132">
        <f t="shared" si="9"/>
        <v>0</v>
      </c>
    </row>
    <row r="1503" ht="15.75" customHeight="1">
      <c r="A1503" s="55">
        <f t="shared" si="17"/>
        <v>412500</v>
      </c>
      <c r="B1503" s="52">
        <f t="shared" si="14"/>
        <v>444000</v>
      </c>
      <c r="C1503" s="51">
        <f>'SS taxation calculator'!$G$7</f>
        <v>0</v>
      </c>
      <c r="D1503" s="52">
        <f>'SS taxation calculator'!$C$7+B1503+'SS taxation calculator'!$C$8+'SS taxation calculator'!$C$9*0.5-'Line By Line'!$E$12</f>
        <v>444000</v>
      </c>
      <c r="E1503" s="52">
        <f>IF(D1503&lt;'Line By Line'!$E$14,0,MIN(D1503-'Line By Line'!$E$14,'Line By Line'!$E$16))</f>
        <v>12000</v>
      </c>
      <c r="F1503" s="52">
        <f t="shared" si="3"/>
        <v>0</v>
      </c>
      <c r="G1503" s="51" t="str">
        <f t="shared" si="4"/>
        <v>50% of All SS</v>
      </c>
      <c r="H1503" s="51">
        <f>IF('Line By Line'!$E$14&lt;D1503,D1503-'Line By Line'!$E$14-E1503,0)</f>
        <v>400000</v>
      </c>
      <c r="I1503" s="52">
        <f>H1503*'SS taxation calculator'!$E$32</f>
        <v>340000</v>
      </c>
      <c r="J1503" s="52">
        <f t="shared" si="5"/>
        <v>0</v>
      </c>
      <c r="K1503" s="204" t="str">
        <f t="shared" si="6"/>
        <v>#DIV/0!</v>
      </c>
      <c r="L1503" s="54" t="str">
        <f>CONCATENATE("Adding $",ROUND(B1503/1000,1),"K actually added $",ROUND((B1503+(J1503-'SS taxation calculator'!$G$8))/1000,1),"K")</f>
        <v>Adding $444K actually added $444K</v>
      </c>
      <c r="M1503" s="61">
        <f>'SS taxation calculator'!$C$7+'SS taxation calculator'!$C$8+'SS taxation calculator'!$C$9+B1503</f>
        <v>444000</v>
      </c>
      <c r="N1503" s="55">
        <f>J1503+B1503+'SS taxation calculator'!$C$7</f>
        <v>444000</v>
      </c>
      <c r="O1503" s="55">
        <f t="shared" si="15"/>
        <v>31500</v>
      </c>
      <c r="P1503" s="132">
        <f>VLOOKUP('SS taxation calculator'!$C$12,'SS taxation calculator'!$BC$6:$BF$16,3,FALSE)</f>
        <v>0</v>
      </c>
      <c r="Q1503" s="132">
        <f>VLOOKUP('SS taxation calculator'!$C$12,'SS taxation calculator'!$BC$6:$BF$16,4,FALSE)</f>
        <v>0</v>
      </c>
      <c r="R1503" s="132">
        <f t="shared" si="8"/>
        <v>1</v>
      </c>
      <c r="S1503" s="205">
        <f>VLOOKUP('SS taxation calculator'!$C$12,'SS taxation calculator'!$BC$6:$BF$16,2,FALSE)</f>
        <v>0</v>
      </c>
      <c r="T1503" s="132">
        <f t="shared" si="9"/>
        <v>0</v>
      </c>
    </row>
    <row r="1504" ht="15.75" customHeight="1">
      <c r="A1504" s="55">
        <f t="shared" si="17"/>
        <v>413500</v>
      </c>
      <c r="B1504" s="52">
        <f t="shared" si="14"/>
        <v>445000</v>
      </c>
      <c r="C1504" s="51">
        <f>'SS taxation calculator'!$G$7</f>
        <v>0</v>
      </c>
      <c r="D1504" s="52">
        <f>'SS taxation calculator'!$C$7+B1504+'SS taxation calculator'!$C$8+'SS taxation calculator'!$C$9*0.5-'Line By Line'!$E$12</f>
        <v>445000</v>
      </c>
      <c r="E1504" s="52">
        <f>IF(D1504&lt;'Line By Line'!$E$14,0,MIN(D1504-'Line By Line'!$E$14,'Line By Line'!$E$16))</f>
        <v>12000</v>
      </c>
      <c r="F1504" s="52">
        <f t="shared" si="3"/>
        <v>0</v>
      </c>
      <c r="G1504" s="51" t="str">
        <f t="shared" si="4"/>
        <v>50% of All SS</v>
      </c>
      <c r="H1504" s="51">
        <f>IF('Line By Line'!$E$14&lt;D1504,D1504-'Line By Line'!$E$14-E1504,0)</f>
        <v>401000</v>
      </c>
      <c r="I1504" s="52">
        <f>H1504*'SS taxation calculator'!$E$32</f>
        <v>340850</v>
      </c>
      <c r="J1504" s="52">
        <f t="shared" si="5"/>
        <v>0</v>
      </c>
      <c r="K1504" s="204" t="str">
        <f t="shared" si="6"/>
        <v>#DIV/0!</v>
      </c>
      <c r="L1504" s="54" t="str">
        <f>CONCATENATE("Adding $",ROUND(B1504/1000,1),"K actually added $",ROUND((B1504+(J1504-'SS taxation calculator'!$G$8))/1000,1),"K")</f>
        <v>Adding $445K actually added $445K</v>
      </c>
      <c r="M1504" s="61">
        <f>'SS taxation calculator'!$C$7+'SS taxation calculator'!$C$8+'SS taxation calculator'!$C$9+B1504</f>
        <v>445000</v>
      </c>
      <c r="N1504" s="55">
        <f>J1504+B1504+'SS taxation calculator'!$C$7</f>
        <v>445000</v>
      </c>
      <c r="O1504" s="55">
        <f t="shared" si="15"/>
        <v>31500</v>
      </c>
      <c r="P1504" s="132">
        <f>VLOOKUP('SS taxation calculator'!$C$12,'SS taxation calculator'!$BC$6:$BF$16,3,FALSE)</f>
        <v>0</v>
      </c>
      <c r="Q1504" s="132">
        <f>VLOOKUP('SS taxation calculator'!$C$12,'SS taxation calculator'!$BC$6:$BF$16,4,FALSE)</f>
        <v>0</v>
      </c>
      <c r="R1504" s="132">
        <f t="shared" si="8"/>
        <v>1</v>
      </c>
      <c r="S1504" s="205">
        <f>VLOOKUP('SS taxation calculator'!$C$12,'SS taxation calculator'!$BC$6:$BF$16,2,FALSE)</f>
        <v>0</v>
      </c>
      <c r="T1504" s="132">
        <f t="shared" si="9"/>
        <v>0</v>
      </c>
    </row>
    <row r="1505" ht="15.75" customHeight="1">
      <c r="A1505" s="55">
        <f t="shared" si="17"/>
        <v>414500</v>
      </c>
      <c r="B1505" s="52">
        <f t="shared" si="14"/>
        <v>446000</v>
      </c>
      <c r="C1505" s="51">
        <f>'SS taxation calculator'!$G$7</f>
        <v>0</v>
      </c>
      <c r="D1505" s="52">
        <f>'SS taxation calculator'!$C$7+B1505+'SS taxation calculator'!$C$8+'SS taxation calculator'!$C$9*0.5-'Line By Line'!$E$12</f>
        <v>446000</v>
      </c>
      <c r="E1505" s="52">
        <f>IF(D1505&lt;'Line By Line'!$E$14,0,MIN(D1505-'Line By Line'!$E$14,'Line By Line'!$E$16))</f>
        <v>12000</v>
      </c>
      <c r="F1505" s="52">
        <f t="shared" si="3"/>
        <v>0</v>
      </c>
      <c r="G1505" s="51" t="str">
        <f t="shared" si="4"/>
        <v>50% of All SS</v>
      </c>
      <c r="H1505" s="51">
        <f>IF('Line By Line'!$E$14&lt;D1505,D1505-'Line By Line'!$E$14-E1505,0)</f>
        <v>402000</v>
      </c>
      <c r="I1505" s="52">
        <f>H1505*'SS taxation calculator'!$E$32</f>
        <v>341700</v>
      </c>
      <c r="J1505" s="52">
        <f t="shared" si="5"/>
        <v>0</v>
      </c>
      <c r="K1505" s="204" t="str">
        <f t="shared" si="6"/>
        <v>#DIV/0!</v>
      </c>
      <c r="L1505" s="54" t="str">
        <f>CONCATENATE("Adding $",ROUND(B1505/1000,1),"K actually added $",ROUND((B1505+(J1505-'SS taxation calculator'!$G$8))/1000,1),"K")</f>
        <v>Adding $446K actually added $446K</v>
      </c>
      <c r="M1505" s="61">
        <f>'SS taxation calculator'!$C$7+'SS taxation calculator'!$C$8+'SS taxation calculator'!$C$9+B1505</f>
        <v>446000</v>
      </c>
      <c r="N1505" s="55">
        <f>J1505+B1505+'SS taxation calculator'!$C$7</f>
        <v>446000</v>
      </c>
      <c r="O1505" s="55">
        <f t="shared" si="15"/>
        <v>31500</v>
      </c>
      <c r="P1505" s="132">
        <f>VLOOKUP('SS taxation calculator'!$C$12,'SS taxation calculator'!$BC$6:$BF$16,3,FALSE)</f>
        <v>0</v>
      </c>
      <c r="Q1505" s="132">
        <f>VLOOKUP('SS taxation calculator'!$C$12,'SS taxation calculator'!$BC$6:$BF$16,4,FALSE)</f>
        <v>0</v>
      </c>
      <c r="R1505" s="132">
        <f t="shared" si="8"/>
        <v>1</v>
      </c>
      <c r="S1505" s="205">
        <f>VLOOKUP('SS taxation calculator'!$C$12,'SS taxation calculator'!$BC$6:$BF$16,2,FALSE)</f>
        <v>0</v>
      </c>
      <c r="T1505" s="132">
        <f t="shared" si="9"/>
        <v>0</v>
      </c>
    </row>
    <row r="1506" ht="15.75" customHeight="1">
      <c r="A1506" s="55">
        <f t="shared" si="17"/>
        <v>415500</v>
      </c>
      <c r="B1506" s="52">
        <f t="shared" si="14"/>
        <v>447000</v>
      </c>
      <c r="C1506" s="51">
        <f>'SS taxation calculator'!$G$7</f>
        <v>0</v>
      </c>
      <c r="D1506" s="52">
        <f>'SS taxation calculator'!$C$7+B1506+'SS taxation calculator'!$C$8+'SS taxation calculator'!$C$9*0.5-'Line By Line'!$E$12</f>
        <v>447000</v>
      </c>
      <c r="E1506" s="52">
        <f>IF(D1506&lt;'Line By Line'!$E$14,0,MIN(D1506-'Line By Line'!$E$14,'Line By Line'!$E$16))</f>
        <v>12000</v>
      </c>
      <c r="F1506" s="52">
        <f t="shared" si="3"/>
        <v>0</v>
      </c>
      <c r="G1506" s="51" t="str">
        <f t="shared" si="4"/>
        <v>50% of All SS</v>
      </c>
      <c r="H1506" s="51">
        <f>IF('Line By Line'!$E$14&lt;D1506,D1506-'Line By Line'!$E$14-E1506,0)</f>
        <v>403000</v>
      </c>
      <c r="I1506" s="52">
        <f>H1506*'SS taxation calculator'!$E$32</f>
        <v>342550</v>
      </c>
      <c r="J1506" s="52">
        <f t="shared" si="5"/>
        <v>0</v>
      </c>
      <c r="K1506" s="204" t="str">
        <f t="shared" si="6"/>
        <v>#DIV/0!</v>
      </c>
      <c r="L1506" s="54" t="str">
        <f>CONCATENATE("Adding $",ROUND(B1506/1000,1),"K actually added $",ROUND((B1506+(J1506-'SS taxation calculator'!$G$8))/1000,1),"K")</f>
        <v>Adding $447K actually added $447K</v>
      </c>
      <c r="M1506" s="61">
        <f>'SS taxation calculator'!$C$7+'SS taxation calculator'!$C$8+'SS taxation calculator'!$C$9+B1506</f>
        <v>447000</v>
      </c>
      <c r="N1506" s="55">
        <f>J1506+B1506+'SS taxation calculator'!$C$7</f>
        <v>447000</v>
      </c>
      <c r="O1506" s="55">
        <f t="shared" si="15"/>
        <v>31500</v>
      </c>
      <c r="P1506" s="132">
        <f>VLOOKUP('SS taxation calculator'!$C$12,'SS taxation calculator'!$BC$6:$BF$16,3,FALSE)</f>
        <v>0</v>
      </c>
      <c r="Q1506" s="132">
        <f>VLOOKUP('SS taxation calculator'!$C$12,'SS taxation calculator'!$BC$6:$BF$16,4,FALSE)</f>
        <v>0</v>
      </c>
      <c r="R1506" s="132">
        <f t="shared" si="8"/>
        <v>1</v>
      </c>
      <c r="S1506" s="205">
        <f>VLOOKUP('SS taxation calculator'!$C$12,'SS taxation calculator'!$BC$6:$BF$16,2,FALSE)</f>
        <v>0</v>
      </c>
      <c r="T1506" s="132">
        <f t="shared" si="9"/>
        <v>0</v>
      </c>
    </row>
    <row r="1507" ht="15.75" customHeight="1">
      <c r="A1507" s="55">
        <f t="shared" si="17"/>
        <v>416500</v>
      </c>
      <c r="B1507" s="52">
        <f t="shared" si="14"/>
        <v>448000</v>
      </c>
      <c r="C1507" s="51">
        <f>'SS taxation calculator'!$G$7</f>
        <v>0</v>
      </c>
      <c r="D1507" s="52">
        <f>'SS taxation calculator'!$C$7+B1507+'SS taxation calculator'!$C$8+'SS taxation calculator'!$C$9*0.5-'Line By Line'!$E$12</f>
        <v>448000</v>
      </c>
      <c r="E1507" s="52">
        <f>IF(D1507&lt;'Line By Line'!$E$14,0,MIN(D1507-'Line By Line'!$E$14,'Line By Line'!$E$16))</f>
        <v>12000</v>
      </c>
      <c r="F1507" s="52">
        <f t="shared" si="3"/>
        <v>0</v>
      </c>
      <c r="G1507" s="51" t="str">
        <f t="shared" si="4"/>
        <v>50% of All SS</v>
      </c>
      <c r="H1507" s="51">
        <f>IF('Line By Line'!$E$14&lt;D1507,D1507-'Line By Line'!$E$14-E1507,0)</f>
        <v>404000</v>
      </c>
      <c r="I1507" s="52">
        <f>H1507*'SS taxation calculator'!$E$32</f>
        <v>343400</v>
      </c>
      <c r="J1507" s="52">
        <f t="shared" si="5"/>
        <v>0</v>
      </c>
      <c r="K1507" s="204" t="str">
        <f t="shared" si="6"/>
        <v>#DIV/0!</v>
      </c>
      <c r="L1507" s="54" t="str">
        <f>CONCATENATE("Adding $",ROUND(B1507/1000,1),"K actually added $",ROUND((B1507+(J1507-'SS taxation calculator'!$G$8))/1000,1),"K")</f>
        <v>Adding $448K actually added $448K</v>
      </c>
      <c r="M1507" s="61">
        <f>'SS taxation calculator'!$C$7+'SS taxation calculator'!$C$8+'SS taxation calculator'!$C$9+B1507</f>
        <v>448000</v>
      </c>
      <c r="N1507" s="55">
        <f>J1507+B1507+'SS taxation calculator'!$C$7</f>
        <v>448000</v>
      </c>
      <c r="O1507" s="55">
        <f t="shared" si="15"/>
        <v>31500</v>
      </c>
      <c r="P1507" s="132">
        <f>VLOOKUP('SS taxation calculator'!$C$12,'SS taxation calculator'!$BC$6:$BF$16,3,FALSE)</f>
        <v>0</v>
      </c>
      <c r="Q1507" s="132">
        <f>VLOOKUP('SS taxation calculator'!$C$12,'SS taxation calculator'!$BC$6:$BF$16,4,FALSE)</f>
        <v>0</v>
      </c>
      <c r="R1507" s="132">
        <f t="shared" si="8"/>
        <v>1</v>
      </c>
      <c r="S1507" s="205">
        <f>VLOOKUP('SS taxation calculator'!$C$12,'SS taxation calculator'!$BC$6:$BF$16,2,FALSE)</f>
        <v>0</v>
      </c>
      <c r="T1507" s="132">
        <f t="shared" si="9"/>
        <v>0</v>
      </c>
    </row>
    <row r="1508" ht="15.75" customHeight="1">
      <c r="A1508" s="55">
        <f t="shared" si="17"/>
        <v>417500</v>
      </c>
      <c r="B1508" s="52">
        <f t="shared" si="14"/>
        <v>449000</v>
      </c>
      <c r="C1508" s="51">
        <f>'SS taxation calculator'!$G$7</f>
        <v>0</v>
      </c>
      <c r="D1508" s="52">
        <f>'SS taxation calculator'!$C$7+B1508+'SS taxation calculator'!$C$8+'SS taxation calculator'!$C$9*0.5-'Line By Line'!$E$12</f>
        <v>449000</v>
      </c>
      <c r="E1508" s="52">
        <f>IF(D1508&lt;'Line By Line'!$E$14,0,MIN(D1508-'Line By Line'!$E$14,'Line By Line'!$E$16))</f>
        <v>12000</v>
      </c>
      <c r="F1508" s="52">
        <f t="shared" si="3"/>
        <v>0</v>
      </c>
      <c r="G1508" s="51" t="str">
        <f t="shared" si="4"/>
        <v>50% of All SS</v>
      </c>
      <c r="H1508" s="51">
        <f>IF('Line By Line'!$E$14&lt;D1508,D1508-'Line By Line'!$E$14-E1508,0)</f>
        <v>405000</v>
      </c>
      <c r="I1508" s="52">
        <f>H1508*'SS taxation calculator'!$E$32</f>
        <v>344250</v>
      </c>
      <c r="J1508" s="52">
        <f t="shared" si="5"/>
        <v>0</v>
      </c>
      <c r="K1508" s="204" t="str">
        <f t="shared" si="6"/>
        <v>#DIV/0!</v>
      </c>
      <c r="L1508" s="54" t="str">
        <f>CONCATENATE("Adding $",ROUND(B1508/1000,1),"K actually added $",ROUND((B1508+(J1508-'SS taxation calculator'!$G$8))/1000,1),"K")</f>
        <v>Adding $449K actually added $449K</v>
      </c>
      <c r="M1508" s="61">
        <f>'SS taxation calculator'!$C$7+'SS taxation calculator'!$C$8+'SS taxation calculator'!$C$9+B1508</f>
        <v>449000</v>
      </c>
      <c r="N1508" s="55">
        <f>J1508+B1508+'SS taxation calculator'!$C$7</f>
        <v>449000</v>
      </c>
      <c r="O1508" s="55">
        <f t="shared" si="15"/>
        <v>31500</v>
      </c>
      <c r="P1508" s="132">
        <f>VLOOKUP('SS taxation calculator'!$C$12,'SS taxation calculator'!$BC$6:$BF$16,3,FALSE)</f>
        <v>0</v>
      </c>
      <c r="Q1508" s="132">
        <f>VLOOKUP('SS taxation calculator'!$C$12,'SS taxation calculator'!$BC$6:$BF$16,4,FALSE)</f>
        <v>0</v>
      </c>
      <c r="R1508" s="132">
        <f t="shared" si="8"/>
        <v>1</v>
      </c>
      <c r="S1508" s="205">
        <f>VLOOKUP('SS taxation calculator'!$C$12,'SS taxation calculator'!$BC$6:$BF$16,2,FALSE)</f>
        <v>0</v>
      </c>
      <c r="T1508" s="132">
        <f t="shared" si="9"/>
        <v>0</v>
      </c>
    </row>
    <row r="1509" ht="15.75" customHeight="1">
      <c r="A1509" s="55">
        <f t="shared" si="17"/>
        <v>418500</v>
      </c>
      <c r="B1509" s="52">
        <f t="shared" si="14"/>
        <v>450000</v>
      </c>
      <c r="C1509" s="51">
        <f>'SS taxation calculator'!$G$7</f>
        <v>0</v>
      </c>
      <c r="D1509" s="52">
        <f>'SS taxation calculator'!$C$7+B1509+'SS taxation calculator'!$C$8+'SS taxation calculator'!$C$9*0.5-'Line By Line'!$E$12</f>
        <v>450000</v>
      </c>
      <c r="E1509" s="52">
        <f>IF(D1509&lt;'Line By Line'!$E$14,0,MIN(D1509-'Line By Line'!$E$14,'Line By Line'!$E$16))</f>
        <v>12000</v>
      </c>
      <c r="F1509" s="52">
        <f t="shared" si="3"/>
        <v>0</v>
      </c>
      <c r="G1509" s="51" t="str">
        <f t="shared" si="4"/>
        <v>50% of All SS</v>
      </c>
      <c r="H1509" s="51">
        <f>IF('Line By Line'!$E$14&lt;D1509,D1509-'Line By Line'!$E$14-E1509,0)</f>
        <v>406000</v>
      </c>
      <c r="I1509" s="52">
        <f>H1509*'SS taxation calculator'!$E$32</f>
        <v>345100</v>
      </c>
      <c r="J1509" s="52">
        <f t="shared" si="5"/>
        <v>0</v>
      </c>
      <c r="K1509" s="204" t="str">
        <f t="shared" si="6"/>
        <v>#DIV/0!</v>
      </c>
      <c r="L1509" s="54" t="str">
        <f>CONCATENATE("Adding $",ROUND(B1509/1000,1),"K actually added $",ROUND((B1509+(J1509-'SS taxation calculator'!$G$8))/1000,1),"K")</f>
        <v>Adding $450K actually added $450K</v>
      </c>
      <c r="M1509" s="61">
        <f>'SS taxation calculator'!$C$7+'SS taxation calculator'!$C$8+'SS taxation calculator'!$C$9+B1509</f>
        <v>450000</v>
      </c>
      <c r="N1509" s="55">
        <f>J1509+B1509+'SS taxation calculator'!$C$7</f>
        <v>450000</v>
      </c>
      <c r="O1509" s="55">
        <f t="shared" si="15"/>
        <v>31500</v>
      </c>
      <c r="P1509" s="132">
        <f>VLOOKUP('SS taxation calculator'!$C$12,'SS taxation calculator'!$BC$6:$BF$16,3,FALSE)</f>
        <v>0</v>
      </c>
      <c r="Q1509" s="132">
        <f>VLOOKUP('SS taxation calculator'!$C$12,'SS taxation calculator'!$BC$6:$BF$16,4,FALSE)</f>
        <v>0</v>
      </c>
      <c r="R1509" s="132">
        <f t="shared" si="8"/>
        <v>1</v>
      </c>
      <c r="S1509" s="205">
        <f>VLOOKUP('SS taxation calculator'!$C$12,'SS taxation calculator'!$BC$6:$BF$16,2,FALSE)</f>
        <v>0</v>
      </c>
      <c r="T1509" s="132">
        <f t="shared" si="9"/>
        <v>0</v>
      </c>
    </row>
    <row r="1510" ht="15.75" customHeight="1">
      <c r="A1510" s="55">
        <f t="shared" si="17"/>
        <v>419500</v>
      </c>
      <c r="B1510" s="52">
        <f t="shared" si="14"/>
        <v>451000</v>
      </c>
      <c r="C1510" s="51">
        <f>'SS taxation calculator'!$G$7</f>
        <v>0</v>
      </c>
      <c r="D1510" s="52">
        <f>'SS taxation calculator'!$C$7+B1510+'SS taxation calculator'!$C$8+'SS taxation calculator'!$C$9*0.5-'Line By Line'!$E$12</f>
        <v>451000</v>
      </c>
      <c r="E1510" s="52">
        <f>IF(D1510&lt;'Line By Line'!$E$14,0,MIN(D1510-'Line By Line'!$E$14,'Line By Line'!$E$16))</f>
        <v>12000</v>
      </c>
      <c r="F1510" s="52">
        <f t="shared" si="3"/>
        <v>0</v>
      </c>
      <c r="G1510" s="51" t="str">
        <f t="shared" si="4"/>
        <v>50% of All SS</v>
      </c>
      <c r="H1510" s="51">
        <f>IF('Line By Line'!$E$14&lt;D1510,D1510-'Line By Line'!$E$14-E1510,0)</f>
        <v>407000</v>
      </c>
      <c r="I1510" s="52">
        <f>H1510*'SS taxation calculator'!$E$32</f>
        <v>345950</v>
      </c>
      <c r="J1510" s="52">
        <f t="shared" si="5"/>
        <v>0</v>
      </c>
      <c r="K1510" s="204" t="str">
        <f t="shared" si="6"/>
        <v>#DIV/0!</v>
      </c>
      <c r="L1510" s="54" t="str">
        <f>CONCATENATE("Adding $",ROUND(B1510/1000,1),"K actually added $",ROUND((B1510+(J1510-'SS taxation calculator'!$G$8))/1000,1),"K")</f>
        <v>Adding $451K actually added $451K</v>
      </c>
      <c r="M1510" s="61">
        <f>'SS taxation calculator'!$C$7+'SS taxation calculator'!$C$8+'SS taxation calculator'!$C$9+B1510</f>
        <v>451000</v>
      </c>
      <c r="N1510" s="55">
        <f>J1510+B1510+'SS taxation calculator'!$C$7</f>
        <v>451000</v>
      </c>
      <c r="O1510" s="55">
        <f t="shared" si="15"/>
        <v>31500</v>
      </c>
      <c r="P1510" s="132">
        <f>VLOOKUP('SS taxation calculator'!$C$12,'SS taxation calculator'!$BC$6:$BF$16,3,FALSE)</f>
        <v>0</v>
      </c>
      <c r="Q1510" s="132">
        <f>VLOOKUP('SS taxation calculator'!$C$12,'SS taxation calculator'!$BC$6:$BF$16,4,FALSE)</f>
        <v>0</v>
      </c>
      <c r="R1510" s="132">
        <f t="shared" si="8"/>
        <v>1</v>
      </c>
      <c r="S1510" s="205">
        <f>VLOOKUP('SS taxation calculator'!$C$12,'SS taxation calculator'!$BC$6:$BF$16,2,FALSE)</f>
        <v>0</v>
      </c>
      <c r="T1510" s="132">
        <f t="shared" si="9"/>
        <v>0</v>
      </c>
    </row>
    <row r="1511" ht="15.75" customHeight="1">
      <c r="A1511" s="55">
        <f t="shared" si="17"/>
        <v>420500</v>
      </c>
      <c r="B1511" s="52">
        <f t="shared" si="14"/>
        <v>452000</v>
      </c>
      <c r="C1511" s="51">
        <f>'SS taxation calculator'!$G$7</f>
        <v>0</v>
      </c>
      <c r="D1511" s="52">
        <f>'SS taxation calculator'!$C$7+B1511+'SS taxation calculator'!$C$8+'SS taxation calculator'!$C$9*0.5-'Line By Line'!$E$12</f>
        <v>452000</v>
      </c>
      <c r="E1511" s="52">
        <f>IF(D1511&lt;'Line By Line'!$E$14,0,MIN(D1511-'Line By Line'!$E$14,'Line By Line'!$E$16))</f>
        <v>12000</v>
      </c>
      <c r="F1511" s="52">
        <f t="shared" si="3"/>
        <v>0</v>
      </c>
      <c r="G1511" s="51" t="str">
        <f t="shared" si="4"/>
        <v>50% of All SS</v>
      </c>
      <c r="H1511" s="51">
        <f>IF('Line By Line'!$E$14&lt;D1511,D1511-'Line By Line'!$E$14-E1511,0)</f>
        <v>408000</v>
      </c>
      <c r="I1511" s="52">
        <f>H1511*'SS taxation calculator'!$E$32</f>
        <v>346800</v>
      </c>
      <c r="J1511" s="52">
        <f t="shared" si="5"/>
        <v>0</v>
      </c>
      <c r="K1511" s="204" t="str">
        <f t="shared" si="6"/>
        <v>#DIV/0!</v>
      </c>
      <c r="L1511" s="54" t="str">
        <f>CONCATENATE("Adding $",ROUND(B1511/1000,1),"K actually added $",ROUND((B1511+(J1511-'SS taxation calculator'!$G$8))/1000,1),"K")</f>
        <v>Adding $452K actually added $452K</v>
      </c>
      <c r="M1511" s="61">
        <f>'SS taxation calculator'!$C$7+'SS taxation calculator'!$C$8+'SS taxation calculator'!$C$9+B1511</f>
        <v>452000</v>
      </c>
      <c r="N1511" s="55">
        <f>J1511+B1511+'SS taxation calculator'!$C$7</f>
        <v>452000</v>
      </c>
      <c r="O1511" s="55">
        <f t="shared" si="15"/>
        <v>31500</v>
      </c>
      <c r="P1511" s="132">
        <f>VLOOKUP('SS taxation calculator'!$C$12,'SS taxation calculator'!$BC$6:$BF$16,3,FALSE)</f>
        <v>0</v>
      </c>
      <c r="Q1511" s="132">
        <f>VLOOKUP('SS taxation calculator'!$C$12,'SS taxation calculator'!$BC$6:$BF$16,4,FALSE)</f>
        <v>0</v>
      </c>
      <c r="R1511" s="132">
        <f t="shared" si="8"/>
        <v>1</v>
      </c>
      <c r="S1511" s="205">
        <f>VLOOKUP('SS taxation calculator'!$C$12,'SS taxation calculator'!$BC$6:$BF$16,2,FALSE)</f>
        <v>0</v>
      </c>
      <c r="T1511" s="132">
        <f t="shared" si="9"/>
        <v>0</v>
      </c>
    </row>
    <row r="1512" ht="15.75" customHeight="1">
      <c r="A1512" s="55">
        <f t="shared" si="17"/>
        <v>421500</v>
      </c>
      <c r="B1512" s="52">
        <f t="shared" si="14"/>
        <v>453000</v>
      </c>
      <c r="C1512" s="51">
        <f>'SS taxation calculator'!$G$7</f>
        <v>0</v>
      </c>
      <c r="D1512" s="52">
        <f>'SS taxation calculator'!$C$7+B1512+'SS taxation calculator'!$C$8+'SS taxation calculator'!$C$9*0.5-'Line By Line'!$E$12</f>
        <v>453000</v>
      </c>
      <c r="E1512" s="52">
        <f>IF(D1512&lt;'Line By Line'!$E$14,0,MIN(D1512-'Line By Line'!$E$14,'Line By Line'!$E$16))</f>
        <v>12000</v>
      </c>
      <c r="F1512" s="52">
        <f t="shared" si="3"/>
        <v>0</v>
      </c>
      <c r="G1512" s="51" t="str">
        <f t="shared" si="4"/>
        <v>50% of All SS</v>
      </c>
      <c r="H1512" s="51">
        <f>IF('Line By Line'!$E$14&lt;D1512,D1512-'Line By Line'!$E$14-E1512,0)</f>
        <v>409000</v>
      </c>
      <c r="I1512" s="52">
        <f>H1512*'SS taxation calculator'!$E$32</f>
        <v>347650</v>
      </c>
      <c r="J1512" s="52">
        <f t="shared" si="5"/>
        <v>0</v>
      </c>
      <c r="K1512" s="204" t="str">
        <f t="shared" si="6"/>
        <v>#DIV/0!</v>
      </c>
      <c r="L1512" s="54" t="str">
        <f>CONCATENATE("Adding $",ROUND(B1512/1000,1),"K actually added $",ROUND((B1512+(J1512-'SS taxation calculator'!$G$8))/1000,1),"K")</f>
        <v>Adding $453K actually added $453K</v>
      </c>
      <c r="M1512" s="61">
        <f>'SS taxation calculator'!$C$7+'SS taxation calculator'!$C$8+'SS taxation calculator'!$C$9+B1512</f>
        <v>453000</v>
      </c>
      <c r="N1512" s="55">
        <f>J1512+B1512+'SS taxation calculator'!$C$7</f>
        <v>453000</v>
      </c>
      <c r="O1512" s="55">
        <f t="shared" si="15"/>
        <v>31500</v>
      </c>
      <c r="P1512" s="132">
        <f>VLOOKUP('SS taxation calculator'!$C$12,'SS taxation calculator'!$BC$6:$BF$16,3,FALSE)</f>
        <v>0</v>
      </c>
      <c r="Q1512" s="132">
        <f>VLOOKUP('SS taxation calculator'!$C$12,'SS taxation calculator'!$BC$6:$BF$16,4,FALSE)</f>
        <v>0</v>
      </c>
      <c r="R1512" s="132">
        <f t="shared" si="8"/>
        <v>1</v>
      </c>
      <c r="S1512" s="205">
        <f>VLOOKUP('SS taxation calculator'!$C$12,'SS taxation calculator'!$BC$6:$BF$16,2,FALSE)</f>
        <v>0</v>
      </c>
      <c r="T1512" s="132">
        <f t="shared" si="9"/>
        <v>0</v>
      </c>
    </row>
    <row r="1513" ht="15.75" customHeight="1">
      <c r="A1513" s="55">
        <f t="shared" si="17"/>
        <v>422500</v>
      </c>
      <c r="B1513" s="52">
        <f t="shared" si="14"/>
        <v>454000</v>
      </c>
      <c r="C1513" s="51">
        <f>'SS taxation calculator'!$G$7</f>
        <v>0</v>
      </c>
      <c r="D1513" s="52">
        <f>'SS taxation calculator'!$C$7+B1513+'SS taxation calculator'!$C$8+'SS taxation calculator'!$C$9*0.5-'Line By Line'!$E$12</f>
        <v>454000</v>
      </c>
      <c r="E1513" s="52">
        <f>IF(D1513&lt;'Line By Line'!$E$14,0,MIN(D1513-'Line By Line'!$E$14,'Line By Line'!$E$16))</f>
        <v>12000</v>
      </c>
      <c r="F1513" s="52">
        <f t="shared" si="3"/>
        <v>0</v>
      </c>
      <c r="G1513" s="51" t="str">
        <f t="shared" si="4"/>
        <v>50% of All SS</v>
      </c>
      <c r="H1513" s="51">
        <f>IF('Line By Line'!$E$14&lt;D1513,D1513-'Line By Line'!$E$14-E1513,0)</f>
        <v>410000</v>
      </c>
      <c r="I1513" s="52">
        <f>H1513*'SS taxation calculator'!$E$32</f>
        <v>348500</v>
      </c>
      <c r="J1513" s="52">
        <f t="shared" si="5"/>
        <v>0</v>
      </c>
      <c r="K1513" s="204" t="str">
        <f t="shared" si="6"/>
        <v>#DIV/0!</v>
      </c>
      <c r="L1513" s="54" t="str">
        <f>CONCATENATE("Adding $",ROUND(B1513/1000,1),"K actually added $",ROUND((B1513+(J1513-'SS taxation calculator'!$G$8))/1000,1),"K")</f>
        <v>Adding $454K actually added $454K</v>
      </c>
      <c r="M1513" s="61">
        <f>'SS taxation calculator'!$C$7+'SS taxation calculator'!$C$8+'SS taxation calculator'!$C$9+B1513</f>
        <v>454000</v>
      </c>
      <c r="N1513" s="55">
        <f>J1513+B1513+'SS taxation calculator'!$C$7</f>
        <v>454000</v>
      </c>
      <c r="O1513" s="55">
        <f t="shared" si="15"/>
        <v>31500</v>
      </c>
      <c r="P1513" s="132">
        <f>VLOOKUP('SS taxation calculator'!$C$12,'SS taxation calculator'!$BC$6:$BF$16,3,FALSE)</f>
        <v>0</v>
      </c>
      <c r="Q1513" s="132">
        <f>VLOOKUP('SS taxation calculator'!$C$12,'SS taxation calculator'!$BC$6:$BF$16,4,FALSE)</f>
        <v>0</v>
      </c>
      <c r="R1513" s="132">
        <f t="shared" si="8"/>
        <v>1</v>
      </c>
      <c r="S1513" s="205">
        <f>VLOOKUP('SS taxation calculator'!$C$12,'SS taxation calculator'!$BC$6:$BF$16,2,FALSE)</f>
        <v>0</v>
      </c>
      <c r="T1513" s="132">
        <f t="shared" si="9"/>
        <v>0</v>
      </c>
    </row>
    <row r="1514" ht="15.75" customHeight="1">
      <c r="A1514" s="55">
        <f t="shared" si="17"/>
        <v>423500</v>
      </c>
      <c r="B1514" s="52">
        <f t="shared" si="14"/>
        <v>455000</v>
      </c>
      <c r="C1514" s="51">
        <f>'SS taxation calculator'!$G$7</f>
        <v>0</v>
      </c>
      <c r="D1514" s="52">
        <f>'SS taxation calculator'!$C$7+B1514+'SS taxation calculator'!$C$8+'SS taxation calculator'!$C$9*0.5-'Line By Line'!$E$12</f>
        <v>455000</v>
      </c>
      <c r="E1514" s="52">
        <f>IF(D1514&lt;'Line By Line'!$E$14,0,MIN(D1514-'Line By Line'!$E$14,'Line By Line'!$E$16))</f>
        <v>12000</v>
      </c>
      <c r="F1514" s="52">
        <f t="shared" si="3"/>
        <v>0</v>
      </c>
      <c r="G1514" s="51" t="str">
        <f t="shared" si="4"/>
        <v>50% of All SS</v>
      </c>
      <c r="H1514" s="51">
        <f>IF('Line By Line'!$E$14&lt;D1514,D1514-'Line By Line'!$E$14-E1514,0)</f>
        <v>411000</v>
      </c>
      <c r="I1514" s="52">
        <f>H1514*'SS taxation calculator'!$E$32</f>
        <v>349350</v>
      </c>
      <c r="J1514" s="52">
        <f t="shared" si="5"/>
        <v>0</v>
      </c>
      <c r="K1514" s="204" t="str">
        <f t="shared" si="6"/>
        <v>#DIV/0!</v>
      </c>
      <c r="L1514" s="54" t="str">
        <f>CONCATENATE("Adding $",ROUND(B1514/1000,1),"K actually added $",ROUND((B1514+(J1514-'SS taxation calculator'!$G$8))/1000,1),"K")</f>
        <v>Adding $455K actually added $455K</v>
      </c>
      <c r="M1514" s="61">
        <f>'SS taxation calculator'!$C$7+'SS taxation calculator'!$C$8+'SS taxation calculator'!$C$9+B1514</f>
        <v>455000</v>
      </c>
      <c r="N1514" s="55">
        <f>J1514+B1514+'SS taxation calculator'!$C$7</f>
        <v>455000</v>
      </c>
      <c r="O1514" s="55">
        <f t="shared" si="15"/>
        <v>31500</v>
      </c>
      <c r="P1514" s="132">
        <f>VLOOKUP('SS taxation calculator'!$C$12,'SS taxation calculator'!$BC$6:$BF$16,3,FALSE)</f>
        <v>0</v>
      </c>
      <c r="Q1514" s="132">
        <f>VLOOKUP('SS taxation calculator'!$C$12,'SS taxation calculator'!$BC$6:$BF$16,4,FALSE)</f>
        <v>0</v>
      </c>
      <c r="R1514" s="132">
        <f t="shared" si="8"/>
        <v>1</v>
      </c>
      <c r="S1514" s="205">
        <f>VLOOKUP('SS taxation calculator'!$C$12,'SS taxation calculator'!$BC$6:$BF$16,2,FALSE)</f>
        <v>0</v>
      </c>
      <c r="T1514" s="132">
        <f t="shared" si="9"/>
        <v>0</v>
      </c>
    </row>
    <row r="1515" ht="15.75" customHeight="1">
      <c r="A1515" s="55">
        <f t="shared" si="17"/>
        <v>424500</v>
      </c>
      <c r="B1515" s="52">
        <f t="shared" si="14"/>
        <v>456000</v>
      </c>
      <c r="C1515" s="51">
        <f>'SS taxation calculator'!$G$7</f>
        <v>0</v>
      </c>
      <c r="D1515" s="52">
        <f>'SS taxation calculator'!$C$7+B1515+'SS taxation calculator'!$C$8+'SS taxation calculator'!$C$9*0.5-'Line By Line'!$E$12</f>
        <v>456000</v>
      </c>
      <c r="E1515" s="52">
        <f>IF(D1515&lt;'Line By Line'!$E$14,0,MIN(D1515-'Line By Line'!$E$14,'Line By Line'!$E$16))</f>
        <v>12000</v>
      </c>
      <c r="F1515" s="52">
        <f t="shared" si="3"/>
        <v>0</v>
      </c>
      <c r="G1515" s="51" t="str">
        <f t="shared" si="4"/>
        <v>50% of All SS</v>
      </c>
      <c r="H1515" s="51">
        <f>IF('Line By Line'!$E$14&lt;D1515,D1515-'Line By Line'!$E$14-E1515,0)</f>
        <v>412000</v>
      </c>
      <c r="I1515" s="52">
        <f>H1515*'SS taxation calculator'!$E$32</f>
        <v>350200</v>
      </c>
      <c r="J1515" s="52">
        <f t="shared" si="5"/>
        <v>0</v>
      </c>
      <c r="K1515" s="204" t="str">
        <f t="shared" si="6"/>
        <v>#DIV/0!</v>
      </c>
      <c r="L1515" s="54" t="str">
        <f>CONCATENATE("Adding $",ROUND(B1515/1000,1),"K actually added $",ROUND((B1515+(J1515-'SS taxation calculator'!$G$8))/1000,1),"K")</f>
        <v>Adding $456K actually added $456K</v>
      </c>
      <c r="M1515" s="61">
        <f>'SS taxation calculator'!$C$7+'SS taxation calculator'!$C$8+'SS taxation calculator'!$C$9+B1515</f>
        <v>456000</v>
      </c>
      <c r="N1515" s="55">
        <f>J1515+B1515+'SS taxation calculator'!$C$7</f>
        <v>456000</v>
      </c>
      <c r="O1515" s="55">
        <f t="shared" si="15"/>
        <v>31500</v>
      </c>
      <c r="P1515" s="132">
        <f>VLOOKUP('SS taxation calculator'!$C$12,'SS taxation calculator'!$BC$6:$BF$16,3,FALSE)</f>
        <v>0</v>
      </c>
      <c r="Q1515" s="132">
        <f>VLOOKUP('SS taxation calculator'!$C$12,'SS taxation calculator'!$BC$6:$BF$16,4,FALSE)</f>
        <v>0</v>
      </c>
      <c r="R1515" s="132">
        <f t="shared" si="8"/>
        <v>1</v>
      </c>
      <c r="S1515" s="205">
        <f>VLOOKUP('SS taxation calculator'!$C$12,'SS taxation calculator'!$BC$6:$BF$16,2,FALSE)</f>
        <v>0</v>
      </c>
      <c r="T1515" s="132">
        <f t="shared" si="9"/>
        <v>0</v>
      </c>
    </row>
    <row r="1516" ht="15.75" customHeight="1">
      <c r="A1516" s="55">
        <f t="shared" si="17"/>
        <v>425500</v>
      </c>
      <c r="B1516" s="52">
        <f t="shared" si="14"/>
        <v>457000</v>
      </c>
      <c r="C1516" s="51">
        <f>'SS taxation calculator'!$G$7</f>
        <v>0</v>
      </c>
      <c r="D1516" s="52">
        <f>'SS taxation calculator'!$C$7+B1516+'SS taxation calculator'!$C$8+'SS taxation calculator'!$C$9*0.5-'Line By Line'!$E$12</f>
        <v>457000</v>
      </c>
      <c r="E1516" s="52">
        <f>IF(D1516&lt;'Line By Line'!$E$14,0,MIN(D1516-'Line By Line'!$E$14,'Line By Line'!$E$16))</f>
        <v>12000</v>
      </c>
      <c r="F1516" s="52">
        <f t="shared" si="3"/>
        <v>0</v>
      </c>
      <c r="G1516" s="51" t="str">
        <f t="shared" si="4"/>
        <v>50% of All SS</v>
      </c>
      <c r="H1516" s="51">
        <f>IF('Line By Line'!$E$14&lt;D1516,D1516-'Line By Line'!$E$14-E1516,0)</f>
        <v>413000</v>
      </c>
      <c r="I1516" s="52">
        <f>H1516*'SS taxation calculator'!$E$32</f>
        <v>351050</v>
      </c>
      <c r="J1516" s="52">
        <f t="shared" si="5"/>
        <v>0</v>
      </c>
      <c r="K1516" s="204" t="str">
        <f t="shared" si="6"/>
        <v>#DIV/0!</v>
      </c>
      <c r="L1516" s="54" t="str">
        <f>CONCATENATE("Adding $",ROUND(B1516/1000,1),"K actually added $",ROUND((B1516+(J1516-'SS taxation calculator'!$G$8))/1000,1),"K")</f>
        <v>Adding $457K actually added $457K</v>
      </c>
      <c r="M1516" s="61">
        <f>'SS taxation calculator'!$C$7+'SS taxation calculator'!$C$8+'SS taxation calculator'!$C$9+B1516</f>
        <v>457000</v>
      </c>
      <c r="N1516" s="55">
        <f>J1516+B1516+'SS taxation calculator'!$C$7</f>
        <v>457000</v>
      </c>
      <c r="O1516" s="55">
        <f t="shared" si="15"/>
        <v>31500</v>
      </c>
      <c r="P1516" s="132">
        <f>VLOOKUP('SS taxation calculator'!$C$12,'SS taxation calculator'!$BC$6:$BF$16,3,FALSE)</f>
        <v>0</v>
      </c>
      <c r="Q1516" s="132">
        <f>VLOOKUP('SS taxation calculator'!$C$12,'SS taxation calculator'!$BC$6:$BF$16,4,FALSE)</f>
        <v>0</v>
      </c>
      <c r="R1516" s="132">
        <f t="shared" si="8"/>
        <v>1</v>
      </c>
      <c r="S1516" s="205">
        <f>VLOOKUP('SS taxation calculator'!$C$12,'SS taxation calculator'!$BC$6:$BF$16,2,FALSE)</f>
        <v>0</v>
      </c>
      <c r="T1516" s="132">
        <f t="shared" si="9"/>
        <v>0</v>
      </c>
    </row>
    <row r="1517" ht="15.75" customHeight="1">
      <c r="A1517" s="55">
        <f t="shared" si="17"/>
        <v>426500</v>
      </c>
      <c r="B1517" s="52">
        <f t="shared" si="14"/>
        <v>458000</v>
      </c>
      <c r="C1517" s="51">
        <f>'SS taxation calculator'!$G$7</f>
        <v>0</v>
      </c>
      <c r="D1517" s="52">
        <f>'SS taxation calculator'!$C$7+B1517+'SS taxation calculator'!$C$8+'SS taxation calculator'!$C$9*0.5-'Line By Line'!$E$12</f>
        <v>458000</v>
      </c>
      <c r="E1517" s="52">
        <f>IF(D1517&lt;'Line By Line'!$E$14,0,MIN(D1517-'Line By Line'!$E$14,'Line By Line'!$E$16))</f>
        <v>12000</v>
      </c>
      <c r="F1517" s="52">
        <f t="shared" si="3"/>
        <v>0</v>
      </c>
      <c r="G1517" s="51" t="str">
        <f t="shared" si="4"/>
        <v>50% of All SS</v>
      </c>
      <c r="H1517" s="51">
        <f>IF('Line By Line'!$E$14&lt;D1517,D1517-'Line By Line'!$E$14-E1517,0)</f>
        <v>414000</v>
      </c>
      <c r="I1517" s="52">
        <f>H1517*'SS taxation calculator'!$E$32</f>
        <v>351900</v>
      </c>
      <c r="J1517" s="52">
        <f t="shared" si="5"/>
        <v>0</v>
      </c>
      <c r="K1517" s="204" t="str">
        <f t="shared" si="6"/>
        <v>#DIV/0!</v>
      </c>
      <c r="L1517" s="54" t="str">
        <f>CONCATENATE("Adding $",ROUND(B1517/1000,1),"K actually added $",ROUND((B1517+(J1517-'SS taxation calculator'!$G$8))/1000,1),"K")</f>
        <v>Adding $458K actually added $458K</v>
      </c>
      <c r="M1517" s="61">
        <f>'SS taxation calculator'!$C$7+'SS taxation calculator'!$C$8+'SS taxation calculator'!$C$9+B1517</f>
        <v>458000</v>
      </c>
      <c r="N1517" s="55">
        <f>J1517+B1517+'SS taxation calculator'!$C$7</f>
        <v>458000</v>
      </c>
      <c r="O1517" s="55">
        <f t="shared" si="15"/>
        <v>31500</v>
      </c>
      <c r="P1517" s="132">
        <f>VLOOKUP('SS taxation calculator'!$C$12,'SS taxation calculator'!$BC$6:$BF$16,3,FALSE)</f>
        <v>0</v>
      </c>
      <c r="Q1517" s="132">
        <f>VLOOKUP('SS taxation calculator'!$C$12,'SS taxation calculator'!$BC$6:$BF$16,4,FALSE)</f>
        <v>0</v>
      </c>
      <c r="R1517" s="132">
        <f t="shared" si="8"/>
        <v>1</v>
      </c>
      <c r="S1517" s="205">
        <f>VLOOKUP('SS taxation calculator'!$C$12,'SS taxation calculator'!$BC$6:$BF$16,2,FALSE)</f>
        <v>0</v>
      </c>
      <c r="T1517" s="132">
        <f t="shared" si="9"/>
        <v>0</v>
      </c>
    </row>
    <row r="1518" ht="15.75" customHeight="1">
      <c r="A1518" s="55">
        <f t="shared" si="17"/>
        <v>427500</v>
      </c>
      <c r="B1518" s="52">
        <f t="shared" si="14"/>
        <v>459000</v>
      </c>
      <c r="C1518" s="51">
        <f>'SS taxation calculator'!$G$7</f>
        <v>0</v>
      </c>
      <c r="D1518" s="52">
        <f>'SS taxation calculator'!$C$7+B1518+'SS taxation calculator'!$C$8+'SS taxation calculator'!$C$9*0.5-'Line By Line'!$E$12</f>
        <v>459000</v>
      </c>
      <c r="E1518" s="52">
        <f>IF(D1518&lt;'Line By Line'!$E$14,0,MIN(D1518-'Line By Line'!$E$14,'Line By Line'!$E$16))</f>
        <v>12000</v>
      </c>
      <c r="F1518" s="52">
        <f t="shared" si="3"/>
        <v>0</v>
      </c>
      <c r="G1518" s="51" t="str">
        <f t="shared" si="4"/>
        <v>50% of All SS</v>
      </c>
      <c r="H1518" s="51">
        <f>IF('Line By Line'!$E$14&lt;D1518,D1518-'Line By Line'!$E$14-E1518,0)</f>
        <v>415000</v>
      </c>
      <c r="I1518" s="52">
        <f>H1518*'SS taxation calculator'!$E$32</f>
        <v>352750</v>
      </c>
      <c r="J1518" s="52">
        <f t="shared" si="5"/>
        <v>0</v>
      </c>
      <c r="K1518" s="204" t="str">
        <f t="shared" si="6"/>
        <v>#DIV/0!</v>
      </c>
      <c r="L1518" s="54" t="str">
        <f>CONCATENATE("Adding $",ROUND(B1518/1000,1),"K actually added $",ROUND((B1518+(J1518-'SS taxation calculator'!$G$8))/1000,1),"K")</f>
        <v>Adding $459K actually added $459K</v>
      </c>
      <c r="M1518" s="61">
        <f>'SS taxation calculator'!$C$7+'SS taxation calculator'!$C$8+'SS taxation calculator'!$C$9+B1518</f>
        <v>459000</v>
      </c>
      <c r="N1518" s="55">
        <f>J1518+B1518+'SS taxation calculator'!$C$7</f>
        <v>459000</v>
      </c>
      <c r="O1518" s="55">
        <f t="shared" si="15"/>
        <v>31500</v>
      </c>
      <c r="P1518" s="132">
        <f>VLOOKUP('SS taxation calculator'!$C$12,'SS taxation calculator'!$BC$6:$BF$16,3,FALSE)</f>
        <v>0</v>
      </c>
      <c r="Q1518" s="132">
        <f>VLOOKUP('SS taxation calculator'!$C$12,'SS taxation calculator'!$BC$6:$BF$16,4,FALSE)</f>
        <v>0</v>
      </c>
      <c r="R1518" s="132">
        <f t="shared" si="8"/>
        <v>1</v>
      </c>
      <c r="S1518" s="205">
        <f>VLOOKUP('SS taxation calculator'!$C$12,'SS taxation calculator'!$BC$6:$BF$16,2,FALSE)</f>
        <v>0</v>
      </c>
      <c r="T1518" s="132">
        <f t="shared" si="9"/>
        <v>0</v>
      </c>
    </row>
    <row r="1519" ht="15.75" customHeight="1">
      <c r="A1519" s="55">
        <f t="shared" si="17"/>
        <v>428500</v>
      </c>
      <c r="B1519" s="52">
        <f t="shared" si="14"/>
        <v>460000</v>
      </c>
      <c r="C1519" s="51">
        <f>'SS taxation calculator'!$G$7</f>
        <v>0</v>
      </c>
      <c r="D1519" s="52">
        <f>'SS taxation calculator'!$C$7+B1519+'SS taxation calculator'!$C$8+'SS taxation calculator'!$C$9*0.5-'Line By Line'!$E$12</f>
        <v>460000</v>
      </c>
      <c r="E1519" s="52">
        <f>IF(D1519&lt;'Line By Line'!$E$14,0,MIN(D1519-'Line By Line'!$E$14,'Line By Line'!$E$16))</f>
        <v>12000</v>
      </c>
      <c r="F1519" s="52">
        <f t="shared" si="3"/>
        <v>0</v>
      </c>
      <c r="G1519" s="51" t="str">
        <f t="shared" si="4"/>
        <v>50% of All SS</v>
      </c>
      <c r="H1519" s="51">
        <f>IF('Line By Line'!$E$14&lt;D1519,D1519-'Line By Line'!$E$14-E1519,0)</f>
        <v>416000</v>
      </c>
      <c r="I1519" s="52">
        <f>H1519*'SS taxation calculator'!$E$32</f>
        <v>353600</v>
      </c>
      <c r="J1519" s="52">
        <f t="shared" si="5"/>
        <v>0</v>
      </c>
      <c r="K1519" s="204" t="str">
        <f t="shared" si="6"/>
        <v>#DIV/0!</v>
      </c>
      <c r="L1519" s="54" t="str">
        <f>CONCATENATE("Adding $",ROUND(B1519/1000,1),"K actually added $",ROUND((B1519+(J1519-'SS taxation calculator'!$G$8))/1000,1),"K")</f>
        <v>Adding $460K actually added $460K</v>
      </c>
      <c r="M1519" s="61">
        <f>'SS taxation calculator'!$C$7+'SS taxation calculator'!$C$8+'SS taxation calculator'!$C$9+B1519</f>
        <v>460000</v>
      </c>
      <c r="N1519" s="55">
        <f>J1519+B1519+'SS taxation calculator'!$C$7</f>
        <v>460000</v>
      </c>
      <c r="O1519" s="55">
        <f t="shared" si="15"/>
        <v>31500</v>
      </c>
      <c r="P1519" s="132">
        <f>VLOOKUP('SS taxation calculator'!$C$12,'SS taxation calculator'!$BC$6:$BF$16,3,FALSE)</f>
        <v>0</v>
      </c>
      <c r="Q1519" s="132">
        <f>VLOOKUP('SS taxation calculator'!$C$12,'SS taxation calculator'!$BC$6:$BF$16,4,FALSE)</f>
        <v>0</v>
      </c>
      <c r="R1519" s="132">
        <f t="shared" si="8"/>
        <v>1</v>
      </c>
      <c r="S1519" s="205">
        <f>VLOOKUP('SS taxation calculator'!$C$12,'SS taxation calculator'!$BC$6:$BF$16,2,FALSE)</f>
        <v>0</v>
      </c>
      <c r="T1519" s="132">
        <f t="shared" si="9"/>
        <v>0</v>
      </c>
    </row>
    <row r="1520" ht="15.75" customHeight="1">
      <c r="A1520" s="55">
        <f t="shared" si="17"/>
        <v>429500</v>
      </c>
      <c r="B1520" s="52">
        <f t="shared" si="14"/>
        <v>461000</v>
      </c>
      <c r="C1520" s="51">
        <f>'SS taxation calculator'!$G$7</f>
        <v>0</v>
      </c>
      <c r="D1520" s="52">
        <f>'SS taxation calculator'!$C$7+B1520+'SS taxation calculator'!$C$8+'SS taxation calculator'!$C$9*0.5-'Line By Line'!$E$12</f>
        <v>461000</v>
      </c>
      <c r="E1520" s="52">
        <f>IF(D1520&lt;'Line By Line'!$E$14,0,MIN(D1520-'Line By Line'!$E$14,'Line By Line'!$E$16))</f>
        <v>12000</v>
      </c>
      <c r="F1520" s="52">
        <f t="shared" si="3"/>
        <v>0</v>
      </c>
      <c r="G1520" s="51" t="str">
        <f t="shared" si="4"/>
        <v>50% of All SS</v>
      </c>
      <c r="H1520" s="51">
        <f>IF('Line By Line'!$E$14&lt;D1520,D1520-'Line By Line'!$E$14-E1520,0)</f>
        <v>417000</v>
      </c>
      <c r="I1520" s="52">
        <f>H1520*'SS taxation calculator'!$E$32</f>
        <v>354450</v>
      </c>
      <c r="J1520" s="52">
        <f t="shared" si="5"/>
        <v>0</v>
      </c>
      <c r="K1520" s="204" t="str">
        <f t="shared" si="6"/>
        <v>#DIV/0!</v>
      </c>
      <c r="L1520" s="54" t="str">
        <f>CONCATENATE("Adding $",ROUND(B1520/1000,1),"K actually added $",ROUND((B1520+(J1520-'SS taxation calculator'!$G$8))/1000,1),"K")</f>
        <v>Adding $461K actually added $461K</v>
      </c>
      <c r="M1520" s="61">
        <f>'SS taxation calculator'!$C$7+'SS taxation calculator'!$C$8+'SS taxation calculator'!$C$9+B1520</f>
        <v>461000</v>
      </c>
      <c r="N1520" s="55">
        <f>J1520+B1520+'SS taxation calculator'!$C$7</f>
        <v>461000</v>
      </c>
      <c r="O1520" s="55">
        <f t="shared" si="15"/>
        <v>31500</v>
      </c>
      <c r="P1520" s="132">
        <f>VLOOKUP('SS taxation calculator'!$C$12,'SS taxation calculator'!$BC$6:$BF$16,3,FALSE)</f>
        <v>0</v>
      </c>
      <c r="Q1520" s="132">
        <f>VLOOKUP('SS taxation calculator'!$C$12,'SS taxation calculator'!$BC$6:$BF$16,4,FALSE)</f>
        <v>0</v>
      </c>
      <c r="R1520" s="132">
        <f t="shared" si="8"/>
        <v>1</v>
      </c>
      <c r="S1520" s="205">
        <f>VLOOKUP('SS taxation calculator'!$C$12,'SS taxation calculator'!$BC$6:$BF$16,2,FALSE)</f>
        <v>0</v>
      </c>
      <c r="T1520" s="132">
        <f t="shared" si="9"/>
        <v>0</v>
      </c>
    </row>
    <row r="1521" ht="15.75" customHeight="1">
      <c r="A1521" s="55">
        <f t="shared" si="17"/>
        <v>430500</v>
      </c>
      <c r="B1521" s="52">
        <f t="shared" si="14"/>
        <v>462000</v>
      </c>
      <c r="C1521" s="51">
        <f>'SS taxation calculator'!$G$7</f>
        <v>0</v>
      </c>
      <c r="D1521" s="52">
        <f>'SS taxation calculator'!$C$7+B1521+'SS taxation calculator'!$C$8+'SS taxation calculator'!$C$9*0.5-'Line By Line'!$E$12</f>
        <v>462000</v>
      </c>
      <c r="E1521" s="52">
        <f>IF(D1521&lt;'Line By Line'!$E$14,0,MIN(D1521-'Line By Line'!$E$14,'Line By Line'!$E$16))</f>
        <v>12000</v>
      </c>
      <c r="F1521" s="52">
        <f t="shared" si="3"/>
        <v>0</v>
      </c>
      <c r="G1521" s="51" t="str">
        <f t="shared" si="4"/>
        <v>50% of All SS</v>
      </c>
      <c r="H1521" s="51">
        <f>IF('Line By Line'!$E$14&lt;D1521,D1521-'Line By Line'!$E$14-E1521,0)</f>
        <v>418000</v>
      </c>
      <c r="I1521" s="52">
        <f>H1521*'SS taxation calculator'!$E$32</f>
        <v>355300</v>
      </c>
      <c r="J1521" s="52">
        <f t="shared" si="5"/>
        <v>0</v>
      </c>
      <c r="K1521" s="204" t="str">
        <f t="shared" si="6"/>
        <v>#DIV/0!</v>
      </c>
      <c r="L1521" s="54" t="str">
        <f>CONCATENATE("Adding $",ROUND(B1521/1000,1),"K actually added $",ROUND((B1521+(J1521-'SS taxation calculator'!$G$8))/1000,1),"K")</f>
        <v>Adding $462K actually added $462K</v>
      </c>
      <c r="M1521" s="61">
        <f>'SS taxation calculator'!$C$7+'SS taxation calculator'!$C$8+'SS taxation calculator'!$C$9+B1521</f>
        <v>462000</v>
      </c>
      <c r="N1521" s="55">
        <f>J1521+B1521+'SS taxation calculator'!$C$7</f>
        <v>462000</v>
      </c>
      <c r="O1521" s="55">
        <f t="shared" si="15"/>
        <v>31500</v>
      </c>
      <c r="P1521" s="132">
        <f>VLOOKUP('SS taxation calculator'!$C$12,'SS taxation calculator'!$BC$6:$BF$16,3,FALSE)</f>
        <v>0</v>
      </c>
      <c r="Q1521" s="132">
        <f>VLOOKUP('SS taxation calculator'!$C$12,'SS taxation calculator'!$BC$6:$BF$16,4,FALSE)</f>
        <v>0</v>
      </c>
      <c r="R1521" s="132">
        <f t="shared" si="8"/>
        <v>1</v>
      </c>
      <c r="S1521" s="205">
        <f>VLOOKUP('SS taxation calculator'!$C$12,'SS taxation calculator'!$BC$6:$BF$16,2,FALSE)</f>
        <v>0</v>
      </c>
      <c r="T1521" s="132">
        <f t="shared" si="9"/>
        <v>0</v>
      </c>
    </row>
    <row r="1522" ht="15.75" customHeight="1">
      <c r="A1522" s="55">
        <f t="shared" si="17"/>
        <v>431500</v>
      </c>
      <c r="B1522" s="52">
        <f t="shared" si="14"/>
        <v>463000</v>
      </c>
      <c r="C1522" s="51">
        <f>'SS taxation calculator'!$G$7</f>
        <v>0</v>
      </c>
      <c r="D1522" s="52">
        <f>'SS taxation calculator'!$C$7+B1522+'SS taxation calculator'!$C$8+'SS taxation calculator'!$C$9*0.5-'Line By Line'!$E$12</f>
        <v>463000</v>
      </c>
      <c r="E1522" s="52">
        <f>IF(D1522&lt;'Line By Line'!$E$14,0,MIN(D1522-'Line By Line'!$E$14,'Line By Line'!$E$16))</f>
        <v>12000</v>
      </c>
      <c r="F1522" s="52">
        <f t="shared" si="3"/>
        <v>0</v>
      </c>
      <c r="G1522" s="51" t="str">
        <f t="shared" si="4"/>
        <v>50% of All SS</v>
      </c>
      <c r="H1522" s="51">
        <f>IF('Line By Line'!$E$14&lt;D1522,D1522-'Line By Line'!$E$14-E1522,0)</f>
        <v>419000</v>
      </c>
      <c r="I1522" s="52">
        <f>H1522*'SS taxation calculator'!$E$32</f>
        <v>356150</v>
      </c>
      <c r="J1522" s="52">
        <f t="shared" si="5"/>
        <v>0</v>
      </c>
      <c r="K1522" s="204" t="str">
        <f t="shared" si="6"/>
        <v>#DIV/0!</v>
      </c>
      <c r="L1522" s="54" t="str">
        <f>CONCATENATE("Adding $",ROUND(B1522/1000,1),"K actually added $",ROUND((B1522+(J1522-'SS taxation calculator'!$G$8))/1000,1),"K")</f>
        <v>Adding $463K actually added $463K</v>
      </c>
      <c r="M1522" s="61">
        <f>'SS taxation calculator'!$C$7+'SS taxation calculator'!$C$8+'SS taxation calculator'!$C$9+B1522</f>
        <v>463000</v>
      </c>
      <c r="N1522" s="55">
        <f>J1522+B1522+'SS taxation calculator'!$C$7</f>
        <v>463000</v>
      </c>
      <c r="O1522" s="55">
        <f t="shared" si="15"/>
        <v>31500</v>
      </c>
      <c r="P1522" s="132">
        <f>VLOOKUP('SS taxation calculator'!$C$12,'SS taxation calculator'!$BC$6:$BF$16,3,FALSE)</f>
        <v>0</v>
      </c>
      <c r="Q1522" s="132">
        <f>VLOOKUP('SS taxation calculator'!$C$12,'SS taxation calculator'!$BC$6:$BF$16,4,FALSE)</f>
        <v>0</v>
      </c>
      <c r="R1522" s="132">
        <f t="shared" si="8"/>
        <v>1</v>
      </c>
      <c r="S1522" s="205">
        <f>VLOOKUP('SS taxation calculator'!$C$12,'SS taxation calculator'!$BC$6:$BF$16,2,FALSE)</f>
        <v>0</v>
      </c>
      <c r="T1522" s="132">
        <f t="shared" si="9"/>
        <v>0</v>
      </c>
    </row>
    <row r="1523" ht="15.75" customHeight="1">
      <c r="A1523" s="55">
        <f t="shared" si="17"/>
        <v>432500</v>
      </c>
      <c r="B1523" s="52">
        <f t="shared" si="14"/>
        <v>464000</v>
      </c>
      <c r="C1523" s="51">
        <f>'SS taxation calculator'!$G$7</f>
        <v>0</v>
      </c>
      <c r="D1523" s="52">
        <f>'SS taxation calculator'!$C$7+B1523+'SS taxation calculator'!$C$8+'SS taxation calculator'!$C$9*0.5-'Line By Line'!$E$12</f>
        <v>464000</v>
      </c>
      <c r="E1523" s="52">
        <f>IF(D1523&lt;'Line By Line'!$E$14,0,MIN(D1523-'Line By Line'!$E$14,'Line By Line'!$E$16))</f>
        <v>12000</v>
      </c>
      <c r="F1523" s="52">
        <f t="shared" si="3"/>
        <v>0</v>
      </c>
      <c r="G1523" s="51" t="str">
        <f t="shared" si="4"/>
        <v>50% of All SS</v>
      </c>
      <c r="H1523" s="51">
        <f>IF('Line By Line'!$E$14&lt;D1523,D1523-'Line By Line'!$E$14-E1523,0)</f>
        <v>420000</v>
      </c>
      <c r="I1523" s="52">
        <f>H1523*'SS taxation calculator'!$E$32</f>
        <v>357000</v>
      </c>
      <c r="J1523" s="52">
        <f t="shared" si="5"/>
        <v>0</v>
      </c>
      <c r="K1523" s="204" t="str">
        <f t="shared" si="6"/>
        <v>#DIV/0!</v>
      </c>
      <c r="L1523" s="54" t="str">
        <f>CONCATENATE("Adding $",ROUND(B1523/1000,1),"K actually added $",ROUND((B1523+(J1523-'SS taxation calculator'!$G$8))/1000,1),"K")</f>
        <v>Adding $464K actually added $464K</v>
      </c>
      <c r="M1523" s="61">
        <f>'SS taxation calculator'!$C$7+'SS taxation calculator'!$C$8+'SS taxation calculator'!$C$9+B1523</f>
        <v>464000</v>
      </c>
      <c r="N1523" s="55">
        <f>J1523+B1523+'SS taxation calculator'!$C$7</f>
        <v>464000</v>
      </c>
      <c r="O1523" s="55">
        <f t="shared" si="15"/>
        <v>31500</v>
      </c>
      <c r="P1523" s="132">
        <f>VLOOKUP('SS taxation calculator'!$C$12,'SS taxation calculator'!$BC$6:$BF$16,3,FALSE)</f>
        <v>0</v>
      </c>
      <c r="Q1523" s="132">
        <f>VLOOKUP('SS taxation calculator'!$C$12,'SS taxation calculator'!$BC$6:$BF$16,4,FALSE)</f>
        <v>0</v>
      </c>
      <c r="R1523" s="132">
        <f t="shared" si="8"/>
        <v>1</v>
      </c>
      <c r="S1523" s="205">
        <f>VLOOKUP('SS taxation calculator'!$C$12,'SS taxation calculator'!$BC$6:$BF$16,2,FALSE)</f>
        <v>0</v>
      </c>
      <c r="T1523" s="132">
        <f t="shared" si="9"/>
        <v>0</v>
      </c>
    </row>
    <row r="1524" ht="15.75" customHeight="1">
      <c r="A1524" s="55">
        <f t="shared" si="17"/>
        <v>433500</v>
      </c>
      <c r="B1524" s="52">
        <f t="shared" si="14"/>
        <v>465000</v>
      </c>
      <c r="C1524" s="51">
        <f>'SS taxation calculator'!$G$7</f>
        <v>0</v>
      </c>
      <c r="D1524" s="52">
        <f>'SS taxation calculator'!$C$7+B1524+'SS taxation calculator'!$C$8+'SS taxation calculator'!$C$9*0.5-'Line By Line'!$E$12</f>
        <v>465000</v>
      </c>
      <c r="E1524" s="52">
        <f>IF(D1524&lt;'Line By Line'!$E$14,0,MIN(D1524-'Line By Line'!$E$14,'Line By Line'!$E$16))</f>
        <v>12000</v>
      </c>
      <c r="F1524" s="52">
        <f t="shared" si="3"/>
        <v>0</v>
      </c>
      <c r="G1524" s="51" t="str">
        <f t="shared" si="4"/>
        <v>50% of All SS</v>
      </c>
      <c r="H1524" s="51">
        <f>IF('Line By Line'!$E$14&lt;D1524,D1524-'Line By Line'!$E$14-E1524,0)</f>
        <v>421000</v>
      </c>
      <c r="I1524" s="52">
        <f>H1524*'SS taxation calculator'!$E$32</f>
        <v>357850</v>
      </c>
      <c r="J1524" s="52">
        <f t="shared" si="5"/>
        <v>0</v>
      </c>
      <c r="K1524" s="204" t="str">
        <f t="shared" si="6"/>
        <v>#DIV/0!</v>
      </c>
      <c r="L1524" s="54" t="str">
        <f>CONCATENATE("Adding $",ROUND(B1524/1000,1),"K actually added $",ROUND((B1524+(J1524-'SS taxation calculator'!$G$8))/1000,1),"K")</f>
        <v>Adding $465K actually added $465K</v>
      </c>
      <c r="M1524" s="61">
        <f>'SS taxation calculator'!$C$7+'SS taxation calculator'!$C$8+'SS taxation calculator'!$C$9+B1524</f>
        <v>465000</v>
      </c>
      <c r="N1524" s="55">
        <f>J1524+B1524+'SS taxation calculator'!$C$7</f>
        <v>465000</v>
      </c>
      <c r="O1524" s="55">
        <f t="shared" si="15"/>
        <v>31500</v>
      </c>
      <c r="P1524" s="132">
        <f>VLOOKUP('SS taxation calculator'!$C$12,'SS taxation calculator'!$BC$6:$BF$16,3,FALSE)</f>
        <v>0</v>
      </c>
      <c r="Q1524" s="132">
        <f>VLOOKUP('SS taxation calculator'!$C$12,'SS taxation calculator'!$BC$6:$BF$16,4,FALSE)</f>
        <v>0</v>
      </c>
      <c r="R1524" s="132">
        <f t="shared" si="8"/>
        <v>1</v>
      </c>
      <c r="S1524" s="205">
        <f>VLOOKUP('SS taxation calculator'!$C$12,'SS taxation calculator'!$BC$6:$BF$16,2,FALSE)</f>
        <v>0</v>
      </c>
      <c r="T1524" s="132">
        <f t="shared" si="9"/>
        <v>0</v>
      </c>
    </row>
    <row r="1525" ht="15.75" customHeight="1">
      <c r="A1525" s="55">
        <f t="shared" si="17"/>
        <v>434500</v>
      </c>
      <c r="B1525" s="52">
        <f t="shared" si="14"/>
        <v>466000</v>
      </c>
      <c r="C1525" s="51">
        <f>'SS taxation calculator'!$G$7</f>
        <v>0</v>
      </c>
      <c r="D1525" s="52">
        <f>'SS taxation calculator'!$C$7+B1525+'SS taxation calculator'!$C$8+'SS taxation calculator'!$C$9*0.5-'Line By Line'!$E$12</f>
        <v>466000</v>
      </c>
      <c r="E1525" s="52">
        <f>IF(D1525&lt;'Line By Line'!$E$14,0,MIN(D1525-'Line By Line'!$E$14,'Line By Line'!$E$16))</f>
        <v>12000</v>
      </c>
      <c r="F1525" s="52">
        <f t="shared" si="3"/>
        <v>0</v>
      </c>
      <c r="G1525" s="51" t="str">
        <f t="shared" si="4"/>
        <v>50% of All SS</v>
      </c>
      <c r="H1525" s="51">
        <f>IF('Line By Line'!$E$14&lt;D1525,D1525-'Line By Line'!$E$14-E1525,0)</f>
        <v>422000</v>
      </c>
      <c r="I1525" s="52">
        <f>H1525*'SS taxation calculator'!$E$32</f>
        <v>358700</v>
      </c>
      <c r="J1525" s="52">
        <f t="shared" si="5"/>
        <v>0</v>
      </c>
      <c r="K1525" s="204" t="str">
        <f t="shared" si="6"/>
        <v>#DIV/0!</v>
      </c>
      <c r="L1525" s="54" t="str">
        <f>CONCATENATE("Adding $",ROUND(B1525/1000,1),"K actually added $",ROUND((B1525+(J1525-'SS taxation calculator'!$G$8))/1000,1),"K")</f>
        <v>Adding $466K actually added $466K</v>
      </c>
      <c r="M1525" s="61">
        <f>'SS taxation calculator'!$C$7+'SS taxation calculator'!$C$8+'SS taxation calculator'!$C$9+B1525</f>
        <v>466000</v>
      </c>
      <c r="N1525" s="55">
        <f>J1525+B1525+'SS taxation calculator'!$C$7</f>
        <v>466000</v>
      </c>
      <c r="O1525" s="55">
        <f t="shared" si="15"/>
        <v>31500</v>
      </c>
      <c r="P1525" s="132">
        <f>VLOOKUP('SS taxation calculator'!$C$12,'SS taxation calculator'!$BC$6:$BF$16,3,FALSE)</f>
        <v>0</v>
      </c>
      <c r="Q1525" s="132">
        <f>VLOOKUP('SS taxation calculator'!$C$12,'SS taxation calculator'!$BC$6:$BF$16,4,FALSE)</f>
        <v>0</v>
      </c>
      <c r="R1525" s="132">
        <f t="shared" si="8"/>
        <v>1</v>
      </c>
      <c r="S1525" s="205">
        <f>VLOOKUP('SS taxation calculator'!$C$12,'SS taxation calculator'!$BC$6:$BF$16,2,FALSE)</f>
        <v>0</v>
      </c>
      <c r="T1525" s="132">
        <f t="shared" si="9"/>
        <v>0</v>
      </c>
    </row>
    <row r="1526" ht="15.75" customHeight="1">
      <c r="A1526" s="55">
        <f t="shared" si="17"/>
        <v>435500</v>
      </c>
      <c r="B1526" s="52">
        <f t="shared" si="14"/>
        <v>467000</v>
      </c>
      <c r="C1526" s="51">
        <f>'SS taxation calculator'!$G$7</f>
        <v>0</v>
      </c>
      <c r="D1526" s="52">
        <f>'SS taxation calculator'!$C$7+B1526+'SS taxation calculator'!$C$8+'SS taxation calculator'!$C$9*0.5-'Line By Line'!$E$12</f>
        <v>467000</v>
      </c>
      <c r="E1526" s="52">
        <f>IF(D1526&lt;'Line By Line'!$E$14,0,MIN(D1526-'Line By Line'!$E$14,'Line By Line'!$E$16))</f>
        <v>12000</v>
      </c>
      <c r="F1526" s="52">
        <f t="shared" si="3"/>
        <v>0</v>
      </c>
      <c r="G1526" s="51" t="str">
        <f t="shared" si="4"/>
        <v>50% of All SS</v>
      </c>
      <c r="H1526" s="51">
        <f>IF('Line By Line'!$E$14&lt;D1526,D1526-'Line By Line'!$E$14-E1526,0)</f>
        <v>423000</v>
      </c>
      <c r="I1526" s="52">
        <f>H1526*'SS taxation calculator'!$E$32</f>
        <v>359550</v>
      </c>
      <c r="J1526" s="52">
        <f t="shared" si="5"/>
        <v>0</v>
      </c>
      <c r="K1526" s="204" t="str">
        <f t="shared" si="6"/>
        <v>#DIV/0!</v>
      </c>
      <c r="L1526" s="54" t="str">
        <f>CONCATENATE("Adding $",ROUND(B1526/1000,1),"K actually added $",ROUND((B1526+(J1526-'SS taxation calculator'!$G$8))/1000,1),"K")</f>
        <v>Adding $467K actually added $467K</v>
      </c>
      <c r="M1526" s="61">
        <f>'SS taxation calculator'!$C$7+'SS taxation calculator'!$C$8+'SS taxation calculator'!$C$9+B1526</f>
        <v>467000</v>
      </c>
      <c r="N1526" s="55">
        <f>J1526+B1526+'SS taxation calculator'!$C$7</f>
        <v>467000</v>
      </c>
      <c r="O1526" s="55">
        <f t="shared" si="15"/>
        <v>31500</v>
      </c>
      <c r="P1526" s="132">
        <f>VLOOKUP('SS taxation calculator'!$C$12,'SS taxation calculator'!$BC$6:$BF$16,3,FALSE)</f>
        <v>0</v>
      </c>
      <c r="Q1526" s="132">
        <f>VLOOKUP('SS taxation calculator'!$C$12,'SS taxation calculator'!$BC$6:$BF$16,4,FALSE)</f>
        <v>0</v>
      </c>
      <c r="R1526" s="132">
        <f t="shared" si="8"/>
        <v>1</v>
      </c>
      <c r="S1526" s="205">
        <f>VLOOKUP('SS taxation calculator'!$C$12,'SS taxation calculator'!$BC$6:$BF$16,2,FALSE)</f>
        <v>0</v>
      </c>
      <c r="T1526" s="132">
        <f t="shared" si="9"/>
        <v>0</v>
      </c>
    </row>
    <row r="1527" ht="15.75" customHeight="1">
      <c r="A1527" s="55">
        <f t="shared" si="17"/>
        <v>436500</v>
      </c>
      <c r="B1527" s="52">
        <f t="shared" si="14"/>
        <v>468000</v>
      </c>
      <c r="C1527" s="51">
        <f>'SS taxation calculator'!$G$7</f>
        <v>0</v>
      </c>
      <c r="D1527" s="52">
        <f>'SS taxation calculator'!$C$7+B1527+'SS taxation calculator'!$C$8+'SS taxation calculator'!$C$9*0.5-'Line By Line'!$E$12</f>
        <v>468000</v>
      </c>
      <c r="E1527" s="52">
        <f>IF(D1527&lt;'Line By Line'!$E$14,0,MIN(D1527-'Line By Line'!$E$14,'Line By Line'!$E$16))</f>
        <v>12000</v>
      </c>
      <c r="F1527" s="52">
        <f t="shared" si="3"/>
        <v>0</v>
      </c>
      <c r="G1527" s="51" t="str">
        <f t="shared" si="4"/>
        <v>50% of All SS</v>
      </c>
      <c r="H1527" s="51">
        <f>IF('Line By Line'!$E$14&lt;D1527,D1527-'Line By Line'!$E$14-E1527,0)</f>
        <v>424000</v>
      </c>
      <c r="I1527" s="52">
        <f>H1527*'SS taxation calculator'!$E$32</f>
        <v>360400</v>
      </c>
      <c r="J1527" s="52">
        <f t="shared" si="5"/>
        <v>0</v>
      </c>
      <c r="K1527" s="204" t="str">
        <f t="shared" si="6"/>
        <v>#DIV/0!</v>
      </c>
      <c r="L1527" s="54" t="str">
        <f>CONCATENATE("Adding $",ROUND(B1527/1000,1),"K actually added $",ROUND((B1527+(J1527-'SS taxation calculator'!$G$8))/1000,1),"K")</f>
        <v>Adding $468K actually added $468K</v>
      </c>
      <c r="M1527" s="61">
        <f>'SS taxation calculator'!$C$7+'SS taxation calculator'!$C$8+'SS taxation calculator'!$C$9+B1527</f>
        <v>468000</v>
      </c>
      <c r="N1527" s="55">
        <f>J1527+B1527+'SS taxation calculator'!$C$7</f>
        <v>468000</v>
      </c>
      <c r="O1527" s="55">
        <f t="shared" si="15"/>
        <v>31500</v>
      </c>
      <c r="P1527" s="132">
        <f>VLOOKUP('SS taxation calculator'!$C$12,'SS taxation calculator'!$BC$6:$BF$16,3,FALSE)</f>
        <v>0</v>
      </c>
      <c r="Q1527" s="132">
        <f>VLOOKUP('SS taxation calculator'!$C$12,'SS taxation calculator'!$BC$6:$BF$16,4,FALSE)</f>
        <v>0</v>
      </c>
      <c r="R1527" s="132">
        <f t="shared" si="8"/>
        <v>1</v>
      </c>
      <c r="S1527" s="205">
        <f>VLOOKUP('SS taxation calculator'!$C$12,'SS taxation calculator'!$BC$6:$BF$16,2,FALSE)</f>
        <v>0</v>
      </c>
      <c r="T1527" s="132">
        <f t="shared" si="9"/>
        <v>0</v>
      </c>
    </row>
    <row r="1528" ht="15.75" customHeight="1">
      <c r="A1528" s="55">
        <f t="shared" si="17"/>
        <v>437500</v>
      </c>
      <c r="B1528" s="52">
        <f t="shared" si="14"/>
        <v>469000</v>
      </c>
      <c r="C1528" s="51">
        <f>'SS taxation calculator'!$G$7</f>
        <v>0</v>
      </c>
      <c r="D1528" s="52">
        <f>'SS taxation calculator'!$C$7+B1528+'SS taxation calculator'!$C$8+'SS taxation calculator'!$C$9*0.5-'Line By Line'!$E$12</f>
        <v>469000</v>
      </c>
      <c r="E1528" s="52">
        <f>IF(D1528&lt;'Line By Line'!$E$14,0,MIN(D1528-'Line By Line'!$E$14,'Line By Line'!$E$16))</f>
        <v>12000</v>
      </c>
      <c r="F1528" s="52">
        <f t="shared" si="3"/>
        <v>0</v>
      </c>
      <c r="G1528" s="51" t="str">
        <f t="shared" si="4"/>
        <v>50% of All SS</v>
      </c>
      <c r="H1528" s="51">
        <f>IF('Line By Line'!$E$14&lt;D1528,D1528-'Line By Line'!$E$14-E1528,0)</f>
        <v>425000</v>
      </c>
      <c r="I1528" s="52">
        <f>H1528*'SS taxation calculator'!$E$32</f>
        <v>361250</v>
      </c>
      <c r="J1528" s="52">
        <f t="shared" si="5"/>
        <v>0</v>
      </c>
      <c r="K1528" s="204" t="str">
        <f t="shared" si="6"/>
        <v>#DIV/0!</v>
      </c>
      <c r="L1528" s="54" t="str">
        <f>CONCATENATE("Adding $",ROUND(B1528/1000,1),"K actually added $",ROUND((B1528+(J1528-'SS taxation calculator'!$G$8))/1000,1),"K")</f>
        <v>Adding $469K actually added $469K</v>
      </c>
      <c r="M1528" s="61">
        <f>'SS taxation calculator'!$C$7+'SS taxation calculator'!$C$8+'SS taxation calculator'!$C$9+B1528</f>
        <v>469000</v>
      </c>
      <c r="N1528" s="55">
        <f>J1528+B1528+'SS taxation calculator'!$C$7</f>
        <v>469000</v>
      </c>
      <c r="O1528" s="55">
        <f t="shared" si="15"/>
        <v>31500</v>
      </c>
      <c r="P1528" s="132">
        <f>VLOOKUP('SS taxation calculator'!$C$12,'SS taxation calculator'!$BC$6:$BF$16,3,FALSE)</f>
        <v>0</v>
      </c>
      <c r="Q1528" s="132">
        <f>VLOOKUP('SS taxation calculator'!$C$12,'SS taxation calculator'!$BC$6:$BF$16,4,FALSE)</f>
        <v>0</v>
      </c>
      <c r="R1528" s="132">
        <f t="shared" si="8"/>
        <v>1</v>
      </c>
      <c r="S1528" s="205">
        <f>VLOOKUP('SS taxation calculator'!$C$12,'SS taxation calculator'!$BC$6:$BF$16,2,FALSE)</f>
        <v>0</v>
      </c>
      <c r="T1528" s="132">
        <f t="shared" si="9"/>
        <v>0</v>
      </c>
    </row>
    <row r="1529" ht="15.75" customHeight="1">
      <c r="A1529" s="55">
        <f t="shared" si="17"/>
        <v>438500</v>
      </c>
      <c r="B1529" s="52">
        <f t="shared" si="14"/>
        <v>470000</v>
      </c>
      <c r="C1529" s="51">
        <f>'SS taxation calculator'!$G$7</f>
        <v>0</v>
      </c>
      <c r="D1529" s="52">
        <f>'SS taxation calculator'!$C$7+B1529+'SS taxation calculator'!$C$8+'SS taxation calculator'!$C$9*0.5-'Line By Line'!$E$12</f>
        <v>470000</v>
      </c>
      <c r="E1529" s="52">
        <f>IF(D1529&lt;'Line By Line'!$E$14,0,MIN(D1529-'Line By Line'!$E$14,'Line By Line'!$E$16))</f>
        <v>12000</v>
      </c>
      <c r="F1529" s="52">
        <f t="shared" si="3"/>
        <v>0</v>
      </c>
      <c r="G1529" s="51" t="str">
        <f t="shared" si="4"/>
        <v>50% of All SS</v>
      </c>
      <c r="H1529" s="51">
        <f>IF('Line By Line'!$E$14&lt;D1529,D1529-'Line By Line'!$E$14-E1529,0)</f>
        <v>426000</v>
      </c>
      <c r="I1529" s="52">
        <f>H1529*'SS taxation calculator'!$E$32</f>
        <v>362100</v>
      </c>
      <c r="J1529" s="52">
        <f t="shared" si="5"/>
        <v>0</v>
      </c>
      <c r="K1529" s="204" t="str">
        <f t="shared" si="6"/>
        <v>#DIV/0!</v>
      </c>
      <c r="L1529" s="54" t="str">
        <f>CONCATENATE("Adding $",ROUND(B1529/1000,1),"K actually added $",ROUND((B1529+(J1529-'SS taxation calculator'!$G$8))/1000,1),"K")</f>
        <v>Adding $470K actually added $470K</v>
      </c>
      <c r="M1529" s="61">
        <f>'SS taxation calculator'!$C$7+'SS taxation calculator'!$C$8+'SS taxation calculator'!$C$9+B1529</f>
        <v>470000</v>
      </c>
      <c r="N1529" s="55">
        <f>J1529+B1529+'SS taxation calculator'!$C$7</f>
        <v>470000</v>
      </c>
      <c r="O1529" s="55">
        <f t="shared" si="15"/>
        <v>31500</v>
      </c>
      <c r="P1529" s="132">
        <f>VLOOKUP('SS taxation calculator'!$C$12,'SS taxation calculator'!$BC$6:$BF$16,3,FALSE)</f>
        <v>0</v>
      </c>
      <c r="Q1529" s="132">
        <f>VLOOKUP('SS taxation calculator'!$C$12,'SS taxation calculator'!$BC$6:$BF$16,4,FALSE)</f>
        <v>0</v>
      </c>
      <c r="R1529" s="132">
        <f t="shared" si="8"/>
        <v>1</v>
      </c>
      <c r="S1529" s="205">
        <f>VLOOKUP('SS taxation calculator'!$C$12,'SS taxation calculator'!$BC$6:$BF$16,2,FALSE)</f>
        <v>0</v>
      </c>
      <c r="T1529" s="132">
        <f t="shared" si="9"/>
        <v>0</v>
      </c>
    </row>
    <row r="1530" ht="15.75" customHeight="1">
      <c r="A1530" s="55">
        <f t="shared" si="17"/>
        <v>439500</v>
      </c>
      <c r="B1530" s="52">
        <f t="shared" si="14"/>
        <v>471000</v>
      </c>
      <c r="C1530" s="51">
        <f>'SS taxation calculator'!$G$7</f>
        <v>0</v>
      </c>
      <c r="D1530" s="52">
        <f>'SS taxation calculator'!$C$7+B1530+'SS taxation calculator'!$C$8+'SS taxation calculator'!$C$9*0.5-'Line By Line'!$E$12</f>
        <v>471000</v>
      </c>
      <c r="E1530" s="52">
        <f>IF(D1530&lt;'Line By Line'!$E$14,0,MIN(D1530-'Line By Line'!$E$14,'Line By Line'!$E$16))</f>
        <v>12000</v>
      </c>
      <c r="F1530" s="52">
        <f t="shared" si="3"/>
        <v>0</v>
      </c>
      <c r="G1530" s="51" t="str">
        <f t="shared" si="4"/>
        <v>50% of All SS</v>
      </c>
      <c r="H1530" s="51">
        <f>IF('Line By Line'!$E$14&lt;D1530,D1530-'Line By Line'!$E$14-E1530,0)</f>
        <v>427000</v>
      </c>
      <c r="I1530" s="52">
        <f>H1530*'SS taxation calculator'!$E$32</f>
        <v>362950</v>
      </c>
      <c r="J1530" s="52">
        <f t="shared" si="5"/>
        <v>0</v>
      </c>
      <c r="K1530" s="204" t="str">
        <f t="shared" si="6"/>
        <v>#DIV/0!</v>
      </c>
      <c r="L1530" s="54" t="str">
        <f>CONCATENATE("Adding $",ROUND(B1530/1000,1),"K actually added $",ROUND((B1530+(J1530-'SS taxation calculator'!$G$8))/1000,1),"K")</f>
        <v>Adding $471K actually added $471K</v>
      </c>
      <c r="M1530" s="61">
        <f>'SS taxation calculator'!$C$7+'SS taxation calculator'!$C$8+'SS taxation calculator'!$C$9+B1530</f>
        <v>471000</v>
      </c>
      <c r="N1530" s="55">
        <f>J1530+B1530+'SS taxation calculator'!$C$7</f>
        <v>471000</v>
      </c>
      <c r="O1530" s="55">
        <f t="shared" si="15"/>
        <v>31500</v>
      </c>
      <c r="P1530" s="132">
        <f>VLOOKUP('SS taxation calculator'!$C$12,'SS taxation calculator'!$BC$6:$BF$16,3,FALSE)</f>
        <v>0</v>
      </c>
      <c r="Q1530" s="132">
        <f>VLOOKUP('SS taxation calculator'!$C$12,'SS taxation calculator'!$BC$6:$BF$16,4,FALSE)</f>
        <v>0</v>
      </c>
      <c r="R1530" s="132">
        <f t="shared" si="8"/>
        <v>1</v>
      </c>
      <c r="S1530" s="205">
        <f>VLOOKUP('SS taxation calculator'!$C$12,'SS taxation calculator'!$BC$6:$BF$16,2,FALSE)</f>
        <v>0</v>
      </c>
      <c r="T1530" s="132">
        <f t="shared" si="9"/>
        <v>0</v>
      </c>
    </row>
    <row r="1531" ht="15.75" customHeight="1">
      <c r="A1531" s="55">
        <f t="shared" si="17"/>
        <v>440500</v>
      </c>
      <c r="B1531" s="52">
        <f t="shared" si="14"/>
        <v>472000</v>
      </c>
      <c r="C1531" s="51">
        <f>'SS taxation calculator'!$G$7</f>
        <v>0</v>
      </c>
      <c r="D1531" s="52">
        <f>'SS taxation calculator'!$C$7+B1531+'SS taxation calculator'!$C$8+'SS taxation calculator'!$C$9*0.5-'Line By Line'!$E$12</f>
        <v>472000</v>
      </c>
      <c r="E1531" s="52">
        <f>IF(D1531&lt;'Line By Line'!$E$14,0,MIN(D1531-'Line By Line'!$E$14,'Line By Line'!$E$16))</f>
        <v>12000</v>
      </c>
      <c r="F1531" s="52">
        <f t="shared" si="3"/>
        <v>0</v>
      </c>
      <c r="G1531" s="51" t="str">
        <f t="shared" si="4"/>
        <v>50% of All SS</v>
      </c>
      <c r="H1531" s="51">
        <f>IF('Line By Line'!$E$14&lt;D1531,D1531-'Line By Line'!$E$14-E1531,0)</f>
        <v>428000</v>
      </c>
      <c r="I1531" s="52">
        <f>H1531*'SS taxation calculator'!$E$32</f>
        <v>363800</v>
      </c>
      <c r="J1531" s="52">
        <f t="shared" si="5"/>
        <v>0</v>
      </c>
      <c r="K1531" s="204" t="str">
        <f t="shared" si="6"/>
        <v>#DIV/0!</v>
      </c>
      <c r="L1531" s="54" t="str">
        <f>CONCATENATE("Adding $",ROUND(B1531/1000,1),"K actually added $",ROUND((B1531+(J1531-'SS taxation calculator'!$G$8))/1000,1),"K")</f>
        <v>Adding $472K actually added $472K</v>
      </c>
      <c r="M1531" s="61">
        <f>'SS taxation calculator'!$C$7+'SS taxation calculator'!$C$8+'SS taxation calculator'!$C$9+B1531</f>
        <v>472000</v>
      </c>
      <c r="N1531" s="55">
        <f>J1531+B1531+'SS taxation calculator'!$C$7</f>
        <v>472000</v>
      </c>
      <c r="O1531" s="55">
        <f t="shared" si="15"/>
        <v>31500</v>
      </c>
      <c r="P1531" s="132">
        <f>VLOOKUP('SS taxation calculator'!$C$12,'SS taxation calculator'!$BC$6:$BF$16,3,FALSE)</f>
        <v>0</v>
      </c>
      <c r="Q1531" s="132">
        <f>VLOOKUP('SS taxation calculator'!$C$12,'SS taxation calculator'!$BC$6:$BF$16,4,FALSE)</f>
        <v>0</v>
      </c>
      <c r="R1531" s="132">
        <f t="shared" si="8"/>
        <v>1</v>
      </c>
      <c r="S1531" s="205">
        <f>VLOOKUP('SS taxation calculator'!$C$12,'SS taxation calculator'!$BC$6:$BF$16,2,FALSE)</f>
        <v>0</v>
      </c>
      <c r="T1531" s="132">
        <f t="shared" si="9"/>
        <v>0</v>
      </c>
    </row>
    <row r="1532" ht="15.75" customHeight="1">
      <c r="A1532" s="55">
        <f t="shared" si="17"/>
        <v>441500</v>
      </c>
      <c r="B1532" s="52">
        <f t="shared" si="14"/>
        <v>473000</v>
      </c>
      <c r="C1532" s="51">
        <f>'SS taxation calculator'!$G$7</f>
        <v>0</v>
      </c>
      <c r="D1532" s="52">
        <f>'SS taxation calculator'!$C$7+B1532+'SS taxation calculator'!$C$8+'SS taxation calculator'!$C$9*0.5-'Line By Line'!$E$12</f>
        <v>473000</v>
      </c>
      <c r="E1532" s="52">
        <f>IF(D1532&lt;'Line By Line'!$E$14,0,MIN(D1532-'Line By Line'!$E$14,'Line By Line'!$E$16))</f>
        <v>12000</v>
      </c>
      <c r="F1532" s="52">
        <f t="shared" si="3"/>
        <v>0</v>
      </c>
      <c r="G1532" s="51" t="str">
        <f t="shared" si="4"/>
        <v>50% of All SS</v>
      </c>
      <c r="H1532" s="51">
        <f>IF('Line By Line'!$E$14&lt;D1532,D1532-'Line By Line'!$E$14-E1532,0)</f>
        <v>429000</v>
      </c>
      <c r="I1532" s="52">
        <f>H1532*'SS taxation calculator'!$E$32</f>
        <v>364650</v>
      </c>
      <c r="J1532" s="52">
        <f t="shared" si="5"/>
        <v>0</v>
      </c>
      <c r="K1532" s="204" t="str">
        <f t="shared" si="6"/>
        <v>#DIV/0!</v>
      </c>
      <c r="L1532" s="54" t="str">
        <f>CONCATENATE("Adding $",ROUND(B1532/1000,1),"K actually added $",ROUND((B1532+(J1532-'SS taxation calculator'!$G$8))/1000,1),"K")</f>
        <v>Adding $473K actually added $473K</v>
      </c>
      <c r="M1532" s="61">
        <f>'SS taxation calculator'!$C$7+'SS taxation calculator'!$C$8+'SS taxation calculator'!$C$9+B1532</f>
        <v>473000</v>
      </c>
      <c r="N1532" s="55">
        <f>J1532+B1532+'SS taxation calculator'!$C$7</f>
        <v>473000</v>
      </c>
      <c r="O1532" s="55">
        <f t="shared" si="15"/>
        <v>31500</v>
      </c>
      <c r="P1532" s="132">
        <f>VLOOKUP('SS taxation calculator'!$C$12,'SS taxation calculator'!$BC$6:$BF$16,3,FALSE)</f>
        <v>0</v>
      </c>
      <c r="Q1532" s="132">
        <f>VLOOKUP('SS taxation calculator'!$C$12,'SS taxation calculator'!$BC$6:$BF$16,4,FALSE)</f>
        <v>0</v>
      </c>
      <c r="R1532" s="132">
        <f t="shared" si="8"/>
        <v>1</v>
      </c>
      <c r="S1532" s="205">
        <f>VLOOKUP('SS taxation calculator'!$C$12,'SS taxation calculator'!$BC$6:$BF$16,2,FALSE)</f>
        <v>0</v>
      </c>
      <c r="T1532" s="132">
        <f t="shared" si="9"/>
        <v>0</v>
      </c>
    </row>
    <row r="1533" ht="15.75" customHeight="1">
      <c r="A1533" s="55">
        <f t="shared" si="17"/>
        <v>442500</v>
      </c>
      <c r="B1533" s="52">
        <f t="shared" si="14"/>
        <v>474000</v>
      </c>
      <c r="C1533" s="51">
        <f>'SS taxation calculator'!$G$7</f>
        <v>0</v>
      </c>
      <c r="D1533" s="52">
        <f>'SS taxation calculator'!$C$7+B1533+'SS taxation calculator'!$C$8+'SS taxation calculator'!$C$9*0.5-'Line By Line'!$E$12</f>
        <v>474000</v>
      </c>
      <c r="E1533" s="52">
        <f>IF(D1533&lt;'Line By Line'!$E$14,0,MIN(D1533-'Line By Line'!$E$14,'Line By Line'!$E$16))</f>
        <v>12000</v>
      </c>
      <c r="F1533" s="52">
        <f t="shared" si="3"/>
        <v>0</v>
      </c>
      <c r="G1533" s="51" t="str">
        <f t="shared" si="4"/>
        <v>50% of All SS</v>
      </c>
      <c r="H1533" s="51">
        <f>IF('Line By Line'!$E$14&lt;D1533,D1533-'Line By Line'!$E$14-E1533,0)</f>
        <v>430000</v>
      </c>
      <c r="I1533" s="52">
        <f>H1533*'SS taxation calculator'!$E$32</f>
        <v>365500</v>
      </c>
      <c r="J1533" s="52">
        <f t="shared" si="5"/>
        <v>0</v>
      </c>
      <c r="K1533" s="204" t="str">
        <f t="shared" si="6"/>
        <v>#DIV/0!</v>
      </c>
      <c r="L1533" s="54" t="str">
        <f>CONCATENATE("Adding $",ROUND(B1533/1000,1),"K actually added $",ROUND((B1533+(J1533-'SS taxation calculator'!$G$8))/1000,1),"K")</f>
        <v>Adding $474K actually added $474K</v>
      </c>
      <c r="M1533" s="61">
        <f>'SS taxation calculator'!$C$7+'SS taxation calculator'!$C$8+'SS taxation calculator'!$C$9+B1533</f>
        <v>474000</v>
      </c>
      <c r="N1533" s="55">
        <f>J1533+B1533+'SS taxation calculator'!$C$7</f>
        <v>474000</v>
      </c>
      <c r="O1533" s="55">
        <f t="shared" si="15"/>
        <v>31500</v>
      </c>
      <c r="P1533" s="132">
        <f>VLOOKUP('SS taxation calculator'!$C$12,'SS taxation calculator'!$BC$6:$BF$16,3,FALSE)</f>
        <v>0</v>
      </c>
      <c r="Q1533" s="132">
        <f>VLOOKUP('SS taxation calculator'!$C$12,'SS taxation calculator'!$BC$6:$BF$16,4,FALSE)</f>
        <v>0</v>
      </c>
      <c r="R1533" s="132">
        <f t="shared" si="8"/>
        <v>1</v>
      </c>
      <c r="S1533" s="205">
        <f>VLOOKUP('SS taxation calculator'!$C$12,'SS taxation calculator'!$BC$6:$BF$16,2,FALSE)</f>
        <v>0</v>
      </c>
      <c r="T1533" s="132">
        <f t="shared" si="9"/>
        <v>0</v>
      </c>
    </row>
    <row r="1534" ht="15.75" customHeight="1">
      <c r="A1534" s="55">
        <f t="shared" si="17"/>
        <v>443500</v>
      </c>
      <c r="B1534" s="52">
        <f t="shared" si="14"/>
        <v>475000</v>
      </c>
      <c r="C1534" s="51">
        <f>'SS taxation calculator'!$G$7</f>
        <v>0</v>
      </c>
      <c r="D1534" s="52">
        <f>'SS taxation calculator'!$C$7+B1534+'SS taxation calculator'!$C$8+'SS taxation calculator'!$C$9*0.5-'Line By Line'!$E$12</f>
        <v>475000</v>
      </c>
      <c r="E1534" s="52">
        <f>IF(D1534&lt;'Line By Line'!$E$14,0,MIN(D1534-'Line By Line'!$E$14,'Line By Line'!$E$16))</f>
        <v>12000</v>
      </c>
      <c r="F1534" s="52">
        <f t="shared" si="3"/>
        <v>0</v>
      </c>
      <c r="G1534" s="51" t="str">
        <f t="shared" si="4"/>
        <v>50% of All SS</v>
      </c>
      <c r="H1534" s="51">
        <f>IF('Line By Line'!$E$14&lt;D1534,D1534-'Line By Line'!$E$14-E1534,0)</f>
        <v>431000</v>
      </c>
      <c r="I1534" s="52">
        <f>H1534*'SS taxation calculator'!$E$32</f>
        <v>366350</v>
      </c>
      <c r="J1534" s="52">
        <f t="shared" si="5"/>
        <v>0</v>
      </c>
      <c r="K1534" s="204" t="str">
        <f t="shared" si="6"/>
        <v>#DIV/0!</v>
      </c>
      <c r="L1534" s="54" t="str">
        <f>CONCATENATE("Adding $",ROUND(B1534/1000,1),"K actually added $",ROUND((B1534+(J1534-'SS taxation calculator'!$G$8))/1000,1),"K")</f>
        <v>Adding $475K actually added $475K</v>
      </c>
      <c r="M1534" s="61">
        <f>'SS taxation calculator'!$C$7+'SS taxation calculator'!$C$8+'SS taxation calculator'!$C$9+B1534</f>
        <v>475000</v>
      </c>
      <c r="N1534" s="55">
        <f>J1534+B1534+'SS taxation calculator'!$C$7</f>
        <v>475000</v>
      </c>
      <c r="O1534" s="55">
        <f t="shared" si="15"/>
        <v>31500</v>
      </c>
      <c r="P1534" s="132">
        <f>VLOOKUP('SS taxation calculator'!$C$12,'SS taxation calculator'!$BC$6:$BF$16,3,FALSE)</f>
        <v>0</v>
      </c>
      <c r="Q1534" s="132">
        <f>VLOOKUP('SS taxation calculator'!$C$12,'SS taxation calculator'!$BC$6:$BF$16,4,FALSE)</f>
        <v>0</v>
      </c>
      <c r="R1534" s="132">
        <f t="shared" si="8"/>
        <v>1</v>
      </c>
      <c r="S1534" s="205">
        <f>VLOOKUP('SS taxation calculator'!$C$12,'SS taxation calculator'!$BC$6:$BF$16,2,FALSE)</f>
        <v>0</v>
      </c>
      <c r="T1534" s="132">
        <f t="shared" si="9"/>
        <v>0</v>
      </c>
    </row>
    <row r="1535" ht="15.75" customHeight="1">
      <c r="A1535" s="55">
        <f t="shared" si="17"/>
        <v>444500</v>
      </c>
      <c r="B1535" s="52">
        <f t="shared" si="14"/>
        <v>476000</v>
      </c>
      <c r="C1535" s="51">
        <f>'SS taxation calculator'!$G$7</f>
        <v>0</v>
      </c>
      <c r="D1535" s="52">
        <f>'SS taxation calculator'!$C$7+B1535+'SS taxation calculator'!$C$8+'SS taxation calculator'!$C$9*0.5-'Line By Line'!$E$12</f>
        <v>476000</v>
      </c>
      <c r="E1535" s="52">
        <f>IF(D1535&lt;'Line By Line'!$E$14,0,MIN(D1535-'Line By Line'!$E$14,'Line By Line'!$E$16))</f>
        <v>12000</v>
      </c>
      <c r="F1535" s="52">
        <f t="shared" si="3"/>
        <v>0</v>
      </c>
      <c r="G1535" s="51" t="str">
        <f t="shared" si="4"/>
        <v>50% of All SS</v>
      </c>
      <c r="H1535" s="51">
        <f>IF('Line By Line'!$E$14&lt;D1535,D1535-'Line By Line'!$E$14-E1535,0)</f>
        <v>432000</v>
      </c>
      <c r="I1535" s="52">
        <f>H1535*'SS taxation calculator'!$E$32</f>
        <v>367200</v>
      </c>
      <c r="J1535" s="52">
        <f t="shared" si="5"/>
        <v>0</v>
      </c>
      <c r="K1535" s="204" t="str">
        <f t="shared" si="6"/>
        <v>#DIV/0!</v>
      </c>
      <c r="L1535" s="54" t="str">
        <f>CONCATENATE("Adding $",ROUND(B1535/1000,1),"K actually added $",ROUND((B1535+(J1535-'SS taxation calculator'!$G$8))/1000,1),"K")</f>
        <v>Adding $476K actually added $476K</v>
      </c>
      <c r="M1535" s="61">
        <f>'SS taxation calculator'!$C$7+'SS taxation calculator'!$C$8+'SS taxation calculator'!$C$9+B1535</f>
        <v>476000</v>
      </c>
      <c r="N1535" s="55">
        <f>J1535+B1535+'SS taxation calculator'!$C$7</f>
        <v>476000</v>
      </c>
      <c r="O1535" s="55">
        <f t="shared" si="15"/>
        <v>31500</v>
      </c>
      <c r="P1535" s="132">
        <f>VLOOKUP('SS taxation calculator'!$C$12,'SS taxation calculator'!$BC$6:$BF$16,3,FALSE)</f>
        <v>0</v>
      </c>
      <c r="Q1535" s="132">
        <f>VLOOKUP('SS taxation calculator'!$C$12,'SS taxation calculator'!$BC$6:$BF$16,4,FALSE)</f>
        <v>0</v>
      </c>
      <c r="R1535" s="132">
        <f t="shared" si="8"/>
        <v>1</v>
      </c>
      <c r="S1535" s="205">
        <f>VLOOKUP('SS taxation calculator'!$C$12,'SS taxation calculator'!$BC$6:$BF$16,2,FALSE)</f>
        <v>0</v>
      </c>
      <c r="T1535" s="132">
        <f t="shared" si="9"/>
        <v>0</v>
      </c>
    </row>
    <row r="1536" ht="15.75" customHeight="1">
      <c r="A1536" s="55">
        <f t="shared" si="17"/>
        <v>445500</v>
      </c>
      <c r="B1536" s="52">
        <f t="shared" si="14"/>
        <v>477000</v>
      </c>
      <c r="C1536" s="51">
        <f>'SS taxation calculator'!$G$7</f>
        <v>0</v>
      </c>
      <c r="D1536" s="52">
        <f>'SS taxation calculator'!$C$7+B1536+'SS taxation calculator'!$C$8+'SS taxation calculator'!$C$9*0.5-'Line By Line'!$E$12</f>
        <v>477000</v>
      </c>
      <c r="E1536" s="52">
        <f>IF(D1536&lt;'Line By Line'!$E$14,0,MIN(D1536-'Line By Line'!$E$14,'Line By Line'!$E$16))</f>
        <v>12000</v>
      </c>
      <c r="F1536" s="52">
        <f t="shared" si="3"/>
        <v>0</v>
      </c>
      <c r="G1536" s="51" t="str">
        <f t="shared" si="4"/>
        <v>50% of All SS</v>
      </c>
      <c r="H1536" s="51">
        <f>IF('Line By Line'!$E$14&lt;D1536,D1536-'Line By Line'!$E$14-E1536,0)</f>
        <v>433000</v>
      </c>
      <c r="I1536" s="52">
        <f>H1536*'SS taxation calculator'!$E$32</f>
        <v>368050</v>
      </c>
      <c r="J1536" s="52">
        <f t="shared" si="5"/>
        <v>0</v>
      </c>
      <c r="K1536" s="204" t="str">
        <f t="shared" si="6"/>
        <v>#DIV/0!</v>
      </c>
      <c r="L1536" s="54" t="str">
        <f>CONCATENATE("Adding $",ROUND(B1536/1000,1),"K actually added $",ROUND((B1536+(J1536-'SS taxation calculator'!$G$8))/1000,1),"K")</f>
        <v>Adding $477K actually added $477K</v>
      </c>
      <c r="M1536" s="61">
        <f>'SS taxation calculator'!$C$7+'SS taxation calculator'!$C$8+'SS taxation calculator'!$C$9+B1536</f>
        <v>477000</v>
      </c>
      <c r="N1536" s="55">
        <f>J1536+B1536+'SS taxation calculator'!$C$7</f>
        <v>477000</v>
      </c>
      <c r="O1536" s="55">
        <f t="shared" si="15"/>
        <v>31500</v>
      </c>
      <c r="P1536" s="132">
        <f>VLOOKUP('SS taxation calculator'!$C$12,'SS taxation calculator'!$BC$6:$BF$16,3,FALSE)</f>
        <v>0</v>
      </c>
      <c r="Q1536" s="132">
        <f>VLOOKUP('SS taxation calculator'!$C$12,'SS taxation calculator'!$BC$6:$BF$16,4,FALSE)</f>
        <v>0</v>
      </c>
      <c r="R1536" s="132">
        <f t="shared" si="8"/>
        <v>1</v>
      </c>
      <c r="S1536" s="205">
        <f>VLOOKUP('SS taxation calculator'!$C$12,'SS taxation calculator'!$BC$6:$BF$16,2,FALSE)</f>
        <v>0</v>
      </c>
      <c r="T1536" s="132">
        <f t="shared" si="9"/>
        <v>0</v>
      </c>
    </row>
    <row r="1537" ht="15.75" customHeight="1">
      <c r="A1537" s="55">
        <f t="shared" si="17"/>
        <v>446500</v>
      </c>
      <c r="B1537" s="52">
        <f t="shared" si="14"/>
        <v>478000</v>
      </c>
      <c r="C1537" s="51">
        <f>'SS taxation calculator'!$G$7</f>
        <v>0</v>
      </c>
      <c r="D1537" s="52">
        <f>'SS taxation calculator'!$C$7+B1537+'SS taxation calculator'!$C$8+'SS taxation calculator'!$C$9*0.5-'Line By Line'!$E$12</f>
        <v>478000</v>
      </c>
      <c r="E1537" s="52">
        <f>IF(D1537&lt;'Line By Line'!$E$14,0,MIN(D1537-'Line By Line'!$E$14,'Line By Line'!$E$16))</f>
        <v>12000</v>
      </c>
      <c r="F1537" s="52">
        <f t="shared" si="3"/>
        <v>0</v>
      </c>
      <c r="G1537" s="51" t="str">
        <f t="shared" si="4"/>
        <v>50% of All SS</v>
      </c>
      <c r="H1537" s="51">
        <f>IF('Line By Line'!$E$14&lt;D1537,D1537-'Line By Line'!$E$14-E1537,0)</f>
        <v>434000</v>
      </c>
      <c r="I1537" s="52">
        <f>H1537*'SS taxation calculator'!$E$32</f>
        <v>368900</v>
      </c>
      <c r="J1537" s="52">
        <f t="shared" si="5"/>
        <v>0</v>
      </c>
      <c r="K1537" s="204" t="str">
        <f t="shared" si="6"/>
        <v>#DIV/0!</v>
      </c>
      <c r="L1537" s="54" t="str">
        <f>CONCATENATE("Adding $",ROUND(B1537/1000,1),"K actually added $",ROUND((B1537+(J1537-'SS taxation calculator'!$G$8))/1000,1),"K")</f>
        <v>Adding $478K actually added $478K</v>
      </c>
      <c r="M1537" s="61">
        <f>'SS taxation calculator'!$C$7+'SS taxation calculator'!$C$8+'SS taxation calculator'!$C$9+B1537</f>
        <v>478000</v>
      </c>
      <c r="N1537" s="55">
        <f>J1537+B1537+'SS taxation calculator'!$C$7</f>
        <v>478000</v>
      </c>
      <c r="O1537" s="55">
        <f t="shared" si="15"/>
        <v>31500</v>
      </c>
      <c r="P1537" s="132">
        <f>VLOOKUP('SS taxation calculator'!$C$12,'SS taxation calculator'!$BC$6:$BF$16,3,FALSE)</f>
        <v>0</v>
      </c>
      <c r="Q1537" s="132">
        <f>VLOOKUP('SS taxation calculator'!$C$12,'SS taxation calculator'!$BC$6:$BF$16,4,FALSE)</f>
        <v>0</v>
      </c>
      <c r="R1537" s="132">
        <f t="shared" si="8"/>
        <v>1</v>
      </c>
      <c r="S1537" s="205">
        <f>VLOOKUP('SS taxation calculator'!$C$12,'SS taxation calculator'!$BC$6:$BF$16,2,FALSE)</f>
        <v>0</v>
      </c>
      <c r="T1537" s="132">
        <f t="shared" si="9"/>
        <v>0</v>
      </c>
    </row>
    <row r="1538" ht="15.75" customHeight="1">
      <c r="A1538" s="55">
        <f t="shared" si="17"/>
        <v>447500</v>
      </c>
      <c r="B1538" s="52">
        <f t="shared" si="14"/>
        <v>479000</v>
      </c>
      <c r="C1538" s="51">
        <f>'SS taxation calculator'!$G$7</f>
        <v>0</v>
      </c>
      <c r="D1538" s="52">
        <f>'SS taxation calculator'!$C$7+B1538+'SS taxation calculator'!$C$8+'SS taxation calculator'!$C$9*0.5-'Line By Line'!$E$12</f>
        <v>479000</v>
      </c>
      <c r="E1538" s="52">
        <f>IF(D1538&lt;'Line By Line'!$E$14,0,MIN(D1538-'Line By Line'!$E$14,'Line By Line'!$E$16))</f>
        <v>12000</v>
      </c>
      <c r="F1538" s="52">
        <f t="shared" si="3"/>
        <v>0</v>
      </c>
      <c r="G1538" s="51" t="str">
        <f t="shared" si="4"/>
        <v>50% of All SS</v>
      </c>
      <c r="H1538" s="51">
        <f>IF('Line By Line'!$E$14&lt;D1538,D1538-'Line By Line'!$E$14-E1538,0)</f>
        <v>435000</v>
      </c>
      <c r="I1538" s="52">
        <f>H1538*'SS taxation calculator'!$E$32</f>
        <v>369750</v>
      </c>
      <c r="J1538" s="52">
        <f t="shared" si="5"/>
        <v>0</v>
      </c>
      <c r="K1538" s="204" t="str">
        <f t="shared" si="6"/>
        <v>#DIV/0!</v>
      </c>
      <c r="L1538" s="54" t="str">
        <f>CONCATENATE("Adding $",ROUND(B1538/1000,1),"K actually added $",ROUND((B1538+(J1538-'SS taxation calculator'!$G$8))/1000,1),"K")</f>
        <v>Adding $479K actually added $479K</v>
      </c>
      <c r="M1538" s="61">
        <f>'SS taxation calculator'!$C$7+'SS taxation calculator'!$C$8+'SS taxation calculator'!$C$9+B1538</f>
        <v>479000</v>
      </c>
      <c r="N1538" s="55">
        <f>J1538+B1538+'SS taxation calculator'!$C$7</f>
        <v>479000</v>
      </c>
      <c r="O1538" s="55">
        <f t="shared" si="15"/>
        <v>31500</v>
      </c>
      <c r="P1538" s="132">
        <f>VLOOKUP('SS taxation calculator'!$C$12,'SS taxation calculator'!$BC$6:$BF$16,3,FALSE)</f>
        <v>0</v>
      </c>
      <c r="Q1538" s="132">
        <f>VLOOKUP('SS taxation calculator'!$C$12,'SS taxation calculator'!$BC$6:$BF$16,4,FALSE)</f>
        <v>0</v>
      </c>
      <c r="R1538" s="132">
        <f t="shared" si="8"/>
        <v>1</v>
      </c>
      <c r="S1538" s="205">
        <f>VLOOKUP('SS taxation calculator'!$C$12,'SS taxation calculator'!$BC$6:$BF$16,2,FALSE)</f>
        <v>0</v>
      </c>
      <c r="T1538" s="132">
        <f t="shared" si="9"/>
        <v>0</v>
      </c>
    </row>
    <row r="1539" ht="15.75" customHeight="1">
      <c r="A1539" s="55">
        <f t="shared" si="17"/>
        <v>448500</v>
      </c>
      <c r="B1539" s="52">
        <f t="shared" si="14"/>
        <v>480000</v>
      </c>
      <c r="C1539" s="51">
        <f>'SS taxation calculator'!$G$7</f>
        <v>0</v>
      </c>
      <c r="D1539" s="52">
        <f>'SS taxation calculator'!$C$7+B1539+'SS taxation calculator'!$C$8+'SS taxation calculator'!$C$9*0.5-'Line By Line'!$E$12</f>
        <v>480000</v>
      </c>
      <c r="E1539" s="52">
        <f>IF(D1539&lt;'Line By Line'!$E$14,0,MIN(D1539-'Line By Line'!$E$14,'Line By Line'!$E$16))</f>
        <v>12000</v>
      </c>
      <c r="F1539" s="52">
        <f t="shared" si="3"/>
        <v>0</v>
      </c>
      <c r="G1539" s="51" t="str">
        <f t="shared" si="4"/>
        <v>50% of All SS</v>
      </c>
      <c r="H1539" s="51">
        <f>IF('Line By Line'!$E$14&lt;D1539,D1539-'Line By Line'!$E$14-E1539,0)</f>
        <v>436000</v>
      </c>
      <c r="I1539" s="52">
        <f>H1539*'SS taxation calculator'!$E$32</f>
        <v>370600</v>
      </c>
      <c r="J1539" s="52">
        <f t="shared" si="5"/>
        <v>0</v>
      </c>
      <c r="K1539" s="204" t="str">
        <f t="shared" si="6"/>
        <v>#DIV/0!</v>
      </c>
      <c r="L1539" s="54" t="str">
        <f>CONCATENATE("Adding $",ROUND(B1539/1000,1),"K actually added $",ROUND((B1539+(J1539-'SS taxation calculator'!$G$8))/1000,1),"K")</f>
        <v>Adding $480K actually added $480K</v>
      </c>
      <c r="M1539" s="61">
        <f>'SS taxation calculator'!$C$7+'SS taxation calculator'!$C$8+'SS taxation calculator'!$C$9+B1539</f>
        <v>480000</v>
      </c>
      <c r="N1539" s="55">
        <f>J1539+B1539+'SS taxation calculator'!$C$7</f>
        <v>480000</v>
      </c>
      <c r="O1539" s="55">
        <f t="shared" si="15"/>
        <v>31500</v>
      </c>
      <c r="P1539" s="132">
        <f>VLOOKUP('SS taxation calculator'!$C$12,'SS taxation calculator'!$BC$6:$BF$16,3,FALSE)</f>
        <v>0</v>
      </c>
      <c r="Q1539" s="132">
        <f>VLOOKUP('SS taxation calculator'!$C$12,'SS taxation calculator'!$BC$6:$BF$16,4,FALSE)</f>
        <v>0</v>
      </c>
      <c r="R1539" s="132">
        <f t="shared" si="8"/>
        <v>1</v>
      </c>
      <c r="S1539" s="205">
        <f>VLOOKUP('SS taxation calculator'!$C$12,'SS taxation calculator'!$BC$6:$BF$16,2,FALSE)</f>
        <v>0</v>
      </c>
      <c r="T1539" s="132">
        <f t="shared" si="9"/>
        <v>0</v>
      </c>
    </row>
    <row r="1540" ht="15.75" customHeight="1">
      <c r="A1540" s="55">
        <f t="shared" si="17"/>
        <v>449500</v>
      </c>
      <c r="B1540" s="52">
        <f t="shared" si="14"/>
        <v>481000</v>
      </c>
      <c r="C1540" s="51">
        <f>'SS taxation calculator'!$G$7</f>
        <v>0</v>
      </c>
      <c r="D1540" s="52">
        <f>'SS taxation calculator'!$C$7+B1540+'SS taxation calculator'!$C$8+'SS taxation calculator'!$C$9*0.5-'Line By Line'!$E$12</f>
        <v>481000</v>
      </c>
      <c r="E1540" s="52">
        <f>IF(D1540&lt;'Line By Line'!$E$14,0,MIN(D1540-'Line By Line'!$E$14,'Line By Line'!$E$16))</f>
        <v>12000</v>
      </c>
      <c r="F1540" s="52">
        <f t="shared" si="3"/>
        <v>0</v>
      </c>
      <c r="G1540" s="51" t="str">
        <f t="shared" si="4"/>
        <v>50% of All SS</v>
      </c>
      <c r="H1540" s="51">
        <f>IF('Line By Line'!$E$14&lt;D1540,D1540-'Line By Line'!$E$14-E1540,0)</f>
        <v>437000</v>
      </c>
      <c r="I1540" s="52">
        <f>H1540*'SS taxation calculator'!$E$32</f>
        <v>371450</v>
      </c>
      <c r="J1540" s="52">
        <f t="shared" si="5"/>
        <v>0</v>
      </c>
      <c r="K1540" s="204" t="str">
        <f t="shared" si="6"/>
        <v>#DIV/0!</v>
      </c>
      <c r="L1540" s="54" t="str">
        <f>CONCATENATE("Adding $",ROUND(B1540/1000,1),"K actually added $",ROUND((B1540+(J1540-'SS taxation calculator'!$G$8))/1000,1),"K")</f>
        <v>Adding $481K actually added $481K</v>
      </c>
      <c r="M1540" s="61">
        <f>'SS taxation calculator'!$C$7+'SS taxation calculator'!$C$8+'SS taxation calculator'!$C$9+B1540</f>
        <v>481000</v>
      </c>
      <c r="N1540" s="55">
        <f>J1540+B1540+'SS taxation calculator'!$C$7</f>
        <v>481000</v>
      </c>
      <c r="O1540" s="55">
        <f t="shared" si="15"/>
        <v>31500</v>
      </c>
      <c r="P1540" s="132">
        <f>VLOOKUP('SS taxation calculator'!$C$12,'SS taxation calculator'!$BC$6:$BF$16,3,FALSE)</f>
        <v>0</v>
      </c>
      <c r="Q1540" s="132">
        <f>VLOOKUP('SS taxation calculator'!$C$12,'SS taxation calculator'!$BC$6:$BF$16,4,FALSE)</f>
        <v>0</v>
      </c>
      <c r="R1540" s="132">
        <f t="shared" si="8"/>
        <v>1</v>
      </c>
      <c r="S1540" s="205">
        <f>VLOOKUP('SS taxation calculator'!$C$12,'SS taxation calculator'!$BC$6:$BF$16,2,FALSE)</f>
        <v>0</v>
      </c>
      <c r="T1540" s="132">
        <f t="shared" si="9"/>
        <v>0</v>
      </c>
    </row>
    <row r="1541" ht="15.75" customHeight="1">
      <c r="A1541" s="55">
        <f t="shared" si="17"/>
        <v>450500</v>
      </c>
      <c r="B1541" s="52">
        <f t="shared" si="14"/>
        <v>482000</v>
      </c>
      <c r="C1541" s="51">
        <f>'SS taxation calculator'!$G$7</f>
        <v>0</v>
      </c>
      <c r="D1541" s="52">
        <f>'SS taxation calculator'!$C$7+B1541+'SS taxation calculator'!$C$8+'SS taxation calculator'!$C$9*0.5-'Line By Line'!$E$12</f>
        <v>482000</v>
      </c>
      <c r="E1541" s="52">
        <f>IF(D1541&lt;'Line By Line'!$E$14,0,MIN(D1541-'Line By Line'!$E$14,'Line By Line'!$E$16))</f>
        <v>12000</v>
      </c>
      <c r="F1541" s="52">
        <f t="shared" si="3"/>
        <v>0</v>
      </c>
      <c r="G1541" s="51" t="str">
        <f t="shared" si="4"/>
        <v>50% of All SS</v>
      </c>
      <c r="H1541" s="51">
        <f>IF('Line By Line'!$E$14&lt;D1541,D1541-'Line By Line'!$E$14-E1541,0)</f>
        <v>438000</v>
      </c>
      <c r="I1541" s="52">
        <f>H1541*'SS taxation calculator'!$E$32</f>
        <v>372300</v>
      </c>
      <c r="J1541" s="52">
        <f t="shared" si="5"/>
        <v>0</v>
      </c>
      <c r="K1541" s="204" t="str">
        <f t="shared" si="6"/>
        <v>#DIV/0!</v>
      </c>
      <c r="L1541" s="54" t="str">
        <f>CONCATENATE("Adding $",ROUND(B1541/1000,1),"K actually added $",ROUND((B1541+(J1541-'SS taxation calculator'!$G$8))/1000,1),"K")</f>
        <v>Adding $482K actually added $482K</v>
      </c>
      <c r="M1541" s="61">
        <f>'SS taxation calculator'!$C$7+'SS taxation calculator'!$C$8+'SS taxation calculator'!$C$9+B1541</f>
        <v>482000</v>
      </c>
      <c r="N1541" s="55">
        <f>J1541+B1541+'SS taxation calculator'!$C$7</f>
        <v>482000</v>
      </c>
      <c r="O1541" s="55">
        <f t="shared" si="15"/>
        <v>31500</v>
      </c>
      <c r="P1541" s="132">
        <f>VLOOKUP('SS taxation calculator'!$C$12,'SS taxation calculator'!$BC$6:$BF$16,3,FALSE)</f>
        <v>0</v>
      </c>
      <c r="Q1541" s="132">
        <f>VLOOKUP('SS taxation calculator'!$C$12,'SS taxation calculator'!$BC$6:$BF$16,4,FALSE)</f>
        <v>0</v>
      </c>
      <c r="R1541" s="132">
        <f t="shared" si="8"/>
        <v>1</v>
      </c>
      <c r="S1541" s="205">
        <f>VLOOKUP('SS taxation calculator'!$C$12,'SS taxation calculator'!$BC$6:$BF$16,2,FALSE)</f>
        <v>0</v>
      </c>
      <c r="T1541" s="132">
        <f t="shared" si="9"/>
        <v>0</v>
      </c>
    </row>
    <row r="1542" ht="15.75" customHeight="1">
      <c r="A1542" s="55">
        <f t="shared" si="17"/>
        <v>451500</v>
      </c>
      <c r="B1542" s="52">
        <f t="shared" si="14"/>
        <v>483000</v>
      </c>
      <c r="C1542" s="51">
        <f>'SS taxation calculator'!$G$7</f>
        <v>0</v>
      </c>
      <c r="D1542" s="52">
        <f>'SS taxation calculator'!$C$7+B1542+'SS taxation calculator'!$C$8+'SS taxation calculator'!$C$9*0.5-'Line By Line'!$E$12</f>
        <v>483000</v>
      </c>
      <c r="E1542" s="52">
        <f>IF(D1542&lt;'Line By Line'!$E$14,0,MIN(D1542-'Line By Line'!$E$14,'Line By Line'!$E$16))</f>
        <v>12000</v>
      </c>
      <c r="F1542" s="52">
        <f t="shared" si="3"/>
        <v>0</v>
      </c>
      <c r="G1542" s="51" t="str">
        <f t="shared" si="4"/>
        <v>50% of All SS</v>
      </c>
      <c r="H1542" s="51">
        <f>IF('Line By Line'!$E$14&lt;D1542,D1542-'Line By Line'!$E$14-E1542,0)</f>
        <v>439000</v>
      </c>
      <c r="I1542" s="52">
        <f>H1542*'SS taxation calculator'!$E$32</f>
        <v>373150</v>
      </c>
      <c r="J1542" s="52">
        <f t="shared" si="5"/>
        <v>0</v>
      </c>
      <c r="K1542" s="204" t="str">
        <f t="shared" si="6"/>
        <v>#DIV/0!</v>
      </c>
      <c r="L1542" s="54" t="str">
        <f>CONCATENATE("Adding $",ROUND(B1542/1000,1),"K actually added $",ROUND((B1542+(J1542-'SS taxation calculator'!$G$8))/1000,1),"K")</f>
        <v>Adding $483K actually added $483K</v>
      </c>
      <c r="M1542" s="61">
        <f>'SS taxation calculator'!$C$7+'SS taxation calculator'!$C$8+'SS taxation calculator'!$C$9+B1542</f>
        <v>483000</v>
      </c>
      <c r="N1542" s="55">
        <f>J1542+B1542+'SS taxation calculator'!$C$7</f>
        <v>483000</v>
      </c>
      <c r="O1542" s="55">
        <f t="shared" si="15"/>
        <v>31500</v>
      </c>
      <c r="P1542" s="132">
        <f>VLOOKUP('SS taxation calculator'!$C$12,'SS taxation calculator'!$BC$6:$BF$16,3,FALSE)</f>
        <v>0</v>
      </c>
      <c r="Q1542" s="132">
        <f>VLOOKUP('SS taxation calculator'!$C$12,'SS taxation calculator'!$BC$6:$BF$16,4,FALSE)</f>
        <v>0</v>
      </c>
      <c r="R1542" s="132">
        <f t="shared" si="8"/>
        <v>1</v>
      </c>
      <c r="S1542" s="205">
        <f>VLOOKUP('SS taxation calculator'!$C$12,'SS taxation calculator'!$BC$6:$BF$16,2,FALSE)</f>
        <v>0</v>
      </c>
      <c r="T1542" s="132">
        <f t="shared" si="9"/>
        <v>0</v>
      </c>
    </row>
    <row r="1543" ht="15.75" customHeight="1">
      <c r="A1543" s="55">
        <f t="shared" si="17"/>
        <v>452500</v>
      </c>
      <c r="B1543" s="52">
        <f t="shared" si="14"/>
        <v>484000</v>
      </c>
      <c r="C1543" s="51">
        <f>'SS taxation calculator'!$G$7</f>
        <v>0</v>
      </c>
      <c r="D1543" s="52">
        <f>'SS taxation calculator'!$C$7+B1543+'SS taxation calculator'!$C$8+'SS taxation calculator'!$C$9*0.5-'Line By Line'!$E$12</f>
        <v>484000</v>
      </c>
      <c r="E1543" s="52">
        <f>IF(D1543&lt;'Line By Line'!$E$14,0,MIN(D1543-'Line By Line'!$E$14,'Line By Line'!$E$16))</f>
        <v>12000</v>
      </c>
      <c r="F1543" s="52">
        <f t="shared" si="3"/>
        <v>0</v>
      </c>
      <c r="G1543" s="51" t="str">
        <f t="shared" si="4"/>
        <v>50% of All SS</v>
      </c>
      <c r="H1543" s="51">
        <f>IF('Line By Line'!$E$14&lt;D1543,D1543-'Line By Line'!$E$14-E1543,0)</f>
        <v>440000</v>
      </c>
      <c r="I1543" s="52">
        <f>H1543*'SS taxation calculator'!$E$32</f>
        <v>374000</v>
      </c>
      <c r="J1543" s="52">
        <f t="shared" si="5"/>
        <v>0</v>
      </c>
      <c r="K1543" s="204" t="str">
        <f t="shared" si="6"/>
        <v>#DIV/0!</v>
      </c>
      <c r="L1543" s="54" t="str">
        <f>CONCATENATE("Adding $",ROUND(B1543/1000,1),"K actually added $",ROUND((B1543+(J1543-'SS taxation calculator'!$G$8))/1000,1),"K")</f>
        <v>Adding $484K actually added $484K</v>
      </c>
      <c r="M1543" s="61">
        <f>'SS taxation calculator'!$C$7+'SS taxation calculator'!$C$8+'SS taxation calculator'!$C$9+B1543</f>
        <v>484000</v>
      </c>
      <c r="N1543" s="55">
        <f>J1543+B1543+'SS taxation calculator'!$C$7</f>
        <v>484000</v>
      </c>
      <c r="O1543" s="55">
        <f t="shared" si="15"/>
        <v>31500</v>
      </c>
      <c r="P1543" s="132">
        <f>VLOOKUP('SS taxation calculator'!$C$12,'SS taxation calculator'!$BC$6:$BF$16,3,FALSE)</f>
        <v>0</v>
      </c>
      <c r="Q1543" s="132">
        <f>VLOOKUP('SS taxation calculator'!$C$12,'SS taxation calculator'!$BC$6:$BF$16,4,FALSE)</f>
        <v>0</v>
      </c>
      <c r="R1543" s="132">
        <f t="shared" si="8"/>
        <v>1</v>
      </c>
      <c r="S1543" s="205">
        <f>VLOOKUP('SS taxation calculator'!$C$12,'SS taxation calculator'!$BC$6:$BF$16,2,FALSE)</f>
        <v>0</v>
      </c>
      <c r="T1543" s="132">
        <f t="shared" si="9"/>
        <v>0</v>
      </c>
    </row>
    <row r="1544" ht="15.75" customHeight="1">
      <c r="A1544" s="55">
        <f t="shared" si="17"/>
        <v>453500</v>
      </c>
      <c r="B1544" s="52">
        <f t="shared" si="14"/>
        <v>485000</v>
      </c>
      <c r="C1544" s="51">
        <f>'SS taxation calculator'!$G$7</f>
        <v>0</v>
      </c>
      <c r="D1544" s="52">
        <f>'SS taxation calculator'!$C$7+B1544+'SS taxation calculator'!$C$8+'SS taxation calculator'!$C$9*0.5-'Line By Line'!$E$12</f>
        <v>485000</v>
      </c>
      <c r="E1544" s="52">
        <f>IF(D1544&lt;'Line By Line'!$E$14,0,MIN(D1544-'Line By Line'!$E$14,'Line By Line'!$E$16))</f>
        <v>12000</v>
      </c>
      <c r="F1544" s="52">
        <f t="shared" si="3"/>
        <v>0</v>
      </c>
      <c r="G1544" s="51" t="str">
        <f t="shared" si="4"/>
        <v>50% of All SS</v>
      </c>
      <c r="H1544" s="51">
        <f>IF('Line By Line'!$E$14&lt;D1544,D1544-'Line By Line'!$E$14-E1544,0)</f>
        <v>441000</v>
      </c>
      <c r="I1544" s="52">
        <f>H1544*'SS taxation calculator'!$E$32</f>
        <v>374850</v>
      </c>
      <c r="J1544" s="52">
        <f t="shared" si="5"/>
        <v>0</v>
      </c>
      <c r="K1544" s="204" t="str">
        <f t="shared" si="6"/>
        <v>#DIV/0!</v>
      </c>
      <c r="L1544" s="54" t="str">
        <f>CONCATENATE("Adding $",ROUND(B1544/1000,1),"K actually added $",ROUND((B1544+(J1544-'SS taxation calculator'!$G$8))/1000,1),"K")</f>
        <v>Adding $485K actually added $485K</v>
      </c>
      <c r="M1544" s="61">
        <f>'SS taxation calculator'!$C$7+'SS taxation calculator'!$C$8+'SS taxation calculator'!$C$9+B1544</f>
        <v>485000</v>
      </c>
      <c r="N1544" s="55">
        <f>J1544+B1544+'SS taxation calculator'!$C$7</f>
        <v>485000</v>
      </c>
      <c r="O1544" s="55">
        <f t="shared" si="15"/>
        <v>31500</v>
      </c>
      <c r="P1544" s="132">
        <f>VLOOKUP('SS taxation calculator'!$C$12,'SS taxation calculator'!$BC$6:$BF$16,3,FALSE)</f>
        <v>0</v>
      </c>
      <c r="Q1544" s="132">
        <f>VLOOKUP('SS taxation calculator'!$C$12,'SS taxation calculator'!$BC$6:$BF$16,4,FALSE)</f>
        <v>0</v>
      </c>
      <c r="R1544" s="132">
        <f t="shared" si="8"/>
        <v>1</v>
      </c>
      <c r="S1544" s="205">
        <f>VLOOKUP('SS taxation calculator'!$C$12,'SS taxation calculator'!$BC$6:$BF$16,2,FALSE)</f>
        <v>0</v>
      </c>
      <c r="T1544" s="132">
        <f t="shared" si="9"/>
        <v>0</v>
      </c>
    </row>
    <row r="1545" ht="15.75" customHeight="1">
      <c r="A1545" s="55">
        <f t="shared" si="17"/>
        <v>454500</v>
      </c>
      <c r="B1545" s="52">
        <f t="shared" si="14"/>
        <v>486000</v>
      </c>
      <c r="C1545" s="51">
        <f>'SS taxation calculator'!$G$7</f>
        <v>0</v>
      </c>
      <c r="D1545" s="52">
        <f>'SS taxation calculator'!$C$7+B1545+'SS taxation calculator'!$C$8+'SS taxation calculator'!$C$9*0.5-'Line By Line'!$E$12</f>
        <v>486000</v>
      </c>
      <c r="E1545" s="52">
        <f>IF(D1545&lt;'Line By Line'!$E$14,0,MIN(D1545-'Line By Line'!$E$14,'Line By Line'!$E$16))</f>
        <v>12000</v>
      </c>
      <c r="F1545" s="52">
        <f t="shared" si="3"/>
        <v>0</v>
      </c>
      <c r="G1545" s="51" t="str">
        <f t="shared" si="4"/>
        <v>50% of All SS</v>
      </c>
      <c r="H1545" s="51">
        <f>IF('Line By Line'!$E$14&lt;D1545,D1545-'Line By Line'!$E$14-E1545,0)</f>
        <v>442000</v>
      </c>
      <c r="I1545" s="52">
        <f>H1545*'SS taxation calculator'!$E$32</f>
        <v>375700</v>
      </c>
      <c r="J1545" s="52">
        <f t="shared" si="5"/>
        <v>0</v>
      </c>
      <c r="K1545" s="204" t="str">
        <f t="shared" si="6"/>
        <v>#DIV/0!</v>
      </c>
      <c r="L1545" s="54" t="str">
        <f>CONCATENATE("Adding $",ROUND(B1545/1000,1),"K actually added $",ROUND((B1545+(J1545-'SS taxation calculator'!$G$8))/1000,1),"K")</f>
        <v>Adding $486K actually added $486K</v>
      </c>
      <c r="M1545" s="61">
        <f>'SS taxation calculator'!$C$7+'SS taxation calculator'!$C$8+'SS taxation calculator'!$C$9+B1545</f>
        <v>486000</v>
      </c>
      <c r="N1545" s="55">
        <f>J1545+B1545+'SS taxation calculator'!$C$7</f>
        <v>486000</v>
      </c>
      <c r="O1545" s="55">
        <f t="shared" si="15"/>
        <v>31500</v>
      </c>
      <c r="P1545" s="132">
        <f>VLOOKUP('SS taxation calculator'!$C$12,'SS taxation calculator'!$BC$6:$BF$16,3,FALSE)</f>
        <v>0</v>
      </c>
      <c r="Q1545" s="132">
        <f>VLOOKUP('SS taxation calculator'!$C$12,'SS taxation calculator'!$BC$6:$BF$16,4,FALSE)</f>
        <v>0</v>
      </c>
      <c r="R1545" s="132">
        <f t="shared" si="8"/>
        <v>1</v>
      </c>
      <c r="S1545" s="205">
        <f>VLOOKUP('SS taxation calculator'!$C$12,'SS taxation calculator'!$BC$6:$BF$16,2,FALSE)</f>
        <v>0</v>
      </c>
      <c r="T1545" s="132">
        <f t="shared" si="9"/>
        <v>0</v>
      </c>
    </row>
    <row r="1546" ht="15.75" customHeight="1">
      <c r="A1546" s="55">
        <f t="shared" si="17"/>
        <v>455500</v>
      </c>
      <c r="B1546" s="52">
        <f t="shared" si="14"/>
        <v>487000</v>
      </c>
      <c r="C1546" s="51">
        <f>'SS taxation calculator'!$G$7</f>
        <v>0</v>
      </c>
      <c r="D1546" s="52">
        <f>'SS taxation calculator'!$C$7+B1546+'SS taxation calculator'!$C$8+'SS taxation calculator'!$C$9*0.5-'Line By Line'!$E$12</f>
        <v>487000</v>
      </c>
      <c r="E1546" s="52">
        <f>IF(D1546&lt;'Line By Line'!$E$14,0,MIN(D1546-'Line By Line'!$E$14,'Line By Line'!$E$16))</f>
        <v>12000</v>
      </c>
      <c r="F1546" s="52">
        <f t="shared" si="3"/>
        <v>0</v>
      </c>
      <c r="G1546" s="51" t="str">
        <f t="shared" si="4"/>
        <v>50% of All SS</v>
      </c>
      <c r="H1546" s="51">
        <f>IF('Line By Line'!$E$14&lt;D1546,D1546-'Line By Line'!$E$14-E1546,0)</f>
        <v>443000</v>
      </c>
      <c r="I1546" s="52">
        <f>H1546*'SS taxation calculator'!$E$32</f>
        <v>376550</v>
      </c>
      <c r="J1546" s="52">
        <f t="shared" si="5"/>
        <v>0</v>
      </c>
      <c r="K1546" s="204" t="str">
        <f t="shared" si="6"/>
        <v>#DIV/0!</v>
      </c>
      <c r="L1546" s="54" t="str">
        <f>CONCATENATE("Adding $",ROUND(B1546/1000,1),"K actually added $",ROUND((B1546+(J1546-'SS taxation calculator'!$G$8))/1000,1),"K")</f>
        <v>Adding $487K actually added $487K</v>
      </c>
      <c r="M1546" s="61">
        <f>'SS taxation calculator'!$C$7+'SS taxation calculator'!$C$8+'SS taxation calculator'!$C$9+B1546</f>
        <v>487000</v>
      </c>
      <c r="N1546" s="55">
        <f>J1546+B1546+'SS taxation calculator'!$C$7</f>
        <v>487000</v>
      </c>
      <c r="O1546" s="55">
        <f t="shared" si="15"/>
        <v>31500</v>
      </c>
      <c r="P1546" s="132">
        <f>VLOOKUP('SS taxation calculator'!$C$12,'SS taxation calculator'!$BC$6:$BF$16,3,FALSE)</f>
        <v>0</v>
      </c>
      <c r="Q1546" s="132">
        <f>VLOOKUP('SS taxation calculator'!$C$12,'SS taxation calculator'!$BC$6:$BF$16,4,FALSE)</f>
        <v>0</v>
      </c>
      <c r="R1546" s="132">
        <f t="shared" si="8"/>
        <v>1</v>
      </c>
      <c r="S1546" s="205">
        <f>VLOOKUP('SS taxation calculator'!$C$12,'SS taxation calculator'!$BC$6:$BF$16,2,FALSE)</f>
        <v>0</v>
      </c>
      <c r="T1546" s="132">
        <f t="shared" si="9"/>
        <v>0</v>
      </c>
    </row>
    <row r="1547" ht="15.75" customHeight="1">
      <c r="A1547" s="55">
        <f t="shared" si="17"/>
        <v>456500</v>
      </c>
      <c r="B1547" s="52">
        <f t="shared" si="14"/>
        <v>488000</v>
      </c>
      <c r="C1547" s="51">
        <f>'SS taxation calculator'!$G$7</f>
        <v>0</v>
      </c>
      <c r="D1547" s="52">
        <f>'SS taxation calculator'!$C$7+B1547+'SS taxation calculator'!$C$8+'SS taxation calculator'!$C$9*0.5-'Line By Line'!$E$12</f>
        <v>488000</v>
      </c>
      <c r="E1547" s="52">
        <f>IF(D1547&lt;'Line By Line'!$E$14,0,MIN(D1547-'Line By Line'!$E$14,'Line By Line'!$E$16))</f>
        <v>12000</v>
      </c>
      <c r="F1547" s="52">
        <f t="shared" si="3"/>
        <v>0</v>
      </c>
      <c r="G1547" s="51" t="str">
        <f t="shared" si="4"/>
        <v>50% of All SS</v>
      </c>
      <c r="H1547" s="51">
        <f>IF('Line By Line'!$E$14&lt;D1547,D1547-'Line By Line'!$E$14-E1547,0)</f>
        <v>444000</v>
      </c>
      <c r="I1547" s="52">
        <f>H1547*'SS taxation calculator'!$E$32</f>
        <v>377400</v>
      </c>
      <c r="J1547" s="52">
        <f t="shared" si="5"/>
        <v>0</v>
      </c>
      <c r="K1547" s="204" t="str">
        <f t="shared" si="6"/>
        <v>#DIV/0!</v>
      </c>
      <c r="L1547" s="54" t="str">
        <f>CONCATENATE("Adding $",ROUND(B1547/1000,1),"K actually added $",ROUND((B1547+(J1547-'SS taxation calculator'!$G$8))/1000,1),"K")</f>
        <v>Adding $488K actually added $488K</v>
      </c>
      <c r="M1547" s="61">
        <f>'SS taxation calculator'!$C$7+'SS taxation calculator'!$C$8+'SS taxation calculator'!$C$9+B1547</f>
        <v>488000</v>
      </c>
      <c r="N1547" s="55">
        <f>J1547+B1547+'SS taxation calculator'!$C$7</f>
        <v>488000</v>
      </c>
      <c r="O1547" s="55">
        <f t="shared" si="15"/>
        <v>31500</v>
      </c>
      <c r="P1547" s="132">
        <f>VLOOKUP('SS taxation calculator'!$C$12,'SS taxation calculator'!$BC$6:$BF$16,3,FALSE)</f>
        <v>0</v>
      </c>
      <c r="Q1547" s="132">
        <f>VLOOKUP('SS taxation calculator'!$C$12,'SS taxation calculator'!$BC$6:$BF$16,4,FALSE)</f>
        <v>0</v>
      </c>
      <c r="R1547" s="132">
        <f t="shared" si="8"/>
        <v>1</v>
      </c>
      <c r="S1547" s="205">
        <f>VLOOKUP('SS taxation calculator'!$C$12,'SS taxation calculator'!$BC$6:$BF$16,2,FALSE)</f>
        <v>0</v>
      </c>
      <c r="T1547" s="132">
        <f t="shared" si="9"/>
        <v>0</v>
      </c>
    </row>
    <row r="1548" ht="15.75" customHeight="1">
      <c r="A1548" s="55">
        <f t="shared" si="17"/>
        <v>457500</v>
      </c>
      <c r="B1548" s="52">
        <f t="shared" si="14"/>
        <v>489000</v>
      </c>
      <c r="C1548" s="51">
        <f>'SS taxation calculator'!$G$7</f>
        <v>0</v>
      </c>
      <c r="D1548" s="52">
        <f>'SS taxation calculator'!$C$7+B1548+'SS taxation calculator'!$C$8+'SS taxation calculator'!$C$9*0.5-'Line By Line'!$E$12</f>
        <v>489000</v>
      </c>
      <c r="E1548" s="52">
        <f>IF(D1548&lt;'Line By Line'!$E$14,0,MIN(D1548-'Line By Line'!$E$14,'Line By Line'!$E$16))</f>
        <v>12000</v>
      </c>
      <c r="F1548" s="52">
        <f t="shared" si="3"/>
        <v>0</v>
      </c>
      <c r="G1548" s="51" t="str">
        <f t="shared" si="4"/>
        <v>50% of All SS</v>
      </c>
      <c r="H1548" s="51">
        <f>IF('Line By Line'!$E$14&lt;D1548,D1548-'Line By Line'!$E$14-E1548,0)</f>
        <v>445000</v>
      </c>
      <c r="I1548" s="52">
        <f>H1548*'SS taxation calculator'!$E$32</f>
        <v>378250</v>
      </c>
      <c r="J1548" s="52">
        <f t="shared" si="5"/>
        <v>0</v>
      </c>
      <c r="K1548" s="204" t="str">
        <f t="shared" si="6"/>
        <v>#DIV/0!</v>
      </c>
      <c r="L1548" s="54" t="str">
        <f>CONCATENATE("Adding $",ROUND(B1548/1000,1),"K actually added $",ROUND((B1548+(J1548-'SS taxation calculator'!$G$8))/1000,1),"K")</f>
        <v>Adding $489K actually added $489K</v>
      </c>
      <c r="M1548" s="61">
        <f>'SS taxation calculator'!$C$7+'SS taxation calculator'!$C$8+'SS taxation calculator'!$C$9+B1548</f>
        <v>489000</v>
      </c>
      <c r="N1548" s="55">
        <f>J1548+B1548+'SS taxation calculator'!$C$7</f>
        <v>489000</v>
      </c>
      <c r="O1548" s="55">
        <f t="shared" si="15"/>
        <v>31500</v>
      </c>
      <c r="P1548" s="132">
        <f>VLOOKUP('SS taxation calculator'!$C$12,'SS taxation calculator'!$BC$6:$BF$16,3,FALSE)</f>
        <v>0</v>
      </c>
      <c r="Q1548" s="132">
        <f>VLOOKUP('SS taxation calculator'!$C$12,'SS taxation calculator'!$BC$6:$BF$16,4,FALSE)</f>
        <v>0</v>
      </c>
      <c r="R1548" s="132">
        <f t="shared" si="8"/>
        <v>1</v>
      </c>
      <c r="S1548" s="205">
        <f>VLOOKUP('SS taxation calculator'!$C$12,'SS taxation calculator'!$BC$6:$BF$16,2,FALSE)</f>
        <v>0</v>
      </c>
      <c r="T1548" s="132">
        <f t="shared" si="9"/>
        <v>0</v>
      </c>
    </row>
    <row r="1549" ht="15.75" customHeight="1">
      <c r="A1549" s="55">
        <f t="shared" si="17"/>
        <v>458500</v>
      </c>
      <c r="B1549" s="52">
        <f t="shared" si="14"/>
        <v>490000</v>
      </c>
      <c r="C1549" s="51">
        <f>'SS taxation calculator'!$G$7</f>
        <v>0</v>
      </c>
      <c r="D1549" s="52">
        <f>'SS taxation calculator'!$C$7+B1549+'SS taxation calculator'!$C$8+'SS taxation calculator'!$C$9*0.5-'Line By Line'!$E$12</f>
        <v>490000</v>
      </c>
      <c r="E1549" s="52">
        <f>IF(D1549&lt;'Line By Line'!$E$14,0,MIN(D1549-'Line By Line'!$E$14,'Line By Line'!$E$16))</f>
        <v>12000</v>
      </c>
      <c r="F1549" s="52">
        <f t="shared" si="3"/>
        <v>0</v>
      </c>
      <c r="G1549" s="51" t="str">
        <f t="shared" si="4"/>
        <v>50% of All SS</v>
      </c>
      <c r="H1549" s="51">
        <f>IF('Line By Line'!$E$14&lt;D1549,D1549-'Line By Line'!$E$14-E1549,0)</f>
        <v>446000</v>
      </c>
      <c r="I1549" s="52">
        <f>H1549*'SS taxation calculator'!$E$32</f>
        <v>379100</v>
      </c>
      <c r="J1549" s="52">
        <f t="shared" si="5"/>
        <v>0</v>
      </c>
      <c r="K1549" s="204" t="str">
        <f t="shared" si="6"/>
        <v>#DIV/0!</v>
      </c>
      <c r="L1549" s="54" t="str">
        <f>CONCATENATE("Adding $",ROUND(B1549/1000,1),"K actually added $",ROUND((B1549+(J1549-'SS taxation calculator'!$G$8))/1000,1),"K")</f>
        <v>Adding $490K actually added $490K</v>
      </c>
      <c r="M1549" s="61">
        <f>'SS taxation calculator'!$C$7+'SS taxation calculator'!$C$8+'SS taxation calculator'!$C$9+B1549</f>
        <v>490000</v>
      </c>
      <c r="N1549" s="55">
        <f>J1549+B1549+'SS taxation calculator'!$C$7</f>
        <v>490000</v>
      </c>
      <c r="O1549" s="55">
        <f t="shared" si="15"/>
        <v>31500</v>
      </c>
      <c r="P1549" s="132">
        <f>VLOOKUP('SS taxation calculator'!$C$12,'SS taxation calculator'!$BC$6:$BF$16,3,FALSE)</f>
        <v>0</v>
      </c>
      <c r="Q1549" s="132">
        <f>VLOOKUP('SS taxation calculator'!$C$12,'SS taxation calculator'!$BC$6:$BF$16,4,FALSE)</f>
        <v>0</v>
      </c>
      <c r="R1549" s="132">
        <f t="shared" si="8"/>
        <v>1</v>
      </c>
      <c r="S1549" s="205">
        <f>VLOOKUP('SS taxation calculator'!$C$12,'SS taxation calculator'!$BC$6:$BF$16,2,FALSE)</f>
        <v>0</v>
      </c>
      <c r="T1549" s="132">
        <f t="shared" si="9"/>
        <v>0</v>
      </c>
    </row>
    <row r="1550" ht="15.75" customHeight="1">
      <c r="A1550" s="55">
        <f t="shared" si="17"/>
        <v>459500</v>
      </c>
      <c r="B1550" s="52">
        <f t="shared" si="14"/>
        <v>491000</v>
      </c>
      <c r="C1550" s="51">
        <f>'SS taxation calculator'!$G$7</f>
        <v>0</v>
      </c>
      <c r="D1550" s="52">
        <f>'SS taxation calculator'!$C$7+B1550+'SS taxation calculator'!$C$8+'SS taxation calculator'!$C$9*0.5-'Line By Line'!$E$12</f>
        <v>491000</v>
      </c>
      <c r="E1550" s="52">
        <f>IF(D1550&lt;'Line By Line'!$E$14,0,MIN(D1550-'Line By Line'!$E$14,'Line By Line'!$E$16))</f>
        <v>12000</v>
      </c>
      <c r="F1550" s="52">
        <f t="shared" si="3"/>
        <v>0</v>
      </c>
      <c r="G1550" s="51" t="str">
        <f t="shared" si="4"/>
        <v>50% of All SS</v>
      </c>
      <c r="H1550" s="51">
        <f>IF('Line By Line'!$E$14&lt;D1550,D1550-'Line By Line'!$E$14-E1550,0)</f>
        <v>447000</v>
      </c>
      <c r="I1550" s="52">
        <f>H1550*'SS taxation calculator'!$E$32</f>
        <v>379950</v>
      </c>
      <c r="J1550" s="52">
        <f t="shared" si="5"/>
        <v>0</v>
      </c>
      <c r="K1550" s="204" t="str">
        <f t="shared" si="6"/>
        <v>#DIV/0!</v>
      </c>
      <c r="L1550" s="54" t="str">
        <f>CONCATENATE("Adding $",ROUND(B1550/1000,1),"K actually added $",ROUND((B1550+(J1550-'SS taxation calculator'!$G$8))/1000,1),"K")</f>
        <v>Adding $491K actually added $491K</v>
      </c>
      <c r="M1550" s="61">
        <f>'SS taxation calculator'!$C$7+'SS taxation calculator'!$C$8+'SS taxation calculator'!$C$9+B1550</f>
        <v>491000</v>
      </c>
      <c r="N1550" s="55">
        <f>J1550+B1550+'SS taxation calculator'!$C$7</f>
        <v>491000</v>
      </c>
      <c r="O1550" s="55">
        <f t="shared" si="15"/>
        <v>31500</v>
      </c>
      <c r="P1550" s="132">
        <f>VLOOKUP('SS taxation calculator'!$C$12,'SS taxation calculator'!$BC$6:$BF$16,3,FALSE)</f>
        <v>0</v>
      </c>
      <c r="Q1550" s="132">
        <f>VLOOKUP('SS taxation calculator'!$C$12,'SS taxation calculator'!$BC$6:$BF$16,4,FALSE)</f>
        <v>0</v>
      </c>
      <c r="R1550" s="132">
        <f t="shared" si="8"/>
        <v>1</v>
      </c>
      <c r="S1550" s="205">
        <f>VLOOKUP('SS taxation calculator'!$C$12,'SS taxation calculator'!$BC$6:$BF$16,2,FALSE)</f>
        <v>0</v>
      </c>
      <c r="T1550" s="132">
        <f t="shared" si="9"/>
        <v>0</v>
      </c>
    </row>
    <row r="1551" ht="15.75" customHeight="1">
      <c r="A1551" s="55">
        <f t="shared" si="17"/>
        <v>460500</v>
      </c>
      <c r="B1551" s="52">
        <f t="shared" si="14"/>
        <v>492000</v>
      </c>
      <c r="C1551" s="51">
        <f>'SS taxation calculator'!$G$7</f>
        <v>0</v>
      </c>
      <c r="D1551" s="52">
        <f>'SS taxation calculator'!$C$7+B1551+'SS taxation calculator'!$C$8+'SS taxation calculator'!$C$9*0.5-'Line By Line'!$E$12</f>
        <v>492000</v>
      </c>
      <c r="E1551" s="52">
        <f>IF(D1551&lt;'Line By Line'!$E$14,0,MIN(D1551-'Line By Line'!$E$14,'Line By Line'!$E$16))</f>
        <v>12000</v>
      </c>
      <c r="F1551" s="52">
        <f t="shared" si="3"/>
        <v>0</v>
      </c>
      <c r="G1551" s="51" t="str">
        <f t="shared" si="4"/>
        <v>50% of All SS</v>
      </c>
      <c r="H1551" s="51">
        <f>IF('Line By Line'!$E$14&lt;D1551,D1551-'Line By Line'!$E$14-E1551,0)</f>
        <v>448000</v>
      </c>
      <c r="I1551" s="52">
        <f>H1551*'SS taxation calculator'!$E$32</f>
        <v>380800</v>
      </c>
      <c r="J1551" s="52">
        <f t="shared" si="5"/>
        <v>0</v>
      </c>
      <c r="K1551" s="204" t="str">
        <f t="shared" si="6"/>
        <v>#DIV/0!</v>
      </c>
      <c r="L1551" s="54" t="str">
        <f>CONCATENATE("Adding $",ROUND(B1551/1000,1),"K actually added $",ROUND((B1551+(J1551-'SS taxation calculator'!$G$8))/1000,1),"K")</f>
        <v>Adding $492K actually added $492K</v>
      </c>
      <c r="M1551" s="61">
        <f>'SS taxation calculator'!$C$7+'SS taxation calculator'!$C$8+'SS taxation calculator'!$C$9+B1551</f>
        <v>492000</v>
      </c>
      <c r="N1551" s="55">
        <f>J1551+B1551+'SS taxation calculator'!$C$7</f>
        <v>492000</v>
      </c>
      <c r="O1551" s="55">
        <f t="shared" si="15"/>
        <v>31500</v>
      </c>
      <c r="P1551" s="132">
        <f>VLOOKUP('SS taxation calculator'!$C$12,'SS taxation calculator'!$BC$6:$BF$16,3,FALSE)</f>
        <v>0</v>
      </c>
      <c r="Q1551" s="132">
        <f>VLOOKUP('SS taxation calculator'!$C$12,'SS taxation calculator'!$BC$6:$BF$16,4,FALSE)</f>
        <v>0</v>
      </c>
      <c r="R1551" s="132">
        <f t="shared" si="8"/>
        <v>1</v>
      </c>
      <c r="S1551" s="205">
        <f>VLOOKUP('SS taxation calculator'!$C$12,'SS taxation calculator'!$BC$6:$BF$16,2,FALSE)</f>
        <v>0</v>
      </c>
      <c r="T1551" s="132">
        <f t="shared" si="9"/>
        <v>0</v>
      </c>
    </row>
    <row r="1552" ht="15.75" customHeight="1">
      <c r="A1552" s="55">
        <f t="shared" si="17"/>
        <v>461500</v>
      </c>
      <c r="B1552" s="52">
        <f t="shared" si="14"/>
        <v>493000</v>
      </c>
      <c r="C1552" s="51">
        <f>'SS taxation calculator'!$G$7</f>
        <v>0</v>
      </c>
      <c r="D1552" s="52">
        <f>'SS taxation calculator'!$C$7+B1552+'SS taxation calculator'!$C$8+'SS taxation calculator'!$C$9*0.5-'Line By Line'!$E$12</f>
        <v>493000</v>
      </c>
      <c r="E1552" s="52">
        <f>IF(D1552&lt;'Line By Line'!$E$14,0,MIN(D1552-'Line By Line'!$E$14,'Line By Line'!$E$16))</f>
        <v>12000</v>
      </c>
      <c r="F1552" s="52">
        <f t="shared" si="3"/>
        <v>0</v>
      </c>
      <c r="G1552" s="51" t="str">
        <f t="shared" si="4"/>
        <v>50% of All SS</v>
      </c>
      <c r="H1552" s="51">
        <f>IF('Line By Line'!$E$14&lt;D1552,D1552-'Line By Line'!$E$14-E1552,0)</f>
        <v>449000</v>
      </c>
      <c r="I1552" s="52">
        <f>H1552*'SS taxation calculator'!$E$32</f>
        <v>381650</v>
      </c>
      <c r="J1552" s="52">
        <f t="shared" si="5"/>
        <v>0</v>
      </c>
      <c r="K1552" s="204" t="str">
        <f t="shared" si="6"/>
        <v>#DIV/0!</v>
      </c>
      <c r="L1552" s="54" t="str">
        <f>CONCATENATE("Adding $",ROUND(B1552/1000,1),"K actually added $",ROUND((B1552+(J1552-'SS taxation calculator'!$G$8))/1000,1),"K")</f>
        <v>Adding $493K actually added $493K</v>
      </c>
      <c r="M1552" s="61">
        <f>'SS taxation calculator'!$C$7+'SS taxation calculator'!$C$8+'SS taxation calculator'!$C$9+B1552</f>
        <v>493000</v>
      </c>
      <c r="N1552" s="55">
        <f>J1552+B1552+'SS taxation calculator'!$C$7</f>
        <v>493000</v>
      </c>
      <c r="O1552" s="55">
        <f t="shared" si="15"/>
        <v>31500</v>
      </c>
      <c r="P1552" s="132">
        <f>VLOOKUP('SS taxation calculator'!$C$12,'SS taxation calculator'!$BC$6:$BF$16,3,FALSE)</f>
        <v>0</v>
      </c>
      <c r="Q1552" s="132">
        <f>VLOOKUP('SS taxation calculator'!$C$12,'SS taxation calculator'!$BC$6:$BF$16,4,FALSE)</f>
        <v>0</v>
      </c>
      <c r="R1552" s="132">
        <f t="shared" si="8"/>
        <v>1</v>
      </c>
      <c r="S1552" s="205">
        <f>VLOOKUP('SS taxation calculator'!$C$12,'SS taxation calculator'!$BC$6:$BF$16,2,FALSE)</f>
        <v>0</v>
      </c>
      <c r="T1552" s="132">
        <f t="shared" si="9"/>
        <v>0</v>
      </c>
    </row>
    <row r="1553" ht="15.75" customHeight="1">
      <c r="A1553" s="55">
        <f t="shared" si="17"/>
        <v>462500</v>
      </c>
      <c r="B1553" s="52">
        <f t="shared" si="14"/>
        <v>494000</v>
      </c>
      <c r="C1553" s="51">
        <f>'SS taxation calculator'!$G$7</f>
        <v>0</v>
      </c>
      <c r="D1553" s="52">
        <f>'SS taxation calculator'!$C$7+B1553+'SS taxation calculator'!$C$8+'SS taxation calculator'!$C$9*0.5-'Line By Line'!$E$12</f>
        <v>494000</v>
      </c>
      <c r="E1553" s="52">
        <f>IF(D1553&lt;'Line By Line'!$E$14,0,MIN(D1553-'Line By Line'!$E$14,'Line By Line'!$E$16))</f>
        <v>12000</v>
      </c>
      <c r="F1553" s="52">
        <f t="shared" si="3"/>
        <v>0</v>
      </c>
      <c r="G1553" s="51" t="str">
        <f t="shared" si="4"/>
        <v>50% of All SS</v>
      </c>
      <c r="H1553" s="51">
        <f>IF('Line By Line'!$E$14&lt;D1553,D1553-'Line By Line'!$E$14-E1553,0)</f>
        <v>450000</v>
      </c>
      <c r="I1553" s="52">
        <f>H1553*'SS taxation calculator'!$E$32</f>
        <v>382500</v>
      </c>
      <c r="J1553" s="52">
        <f t="shared" si="5"/>
        <v>0</v>
      </c>
      <c r="K1553" s="204" t="str">
        <f t="shared" si="6"/>
        <v>#DIV/0!</v>
      </c>
      <c r="L1553" s="54" t="str">
        <f>CONCATENATE("Adding $",ROUND(B1553/1000,1),"K actually added $",ROUND((B1553+(J1553-'SS taxation calculator'!$G$8))/1000,1),"K")</f>
        <v>Adding $494K actually added $494K</v>
      </c>
      <c r="M1553" s="61">
        <f>'SS taxation calculator'!$C$7+'SS taxation calculator'!$C$8+'SS taxation calculator'!$C$9+B1553</f>
        <v>494000</v>
      </c>
      <c r="N1553" s="55">
        <f>J1553+B1553+'SS taxation calculator'!$C$7</f>
        <v>494000</v>
      </c>
      <c r="O1553" s="55">
        <f t="shared" si="15"/>
        <v>31500</v>
      </c>
      <c r="P1553" s="132">
        <f>VLOOKUP('SS taxation calculator'!$C$12,'SS taxation calculator'!$BC$6:$BF$16,3,FALSE)</f>
        <v>0</v>
      </c>
      <c r="Q1553" s="132">
        <f>VLOOKUP('SS taxation calculator'!$C$12,'SS taxation calculator'!$BC$6:$BF$16,4,FALSE)</f>
        <v>0</v>
      </c>
      <c r="R1553" s="132">
        <f t="shared" si="8"/>
        <v>1</v>
      </c>
      <c r="S1553" s="205">
        <f>VLOOKUP('SS taxation calculator'!$C$12,'SS taxation calculator'!$BC$6:$BF$16,2,FALSE)</f>
        <v>0</v>
      </c>
      <c r="T1553" s="132">
        <f t="shared" si="9"/>
        <v>0</v>
      </c>
    </row>
    <row r="1554" ht="15.75" customHeight="1">
      <c r="A1554" s="55">
        <f t="shared" si="17"/>
        <v>463500</v>
      </c>
      <c r="B1554" s="52">
        <f t="shared" si="14"/>
        <v>495000</v>
      </c>
      <c r="C1554" s="51">
        <f>'SS taxation calculator'!$G$7</f>
        <v>0</v>
      </c>
      <c r="D1554" s="52">
        <f>'SS taxation calculator'!$C$7+B1554+'SS taxation calculator'!$C$8+'SS taxation calculator'!$C$9*0.5-'Line By Line'!$E$12</f>
        <v>495000</v>
      </c>
      <c r="E1554" s="52">
        <f>IF(D1554&lt;'Line By Line'!$E$14,0,MIN(D1554-'Line By Line'!$E$14,'Line By Line'!$E$16))</f>
        <v>12000</v>
      </c>
      <c r="F1554" s="52">
        <f t="shared" si="3"/>
        <v>0</v>
      </c>
      <c r="G1554" s="51" t="str">
        <f t="shared" si="4"/>
        <v>50% of All SS</v>
      </c>
      <c r="H1554" s="51">
        <f>IF('Line By Line'!$E$14&lt;D1554,D1554-'Line By Line'!$E$14-E1554,0)</f>
        <v>451000</v>
      </c>
      <c r="I1554" s="52">
        <f>H1554*'SS taxation calculator'!$E$32</f>
        <v>383350</v>
      </c>
      <c r="J1554" s="52">
        <f t="shared" si="5"/>
        <v>0</v>
      </c>
      <c r="K1554" s="204" t="str">
        <f t="shared" si="6"/>
        <v>#DIV/0!</v>
      </c>
      <c r="L1554" s="54" t="str">
        <f>CONCATENATE("Adding $",ROUND(B1554/1000,1),"K actually added $",ROUND((B1554+(J1554-'SS taxation calculator'!$G$8))/1000,1),"K")</f>
        <v>Adding $495K actually added $495K</v>
      </c>
      <c r="M1554" s="61">
        <f>'SS taxation calculator'!$C$7+'SS taxation calculator'!$C$8+'SS taxation calculator'!$C$9+B1554</f>
        <v>495000</v>
      </c>
      <c r="N1554" s="55">
        <f>J1554+B1554+'SS taxation calculator'!$C$7</f>
        <v>495000</v>
      </c>
      <c r="O1554" s="55">
        <f t="shared" si="15"/>
        <v>31500</v>
      </c>
      <c r="P1554" s="132">
        <f>VLOOKUP('SS taxation calculator'!$C$12,'SS taxation calculator'!$BC$6:$BF$16,3,FALSE)</f>
        <v>0</v>
      </c>
      <c r="Q1554" s="132">
        <f>VLOOKUP('SS taxation calculator'!$C$12,'SS taxation calculator'!$BC$6:$BF$16,4,FALSE)</f>
        <v>0</v>
      </c>
      <c r="R1554" s="132">
        <f t="shared" si="8"/>
        <v>1</v>
      </c>
      <c r="S1554" s="205">
        <f>VLOOKUP('SS taxation calculator'!$C$12,'SS taxation calculator'!$BC$6:$BF$16,2,FALSE)</f>
        <v>0</v>
      </c>
      <c r="T1554" s="132">
        <f t="shared" si="9"/>
        <v>0</v>
      </c>
    </row>
    <row r="1555" ht="15.75" customHeight="1">
      <c r="A1555" s="55">
        <f t="shared" si="17"/>
        <v>464500</v>
      </c>
      <c r="B1555" s="52">
        <f t="shared" si="14"/>
        <v>496000</v>
      </c>
      <c r="C1555" s="51">
        <f>'SS taxation calculator'!$G$7</f>
        <v>0</v>
      </c>
      <c r="D1555" s="52">
        <f>'SS taxation calculator'!$C$7+B1555+'SS taxation calculator'!$C$8+'SS taxation calculator'!$C$9*0.5-'Line By Line'!$E$12</f>
        <v>496000</v>
      </c>
      <c r="E1555" s="52">
        <f>IF(D1555&lt;'Line By Line'!$E$14,0,MIN(D1555-'Line By Line'!$E$14,'Line By Line'!$E$16))</f>
        <v>12000</v>
      </c>
      <c r="F1555" s="52">
        <f t="shared" si="3"/>
        <v>0</v>
      </c>
      <c r="G1555" s="51" t="str">
        <f t="shared" si="4"/>
        <v>50% of All SS</v>
      </c>
      <c r="H1555" s="51">
        <f>IF('Line By Line'!$E$14&lt;D1555,D1555-'Line By Line'!$E$14-E1555,0)</f>
        <v>452000</v>
      </c>
      <c r="I1555" s="52">
        <f>H1555*'SS taxation calculator'!$E$32</f>
        <v>384200</v>
      </c>
      <c r="J1555" s="52">
        <f t="shared" si="5"/>
        <v>0</v>
      </c>
      <c r="K1555" s="204" t="str">
        <f t="shared" si="6"/>
        <v>#DIV/0!</v>
      </c>
      <c r="L1555" s="54" t="str">
        <f>CONCATENATE("Adding $",ROUND(B1555/1000,1),"K actually added $",ROUND((B1555+(J1555-'SS taxation calculator'!$G$8))/1000,1),"K")</f>
        <v>Adding $496K actually added $496K</v>
      </c>
      <c r="M1555" s="61">
        <f>'SS taxation calculator'!$C$7+'SS taxation calculator'!$C$8+'SS taxation calculator'!$C$9+B1555</f>
        <v>496000</v>
      </c>
      <c r="N1555" s="55">
        <f>J1555+B1555+'SS taxation calculator'!$C$7</f>
        <v>496000</v>
      </c>
      <c r="O1555" s="55">
        <f t="shared" si="15"/>
        <v>31500</v>
      </c>
      <c r="P1555" s="132">
        <f>VLOOKUP('SS taxation calculator'!$C$12,'SS taxation calculator'!$BC$6:$BF$16,3,FALSE)</f>
        <v>0</v>
      </c>
      <c r="Q1555" s="132">
        <f>VLOOKUP('SS taxation calculator'!$C$12,'SS taxation calculator'!$BC$6:$BF$16,4,FALSE)</f>
        <v>0</v>
      </c>
      <c r="R1555" s="132">
        <f t="shared" si="8"/>
        <v>1</v>
      </c>
      <c r="S1555" s="205">
        <f>VLOOKUP('SS taxation calculator'!$C$12,'SS taxation calculator'!$BC$6:$BF$16,2,FALSE)</f>
        <v>0</v>
      </c>
      <c r="T1555" s="132">
        <f t="shared" si="9"/>
        <v>0</v>
      </c>
    </row>
    <row r="1556" ht="15.75" customHeight="1">
      <c r="A1556" s="55">
        <f t="shared" si="17"/>
        <v>465500</v>
      </c>
      <c r="B1556" s="52">
        <f t="shared" si="14"/>
        <v>497000</v>
      </c>
      <c r="C1556" s="51">
        <f>'SS taxation calculator'!$G$7</f>
        <v>0</v>
      </c>
      <c r="D1556" s="52">
        <f>'SS taxation calculator'!$C$7+B1556+'SS taxation calculator'!$C$8+'SS taxation calculator'!$C$9*0.5-'Line By Line'!$E$12</f>
        <v>497000</v>
      </c>
      <c r="E1556" s="52">
        <f>IF(D1556&lt;'Line By Line'!$E$14,0,MIN(D1556-'Line By Line'!$E$14,'Line By Line'!$E$16))</f>
        <v>12000</v>
      </c>
      <c r="F1556" s="52">
        <f t="shared" si="3"/>
        <v>0</v>
      </c>
      <c r="G1556" s="51" t="str">
        <f t="shared" si="4"/>
        <v>50% of All SS</v>
      </c>
      <c r="H1556" s="51">
        <f>IF('Line By Line'!$E$14&lt;D1556,D1556-'Line By Line'!$E$14-E1556,0)</f>
        <v>453000</v>
      </c>
      <c r="I1556" s="52">
        <f>H1556*'SS taxation calculator'!$E$32</f>
        <v>385050</v>
      </c>
      <c r="J1556" s="52">
        <f t="shared" si="5"/>
        <v>0</v>
      </c>
      <c r="K1556" s="204" t="str">
        <f t="shared" si="6"/>
        <v>#DIV/0!</v>
      </c>
      <c r="L1556" s="54" t="str">
        <f>CONCATENATE("Adding $",ROUND(B1556/1000,1),"K actually added $",ROUND((B1556+(J1556-'SS taxation calculator'!$G$8))/1000,1),"K")</f>
        <v>Adding $497K actually added $497K</v>
      </c>
      <c r="M1556" s="61">
        <f>'SS taxation calculator'!$C$7+'SS taxation calculator'!$C$8+'SS taxation calculator'!$C$9+B1556</f>
        <v>497000</v>
      </c>
      <c r="N1556" s="55">
        <f>J1556+B1556+'SS taxation calculator'!$C$7</f>
        <v>497000</v>
      </c>
      <c r="O1556" s="55">
        <f t="shared" si="15"/>
        <v>31500</v>
      </c>
      <c r="P1556" s="132">
        <f>VLOOKUP('SS taxation calculator'!$C$12,'SS taxation calculator'!$BC$6:$BF$16,3,FALSE)</f>
        <v>0</v>
      </c>
      <c r="Q1556" s="132">
        <f>VLOOKUP('SS taxation calculator'!$C$12,'SS taxation calculator'!$BC$6:$BF$16,4,FALSE)</f>
        <v>0</v>
      </c>
      <c r="R1556" s="132">
        <f t="shared" si="8"/>
        <v>1</v>
      </c>
      <c r="S1556" s="205">
        <f>VLOOKUP('SS taxation calculator'!$C$12,'SS taxation calculator'!$BC$6:$BF$16,2,FALSE)</f>
        <v>0</v>
      </c>
      <c r="T1556" s="132">
        <f t="shared" si="9"/>
        <v>0</v>
      </c>
    </row>
    <row r="1557" ht="15.75" customHeight="1">
      <c r="A1557" s="55">
        <f t="shared" si="17"/>
        <v>466500</v>
      </c>
      <c r="B1557" s="52">
        <f t="shared" si="14"/>
        <v>498000</v>
      </c>
      <c r="C1557" s="51">
        <f>'SS taxation calculator'!$G$7</f>
        <v>0</v>
      </c>
      <c r="D1557" s="52">
        <f>'SS taxation calculator'!$C$7+B1557+'SS taxation calculator'!$C$8+'SS taxation calculator'!$C$9*0.5-'Line By Line'!$E$12</f>
        <v>498000</v>
      </c>
      <c r="E1557" s="52">
        <f>IF(D1557&lt;'Line By Line'!$E$14,0,MIN(D1557-'Line By Line'!$E$14,'Line By Line'!$E$16))</f>
        <v>12000</v>
      </c>
      <c r="F1557" s="52">
        <f t="shared" si="3"/>
        <v>0</v>
      </c>
      <c r="G1557" s="51" t="str">
        <f t="shared" si="4"/>
        <v>50% of All SS</v>
      </c>
      <c r="H1557" s="51">
        <f>IF('Line By Line'!$E$14&lt;D1557,D1557-'Line By Line'!$E$14-E1557,0)</f>
        <v>454000</v>
      </c>
      <c r="I1557" s="52">
        <f>H1557*'SS taxation calculator'!$E$32</f>
        <v>385900</v>
      </c>
      <c r="J1557" s="52">
        <f t="shared" si="5"/>
        <v>0</v>
      </c>
      <c r="K1557" s="204" t="str">
        <f t="shared" si="6"/>
        <v>#DIV/0!</v>
      </c>
      <c r="L1557" s="54" t="str">
        <f>CONCATENATE("Adding $",ROUND(B1557/1000,1),"K actually added $",ROUND((B1557+(J1557-'SS taxation calculator'!$G$8))/1000,1),"K")</f>
        <v>Adding $498K actually added $498K</v>
      </c>
      <c r="M1557" s="61">
        <f>'SS taxation calculator'!$C$7+'SS taxation calculator'!$C$8+'SS taxation calculator'!$C$9+B1557</f>
        <v>498000</v>
      </c>
      <c r="N1557" s="55">
        <f>J1557+B1557+'SS taxation calculator'!$C$7</f>
        <v>498000</v>
      </c>
      <c r="O1557" s="55">
        <f t="shared" si="15"/>
        <v>31500</v>
      </c>
      <c r="P1557" s="132">
        <f>VLOOKUP('SS taxation calculator'!$C$12,'SS taxation calculator'!$BC$6:$BF$16,3,FALSE)</f>
        <v>0</v>
      </c>
      <c r="Q1557" s="132">
        <f>VLOOKUP('SS taxation calculator'!$C$12,'SS taxation calculator'!$BC$6:$BF$16,4,FALSE)</f>
        <v>0</v>
      </c>
      <c r="R1557" s="132">
        <f t="shared" si="8"/>
        <v>1</v>
      </c>
      <c r="S1557" s="205">
        <f>VLOOKUP('SS taxation calculator'!$C$12,'SS taxation calculator'!$BC$6:$BF$16,2,FALSE)</f>
        <v>0</v>
      </c>
      <c r="T1557" s="132">
        <f t="shared" si="9"/>
        <v>0</v>
      </c>
    </row>
    <row r="1558" ht="15.75" customHeight="1">
      <c r="A1558" s="55">
        <f t="shared" si="17"/>
        <v>467500</v>
      </c>
      <c r="B1558" s="52">
        <f t="shared" si="14"/>
        <v>499000</v>
      </c>
      <c r="C1558" s="51">
        <f>'SS taxation calculator'!$G$7</f>
        <v>0</v>
      </c>
      <c r="D1558" s="52">
        <f>'SS taxation calculator'!$C$7+B1558+'SS taxation calculator'!$C$8+'SS taxation calculator'!$C$9*0.5-'Line By Line'!$E$12</f>
        <v>499000</v>
      </c>
      <c r="E1558" s="52">
        <f>IF(D1558&lt;'Line By Line'!$E$14,0,MIN(D1558-'Line By Line'!$E$14,'Line By Line'!$E$16))</f>
        <v>12000</v>
      </c>
      <c r="F1558" s="52">
        <f t="shared" si="3"/>
        <v>0</v>
      </c>
      <c r="G1558" s="51" t="str">
        <f t="shared" si="4"/>
        <v>50% of All SS</v>
      </c>
      <c r="H1558" s="51">
        <f>IF('Line By Line'!$E$14&lt;D1558,D1558-'Line By Line'!$E$14-E1558,0)</f>
        <v>455000</v>
      </c>
      <c r="I1558" s="52">
        <f>H1558*'SS taxation calculator'!$E$32</f>
        <v>386750</v>
      </c>
      <c r="J1558" s="52">
        <f t="shared" si="5"/>
        <v>0</v>
      </c>
      <c r="K1558" s="204" t="str">
        <f t="shared" si="6"/>
        <v>#DIV/0!</v>
      </c>
      <c r="L1558" s="54" t="str">
        <f>CONCATENATE("Adding $",ROUND(B1558/1000,1),"K actually added $",ROUND((B1558+(J1558-'SS taxation calculator'!$G$8))/1000,1),"K")</f>
        <v>Adding $499K actually added $499K</v>
      </c>
      <c r="M1558" s="61">
        <f>'SS taxation calculator'!$C$7+'SS taxation calculator'!$C$8+'SS taxation calculator'!$C$9+B1558</f>
        <v>499000</v>
      </c>
      <c r="N1558" s="55">
        <f>J1558+B1558+'SS taxation calculator'!$C$7</f>
        <v>499000</v>
      </c>
      <c r="O1558" s="55">
        <f t="shared" si="15"/>
        <v>31500</v>
      </c>
      <c r="P1558" s="132">
        <f>VLOOKUP('SS taxation calculator'!$C$12,'SS taxation calculator'!$BC$6:$BF$16,3,FALSE)</f>
        <v>0</v>
      </c>
      <c r="Q1558" s="132">
        <f>VLOOKUP('SS taxation calculator'!$C$12,'SS taxation calculator'!$BC$6:$BF$16,4,FALSE)</f>
        <v>0</v>
      </c>
      <c r="R1558" s="132">
        <f t="shared" si="8"/>
        <v>1</v>
      </c>
      <c r="S1558" s="205">
        <f>VLOOKUP('SS taxation calculator'!$C$12,'SS taxation calculator'!$BC$6:$BF$16,2,FALSE)</f>
        <v>0</v>
      </c>
      <c r="T1558" s="132">
        <f t="shared" si="9"/>
        <v>0</v>
      </c>
    </row>
    <row r="1559" ht="15.75" customHeight="1">
      <c r="A1559" s="55">
        <f t="shared" si="17"/>
        <v>468500</v>
      </c>
      <c r="B1559" s="52">
        <f t="shared" si="14"/>
        <v>500000</v>
      </c>
      <c r="C1559" s="51">
        <f>'SS taxation calculator'!$G$7</f>
        <v>0</v>
      </c>
      <c r="D1559" s="52">
        <f>'SS taxation calculator'!$C$7+B1559+'SS taxation calculator'!$C$8+'SS taxation calculator'!$C$9*0.5-'Line By Line'!$E$12</f>
        <v>500000</v>
      </c>
      <c r="E1559" s="52">
        <f>IF(D1559&lt;'Line By Line'!$E$14,0,MIN(D1559-'Line By Line'!$E$14,'Line By Line'!$E$16))</f>
        <v>12000</v>
      </c>
      <c r="F1559" s="52">
        <f t="shared" si="3"/>
        <v>0</v>
      </c>
      <c r="G1559" s="51" t="str">
        <f t="shared" si="4"/>
        <v>50% of All SS</v>
      </c>
      <c r="H1559" s="51">
        <f>IF('Line By Line'!$E$14&lt;D1559,D1559-'Line By Line'!$E$14-E1559,0)</f>
        <v>456000</v>
      </c>
      <c r="I1559" s="52">
        <f>H1559*'SS taxation calculator'!$E$32</f>
        <v>387600</v>
      </c>
      <c r="J1559" s="52">
        <f t="shared" si="5"/>
        <v>0</v>
      </c>
      <c r="K1559" s="204" t="str">
        <f t="shared" si="6"/>
        <v>#DIV/0!</v>
      </c>
      <c r="L1559" s="54" t="str">
        <f>CONCATENATE("Adding $",ROUND(B1559/1000,1),"K actually added $",ROUND((B1559+(J1559-'SS taxation calculator'!$G$8))/1000,1),"K")</f>
        <v>Adding $500K actually added $500K</v>
      </c>
      <c r="M1559" s="61">
        <f>'SS taxation calculator'!$C$7+'SS taxation calculator'!$C$8+'SS taxation calculator'!$C$9+B1559</f>
        <v>500000</v>
      </c>
      <c r="N1559" s="55">
        <f>J1559+B1559+'SS taxation calculator'!$C$7</f>
        <v>500000</v>
      </c>
      <c r="O1559" s="55">
        <f t="shared" si="15"/>
        <v>31500</v>
      </c>
      <c r="P1559" s="132">
        <f>VLOOKUP('SS taxation calculator'!$C$12,'SS taxation calculator'!$BC$6:$BF$16,3,FALSE)</f>
        <v>0</v>
      </c>
      <c r="Q1559" s="132">
        <f>VLOOKUP('SS taxation calculator'!$C$12,'SS taxation calculator'!$BC$6:$BF$16,4,FALSE)</f>
        <v>0</v>
      </c>
      <c r="R1559" s="132">
        <f t="shared" si="8"/>
        <v>1</v>
      </c>
      <c r="S1559" s="205">
        <f>VLOOKUP('SS taxation calculator'!$C$12,'SS taxation calculator'!$BC$6:$BF$16,2,FALSE)</f>
        <v>0</v>
      </c>
      <c r="T1559" s="132">
        <f t="shared" si="9"/>
        <v>0</v>
      </c>
    </row>
    <row r="1560" ht="15.75" customHeight="1">
      <c r="A1560" s="55">
        <f t="shared" si="17"/>
        <v>469500</v>
      </c>
      <c r="B1560" s="52">
        <f t="shared" si="14"/>
        <v>501000</v>
      </c>
      <c r="C1560" s="51">
        <f>'SS taxation calculator'!$G$7</f>
        <v>0</v>
      </c>
      <c r="D1560" s="52">
        <f>'SS taxation calculator'!$C$7+B1560+'SS taxation calculator'!$C$8+'SS taxation calculator'!$C$9*0.5-'Line By Line'!$E$12</f>
        <v>501000</v>
      </c>
      <c r="E1560" s="52">
        <f>IF(D1560&lt;'Line By Line'!$E$14,0,MIN(D1560-'Line By Line'!$E$14,'Line By Line'!$E$16))</f>
        <v>12000</v>
      </c>
      <c r="F1560" s="52">
        <f t="shared" si="3"/>
        <v>0</v>
      </c>
      <c r="G1560" s="51" t="str">
        <f t="shared" si="4"/>
        <v>50% of All SS</v>
      </c>
      <c r="H1560" s="51">
        <f>IF('Line By Line'!$E$14&lt;D1560,D1560-'Line By Line'!$E$14-E1560,0)</f>
        <v>457000</v>
      </c>
      <c r="I1560" s="52">
        <f>H1560*'SS taxation calculator'!$E$32</f>
        <v>388450</v>
      </c>
      <c r="J1560" s="52">
        <f t="shared" si="5"/>
        <v>0</v>
      </c>
      <c r="K1560" s="204" t="str">
        <f t="shared" si="6"/>
        <v>#DIV/0!</v>
      </c>
      <c r="L1560" s="54" t="str">
        <f>CONCATENATE("Adding $",ROUND(B1560/1000,1),"K actually added $",ROUND((B1560+(J1560-'SS taxation calculator'!$G$8))/1000,1),"K")</f>
        <v>Adding $501K actually added $501K</v>
      </c>
      <c r="M1560" s="61">
        <f>'SS taxation calculator'!$C$7+'SS taxation calculator'!$C$8+'SS taxation calculator'!$C$9+B1560</f>
        <v>501000</v>
      </c>
      <c r="N1560" s="55">
        <f>J1560+B1560+'SS taxation calculator'!$C$7</f>
        <v>501000</v>
      </c>
      <c r="O1560" s="55">
        <f t="shared" si="15"/>
        <v>31500</v>
      </c>
      <c r="P1560" s="132">
        <f>VLOOKUP('SS taxation calculator'!$C$12,'SS taxation calculator'!$BC$6:$BF$16,3,FALSE)</f>
        <v>0</v>
      </c>
      <c r="Q1560" s="132">
        <f>VLOOKUP('SS taxation calculator'!$C$12,'SS taxation calculator'!$BC$6:$BF$16,4,FALSE)</f>
        <v>0</v>
      </c>
      <c r="R1560" s="132">
        <f t="shared" si="8"/>
        <v>1</v>
      </c>
      <c r="S1560" s="205">
        <f>VLOOKUP('SS taxation calculator'!$C$12,'SS taxation calculator'!$BC$6:$BF$16,2,FALSE)</f>
        <v>0</v>
      </c>
      <c r="T1560" s="132">
        <f t="shared" si="9"/>
        <v>0</v>
      </c>
    </row>
    <row r="1561" ht="15.75" customHeight="1">
      <c r="A1561" s="55">
        <f t="shared" si="17"/>
        <v>470500</v>
      </c>
      <c r="B1561" s="52">
        <f t="shared" si="14"/>
        <v>502000</v>
      </c>
      <c r="C1561" s="51">
        <f>'SS taxation calculator'!$G$7</f>
        <v>0</v>
      </c>
      <c r="D1561" s="52">
        <f>'SS taxation calculator'!$C$7+B1561+'SS taxation calculator'!$C$8+'SS taxation calculator'!$C$9*0.5-'Line By Line'!$E$12</f>
        <v>502000</v>
      </c>
      <c r="E1561" s="52">
        <f>IF(D1561&lt;'Line By Line'!$E$14,0,MIN(D1561-'Line By Line'!$E$14,'Line By Line'!$E$16))</f>
        <v>12000</v>
      </c>
      <c r="F1561" s="52">
        <f t="shared" si="3"/>
        <v>0</v>
      </c>
      <c r="G1561" s="51" t="str">
        <f t="shared" si="4"/>
        <v>50% of All SS</v>
      </c>
      <c r="H1561" s="51">
        <f>IF('Line By Line'!$E$14&lt;D1561,D1561-'Line By Line'!$E$14-E1561,0)</f>
        <v>458000</v>
      </c>
      <c r="I1561" s="52">
        <f>H1561*'SS taxation calculator'!$E$32</f>
        <v>389300</v>
      </c>
      <c r="J1561" s="52">
        <f t="shared" si="5"/>
        <v>0</v>
      </c>
      <c r="K1561" s="204" t="str">
        <f t="shared" si="6"/>
        <v>#DIV/0!</v>
      </c>
      <c r="L1561" s="54" t="str">
        <f>CONCATENATE("Adding $",ROUND(B1561/1000,1),"K actually added $",ROUND((B1561+(J1561-'SS taxation calculator'!$G$8))/1000,1),"K")</f>
        <v>Adding $502K actually added $502K</v>
      </c>
      <c r="M1561" s="61">
        <f>'SS taxation calculator'!$C$7+'SS taxation calculator'!$C$8+'SS taxation calculator'!$C$9+B1561</f>
        <v>502000</v>
      </c>
      <c r="N1561" s="55">
        <f>J1561+B1561+'SS taxation calculator'!$C$7</f>
        <v>502000</v>
      </c>
      <c r="O1561" s="55">
        <f t="shared" si="15"/>
        <v>31500</v>
      </c>
      <c r="P1561" s="132">
        <f>VLOOKUP('SS taxation calculator'!$C$12,'SS taxation calculator'!$BC$6:$BF$16,3,FALSE)</f>
        <v>0</v>
      </c>
      <c r="Q1561" s="132">
        <f>VLOOKUP('SS taxation calculator'!$C$12,'SS taxation calculator'!$BC$6:$BF$16,4,FALSE)</f>
        <v>0</v>
      </c>
      <c r="R1561" s="132">
        <f t="shared" si="8"/>
        <v>1</v>
      </c>
      <c r="S1561" s="205">
        <f>VLOOKUP('SS taxation calculator'!$C$12,'SS taxation calculator'!$BC$6:$BF$16,2,FALSE)</f>
        <v>0</v>
      </c>
      <c r="T1561" s="132">
        <f t="shared" si="9"/>
        <v>0</v>
      </c>
    </row>
    <row r="1562" ht="15.75" customHeight="1">
      <c r="A1562" s="55">
        <f t="shared" si="17"/>
        <v>471500</v>
      </c>
      <c r="B1562" s="52">
        <f t="shared" si="14"/>
        <v>503000</v>
      </c>
      <c r="C1562" s="51">
        <f>'SS taxation calculator'!$G$7</f>
        <v>0</v>
      </c>
      <c r="D1562" s="52">
        <f>'SS taxation calculator'!$C$7+B1562+'SS taxation calculator'!$C$8+'SS taxation calculator'!$C$9*0.5-'Line By Line'!$E$12</f>
        <v>503000</v>
      </c>
      <c r="E1562" s="52">
        <f>IF(D1562&lt;'Line By Line'!$E$14,0,MIN(D1562-'Line By Line'!$E$14,'Line By Line'!$E$16))</f>
        <v>12000</v>
      </c>
      <c r="F1562" s="52">
        <f t="shared" si="3"/>
        <v>0</v>
      </c>
      <c r="G1562" s="51" t="str">
        <f t="shared" si="4"/>
        <v>50% of All SS</v>
      </c>
      <c r="H1562" s="51">
        <f>IF('Line By Line'!$E$14&lt;D1562,D1562-'Line By Line'!$E$14-E1562,0)</f>
        <v>459000</v>
      </c>
      <c r="I1562" s="52">
        <f>H1562*'SS taxation calculator'!$E$32</f>
        <v>390150</v>
      </c>
      <c r="J1562" s="52">
        <f t="shared" si="5"/>
        <v>0</v>
      </c>
      <c r="K1562" s="204" t="str">
        <f t="shared" si="6"/>
        <v>#DIV/0!</v>
      </c>
      <c r="L1562" s="54" t="str">
        <f>CONCATENATE("Adding $",ROUND(B1562/1000,1),"K actually added $",ROUND((B1562+(J1562-'SS taxation calculator'!$G$8))/1000,1),"K")</f>
        <v>Adding $503K actually added $503K</v>
      </c>
      <c r="M1562" s="61">
        <f>'SS taxation calculator'!$C$7+'SS taxation calculator'!$C$8+'SS taxation calculator'!$C$9+B1562</f>
        <v>503000</v>
      </c>
      <c r="N1562" s="55">
        <f>J1562+B1562+'SS taxation calculator'!$C$7</f>
        <v>503000</v>
      </c>
      <c r="O1562" s="55">
        <f t="shared" si="15"/>
        <v>31500</v>
      </c>
      <c r="P1562" s="132">
        <f>VLOOKUP('SS taxation calculator'!$C$12,'SS taxation calculator'!$BC$6:$BF$16,3,FALSE)</f>
        <v>0</v>
      </c>
      <c r="Q1562" s="132">
        <f>VLOOKUP('SS taxation calculator'!$C$12,'SS taxation calculator'!$BC$6:$BF$16,4,FALSE)</f>
        <v>0</v>
      </c>
      <c r="R1562" s="132">
        <f t="shared" si="8"/>
        <v>1</v>
      </c>
      <c r="S1562" s="205">
        <f>VLOOKUP('SS taxation calculator'!$C$12,'SS taxation calculator'!$BC$6:$BF$16,2,FALSE)</f>
        <v>0</v>
      </c>
      <c r="T1562" s="132">
        <f t="shared" si="9"/>
        <v>0</v>
      </c>
    </row>
    <row r="1563" ht="15.75" customHeight="1">
      <c r="A1563" s="55">
        <f t="shared" si="17"/>
        <v>472500</v>
      </c>
      <c r="B1563" s="52">
        <f t="shared" si="14"/>
        <v>504000</v>
      </c>
      <c r="C1563" s="51">
        <f>'SS taxation calculator'!$G$7</f>
        <v>0</v>
      </c>
      <c r="D1563" s="52">
        <f>'SS taxation calculator'!$C$7+B1563+'SS taxation calculator'!$C$8+'SS taxation calculator'!$C$9*0.5-'Line By Line'!$E$12</f>
        <v>504000</v>
      </c>
      <c r="E1563" s="52">
        <f>IF(D1563&lt;'Line By Line'!$E$14,0,MIN(D1563-'Line By Line'!$E$14,'Line By Line'!$E$16))</f>
        <v>12000</v>
      </c>
      <c r="F1563" s="52">
        <f t="shared" si="3"/>
        <v>0</v>
      </c>
      <c r="G1563" s="51" t="str">
        <f t="shared" si="4"/>
        <v>50% of All SS</v>
      </c>
      <c r="H1563" s="51">
        <f>IF('Line By Line'!$E$14&lt;D1563,D1563-'Line By Line'!$E$14-E1563,0)</f>
        <v>460000</v>
      </c>
      <c r="I1563" s="52">
        <f>H1563*'SS taxation calculator'!$E$32</f>
        <v>391000</v>
      </c>
      <c r="J1563" s="52">
        <f t="shared" si="5"/>
        <v>0</v>
      </c>
      <c r="K1563" s="204" t="str">
        <f t="shared" si="6"/>
        <v>#DIV/0!</v>
      </c>
      <c r="L1563" s="54" t="str">
        <f>CONCATENATE("Adding $",ROUND(B1563/1000,1),"K actually added $",ROUND((B1563+(J1563-'SS taxation calculator'!$G$8))/1000,1),"K")</f>
        <v>Adding $504K actually added $504K</v>
      </c>
      <c r="M1563" s="61">
        <f>'SS taxation calculator'!$C$7+'SS taxation calculator'!$C$8+'SS taxation calculator'!$C$9+B1563</f>
        <v>504000</v>
      </c>
      <c r="N1563" s="55">
        <f>J1563+B1563+'SS taxation calculator'!$C$7</f>
        <v>504000</v>
      </c>
      <c r="O1563" s="55">
        <f t="shared" si="15"/>
        <v>31500</v>
      </c>
      <c r="P1563" s="132">
        <f>VLOOKUP('SS taxation calculator'!$C$12,'SS taxation calculator'!$BC$6:$BF$16,3,FALSE)</f>
        <v>0</v>
      </c>
      <c r="Q1563" s="132">
        <f>VLOOKUP('SS taxation calculator'!$C$12,'SS taxation calculator'!$BC$6:$BF$16,4,FALSE)</f>
        <v>0</v>
      </c>
      <c r="R1563" s="132">
        <f t="shared" si="8"/>
        <v>1</v>
      </c>
      <c r="S1563" s="205">
        <f>VLOOKUP('SS taxation calculator'!$C$12,'SS taxation calculator'!$BC$6:$BF$16,2,FALSE)</f>
        <v>0</v>
      </c>
      <c r="T1563" s="132">
        <f t="shared" si="9"/>
        <v>0</v>
      </c>
    </row>
    <row r="1564" ht="15.75" customHeight="1">
      <c r="A1564" s="55">
        <f t="shared" si="17"/>
        <v>473500</v>
      </c>
      <c r="B1564" s="52">
        <f t="shared" si="14"/>
        <v>505000</v>
      </c>
      <c r="C1564" s="51">
        <f>'SS taxation calculator'!$G$7</f>
        <v>0</v>
      </c>
      <c r="D1564" s="52">
        <f>'SS taxation calculator'!$C$7+B1564+'SS taxation calculator'!$C$8+'SS taxation calculator'!$C$9*0.5-'Line By Line'!$E$12</f>
        <v>505000</v>
      </c>
      <c r="E1564" s="52">
        <f>IF(D1564&lt;'Line By Line'!$E$14,0,MIN(D1564-'Line By Line'!$E$14,'Line By Line'!$E$16))</f>
        <v>12000</v>
      </c>
      <c r="F1564" s="52">
        <f t="shared" si="3"/>
        <v>0</v>
      </c>
      <c r="G1564" s="51" t="str">
        <f t="shared" si="4"/>
        <v>50% of All SS</v>
      </c>
      <c r="H1564" s="51">
        <f>IF('Line By Line'!$E$14&lt;D1564,D1564-'Line By Line'!$E$14-E1564,0)</f>
        <v>461000</v>
      </c>
      <c r="I1564" s="52">
        <f>H1564*'SS taxation calculator'!$E$32</f>
        <v>391850</v>
      </c>
      <c r="J1564" s="52">
        <f t="shared" si="5"/>
        <v>0</v>
      </c>
      <c r="K1564" s="204" t="str">
        <f t="shared" si="6"/>
        <v>#DIV/0!</v>
      </c>
      <c r="L1564" s="54" t="str">
        <f>CONCATENATE("Adding $",ROUND(B1564/1000,1),"K actually added $",ROUND((B1564+(J1564-'SS taxation calculator'!$G$8))/1000,1),"K")</f>
        <v>Adding $505K actually added $505K</v>
      </c>
      <c r="M1564" s="61">
        <f>'SS taxation calculator'!$C$7+'SS taxation calculator'!$C$8+'SS taxation calculator'!$C$9+B1564</f>
        <v>505000</v>
      </c>
      <c r="N1564" s="55">
        <f>J1564+B1564+'SS taxation calculator'!$C$7</f>
        <v>505000</v>
      </c>
      <c r="O1564" s="55">
        <f t="shared" si="15"/>
        <v>31500</v>
      </c>
      <c r="P1564" s="132">
        <f>VLOOKUP('SS taxation calculator'!$C$12,'SS taxation calculator'!$BC$6:$BF$16,3,FALSE)</f>
        <v>0</v>
      </c>
      <c r="Q1564" s="132">
        <f>VLOOKUP('SS taxation calculator'!$C$12,'SS taxation calculator'!$BC$6:$BF$16,4,FALSE)</f>
        <v>0</v>
      </c>
      <c r="R1564" s="132">
        <f t="shared" si="8"/>
        <v>1</v>
      </c>
      <c r="S1564" s="205">
        <f>VLOOKUP('SS taxation calculator'!$C$12,'SS taxation calculator'!$BC$6:$BF$16,2,FALSE)</f>
        <v>0</v>
      </c>
      <c r="T1564" s="132">
        <f t="shared" si="9"/>
        <v>0</v>
      </c>
    </row>
    <row r="1565" ht="15.75" customHeight="1">
      <c r="A1565" s="55">
        <f t="shared" si="17"/>
        <v>474500</v>
      </c>
      <c r="B1565" s="52">
        <f t="shared" si="14"/>
        <v>506000</v>
      </c>
      <c r="C1565" s="51">
        <f>'SS taxation calculator'!$G$7</f>
        <v>0</v>
      </c>
      <c r="D1565" s="52">
        <f>'SS taxation calculator'!$C$7+B1565+'SS taxation calculator'!$C$8+'SS taxation calculator'!$C$9*0.5-'Line By Line'!$E$12</f>
        <v>506000</v>
      </c>
      <c r="E1565" s="52">
        <f>IF(D1565&lt;'Line By Line'!$E$14,0,MIN(D1565-'Line By Line'!$E$14,'Line By Line'!$E$16))</f>
        <v>12000</v>
      </c>
      <c r="F1565" s="52">
        <f t="shared" si="3"/>
        <v>0</v>
      </c>
      <c r="G1565" s="51" t="str">
        <f t="shared" si="4"/>
        <v>50% of All SS</v>
      </c>
      <c r="H1565" s="51">
        <f>IF('Line By Line'!$E$14&lt;D1565,D1565-'Line By Line'!$E$14-E1565,0)</f>
        <v>462000</v>
      </c>
      <c r="I1565" s="52">
        <f>H1565*'SS taxation calculator'!$E$32</f>
        <v>392700</v>
      </c>
      <c r="J1565" s="52">
        <f t="shared" si="5"/>
        <v>0</v>
      </c>
      <c r="K1565" s="204" t="str">
        <f t="shared" si="6"/>
        <v>#DIV/0!</v>
      </c>
      <c r="L1565" s="54" t="str">
        <f>CONCATENATE("Adding $",ROUND(B1565/1000,1),"K actually added $",ROUND((B1565+(J1565-'SS taxation calculator'!$G$8))/1000,1),"K")</f>
        <v>Adding $506K actually added $506K</v>
      </c>
      <c r="M1565" s="61">
        <f>'SS taxation calculator'!$C$7+'SS taxation calculator'!$C$8+'SS taxation calculator'!$C$9+B1565</f>
        <v>506000</v>
      </c>
      <c r="N1565" s="55">
        <f>J1565+B1565+'SS taxation calculator'!$C$7</f>
        <v>506000</v>
      </c>
      <c r="O1565" s="55">
        <f t="shared" si="15"/>
        <v>31500</v>
      </c>
      <c r="P1565" s="132">
        <f>VLOOKUP('SS taxation calculator'!$C$12,'SS taxation calculator'!$BC$6:$BF$16,3,FALSE)</f>
        <v>0</v>
      </c>
      <c r="Q1565" s="132">
        <f>VLOOKUP('SS taxation calculator'!$C$12,'SS taxation calculator'!$BC$6:$BF$16,4,FALSE)</f>
        <v>0</v>
      </c>
      <c r="R1565" s="132">
        <f t="shared" si="8"/>
        <v>1</v>
      </c>
      <c r="S1565" s="205">
        <f>VLOOKUP('SS taxation calculator'!$C$12,'SS taxation calculator'!$BC$6:$BF$16,2,FALSE)</f>
        <v>0</v>
      </c>
      <c r="T1565" s="132">
        <f t="shared" si="9"/>
        <v>0</v>
      </c>
    </row>
    <row r="1566" ht="15.75" customHeight="1">
      <c r="A1566" s="55">
        <f t="shared" si="17"/>
        <v>475500</v>
      </c>
      <c r="B1566" s="52">
        <f t="shared" si="14"/>
        <v>507000</v>
      </c>
      <c r="C1566" s="51">
        <f>'SS taxation calculator'!$G$7</f>
        <v>0</v>
      </c>
      <c r="D1566" s="52">
        <f>'SS taxation calculator'!$C$7+B1566+'SS taxation calculator'!$C$8+'SS taxation calculator'!$C$9*0.5-'Line By Line'!$E$12</f>
        <v>507000</v>
      </c>
      <c r="E1566" s="52">
        <f>IF(D1566&lt;'Line By Line'!$E$14,0,MIN(D1566-'Line By Line'!$E$14,'Line By Line'!$E$16))</f>
        <v>12000</v>
      </c>
      <c r="F1566" s="52">
        <f t="shared" si="3"/>
        <v>0</v>
      </c>
      <c r="G1566" s="51" t="str">
        <f t="shared" si="4"/>
        <v>50% of All SS</v>
      </c>
      <c r="H1566" s="51">
        <f>IF('Line By Line'!$E$14&lt;D1566,D1566-'Line By Line'!$E$14-E1566,0)</f>
        <v>463000</v>
      </c>
      <c r="I1566" s="52">
        <f>H1566*'SS taxation calculator'!$E$32</f>
        <v>393550</v>
      </c>
      <c r="J1566" s="52">
        <f t="shared" si="5"/>
        <v>0</v>
      </c>
      <c r="K1566" s="204" t="str">
        <f t="shared" si="6"/>
        <v>#DIV/0!</v>
      </c>
      <c r="L1566" s="54" t="str">
        <f>CONCATENATE("Adding $",ROUND(B1566/1000,1),"K actually added $",ROUND((B1566+(J1566-'SS taxation calculator'!$G$8))/1000,1),"K")</f>
        <v>Adding $507K actually added $507K</v>
      </c>
      <c r="M1566" s="61">
        <f>'SS taxation calculator'!$C$7+'SS taxation calculator'!$C$8+'SS taxation calculator'!$C$9+B1566</f>
        <v>507000</v>
      </c>
      <c r="N1566" s="55">
        <f>J1566+B1566+'SS taxation calculator'!$C$7</f>
        <v>507000</v>
      </c>
      <c r="O1566" s="55">
        <f t="shared" si="15"/>
        <v>31500</v>
      </c>
      <c r="P1566" s="132">
        <f>VLOOKUP('SS taxation calculator'!$C$12,'SS taxation calculator'!$BC$6:$BF$16,3,FALSE)</f>
        <v>0</v>
      </c>
      <c r="Q1566" s="132">
        <f>VLOOKUP('SS taxation calculator'!$C$12,'SS taxation calculator'!$BC$6:$BF$16,4,FALSE)</f>
        <v>0</v>
      </c>
      <c r="R1566" s="132">
        <f t="shared" si="8"/>
        <v>1</v>
      </c>
      <c r="S1566" s="205">
        <f>VLOOKUP('SS taxation calculator'!$C$12,'SS taxation calculator'!$BC$6:$BF$16,2,FALSE)</f>
        <v>0</v>
      </c>
      <c r="T1566" s="132">
        <f t="shared" si="9"/>
        <v>0</v>
      </c>
    </row>
    <row r="1567" ht="15.75" customHeight="1">
      <c r="A1567" s="55">
        <f t="shared" si="17"/>
        <v>476500</v>
      </c>
      <c r="B1567" s="52">
        <f t="shared" si="14"/>
        <v>508000</v>
      </c>
      <c r="C1567" s="51">
        <f>'SS taxation calculator'!$G$7</f>
        <v>0</v>
      </c>
      <c r="D1567" s="52">
        <f>'SS taxation calculator'!$C$7+B1567+'SS taxation calculator'!$C$8+'SS taxation calculator'!$C$9*0.5-'Line By Line'!$E$12</f>
        <v>508000</v>
      </c>
      <c r="E1567" s="52">
        <f>IF(D1567&lt;'Line By Line'!$E$14,0,MIN(D1567-'Line By Line'!$E$14,'Line By Line'!$E$16))</f>
        <v>12000</v>
      </c>
      <c r="F1567" s="52">
        <f t="shared" si="3"/>
        <v>0</v>
      </c>
      <c r="G1567" s="51" t="str">
        <f t="shared" si="4"/>
        <v>50% of All SS</v>
      </c>
      <c r="H1567" s="51">
        <f>IF('Line By Line'!$E$14&lt;D1567,D1567-'Line By Line'!$E$14-E1567,0)</f>
        <v>464000</v>
      </c>
      <c r="I1567" s="52">
        <f>H1567*'SS taxation calculator'!$E$32</f>
        <v>394400</v>
      </c>
      <c r="J1567" s="52">
        <f t="shared" si="5"/>
        <v>0</v>
      </c>
      <c r="K1567" s="204" t="str">
        <f t="shared" si="6"/>
        <v>#DIV/0!</v>
      </c>
      <c r="L1567" s="54" t="str">
        <f>CONCATENATE("Adding $",ROUND(B1567/1000,1),"K actually added $",ROUND((B1567+(J1567-'SS taxation calculator'!$G$8))/1000,1),"K")</f>
        <v>Adding $508K actually added $508K</v>
      </c>
      <c r="M1567" s="61">
        <f>'SS taxation calculator'!$C$7+'SS taxation calculator'!$C$8+'SS taxation calculator'!$C$9+B1567</f>
        <v>508000</v>
      </c>
      <c r="N1567" s="55">
        <f>J1567+B1567+'SS taxation calculator'!$C$7</f>
        <v>508000</v>
      </c>
      <c r="O1567" s="55">
        <f t="shared" si="15"/>
        <v>31500</v>
      </c>
      <c r="P1567" s="132">
        <f>VLOOKUP('SS taxation calculator'!$C$12,'SS taxation calculator'!$BC$6:$BF$16,3,FALSE)</f>
        <v>0</v>
      </c>
      <c r="Q1567" s="132">
        <f>VLOOKUP('SS taxation calculator'!$C$12,'SS taxation calculator'!$BC$6:$BF$16,4,FALSE)</f>
        <v>0</v>
      </c>
      <c r="R1567" s="132">
        <f t="shared" si="8"/>
        <v>1</v>
      </c>
      <c r="S1567" s="205">
        <f>VLOOKUP('SS taxation calculator'!$C$12,'SS taxation calculator'!$BC$6:$BF$16,2,FALSE)</f>
        <v>0</v>
      </c>
      <c r="T1567" s="132">
        <f t="shared" si="9"/>
        <v>0</v>
      </c>
    </row>
    <row r="1568" ht="15.75" customHeight="1">
      <c r="A1568" s="55">
        <f t="shared" si="17"/>
        <v>477500</v>
      </c>
      <c r="B1568" s="52">
        <f t="shared" si="14"/>
        <v>509000</v>
      </c>
      <c r="C1568" s="51">
        <f>'SS taxation calculator'!$G$7</f>
        <v>0</v>
      </c>
      <c r="D1568" s="52">
        <f>'SS taxation calculator'!$C$7+B1568+'SS taxation calculator'!$C$8+'SS taxation calculator'!$C$9*0.5-'Line By Line'!$E$12</f>
        <v>509000</v>
      </c>
      <c r="E1568" s="52">
        <f>IF(D1568&lt;'Line By Line'!$E$14,0,MIN(D1568-'Line By Line'!$E$14,'Line By Line'!$E$16))</f>
        <v>12000</v>
      </c>
      <c r="F1568" s="52">
        <f t="shared" si="3"/>
        <v>0</v>
      </c>
      <c r="G1568" s="51" t="str">
        <f t="shared" si="4"/>
        <v>50% of All SS</v>
      </c>
      <c r="H1568" s="51">
        <f>IF('Line By Line'!$E$14&lt;D1568,D1568-'Line By Line'!$E$14-E1568,0)</f>
        <v>465000</v>
      </c>
      <c r="I1568" s="52">
        <f>H1568*'SS taxation calculator'!$E$32</f>
        <v>395250</v>
      </c>
      <c r="J1568" s="52">
        <f t="shared" si="5"/>
        <v>0</v>
      </c>
      <c r="K1568" s="204" t="str">
        <f t="shared" si="6"/>
        <v>#DIV/0!</v>
      </c>
      <c r="L1568" s="54" t="str">
        <f>CONCATENATE("Adding $",ROUND(B1568/1000,1),"K actually added $",ROUND((B1568+(J1568-'SS taxation calculator'!$G$8))/1000,1),"K")</f>
        <v>Adding $509K actually added $509K</v>
      </c>
      <c r="M1568" s="61">
        <f>'SS taxation calculator'!$C$7+'SS taxation calculator'!$C$8+'SS taxation calculator'!$C$9+B1568</f>
        <v>509000</v>
      </c>
      <c r="N1568" s="55">
        <f>J1568+B1568+'SS taxation calculator'!$C$7</f>
        <v>509000</v>
      </c>
      <c r="O1568" s="55">
        <f t="shared" si="15"/>
        <v>31500</v>
      </c>
      <c r="P1568" s="132">
        <f>VLOOKUP('SS taxation calculator'!$C$12,'SS taxation calculator'!$BC$6:$BF$16,3,FALSE)</f>
        <v>0</v>
      </c>
      <c r="Q1568" s="132">
        <f>VLOOKUP('SS taxation calculator'!$C$12,'SS taxation calculator'!$BC$6:$BF$16,4,FALSE)</f>
        <v>0</v>
      </c>
      <c r="R1568" s="132">
        <f t="shared" si="8"/>
        <v>1</v>
      </c>
      <c r="S1568" s="205">
        <f>VLOOKUP('SS taxation calculator'!$C$12,'SS taxation calculator'!$BC$6:$BF$16,2,FALSE)</f>
        <v>0</v>
      </c>
      <c r="T1568" s="132">
        <f t="shared" si="9"/>
        <v>0</v>
      </c>
    </row>
    <row r="1569" ht="15.75" customHeight="1">
      <c r="A1569" s="55">
        <f t="shared" si="17"/>
        <v>478500</v>
      </c>
      <c r="B1569" s="52">
        <f t="shared" si="14"/>
        <v>510000</v>
      </c>
      <c r="C1569" s="51">
        <f>'SS taxation calculator'!$G$7</f>
        <v>0</v>
      </c>
      <c r="D1569" s="52">
        <f>'SS taxation calculator'!$C$7+B1569+'SS taxation calculator'!$C$8+'SS taxation calculator'!$C$9*0.5-'Line By Line'!$E$12</f>
        <v>510000</v>
      </c>
      <c r="E1569" s="52">
        <f>IF(D1569&lt;'Line By Line'!$E$14,0,MIN(D1569-'Line By Line'!$E$14,'Line By Line'!$E$16))</f>
        <v>12000</v>
      </c>
      <c r="F1569" s="52">
        <f t="shared" si="3"/>
        <v>0</v>
      </c>
      <c r="G1569" s="51" t="str">
        <f t="shared" si="4"/>
        <v>50% of All SS</v>
      </c>
      <c r="H1569" s="51">
        <f>IF('Line By Line'!$E$14&lt;D1569,D1569-'Line By Line'!$E$14-E1569,0)</f>
        <v>466000</v>
      </c>
      <c r="I1569" s="52">
        <f>H1569*'SS taxation calculator'!$E$32</f>
        <v>396100</v>
      </c>
      <c r="J1569" s="52">
        <f t="shared" si="5"/>
        <v>0</v>
      </c>
      <c r="K1569" s="204" t="str">
        <f t="shared" si="6"/>
        <v>#DIV/0!</v>
      </c>
      <c r="L1569" s="54" t="str">
        <f>CONCATENATE("Adding $",ROUND(B1569/1000,1),"K actually added $",ROUND((B1569+(J1569-'SS taxation calculator'!$G$8))/1000,1),"K")</f>
        <v>Adding $510K actually added $510K</v>
      </c>
      <c r="M1569" s="61">
        <f>'SS taxation calculator'!$C$7+'SS taxation calculator'!$C$8+'SS taxation calculator'!$C$9+B1569</f>
        <v>510000</v>
      </c>
      <c r="N1569" s="55">
        <f>J1569+B1569+'SS taxation calculator'!$C$7</f>
        <v>510000</v>
      </c>
      <c r="O1569" s="55">
        <f t="shared" si="15"/>
        <v>31500</v>
      </c>
      <c r="P1569" s="132">
        <f>VLOOKUP('SS taxation calculator'!$C$12,'SS taxation calculator'!$BC$6:$BF$16,3,FALSE)</f>
        <v>0</v>
      </c>
      <c r="Q1569" s="132">
        <f>VLOOKUP('SS taxation calculator'!$C$12,'SS taxation calculator'!$BC$6:$BF$16,4,FALSE)</f>
        <v>0</v>
      </c>
      <c r="R1569" s="132">
        <f t="shared" si="8"/>
        <v>1</v>
      </c>
      <c r="S1569" s="205">
        <f>VLOOKUP('SS taxation calculator'!$C$12,'SS taxation calculator'!$BC$6:$BF$16,2,FALSE)</f>
        <v>0</v>
      </c>
      <c r="T1569" s="132">
        <f t="shared" si="9"/>
        <v>0</v>
      </c>
    </row>
    <row r="1570" ht="15.75" customHeight="1">
      <c r="A1570" s="55">
        <f t="shared" si="17"/>
        <v>479500</v>
      </c>
      <c r="B1570" s="52">
        <f t="shared" si="14"/>
        <v>511000</v>
      </c>
      <c r="C1570" s="51">
        <f>'SS taxation calculator'!$G$7</f>
        <v>0</v>
      </c>
      <c r="D1570" s="52">
        <f>'SS taxation calculator'!$C$7+B1570+'SS taxation calculator'!$C$8+'SS taxation calculator'!$C$9*0.5-'Line By Line'!$E$12</f>
        <v>511000</v>
      </c>
      <c r="E1570" s="52">
        <f>IF(D1570&lt;'Line By Line'!$E$14,0,MIN(D1570-'Line By Line'!$E$14,'Line By Line'!$E$16))</f>
        <v>12000</v>
      </c>
      <c r="F1570" s="52">
        <f t="shared" si="3"/>
        <v>0</v>
      </c>
      <c r="G1570" s="51" t="str">
        <f t="shared" si="4"/>
        <v>50% of All SS</v>
      </c>
      <c r="H1570" s="51">
        <f>IF('Line By Line'!$E$14&lt;D1570,D1570-'Line By Line'!$E$14-E1570,0)</f>
        <v>467000</v>
      </c>
      <c r="I1570" s="52">
        <f>H1570*'SS taxation calculator'!$E$32</f>
        <v>396950</v>
      </c>
      <c r="J1570" s="52">
        <f t="shared" si="5"/>
        <v>0</v>
      </c>
      <c r="K1570" s="204" t="str">
        <f t="shared" si="6"/>
        <v>#DIV/0!</v>
      </c>
      <c r="L1570" s="54" t="str">
        <f>CONCATENATE("Adding $",ROUND(B1570/1000,1),"K actually added $",ROUND((B1570+(J1570-'SS taxation calculator'!$G$8))/1000,1),"K")</f>
        <v>Adding $511K actually added $511K</v>
      </c>
      <c r="M1570" s="61">
        <f>'SS taxation calculator'!$C$7+'SS taxation calculator'!$C$8+'SS taxation calculator'!$C$9+B1570</f>
        <v>511000</v>
      </c>
      <c r="N1570" s="55">
        <f>J1570+B1570+'SS taxation calculator'!$C$7</f>
        <v>511000</v>
      </c>
      <c r="O1570" s="55">
        <f t="shared" si="15"/>
        <v>31500</v>
      </c>
      <c r="P1570" s="132">
        <f>VLOOKUP('SS taxation calculator'!$C$12,'SS taxation calculator'!$BC$6:$BF$16,3,FALSE)</f>
        <v>0</v>
      </c>
      <c r="Q1570" s="132">
        <f>VLOOKUP('SS taxation calculator'!$C$12,'SS taxation calculator'!$BC$6:$BF$16,4,FALSE)</f>
        <v>0</v>
      </c>
      <c r="R1570" s="132">
        <f t="shared" si="8"/>
        <v>1</v>
      </c>
      <c r="S1570" s="205">
        <f>VLOOKUP('SS taxation calculator'!$C$12,'SS taxation calculator'!$BC$6:$BF$16,2,FALSE)</f>
        <v>0</v>
      </c>
      <c r="T1570" s="132">
        <f t="shared" si="9"/>
        <v>0</v>
      </c>
    </row>
    <row r="1571" ht="15.75" customHeight="1">
      <c r="A1571" s="55">
        <f t="shared" si="17"/>
        <v>480500</v>
      </c>
      <c r="B1571" s="52">
        <f t="shared" si="14"/>
        <v>512000</v>
      </c>
      <c r="C1571" s="51">
        <f>'SS taxation calculator'!$G$7</f>
        <v>0</v>
      </c>
      <c r="D1571" s="52">
        <f>'SS taxation calculator'!$C$7+B1571+'SS taxation calculator'!$C$8+'SS taxation calculator'!$C$9*0.5-'Line By Line'!$E$12</f>
        <v>512000</v>
      </c>
      <c r="E1571" s="52">
        <f>IF(D1571&lt;'Line By Line'!$E$14,0,MIN(D1571-'Line By Line'!$E$14,'Line By Line'!$E$16))</f>
        <v>12000</v>
      </c>
      <c r="F1571" s="52">
        <f t="shared" si="3"/>
        <v>0</v>
      </c>
      <c r="G1571" s="51" t="str">
        <f t="shared" si="4"/>
        <v>50% of All SS</v>
      </c>
      <c r="H1571" s="51">
        <f>IF('Line By Line'!$E$14&lt;D1571,D1571-'Line By Line'!$E$14-E1571,0)</f>
        <v>468000</v>
      </c>
      <c r="I1571" s="52">
        <f>H1571*'SS taxation calculator'!$E$32</f>
        <v>397800</v>
      </c>
      <c r="J1571" s="52">
        <f t="shared" si="5"/>
        <v>0</v>
      </c>
      <c r="K1571" s="204" t="str">
        <f t="shared" si="6"/>
        <v>#DIV/0!</v>
      </c>
      <c r="L1571" s="54" t="str">
        <f>CONCATENATE("Adding $",ROUND(B1571/1000,1),"K actually added $",ROUND((B1571+(J1571-'SS taxation calculator'!$G$8))/1000,1),"K")</f>
        <v>Adding $512K actually added $512K</v>
      </c>
      <c r="M1571" s="61">
        <f>'SS taxation calculator'!$C$7+'SS taxation calculator'!$C$8+'SS taxation calculator'!$C$9+B1571</f>
        <v>512000</v>
      </c>
      <c r="N1571" s="55">
        <f>J1571+B1571+'SS taxation calculator'!$C$7</f>
        <v>512000</v>
      </c>
      <c r="O1571" s="55">
        <f t="shared" si="15"/>
        <v>31500</v>
      </c>
      <c r="P1571" s="132">
        <f>VLOOKUP('SS taxation calculator'!$C$12,'SS taxation calculator'!$BC$6:$BF$16,3,FALSE)</f>
        <v>0</v>
      </c>
      <c r="Q1571" s="132">
        <f>VLOOKUP('SS taxation calculator'!$C$12,'SS taxation calculator'!$BC$6:$BF$16,4,FALSE)</f>
        <v>0</v>
      </c>
      <c r="R1571" s="132">
        <f t="shared" si="8"/>
        <v>1</v>
      </c>
      <c r="S1571" s="205">
        <f>VLOOKUP('SS taxation calculator'!$C$12,'SS taxation calculator'!$BC$6:$BF$16,2,FALSE)</f>
        <v>0</v>
      </c>
      <c r="T1571" s="132">
        <f t="shared" si="9"/>
        <v>0</v>
      </c>
    </row>
    <row r="1572" ht="15.75" customHeight="1">
      <c r="A1572" s="55">
        <f t="shared" si="17"/>
        <v>481500</v>
      </c>
      <c r="B1572" s="52">
        <f t="shared" si="14"/>
        <v>513000</v>
      </c>
      <c r="C1572" s="51">
        <f>'SS taxation calculator'!$G$7</f>
        <v>0</v>
      </c>
      <c r="D1572" s="52">
        <f>'SS taxation calculator'!$C$7+B1572+'SS taxation calculator'!$C$8+'SS taxation calculator'!$C$9*0.5-'Line By Line'!$E$12</f>
        <v>513000</v>
      </c>
      <c r="E1572" s="52">
        <f>IF(D1572&lt;'Line By Line'!$E$14,0,MIN(D1572-'Line By Line'!$E$14,'Line By Line'!$E$16))</f>
        <v>12000</v>
      </c>
      <c r="F1572" s="52">
        <f t="shared" si="3"/>
        <v>0</v>
      </c>
      <c r="G1572" s="51" t="str">
        <f t="shared" si="4"/>
        <v>50% of All SS</v>
      </c>
      <c r="H1572" s="51">
        <f>IF('Line By Line'!$E$14&lt;D1572,D1572-'Line By Line'!$E$14-E1572,0)</f>
        <v>469000</v>
      </c>
      <c r="I1572" s="52">
        <f>H1572*'SS taxation calculator'!$E$32</f>
        <v>398650</v>
      </c>
      <c r="J1572" s="52">
        <f t="shared" si="5"/>
        <v>0</v>
      </c>
      <c r="K1572" s="204" t="str">
        <f t="shared" si="6"/>
        <v>#DIV/0!</v>
      </c>
      <c r="L1572" s="54" t="str">
        <f>CONCATENATE("Adding $",ROUND(B1572/1000,1),"K actually added $",ROUND((B1572+(J1572-'SS taxation calculator'!$G$8))/1000,1),"K")</f>
        <v>Adding $513K actually added $513K</v>
      </c>
      <c r="M1572" s="61">
        <f>'SS taxation calculator'!$C$7+'SS taxation calculator'!$C$8+'SS taxation calculator'!$C$9+B1572</f>
        <v>513000</v>
      </c>
      <c r="N1572" s="55">
        <f>J1572+B1572+'SS taxation calculator'!$C$7</f>
        <v>513000</v>
      </c>
      <c r="O1572" s="55">
        <f t="shared" si="15"/>
        <v>31500</v>
      </c>
      <c r="P1572" s="132">
        <f>VLOOKUP('SS taxation calculator'!$C$12,'SS taxation calculator'!$BC$6:$BF$16,3,FALSE)</f>
        <v>0</v>
      </c>
      <c r="Q1572" s="132">
        <f>VLOOKUP('SS taxation calculator'!$C$12,'SS taxation calculator'!$BC$6:$BF$16,4,FALSE)</f>
        <v>0</v>
      </c>
      <c r="R1572" s="132">
        <f t="shared" si="8"/>
        <v>1</v>
      </c>
      <c r="S1572" s="205">
        <f>VLOOKUP('SS taxation calculator'!$C$12,'SS taxation calculator'!$BC$6:$BF$16,2,FALSE)</f>
        <v>0</v>
      </c>
      <c r="T1572" s="132">
        <f t="shared" si="9"/>
        <v>0</v>
      </c>
    </row>
    <row r="1573" ht="15.75" customHeight="1">
      <c r="A1573" s="55">
        <f t="shared" si="17"/>
        <v>482500</v>
      </c>
      <c r="B1573" s="52">
        <f t="shared" si="14"/>
        <v>514000</v>
      </c>
      <c r="C1573" s="51">
        <f>'SS taxation calculator'!$G$7</f>
        <v>0</v>
      </c>
      <c r="D1573" s="52">
        <f>'SS taxation calculator'!$C$7+B1573+'SS taxation calculator'!$C$8+'SS taxation calculator'!$C$9*0.5-'Line By Line'!$E$12</f>
        <v>514000</v>
      </c>
      <c r="E1573" s="52">
        <f>IF(D1573&lt;'Line By Line'!$E$14,0,MIN(D1573-'Line By Line'!$E$14,'Line By Line'!$E$16))</f>
        <v>12000</v>
      </c>
      <c r="F1573" s="52">
        <f t="shared" si="3"/>
        <v>0</v>
      </c>
      <c r="G1573" s="51" t="str">
        <f t="shared" si="4"/>
        <v>50% of All SS</v>
      </c>
      <c r="H1573" s="51">
        <f>IF('Line By Line'!$E$14&lt;D1573,D1573-'Line By Line'!$E$14-E1573,0)</f>
        <v>470000</v>
      </c>
      <c r="I1573" s="52">
        <f>H1573*'SS taxation calculator'!$E$32</f>
        <v>399500</v>
      </c>
      <c r="J1573" s="52">
        <f t="shared" si="5"/>
        <v>0</v>
      </c>
      <c r="K1573" s="204" t="str">
        <f t="shared" si="6"/>
        <v>#DIV/0!</v>
      </c>
      <c r="L1573" s="54" t="str">
        <f>CONCATENATE("Adding $",ROUND(B1573/1000,1),"K actually added $",ROUND((B1573+(J1573-'SS taxation calculator'!$G$8))/1000,1),"K")</f>
        <v>Adding $514K actually added $514K</v>
      </c>
      <c r="M1573" s="61">
        <f>'SS taxation calculator'!$C$7+'SS taxation calculator'!$C$8+'SS taxation calculator'!$C$9+B1573</f>
        <v>514000</v>
      </c>
      <c r="N1573" s="55">
        <f>J1573+B1573+'SS taxation calculator'!$C$7</f>
        <v>514000</v>
      </c>
      <c r="O1573" s="55">
        <f t="shared" si="15"/>
        <v>31500</v>
      </c>
      <c r="P1573" s="132">
        <f>VLOOKUP('SS taxation calculator'!$C$12,'SS taxation calculator'!$BC$6:$BF$16,3,FALSE)</f>
        <v>0</v>
      </c>
      <c r="Q1573" s="132">
        <f>VLOOKUP('SS taxation calculator'!$C$12,'SS taxation calculator'!$BC$6:$BF$16,4,FALSE)</f>
        <v>0</v>
      </c>
      <c r="R1573" s="132">
        <f t="shared" si="8"/>
        <v>1</v>
      </c>
      <c r="S1573" s="205">
        <f>VLOOKUP('SS taxation calculator'!$C$12,'SS taxation calculator'!$BC$6:$BF$16,2,FALSE)</f>
        <v>0</v>
      </c>
      <c r="T1573" s="132">
        <f t="shared" si="9"/>
        <v>0</v>
      </c>
    </row>
    <row r="1574" ht="15.75" customHeight="1">
      <c r="A1574" s="55">
        <f t="shared" si="17"/>
        <v>483500</v>
      </c>
      <c r="B1574" s="52">
        <f t="shared" si="14"/>
        <v>515000</v>
      </c>
      <c r="C1574" s="51">
        <f>'SS taxation calculator'!$G$7</f>
        <v>0</v>
      </c>
      <c r="D1574" s="52">
        <f>'SS taxation calculator'!$C$7+B1574+'SS taxation calculator'!$C$8+'SS taxation calculator'!$C$9*0.5-'Line By Line'!$E$12</f>
        <v>515000</v>
      </c>
      <c r="E1574" s="52">
        <f>IF(D1574&lt;'Line By Line'!$E$14,0,MIN(D1574-'Line By Line'!$E$14,'Line By Line'!$E$16))</f>
        <v>12000</v>
      </c>
      <c r="F1574" s="52">
        <f t="shared" si="3"/>
        <v>0</v>
      </c>
      <c r="G1574" s="51" t="str">
        <f t="shared" si="4"/>
        <v>50% of All SS</v>
      </c>
      <c r="H1574" s="51">
        <f>IF('Line By Line'!$E$14&lt;D1574,D1574-'Line By Line'!$E$14-E1574,0)</f>
        <v>471000</v>
      </c>
      <c r="I1574" s="52">
        <f>H1574*'SS taxation calculator'!$E$32</f>
        <v>400350</v>
      </c>
      <c r="J1574" s="52">
        <f t="shared" si="5"/>
        <v>0</v>
      </c>
      <c r="K1574" s="204" t="str">
        <f t="shared" si="6"/>
        <v>#DIV/0!</v>
      </c>
      <c r="L1574" s="54" t="str">
        <f>CONCATENATE("Adding $",ROUND(B1574/1000,1),"K actually added $",ROUND((B1574+(J1574-'SS taxation calculator'!$G$8))/1000,1),"K")</f>
        <v>Adding $515K actually added $515K</v>
      </c>
      <c r="M1574" s="61">
        <f>'SS taxation calculator'!$C$7+'SS taxation calculator'!$C$8+'SS taxation calculator'!$C$9+B1574</f>
        <v>515000</v>
      </c>
      <c r="N1574" s="55">
        <f>J1574+B1574+'SS taxation calculator'!$C$7</f>
        <v>515000</v>
      </c>
      <c r="O1574" s="55">
        <f t="shared" si="15"/>
        <v>31500</v>
      </c>
      <c r="P1574" s="132">
        <f>VLOOKUP('SS taxation calculator'!$C$12,'SS taxation calculator'!$BC$6:$BF$16,3,FALSE)</f>
        <v>0</v>
      </c>
      <c r="Q1574" s="132">
        <f>VLOOKUP('SS taxation calculator'!$C$12,'SS taxation calculator'!$BC$6:$BF$16,4,FALSE)</f>
        <v>0</v>
      </c>
      <c r="R1574" s="132">
        <f t="shared" si="8"/>
        <v>1</v>
      </c>
      <c r="S1574" s="205">
        <f>VLOOKUP('SS taxation calculator'!$C$12,'SS taxation calculator'!$BC$6:$BF$16,2,FALSE)</f>
        <v>0</v>
      </c>
      <c r="T1574" s="132">
        <f t="shared" si="9"/>
        <v>0</v>
      </c>
    </row>
    <row r="1575" ht="15.75" customHeight="1">
      <c r="A1575" s="55">
        <f t="shared" si="17"/>
        <v>484500</v>
      </c>
      <c r="B1575" s="52">
        <f t="shared" si="14"/>
        <v>516000</v>
      </c>
      <c r="C1575" s="51">
        <f>'SS taxation calculator'!$G$7</f>
        <v>0</v>
      </c>
      <c r="D1575" s="52">
        <f>'SS taxation calculator'!$C$7+B1575+'SS taxation calculator'!$C$8+'SS taxation calculator'!$C$9*0.5-'Line By Line'!$E$12</f>
        <v>516000</v>
      </c>
      <c r="E1575" s="52">
        <f>IF(D1575&lt;'Line By Line'!$E$14,0,MIN(D1575-'Line By Line'!$E$14,'Line By Line'!$E$16))</f>
        <v>12000</v>
      </c>
      <c r="F1575" s="52">
        <f t="shared" si="3"/>
        <v>0</v>
      </c>
      <c r="G1575" s="51" t="str">
        <f t="shared" si="4"/>
        <v>50% of All SS</v>
      </c>
      <c r="H1575" s="51">
        <f>IF('Line By Line'!$E$14&lt;D1575,D1575-'Line By Line'!$E$14-E1575,0)</f>
        <v>472000</v>
      </c>
      <c r="I1575" s="52">
        <f>H1575*'SS taxation calculator'!$E$32</f>
        <v>401200</v>
      </c>
      <c r="J1575" s="52">
        <f t="shared" si="5"/>
        <v>0</v>
      </c>
      <c r="K1575" s="204" t="str">
        <f t="shared" si="6"/>
        <v>#DIV/0!</v>
      </c>
      <c r="L1575" s="54" t="str">
        <f>CONCATENATE("Adding $",ROUND(B1575/1000,1),"K actually added $",ROUND((B1575+(J1575-'SS taxation calculator'!$G$8))/1000,1),"K")</f>
        <v>Adding $516K actually added $516K</v>
      </c>
      <c r="M1575" s="61">
        <f>'SS taxation calculator'!$C$7+'SS taxation calculator'!$C$8+'SS taxation calculator'!$C$9+B1575</f>
        <v>516000</v>
      </c>
      <c r="N1575" s="55">
        <f>J1575+B1575+'SS taxation calculator'!$C$7</f>
        <v>516000</v>
      </c>
      <c r="O1575" s="55">
        <f t="shared" si="15"/>
        <v>31500</v>
      </c>
      <c r="P1575" s="132">
        <f>VLOOKUP('SS taxation calculator'!$C$12,'SS taxation calculator'!$BC$6:$BF$16,3,FALSE)</f>
        <v>0</v>
      </c>
      <c r="Q1575" s="132">
        <f>VLOOKUP('SS taxation calculator'!$C$12,'SS taxation calculator'!$BC$6:$BF$16,4,FALSE)</f>
        <v>0</v>
      </c>
      <c r="R1575" s="132">
        <f t="shared" si="8"/>
        <v>1</v>
      </c>
      <c r="S1575" s="205">
        <f>VLOOKUP('SS taxation calculator'!$C$12,'SS taxation calculator'!$BC$6:$BF$16,2,FALSE)</f>
        <v>0</v>
      </c>
      <c r="T1575" s="132">
        <f t="shared" si="9"/>
        <v>0</v>
      </c>
    </row>
    <row r="1576" ht="15.75" customHeight="1">
      <c r="A1576" s="55">
        <f t="shared" si="17"/>
        <v>485500</v>
      </c>
      <c r="B1576" s="52">
        <f t="shared" si="14"/>
        <v>517000</v>
      </c>
      <c r="C1576" s="51">
        <f>'SS taxation calculator'!$G$7</f>
        <v>0</v>
      </c>
      <c r="D1576" s="52">
        <f>'SS taxation calculator'!$C$7+B1576+'SS taxation calculator'!$C$8+'SS taxation calculator'!$C$9*0.5-'Line By Line'!$E$12</f>
        <v>517000</v>
      </c>
      <c r="E1576" s="52">
        <f>IF(D1576&lt;'Line By Line'!$E$14,0,MIN(D1576-'Line By Line'!$E$14,'Line By Line'!$E$16))</f>
        <v>12000</v>
      </c>
      <c r="F1576" s="52">
        <f t="shared" si="3"/>
        <v>0</v>
      </c>
      <c r="G1576" s="51" t="str">
        <f t="shared" si="4"/>
        <v>50% of All SS</v>
      </c>
      <c r="H1576" s="51">
        <f>IF('Line By Line'!$E$14&lt;D1576,D1576-'Line By Line'!$E$14-E1576,0)</f>
        <v>473000</v>
      </c>
      <c r="I1576" s="52">
        <f>H1576*'SS taxation calculator'!$E$32</f>
        <v>402050</v>
      </c>
      <c r="J1576" s="52">
        <f t="shared" si="5"/>
        <v>0</v>
      </c>
      <c r="K1576" s="204" t="str">
        <f t="shared" si="6"/>
        <v>#DIV/0!</v>
      </c>
      <c r="L1576" s="54" t="str">
        <f>CONCATENATE("Adding $",ROUND(B1576/1000,1),"K actually added $",ROUND((B1576+(J1576-'SS taxation calculator'!$G$8))/1000,1),"K")</f>
        <v>Adding $517K actually added $517K</v>
      </c>
      <c r="M1576" s="61">
        <f>'SS taxation calculator'!$C$7+'SS taxation calculator'!$C$8+'SS taxation calculator'!$C$9+B1576</f>
        <v>517000</v>
      </c>
      <c r="N1576" s="55">
        <f>J1576+B1576+'SS taxation calculator'!$C$7</f>
        <v>517000</v>
      </c>
      <c r="O1576" s="55">
        <f t="shared" si="15"/>
        <v>31500</v>
      </c>
      <c r="P1576" s="132">
        <f>VLOOKUP('SS taxation calculator'!$C$12,'SS taxation calculator'!$BC$6:$BF$16,3,FALSE)</f>
        <v>0</v>
      </c>
      <c r="Q1576" s="132">
        <f>VLOOKUP('SS taxation calculator'!$C$12,'SS taxation calculator'!$BC$6:$BF$16,4,FALSE)</f>
        <v>0</v>
      </c>
      <c r="R1576" s="132">
        <f t="shared" si="8"/>
        <v>1</v>
      </c>
      <c r="S1576" s="205">
        <f>VLOOKUP('SS taxation calculator'!$C$12,'SS taxation calculator'!$BC$6:$BF$16,2,FALSE)</f>
        <v>0</v>
      </c>
      <c r="T1576" s="132">
        <f t="shared" si="9"/>
        <v>0</v>
      </c>
    </row>
    <row r="1577" ht="15.75" customHeight="1">
      <c r="A1577" s="55">
        <f t="shared" si="17"/>
        <v>486500</v>
      </c>
      <c r="B1577" s="52">
        <f t="shared" si="14"/>
        <v>518000</v>
      </c>
      <c r="C1577" s="51">
        <f>'SS taxation calculator'!$G$7</f>
        <v>0</v>
      </c>
      <c r="D1577" s="52">
        <f>'SS taxation calculator'!$C$7+B1577+'SS taxation calculator'!$C$8+'SS taxation calculator'!$C$9*0.5-'Line By Line'!$E$12</f>
        <v>518000</v>
      </c>
      <c r="E1577" s="52">
        <f>IF(D1577&lt;'Line By Line'!$E$14,0,MIN(D1577-'Line By Line'!$E$14,'Line By Line'!$E$16))</f>
        <v>12000</v>
      </c>
      <c r="F1577" s="52">
        <f t="shared" si="3"/>
        <v>0</v>
      </c>
      <c r="G1577" s="51" t="str">
        <f t="shared" si="4"/>
        <v>50% of All SS</v>
      </c>
      <c r="H1577" s="51">
        <f>IF('Line By Line'!$E$14&lt;D1577,D1577-'Line By Line'!$E$14-E1577,0)</f>
        <v>474000</v>
      </c>
      <c r="I1577" s="52">
        <f>H1577*'SS taxation calculator'!$E$32</f>
        <v>402900</v>
      </c>
      <c r="J1577" s="52">
        <f t="shared" si="5"/>
        <v>0</v>
      </c>
      <c r="K1577" s="204" t="str">
        <f t="shared" si="6"/>
        <v>#DIV/0!</v>
      </c>
      <c r="L1577" s="54" t="str">
        <f>CONCATENATE("Adding $",ROUND(B1577/1000,1),"K actually added $",ROUND((B1577+(J1577-'SS taxation calculator'!$G$8))/1000,1),"K")</f>
        <v>Adding $518K actually added $518K</v>
      </c>
      <c r="M1577" s="61">
        <f>'SS taxation calculator'!$C$7+'SS taxation calculator'!$C$8+'SS taxation calculator'!$C$9+B1577</f>
        <v>518000</v>
      </c>
      <c r="N1577" s="55">
        <f>J1577+B1577+'SS taxation calculator'!$C$7</f>
        <v>518000</v>
      </c>
      <c r="O1577" s="55">
        <f t="shared" si="15"/>
        <v>31500</v>
      </c>
      <c r="P1577" s="132">
        <f>VLOOKUP('SS taxation calculator'!$C$12,'SS taxation calculator'!$BC$6:$BF$16,3,FALSE)</f>
        <v>0</v>
      </c>
      <c r="Q1577" s="132">
        <f>VLOOKUP('SS taxation calculator'!$C$12,'SS taxation calculator'!$BC$6:$BF$16,4,FALSE)</f>
        <v>0</v>
      </c>
      <c r="R1577" s="132">
        <f t="shared" si="8"/>
        <v>1</v>
      </c>
      <c r="S1577" s="205">
        <f>VLOOKUP('SS taxation calculator'!$C$12,'SS taxation calculator'!$BC$6:$BF$16,2,FALSE)</f>
        <v>0</v>
      </c>
      <c r="T1577" s="132">
        <f t="shared" si="9"/>
        <v>0</v>
      </c>
    </row>
    <row r="1578" ht="15.75" customHeight="1">
      <c r="A1578" s="55">
        <f t="shared" si="17"/>
        <v>487500</v>
      </c>
      <c r="B1578" s="52">
        <f t="shared" si="14"/>
        <v>519000</v>
      </c>
      <c r="C1578" s="51">
        <f>'SS taxation calculator'!$G$7</f>
        <v>0</v>
      </c>
      <c r="D1578" s="52">
        <f>'SS taxation calculator'!$C$7+B1578+'SS taxation calculator'!$C$8+'SS taxation calculator'!$C$9*0.5-'Line By Line'!$E$12</f>
        <v>519000</v>
      </c>
      <c r="E1578" s="52">
        <f>IF(D1578&lt;'Line By Line'!$E$14,0,MIN(D1578-'Line By Line'!$E$14,'Line By Line'!$E$16))</f>
        <v>12000</v>
      </c>
      <c r="F1578" s="52">
        <f t="shared" si="3"/>
        <v>0</v>
      </c>
      <c r="G1578" s="51" t="str">
        <f t="shared" si="4"/>
        <v>50% of All SS</v>
      </c>
      <c r="H1578" s="51">
        <f>IF('Line By Line'!$E$14&lt;D1578,D1578-'Line By Line'!$E$14-E1578,0)</f>
        <v>475000</v>
      </c>
      <c r="I1578" s="52">
        <f>H1578*'SS taxation calculator'!$E$32</f>
        <v>403750</v>
      </c>
      <c r="J1578" s="52">
        <f t="shared" si="5"/>
        <v>0</v>
      </c>
      <c r="K1578" s="204" t="str">
        <f t="shared" si="6"/>
        <v>#DIV/0!</v>
      </c>
      <c r="L1578" s="54" t="str">
        <f>CONCATENATE("Adding $",ROUND(B1578/1000,1),"K actually added $",ROUND((B1578+(J1578-'SS taxation calculator'!$G$8))/1000,1),"K")</f>
        <v>Adding $519K actually added $519K</v>
      </c>
      <c r="M1578" s="61">
        <f>'SS taxation calculator'!$C$7+'SS taxation calculator'!$C$8+'SS taxation calculator'!$C$9+B1578</f>
        <v>519000</v>
      </c>
      <c r="N1578" s="55">
        <f>J1578+B1578+'SS taxation calculator'!$C$7</f>
        <v>519000</v>
      </c>
      <c r="O1578" s="55">
        <f t="shared" si="15"/>
        <v>31500</v>
      </c>
      <c r="P1578" s="132">
        <f>VLOOKUP('SS taxation calculator'!$C$12,'SS taxation calculator'!$BC$6:$BF$16,3,FALSE)</f>
        <v>0</v>
      </c>
      <c r="Q1578" s="132">
        <f>VLOOKUP('SS taxation calculator'!$C$12,'SS taxation calculator'!$BC$6:$BF$16,4,FALSE)</f>
        <v>0</v>
      </c>
      <c r="R1578" s="132">
        <f t="shared" si="8"/>
        <v>1</v>
      </c>
      <c r="S1578" s="205">
        <f>VLOOKUP('SS taxation calculator'!$C$12,'SS taxation calculator'!$BC$6:$BF$16,2,FALSE)</f>
        <v>0</v>
      </c>
      <c r="T1578" s="132">
        <f t="shared" si="9"/>
        <v>0</v>
      </c>
    </row>
    <row r="1579" ht="15.75" customHeight="1">
      <c r="A1579" s="55">
        <f t="shared" si="17"/>
        <v>488500</v>
      </c>
      <c r="B1579" s="52">
        <f t="shared" si="14"/>
        <v>520000</v>
      </c>
      <c r="C1579" s="51">
        <f>'SS taxation calculator'!$G$7</f>
        <v>0</v>
      </c>
      <c r="D1579" s="52">
        <f>'SS taxation calculator'!$C$7+B1579+'SS taxation calculator'!$C$8+'SS taxation calculator'!$C$9*0.5-'Line By Line'!$E$12</f>
        <v>520000</v>
      </c>
      <c r="E1579" s="52">
        <f>IF(D1579&lt;'Line By Line'!$E$14,0,MIN(D1579-'Line By Line'!$E$14,'Line By Line'!$E$16))</f>
        <v>12000</v>
      </c>
      <c r="F1579" s="52">
        <f t="shared" si="3"/>
        <v>0</v>
      </c>
      <c r="G1579" s="51" t="str">
        <f t="shared" si="4"/>
        <v>50% of All SS</v>
      </c>
      <c r="H1579" s="51">
        <f>IF('Line By Line'!$E$14&lt;D1579,D1579-'Line By Line'!$E$14-E1579,0)</f>
        <v>476000</v>
      </c>
      <c r="I1579" s="52">
        <f>H1579*'SS taxation calculator'!$E$32</f>
        <v>404600</v>
      </c>
      <c r="J1579" s="52">
        <f t="shared" si="5"/>
        <v>0</v>
      </c>
      <c r="K1579" s="204" t="str">
        <f t="shared" si="6"/>
        <v>#DIV/0!</v>
      </c>
      <c r="L1579" s="54" t="str">
        <f>CONCATENATE("Adding $",ROUND(B1579/1000,1),"K actually added $",ROUND((B1579+(J1579-'SS taxation calculator'!$G$8))/1000,1),"K")</f>
        <v>Adding $520K actually added $520K</v>
      </c>
      <c r="M1579" s="61">
        <f>'SS taxation calculator'!$C$7+'SS taxation calculator'!$C$8+'SS taxation calculator'!$C$9+B1579</f>
        <v>520000</v>
      </c>
      <c r="N1579" s="55">
        <f>J1579+B1579+'SS taxation calculator'!$C$7</f>
        <v>520000</v>
      </c>
      <c r="O1579" s="55">
        <f t="shared" si="15"/>
        <v>31500</v>
      </c>
      <c r="P1579" s="132">
        <f>VLOOKUP('SS taxation calculator'!$C$12,'SS taxation calculator'!$BC$6:$BF$16,3,FALSE)</f>
        <v>0</v>
      </c>
      <c r="Q1579" s="132">
        <f>VLOOKUP('SS taxation calculator'!$C$12,'SS taxation calculator'!$BC$6:$BF$16,4,FALSE)</f>
        <v>0</v>
      </c>
      <c r="R1579" s="132">
        <f t="shared" si="8"/>
        <v>1</v>
      </c>
      <c r="S1579" s="205">
        <f>VLOOKUP('SS taxation calculator'!$C$12,'SS taxation calculator'!$BC$6:$BF$16,2,FALSE)</f>
        <v>0</v>
      </c>
      <c r="T1579" s="132">
        <f t="shared" si="9"/>
        <v>0</v>
      </c>
    </row>
    <row r="1580" ht="15.75" customHeight="1">
      <c r="A1580" s="55">
        <f t="shared" si="17"/>
        <v>489500</v>
      </c>
      <c r="B1580" s="52">
        <f t="shared" si="14"/>
        <v>521000</v>
      </c>
      <c r="C1580" s="51">
        <f>'SS taxation calculator'!$G$7</f>
        <v>0</v>
      </c>
      <c r="D1580" s="52">
        <f>'SS taxation calculator'!$C$7+B1580+'SS taxation calculator'!$C$8+'SS taxation calculator'!$C$9*0.5-'Line By Line'!$E$12</f>
        <v>521000</v>
      </c>
      <c r="E1580" s="52">
        <f>IF(D1580&lt;'Line By Line'!$E$14,0,MIN(D1580-'Line By Line'!$E$14,'Line By Line'!$E$16))</f>
        <v>12000</v>
      </c>
      <c r="F1580" s="52">
        <f t="shared" si="3"/>
        <v>0</v>
      </c>
      <c r="G1580" s="51" t="str">
        <f t="shared" si="4"/>
        <v>50% of All SS</v>
      </c>
      <c r="H1580" s="51">
        <f>IF('Line By Line'!$E$14&lt;D1580,D1580-'Line By Line'!$E$14-E1580,0)</f>
        <v>477000</v>
      </c>
      <c r="I1580" s="52">
        <f>H1580*'SS taxation calculator'!$E$32</f>
        <v>405450</v>
      </c>
      <c r="J1580" s="52">
        <f t="shared" si="5"/>
        <v>0</v>
      </c>
      <c r="K1580" s="204" t="str">
        <f t="shared" si="6"/>
        <v>#DIV/0!</v>
      </c>
      <c r="L1580" s="54" t="str">
        <f>CONCATENATE("Adding $",ROUND(B1580/1000,1),"K actually added $",ROUND((B1580+(J1580-'SS taxation calculator'!$G$8))/1000,1),"K")</f>
        <v>Adding $521K actually added $521K</v>
      </c>
      <c r="M1580" s="61">
        <f>'SS taxation calculator'!$C$7+'SS taxation calculator'!$C$8+'SS taxation calculator'!$C$9+B1580</f>
        <v>521000</v>
      </c>
      <c r="N1580" s="55">
        <f>J1580+B1580+'SS taxation calculator'!$C$7</f>
        <v>521000</v>
      </c>
      <c r="O1580" s="55">
        <f t="shared" si="15"/>
        <v>31500</v>
      </c>
      <c r="P1580" s="132">
        <f>VLOOKUP('SS taxation calculator'!$C$12,'SS taxation calculator'!$BC$6:$BF$16,3,FALSE)</f>
        <v>0</v>
      </c>
      <c r="Q1580" s="132">
        <f>VLOOKUP('SS taxation calculator'!$C$12,'SS taxation calculator'!$BC$6:$BF$16,4,FALSE)</f>
        <v>0</v>
      </c>
      <c r="R1580" s="132">
        <f t="shared" si="8"/>
        <v>1</v>
      </c>
      <c r="S1580" s="205">
        <f>VLOOKUP('SS taxation calculator'!$C$12,'SS taxation calculator'!$BC$6:$BF$16,2,FALSE)</f>
        <v>0</v>
      </c>
      <c r="T1580" s="132">
        <f t="shared" si="9"/>
        <v>0</v>
      </c>
    </row>
    <row r="1581" ht="15.75" customHeight="1">
      <c r="A1581" s="55">
        <f t="shared" si="17"/>
        <v>490500</v>
      </c>
      <c r="B1581" s="52">
        <f t="shared" si="14"/>
        <v>522000</v>
      </c>
      <c r="C1581" s="51">
        <f>'SS taxation calculator'!$G$7</f>
        <v>0</v>
      </c>
      <c r="D1581" s="52">
        <f>'SS taxation calculator'!$C$7+B1581+'SS taxation calculator'!$C$8+'SS taxation calculator'!$C$9*0.5-'Line By Line'!$E$12</f>
        <v>522000</v>
      </c>
      <c r="E1581" s="52">
        <f>IF(D1581&lt;'Line By Line'!$E$14,0,MIN(D1581-'Line By Line'!$E$14,'Line By Line'!$E$16))</f>
        <v>12000</v>
      </c>
      <c r="F1581" s="52">
        <f t="shared" si="3"/>
        <v>0</v>
      </c>
      <c r="G1581" s="51" t="str">
        <f t="shared" si="4"/>
        <v>50% of All SS</v>
      </c>
      <c r="H1581" s="51">
        <f>IF('Line By Line'!$E$14&lt;D1581,D1581-'Line By Line'!$E$14-E1581,0)</f>
        <v>478000</v>
      </c>
      <c r="I1581" s="52">
        <f>H1581*'SS taxation calculator'!$E$32</f>
        <v>406300</v>
      </c>
      <c r="J1581" s="52">
        <f t="shared" si="5"/>
        <v>0</v>
      </c>
      <c r="K1581" s="204" t="str">
        <f t="shared" si="6"/>
        <v>#DIV/0!</v>
      </c>
      <c r="L1581" s="54" t="str">
        <f>CONCATENATE("Adding $",ROUND(B1581/1000,1),"K actually added $",ROUND((B1581+(J1581-'SS taxation calculator'!$G$8))/1000,1),"K")</f>
        <v>Adding $522K actually added $522K</v>
      </c>
      <c r="M1581" s="61">
        <f>'SS taxation calculator'!$C$7+'SS taxation calculator'!$C$8+'SS taxation calculator'!$C$9+B1581</f>
        <v>522000</v>
      </c>
      <c r="N1581" s="55">
        <f>J1581+B1581+'SS taxation calculator'!$C$7</f>
        <v>522000</v>
      </c>
      <c r="O1581" s="55">
        <f t="shared" si="15"/>
        <v>31500</v>
      </c>
      <c r="P1581" s="132">
        <f>VLOOKUP('SS taxation calculator'!$C$12,'SS taxation calculator'!$BC$6:$BF$16,3,FALSE)</f>
        <v>0</v>
      </c>
      <c r="Q1581" s="132">
        <f>VLOOKUP('SS taxation calculator'!$C$12,'SS taxation calculator'!$BC$6:$BF$16,4,FALSE)</f>
        <v>0</v>
      </c>
      <c r="R1581" s="132">
        <f t="shared" si="8"/>
        <v>1</v>
      </c>
      <c r="S1581" s="205">
        <f>VLOOKUP('SS taxation calculator'!$C$12,'SS taxation calculator'!$BC$6:$BF$16,2,FALSE)</f>
        <v>0</v>
      </c>
      <c r="T1581" s="132">
        <f t="shared" si="9"/>
        <v>0</v>
      </c>
    </row>
    <row r="1582" ht="15.75" customHeight="1">
      <c r="A1582" s="55">
        <f t="shared" si="17"/>
        <v>491500</v>
      </c>
      <c r="B1582" s="52">
        <f t="shared" si="14"/>
        <v>523000</v>
      </c>
      <c r="C1582" s="51">
        <f>'SS taxation calculator'!$G$7</f>
        <v>0</v>
      </c>
      <c r="D1582" s="52">
        <f>'SS taxation calculator'!$C$7+B1582+'SS taxation calculator'!$C$8+'SS taxation calculator'!$C$9*0.5-'Line By Line'!$E$12</f>
        <v>523000</v>
      </c>
      <c r="E1582" s="52">
        <f>IF(D1582&lt;'Line By Line'!$E$14,0,MIN(D1582-'Line By Line'!$E$14,'Line By Line'!$E$16))</f>
        <v>12000</v>
      </c>
      <c r="F1582" s="52">
        <f t="shared" si="3"/>
        <v>0</v>
      </c>
      <c r="G1582" s="51" t="str">
        <f t="shared" si="4"/>
        <v>50% of All SS</v>
      </c>
      <c r="H1582" s="51">
        <f>IF('Line By Line'!$E$14&lt;D1582,D1582-'Line By Line'!$E$14-E1582,0)</f>
        <v>479000</v>
      </c>
      <c r="I1582" s="52">
        <f>H1582*'SS taxation calculator'!$E$32</f>
        <v>407150</v>
      </c>
      <c r="J1582" s="52">
        <f t="shared" si="5"/>
        <v>0</v>
      </c>
      <c r="K1582" s="204" t="str">
        <f t="shared" si="6"/>
        <v>#DIV/0!</v>
      </c>
      <c r="L1582" s="54" t="str">
        <f>CONCATENATE("Adding $",ROUND(B1582/1000,1),"K actually added $",ROUND((B1582+(J1582-'SS taxation calculator'!$G$8))/1000,1),"K")</f>
        <v>Adding $523K actually added $523K</v>
      </c>
      <c r="M1582" s="61">
        <f>'SS taxation calculator'!$C$7+'SS taxation calculator'!$C$8+'SS taxation calculator'!$C$9+B1582</f>
        <v>523000</v>
      </c>
      <c r="N1582" s="55">
        <f>J1582+B1582+'SS taxation calculator'!$C$7</f>
        <v>523000</v>
      </c>
      <c r="O1582" s="55">
        <f t="shared" si="15"/>
        <v>31500</v>
      </c>
      <c r="P1582" s="132">
        <f>VLOOKUP('SS taxation calculator'!$C$12,'SS taxation calculator'!$BC$6:$BF$16,3,FALSE)</f>
        <v>0</v>
      </c>
      <c r="Q1582" s="132">
        <f>VLOOKUP('SS taxation calculator'!$C$12,'SS taxation calculator'!$BC$6:$BF$16,4,FALSE)</f>
        <v>0</v>
      </c>
      <c r="R1582" s="132">
        <f t="shared" si="8"/>
        <v>1</v>
      </c>
      <c r="S1582" s="205">
        <f>VLOOKUP('SS taxation calculator'!$C$12,'SS taxation calculator'!$BC$6:$BF$16,2,FALSE)</f>
        <v>0</v>
      </c>
      <c r="T1582" s="132">
        <f t="shared" si="9"/>
        <v>0</v>
      </c>
    </row>
    <row r="1583" ht="15.75" customHeight="1">
      <c r="A1583" s="55">
        <f t="shared" si="17"/>
        <v>492500</v>
      </c>
      <c r="B1583" s="52">
        <f t="shared" si="14"/>
        <v>524000</v>
      </c>
      <c r="C1583" s="51">
        <f>'SS taxation calculator'!$G$7</f>
        <v>0</v>
      </c>
      <c r="D1583" s="52">
        <f>'SS taxation calculator'!$C$7+B1583+'SS taxation calculator'!$C$8+'SS taxation calculator'!$C$9*0.5-'Line By Line'!$E$12</f>
        <v>524000</v>
      </c>
      <c r="E1583" s="52">
        <f>IF(D1583&lt;'Line By Line'!$E$14,0,MIN(D1583-'Line By Line'!$E$14,'Line By Line'!$E$16))</f>
        <v>12000</v>
      </c>
      <c r="F1583" s="52">
        <f t="shared" si="3"/>
        <v>0</v>
      </c>
      <c r="G1583" s="51" t="str">
        <f t="shared" si="4"/>
        <v>50% of All SS</v>
      </c>
      <c r="H1583" s="51">
        <f>IF('Line By Line'!$E$14&lt;D1583,D1583-'Line By Line'!$E$14-E1583,0)</f>
        <v>480000</v>
      </c>
      <c r="I1583" s="52">
        <f>H1583*'SS taxation calculator'!$E$32</f>
        <v>408000</v>
      </c>
      <c r="J1583" s="52">
        <f t="shared" si="5"/>
        <v>0</v>
      </c>
      <c r="K1583" s="204" t="str">
        <f t="shared" si="6"/>
        <v>#DIV/0!</v>
      </c>
      <c r="L1583" s="54" t="str">
        <f>CONCATENATE("Adding $",ROUND(B1583/1000,1),"K actually added $",ROUND((B1583+(J1583-'SS taxation calculator'!$G$8))/1000,1),"K")</f>
        <v>Adding $524K actually added $524K</v>
      </c>
      <c r="M1583" s="61">
        <f>'SS taxation calculator'!$C$7+'SS taxation calculator'!$C$8+'SS taxation calculator'!$C$9+B1583</f>
        <v>524000</v>
      </c>
      <c r="N1583" s="55">
        <f>J1583+B1583+'SS taxation calculator'!$C$7</f>
        <v>524000</v>
      </c>
      <c r="O1583" s="55">
        <f t="shared" si="15"/>
        <v>31500</v>
      </c>
      <c r="P1583" s="132">
        <f>VLOOKUP('SS taxation calculator'!$C$12,'SS taxation calculator'!$BC$6:$BF$16,3,FALSE)</f>
        <v>0</v>
      </c>
      <c r="Q1583" s="132">
        <f>VLOOKUP('SS taxation calculator'!$C$12,'SS taxation calculator'!$BC$6:$BF$16,4,FALSE)</f>
        <v>0</v>
      </c>
      <c r="R1583" s="132">
        <f t="shared" si="8"/>
        <v>1</v>
      </c>
      <c r="S1583" s="205">
        <f>VLOOKUP('SS taxation calculator'!$C$12,'SS taxation calculator'!$BC$6:$BF$16,2,FALSE)</f>
        <v>0</v>
      </c>
      <c r="T1583" s="132">
        <f t="shared" si="9"/>
        <v>0</v>
      </c>
    </row>
    <row r="1584" ht="15.75" customHeight="1">
      <c r="A1584" s="55">
        <f t="shared" si="17"/>
        <v>493500</v>
      </c>
      <c r="B1584" s="52">
        <f t="shared" si="14"/>
        <v>525000</v>
      </c>
      <c r="C1584" s="51">
        <f>'SS taxation calculator'!$G$7</f>
        <v>0</v>
      </c>
      <c r="D1584" s="52">
        <f>'SS taxation calculator'!$C$7+B1584+'SS taxation calculator'!$C$8+'SS taxation calculator'!$C$9*0.5-'Line By Line'!$E$12</f>
        <v>525000</v>
      </c>
      <c r="E1584" s="52">
        <f>IF(D1584&lt;'Line By Line'!$E$14,0,MIN(D1584-'Line By Line'!$E$14,'Line By Line'!$E$16))</f>
        <v>12000</v>
      </c>
      <c r="F1584" s="52">
        <f t="shared" si="3"/>
        <v>0</v>
      </c>
      <c r="G1584" s="51" t="str">
        <f t="shared" si="4"/>
        <v>50% of All SS</v>
      </c>
      <c r="H1584" s="51">
        <f>IF('Line By Line'!$E$14&lt;D1584,D1584-'Line By Line'!$E$14-E1584,0)</f>
        <v>481000</v>
      </c>
      <c r="I1584" s="52">
        <f>H1584*'SS taxation calculator'!$E$32</f>
        <v>408850</v>
      </c>
      <c r="J1584" s="52">
        <f t="shared" si="5"/>
        <v>0</v>
      </c>
      <c r="K1584" s="204" t="str">
        <f t="shared" si="6"/>
        <v>#DIV/0!</v>
      </c>
      <c r="L1584" s="54" t="str">
        <f>CONCATENATE("Adding $",ROUND(B1584/1000,1),"K actually added $",ROUND((B1584+(J1584-'SS taxation calculator'!$G$8))/1000,1),"K")</f>
        <v>Adding $525K actually added $525K</v>
      </c>
      <c r="M1584" s="61">
        <f>'SS taxation calculator'!$C$7+'SS taxation calculator'!$C$8+'SS taxation calculator'!$C$9+B1584</f>
        <v>525000</v>
      </c>
      <c r="N1584" s="55">
        <f>J1584+B1584+'SS taxation calculator'!$C$7</f>
        <v>525000</v>
      </c>
      <c r="O1584" s="55">
        <f t="shared" si="15"/>
        <v>31500</v>
      </c>
      <c r="P1584" s="132">
        <f>VLOOKUP('SS taxation calculator'!$C$12,'SS taxation calculator'!$BC$6:$BF$16,3,FALSE)</f>
        <v>0</v>
      </c>
      <c r="Q1584" s="132">
        <f>VLOOKUP('SS taxation calculator'!$C$12,'SS taxation calculator'!$BC$6:$BF$16,4,FALSE)</f>
        <v>0</v>
      </c>
      <c r="R1584" s="132">
        <f t="shared" si="8"/>
        <v>1</v>
      </c>
      <c r="S1584" s="205">
        <f>VLOOKUP('SS taxation calculator'!$C$12,'SS taxation calculator'!$BC$6:$BF$16,2,FALSE)</f>
        <v>0</v>
      </c>
      <c r="T1584" s="132">
        <f t="shared" si="9"/>
        <v>0</v>
      </c>
    </row>
    <row r="1585" ht="15.75" customHeight="1">
      <c r="A1585" s="55">
        <f t="shared" si="17"/>
        <v>494500</v>
      </c>
      <c r="B1585" s="52">
        <f t="shared" si="14"/>
        <v>526000</v>
      </c>
      <c r="C1585" s="51">
        <f>'SS taxation calculator'!$G$7</f>
        <v>0</v>
      </c>
      <c r="D1585" s="52">
        <f>'SS taxation calculator'!$C$7+B1585+'SS taxation calculator'!$C$8+'SS taxation calculator'!$C$9*0.5-'Line By Line'!$E$12</f>
        <v>526000</v>
      </c>
      <c r="E1585" s="52">
        <f>IF(D1585&lt;'Line By Line'!$E$14,0,MIN(D1585-'Line By Line'!$E$14,'Line By Line'!$E$16))</f>
        <v>12000</v>
      </c>
      <c r="F1585" s="52">
        <f t="shared" si="3"/>
        <v>0</v>
      </c>
      <c r="G1585" s="51" t="str">
        <f t="shared" si="4"/>
        <v>50% of All SS</v>
      </c>
      <c r="H1585" s="51">
        <f>IF('Line By Line'!$E$14&lt;D1585,D1585-'Line By Line'!$E$14-E1585,0)</f>
        <v>482000</v>
      </c>
      <c r="I1585" s="52">
        <f>H1585*'SS taxation calculator'!$E$32</f>
        <v>409700</v>
      </c>
      <c r="J1585" s="52">
        <f t="shared" si="5"/>
        <v>0</v>
      </c>
      <c r="K1585" s="204" t="str">
        <f t="shared" si="6"/>
        <v>#DIV/0!</v>
      </c>
      <c r="L1585" s="54" t="str">
        <f>CONCATENATE("Adding $",ROUND(B1585/1000,1),"K actually added $",ROUND((B1585+(J1585-'SS taxation calculator'!$G$8))/1000,1),"K")</f>
        <v>Adding $526K actually added $526K</v>
      </c>
      <c r="M1585" s="61">
        <f>'SS taxation calculator'!$C$7+'SS taxation calculator'!$C$8+'SS taxation calculator'!$C$9+B1585</f>
        <v>526000</v>
      </c>
      <c r="N1585" s="55">
        <f>J1585+B1585+'SS taxation calculator'!$C$7</f>
        <v>526000</v>
      </c>
      <c r="O1585" s="55">
        <f t="shared" si="15"/>
        <v>31500</v>
      </c>
      <c r="P1585" s="132">
        <f>VLOOKUP('SS taxation calculator'!$C$12,'SS taxation calculator'!$BC$6:$BF$16,3,FALSE)</f>
        <v>0</v>
      </c>
      <c r="Q1585" s="132">
        <f>VLOOKUP('SS taxation calculator'!$C$12,'SS taxation calculator'!$BC$6:$BF$16,4,FALSE)</f>
        <v>0</v>
      </c>
      <c r="R1585" s="132">
        <f t="shared" si="8"/>
        <v>1</v>
      </c>
      <c r="S1585" s="205">
        <f>VLOOKUP('SS taxation calculator'!$C$12,'SS taxation calculator'!$BC$6:$BF$16,2,FALSE)</f>
        <v>0</v>
      </c>
      <c r="T1585" s="132">
        <f t="shared" si="9"/>
        <v>0</v>
      </c>
    </row>
    <row r="1586" ht="15.75" customHeight="1">
      <c r="A1586" s="55">
        <f t="shared" si="17"/>
        <v>495500</v>
      </c>
      <c r="B1586" s="52">
        <f t="shared" si="14"/>
        <v>527000</v>
      </c>
      <c r="C1586" s="51">
        <f>'SS taxation calculator'!$G$7</f>
        <v>0</v>
      </c>
      <c r="D1586" s="52">
        <f>'SS taxation calculator'!$C$7+B1586+'SS taxation calculator'!$C$8+'SS taxation calculator'!$C$9*0.5-'Line By Line'!$E$12</f>
        <v>527000</v>
      </c>
      <c r="E1586" s="52">
        <f>IF(D1586&lt;'Line By Line'!$E$14,0,MIN(D1586-'Line By Line'!$E$14,'Line By Line'!$E$16))</f>
        <v>12000</v>
      </c>
      <c r="F1586" s="52">
        <f t="shared" si="3"/>
        <v>0</v>
      </c>
      <c r="G1586" s="51" t="str">
        <f t="shared" si="4"/>
        <v>50% of All SS</v>
      </c>
      <c r="H1586" s="51">
        <f>IF('Line By Line'!$E$14&lt;D1586,D1586-'Line By Line'!$E$14-E1586,0)</f>
        <v>483000</v>
      </c>
      <c r="I1586" s="52">
        <f>H1586*'SS taxation calculator'!$E$32</f>
        <v>410550</v>
      </c>
      <c r="J1586" s="52">
        <f t="shared" si="5"/>
        <v>0</v>
      </c>
      <c r="K1586" s="204" t="str">
        <f t="shared" si="6"/>
        <v>#DIV/0!</v>
      </c>
      <c r="L1586" s="54" t="str">
        <f>CONCATENATE("Adding $",ROUND(B1586/1000,1),"K actually added $",ROUND((B1586+(J1586-'SS taxation calculator'!$G$8))/1000,1),"K")</f>
        <v>Adding $527K actually added $527K</v>
      </c>
      <c r="M1586" s="61">
        <f>'SS taxation calculator'!$C$7+'SS taxation calculator'!$C$8+'SS taxation calculator'!$C$9+B1586</f>
        <v>527000</v>
      </c>
      <c r="N1586" s="55">
        <f>J1586+B1586+'SS taxation calculator'!$C$7</f>
        <v>527000</v>
      </c>
      <c r="O1586" s="55">
        <f t="shared" si="15"/>
        <v>31500</v>
      </c>
      <c r="P1586" s="132">
        <f>VLOOKUP('SS taxation calculator'!$C$12,'SS taxation calculator'!$BC$6:$BF$16,3,FALSE)</f>
        <v>0</v>
      </c>
      <c r="Q1586" s="132">
        <f>VLOOKUP('SS taxation calculator'!$C$12,'SS taxation calculator'!$BC$6:$BF$16,4,FALSE)</f>
        <v>0</v>
      </c>
      <c r="R1586" s="132">
        <f t="shared" si="8"/>
        <v>1</v>
      </c>
      <c r="S1586" s="205">
        <f>VLOOKUP('SS taxation calculator'!$C$12,'SS taxation calculator'!$BC$6:$BF$16,2,FALSE)</f>
        <v>0</v>
      </c>
      <c r="T1586" s="132">
        <f t="shared" si="9"/>
        <v>0</v>
      </c>
    </row>
    <row r="1587" ht="15.75" customHeight="1">
      <c r="A1587" s="55">
        <f t="shared" si="17"/>
        <v>496500</v>
      </c>
      <c r="B1587" s="52">
        <f t="shared" si="14"/>
        <v>528000</v>
      </c>
      <c r="C1587" s="51">
        <f>'SS taxation calculator'!$G$7</f>
        <v>0</v>
      </c>
      <c r="D1587" s="52">
        <f>'SS taxation calculator'!$C$7+B1587+'SS taxation calculator'!$C$8+'SS taxation calculator'!$C$9*0.5-'Line By Line'!$E$12</f>
        <v>528000</v>
      </c>
      <c r="E1587" s="52">
        <f>IF(D1587&lt;'Line By Line'!$E$14,0,MIN(D1587-'Line By Line'!$E$14,'Line By Line'!$E$16))</f>
        <v>12000</v>
      </c>
      <c r="F1587" s="52">
        <f t="shared" si="3"/>
        <v>0</v>
      </c>
      <c r="G1587" s="51" t="str">
        <f t="shared" si="4"/>
        <v>50% of All SS</v>
      </c>
      <c r="H1587" s="51">
        <f>IF('Line By Line'!$E$14&lt;D1587,D1587-'Line By Line'!$E$14-E1587,0)</f>
        <v>484000</v>
      </c>
      <c r="I1587" s="52">
        <f>H1587*'SS taxation calculator'!$E$32</f>
        <v>411400</v>
      </c>
      <c r="J1587" s="52">
        <f t="shared" si="5"/>
        <v>0</v>
      </c>
      <c r="K1587" s="204" t="str">
        <f t="shared" si="6"/>
        <v>#DIV/0!</v>
      </c>
      <c r="L1587" s="54" t="str">
        <f>CONCATENATE("Adding $",ROUND(B1587/1000,1),"K actually added $",ROUND((B1587+(J1587-'SS taxation calculator'!$G$8))/1000,1),"K")</f>
        <v>Adding $528K actually added $528K</v>
      </c>
      <c r="M1587" s="61">
        <f>'SS taxation calculator'!$C$7+'SS taxation calculator'!$C$8+'SS taxation calculator'!$C$9+B1587</f>
        <v>528000</v>
      </c>
      <c r="N1587" s="55">
        <f>J1587+B1587+'SS taxation calculator'!$C$7</f>
        <v>528000</v>
      </c>
      <c r="O1587" s="55">
        <f t="shared" si="15"/>
        <v>31500</v>
      </c>
      <c r="P1587" s="132">
        <f>VLOOKUP('SS taxation calculator'!$C$12,'SS taxation calculator'!$BC$6:$BF$16,3,FALSE)</f>
        <v>0</v>
      </c>
      <c r="Q1587" s="132">
        <f>VLOOKUP('SS taxation calculator'!$C$12,'SS taxation calculator'!$BC$6:$BF$16,4,FALSE)</f>
        <v>0</v>
      </c>
      <c r="R1587" s="132">
        <f t="shared" si="8"/>
        <v>1</v>
      </c>
      <c r="S1587" s="205">
        <f>VLOOKUP('SS taxation calculator'!$C$12,'SS taxation calculator'!$BC$6:$BF$16,2,FALSE)</f>
        <v>0</v>
      </c>
      <c r="T1587" s="132">
        <f t="shared" si="9"/>
        <v>0</v>
      </c>
    </row>
    <row r="1588" ht="15.75" customHeight="1">
      <c r="A1588" s="55">
        <f t="shared" si="17"/>
        <v>497500</v>
      </c>
      <c r="B1588" s="52">
        <f t="shared" si="14"/>
        <v>529000</v>
      </c>
      <c r="C1588" s="51">
        <f>'SS taxation calculator'!$G$7</f>
        <v>0</v>
      </c>
      <c r="D1588" s="52">
        <f>'SS taxation calculator'!$C$7+B1588+'SS taxation calculator'!$C$8+'SS taxation calculator'!$C$9*0.5-'Line By Line'!$E$12</f>
        <v>529000</v>
      </c>
      <c r="E1588" s="52">
        <f>IF(D1588&lt;'Line By Line'!$E$14,0,MIN(D1588-'Line By Line'!$E$14,'Line By Line'!$E$16))</f>
        <v>12000</v>
      </c>
      <c r="F1588" s="52">
        <f t="shared" si="3"/>
        <v>0</v>
      </c>
      <c r="G1588" s="51" t="str">
        <f t="shared" si="4"/>
        <v>50% of All SS</v>
      </c>
      <c r="H1588" s="51">
        <f>IF('Line By Line'!$E$14&lt;D1588,D1588-'Line By Line'!$E$14-E1588,0)</f>
        <v>485000</v>
      </c>
      <c r="I1588" s="52">
        <f>H1588*'SS taxation calculator'!$E$32</f>
        <v>412250</v>
      </c>
      <c r="J1588" s="52">
        <f t="shared" si="5"/>
        <v>0</v>
      </c>
      <c r="K1588" s="204" t="str">
        <f t="shared" si="6"/>
        <v>#DIV/0!</v>
      </c>
      <c r="L1588" s="54" t="str">
        <f>CONCATENATE("Adding $",ROUND(B1588/1000,1),"K actually added $",ROUND((B1588+(J1588-'SS taxation calculator'!$G$8))/1000,1),"K")</f>
        <v>Adding $529K actually added $529K</v>
      </c>
      <c r="M1588" s="61">
        <f>'SS taxation calculator'!$C$7+'SS taxation calculator'!$C$8+'SS taxation calculator'!$C$9+B1588</f>
        <v>529000</v>
      </c>
      <c r="N1588" s="55">
        <f>J1588+B1588+'SS taxation calculator'!$C$7</f>
        <v>529000</v>
      </c>
      <c r="O1588" s="55">
        <f t="shared" si="15"/>
        <v>31500</v>
      </c>
      <c r="P1588" s="132">
        <f>VLOOKUP('SS taxation calculator'!$C$12,'SS taxation calculator'!$BC$6:$BF$16,3,FALSE)</f>
        <v>0</v>
      </c>
      <c r="Q1588" s="132">
        <f>VLOOKUP('SS taxation calculator'!$C$12,'SS taxation calculator'!$BC$6:$BF$16,4,FALSE)</f>
        <v>0</v>
      </c>
      <c r="R1588" s="132">
        <f t="shared" si="8"/>
        <v>1</v>
      </c>
      <c r="S1588" s="205">
        <f>VLOOKUP('SS taxation calculator'!$C$12,'SS taxation calculator'!$BC$6:$BF$16,2,FALSE)</f>
        <v>0</v>
      </c>
      <c r="T1588" s="132">
        <f t="shared" si="9"/>
        <v>0</v>
      </c>
    </row>
    <row r="1589" ht="15.75" customHeight="1">
      <c r="A1589" s="55">
        <f t="shared" si="17"/>
        <v>498500</v>
      </c>
      <c r="B1589" s="52">
        <f t="shared" si="14"/>
        <v>530000</v>
      </c>
      <c r="C1589" s="51">
        <f>'SS taxation calculator'!$G$7</f>
        <v>0</v>
      </c>
      <c r="D1589" s="52">
        <f>'SS taxation calculator'!$C$7+B1589+'SS taxation calculator'!$C$8+'SS taxation calculator'!$C$9*0.5-'Line By Line'!$E$12</f>
        <v>530000</v>
      </c>
      <c r="E1589" s="52">
        <f>IF(D1589&lt;'Line By Line'!$E$14,0,MIN(D1589-'Line By Line'!$E$14,'Line By Line'!$E$16))</f>
        <v>12000</v>
      </c>
      <c r="F1589" s="52">
        <f t="shared" si="3"/>
        <v>0</v>
      </c>
      <c r="G1589" s="51" t="str">
        <f t="shared" si="4"/>
        <v>50% of All SS</v>
      </c>
      <c r="H1589" s="51">
        <f>IF('Line By Line'!$E$14&lt;D1589,D1589-'Line By Line'!$E$14-E1589,0)</f>
        <v>486000</v>
      </c>
      <c r="I1589" s="52">
        <f>H1589*'SS taxation calculator'!$E$32</f>
        <v>413100</v>
      </c>
      <c r="J1589" s="52">
        <f t="shared" si="5"/>
        <v>0</v>
      </c>
      <c r="K1589" s="204" t="str">
        <f t="shared" si="6"/>
        <v>#DIV/0!</v>
      </c>
      <c r="L1589" s="54" t="str">
        <f>CONCATENATE("Adding $",ROUND(B1589/1000,1),"K actually added $",ROUND((B1589+(J1589-'SS taxation calculator'!$G$8))/1000,1),"K")</f>
        <v>Adding $530K actually added $530K</v>
      </c>
      <c r="M1589" s="61">
        <f>'SS taxation calculator'!$C$7+'SS taxation calculator'!$C$8+'SS taxation calculator'!$C$9+B1589</f>
        <v>530000</v>
      </c>
      <c r="N1589" s="55">
        <f>J1589+B1589+'SS taxation calculator'!$C$7</f>
        <v>530000</v>
      </c>
      <c r="O1589" s="55">
        <f t="shared" si="15"/>
        <v>31500</v>
      </c>
      <c r="P1589" s="132">
        <f>VLOOKUP('SS taxation calculator'!$C$12,'SS taxation calculator'!$BC$6:$BF$16,3,FALSE)</f>
        <v>0</v>
      </c>
      <c r="Q1589" s="132">
        <f>VLOOKUP('SS taxation calculator'!$C$12,'SS taxation calculator'!$BC$6:$BF$16,4,FALSE)</f>
        <v>0</v>
      </c>
      <c r="R1589" s="132">
        <f t="shared" si="8"/>
        <v>1</v>
      </c>
      <c r="S1589" s="205">
        <f>VLOOKUP('SS taxation calculator'!$C$12,'SS taxation calculator'!$BC$6:$BF$16,2,FALSE)</f>
        <v>0</v>
      </c>
      <c r="T1589" s="132">
        <f t="shared" si="9"/>
        <v>0</v>
      </c>
    </row>
    <row r="1590" ht="15.75" customHeight="1">
      <c r="A1590" s="55">
        <f t="shared" si="17"/>
        <v>499500</v>
      </c>
      <c r="B1590" s="52">
        <f t="shared" si="14"/>
        <v>531000</v>
      </c>
      <c r="C1590" s="51">
        <f>'SS taxation calculator'!$G$7</f>
        <v>0</v>
      </c>
      <c r="D1590" s="52">
        <f>'SS taxation calculator'!$C$7+B1590+'SS taxation calculator'!$C$8+'SS taxation calculator'!$C$9*0.5-'Line By Line'!$E$12</f>
        <v>531000</v>
      </c>
      <c r="E1590" s="52">
        <f>IF(D1590&lt;'Line By Line'!$E$14,0,MIN(D1590-'Line By Line'!$E$14,'Line By Line'!$E$16))</f>
        <v>12000</v>
      </c>
      <c r="F1590" s="52">
        <f t="shared" si="3"/>
        <v>0</v>
      </c>
      <c r="G1590" s="51" t="str">
        <f t="shared" si="4"/>
        <v>50% of All SS</v>
      </c>
      <c r="H1590" s="51">
        <f>IF('Line By Line'!$E$14&lt;D1590,D1590-'Line By Line'!$E$14-E1590,0)</f>
        <v>487000</v>
      </c>
      <c r="I1590" s="52">
        <f>H1590*'SS taxation calculator'!$E$32</f>
        <v>413950</v>
      </c>
      <c r="J1590" s="52">
        <f t="shared" si="5"/>
        <v>0</v>
      </c>
      <c r="K1590" s="204" t="str">
        <f t="shared" si="6"/>
        <v>#DIV/0!</v>
      </c>
      <c r="L1590" s="54" t="str">
        <f>CONCATENATE("Adding $",ROUND(B1590/1000,1),"K actually added $",ROUND((B1590+(J1590-'SS taxation calculator'!$G$8))/1000,1),"K")</f>
        <v>Adding $531K actually added $531K</v>
      </c>
      <c r="M1590" s="61">
        <f>'SS taxation calculator'!$C$7+'SS taxation calculator'!$C$8+'SS taxation calculator'!$C$9+B1590</f>
        <v>531000</v>
      </c>
      <c r="N1590" s="55">
        <f>J1590+B1590+'SS taxation calculator'!$C$7</f>
        <v>531000</v>
      </c>
      <c r="O1590" s="55">
        <f t="shared" si="15"/>
        <v>31500</v>
      </c>
      <c r="P1590" s="132">
        <f>VLOOKUP('SS taxation calculator'!$C$12,'SS taxation calculator'!$BC$6:$BF$16,3,FALSE)</f>
        <v>0</v>
      </c>
      <c r="Q1590" s="132">
        <f>VLOOKUP('SS taxation calculator'!$C$12,'SS taxation calculator'!$BC$6:$BF$16,4,FALSE)</f>
        <v>0</v>
      </c>
      <c r="R1590" s="132">
        <f t="shared" si="8"/>
        <v>1</v>
      </c>
      <c r="S1590" s="205">
        <f>VLOOKUP('SS taxation calculator'!$C$12,'SS taxation calculator'!$BC$6:$BF$16,2,FALSE)</f>
        <v>0</v>
      </c>
      <c r="T1590" s="132">
        <f t="shared" si="9"/>
        <v>0</v>
      </c>
    </row>
    <row r="1591" ht="15.75" customHeight="1">
      <c r="A1591" s="55">
        <f t="shared" si="17"/>
        <v>500500</v>
      </c>
      <c r="B1591" s="52">
        <f t="shared" si="14"/>
        <v>532000</v>
      </c>
      <c r="C1591" s="51">
        <f>'SS taxation calculator'!$G$7</f>
        <v>0</v>
      </c>
      <c r="D1591" s="52">
        <f>'SS taxation calculator'!$C$7+B1591+'SS taxation calculator'!$C$8+'SS taxation calculator'!$C$9*0.5-'Line By Line'!$E$12</f>
        <v>532000</v>
      </c>
      <c r="E1591" s="52">
        <f>IF(D1591&lt;'Line By Line'!$E$14,0,MIN(D1591-'Line By Line'!$E$14,'Line By Line'!$E$16))</f>
        <v>12000</v>
      </c>
      <c r="F1591" s="52">
        <f t="shared" si="3"/>
        <v>0</v>
      </c>
      <c r="G1591" s="51" t="str">
        <f t="shared" si="4"/>
        <v>50% of All SS</v>
      </c>
      <c r="H1591" s="51">
        <f>IF('Line By Line'!$E$14&lt;D1591,D1591-'Line By Line'!$E$14-E1591,0)</f>
        <v>488000</v>
      </c>
      <c r="I1591" s="52">
        <f>H1591*'SS taxation calculator'!$E$32</f>
        <v>414800</v>
      </c>
      <c r="J1591" s="52">
        <f t="shared" si="5"/>
        <v>0</v>
      </c>
      <c r="K1591" s="204" t="str">
        <f t="shared" si="6"/>
        <v>#DIV/0!</v>
      </c>
      <c r="L1591" s="54" t="str">
        <f>CONCATENATE("Adding $",ROUND(B1591/1000,1),"K actually added $",ROUND((B1591+(J1591-'SS taxation calculator'!$G$8))/1000,1),"K")</f>
        <v>Adding $532K actually added $532K</v>
      </c>
      <c r="M1591" s="61">
        <f>'SS taxation calculator'!$C$7+'SS taxation calculator'!$C$8+'SS taxation calculator'!$C$9+B1591</f>
        <v>532000</v>
      </c>
      <c r="N1591" s="55">
        <f>J1591+B1591+'SS taxation calculator'!$C$7</f>
        <v>532000</v>
      </c>
      <c r="O1591" s="55">
        <f t="shared" si="15"/>
        <v>31500</v>
      </c>
      <c r="P1591" s="132">
        <f>VLOOKUP('SS taxation calculator'!$C$12,'SS taxation calculator'!$BC$6:$BF$16,3,FALSE)</f>
        <v>0</v>
      </c>
      <c r="Q1591" s="132">
        <f>VLOOKUP('SS taxation calculator'!$C$12,'SS taxation calculator'!$BC$6:$BF$16,4,FALSE)</f>
        <v>0</v>
      </c>
      <c r="R1591" s="132">
        <f t="shared" si="8"/>
        <v>1</v>
      </c>
      <c r="S1591" s="205">
        <f>VLOOKUP('SS taxation calculator'!$C$12,'SS taxation calculator'!$BC$6:$BF$16,2,FALSE)</f>
        <v>0</v>
      </c>
      <c r="T1591" s="132">
        <f t="shared" si="9"/>
        <v>0</v>
      </c>
    </row>
    <row r="1592" ht="15.75" customHeight="1">
      <c r="A1592" s="55">
        <f t="shared" si="17"/>
        <v>501500</v>
      </c>
      <c r="B1592" s="52">
        <f t="shared" si="14"/>
        <v>533000</v>
      </c>
      <c r="C1592" s="51">
        <f>'SS taxation calculator'!$G$7</f>
        <v>0</v>
      </c>
      <c r="D1592" s="52">
        <f>'SS taxation calculator'!$C$7+B1592+'SS taxation calculator'!$C$8+'SS taxation calculator'!$C$9*0.5-'Line By Line'!$E$12</f>
        <v>533000</v>
      </c>
      <c r="E1592" s="52">
        <f>IF(D1592&lt;'Line By Line'!$E$14,0,MIN(D1592-'Line By Line'!$E$14,'Line By Line'!$E$16))</f>
        <v>12000</v>
      </c>
      <c r="F1592" s="52">
        <f t="shared" si="3"/>
        <v>0</v>
      </c>
      <c r="G1592" s="51" t="str">
        <f t="shared" si="4"/>
        <v>50% of All SS</v>
      </c>
      <c r="H1592" s="51">
        <f>IF('Line By Line'!$E$14&lt;D1592,D1592-'Line By Line'!$E$14-E1592,0)</f>
        <v>489000</v>
      </c>
      <c r="I1592" s="52">
        <f>H1592*'SS taxation calculator'!$E$32</f>
        <v>415650</v>
      </c>
      <c r="J1592" s="52">
        <f t="shared" si="5"/>
        <v>0</v>
      </c>
      <c r="K1592" s="204" t="str">
        <f t="shared" si="6"/>
        <v>#DIV/0!</v>
      </c>
      <c r="L1592" s="54" t="str">
        <f>CONCATENATE("Adding $",ROUND(B1592/1000,1),"K actually added $",ROUND((B1592+(J1592-'SS taxation calculator'!$G$8))/1000,1),"K")</f>
        <v>Adding $533K actually added $533K</v>
      </c>
      <c r="M1592" s="61">
        <f>'SS taxation calculator'!$C$7+'SS taxation calculator'!$C$8+'SS taxation calculator'!$C$9+B1592</f>
        <v>533000</v>
      </c>
      <c r="N1592" s="55">
        <f>J1592+B1592+'SS taxation calculator'!$C$7</f>
        <v>533000</v>
      </c>
      <c r="O1592" s="55">
        <f t="shared" si="15"/>
        <v>31500</v>
      </c>
      <c r="P1592" s="132">
        <f>VLOOKUP('SS taxation calculator'!$C$12,'SS taxation calculator'!$BC$6:$BF$16,3,FALSE)</f>
        <v>0</v>
      </c>
      <c r="Q1592" s="132">
        <f>VLOOKUP('SS taxation calculator'!$C$12,'SS taxation calculator'!$BC$6:$BF$16,4,FALSE)</f>
        <v>0</v>
      </c>
      <c r="R1592" s="132">
        <f t="shared" si="8"/>
        <v>1</v>
      </c>
      <c r="S1592" s="205">
        <f>VLOOKUP('SS taxation calculator'!$C$12,'SS taxation calculator'!$BC$6:$BF$16,2,FALSE)</f>
        <v>0</v>
      </c>
      <c r="T1592" s="132">
        <f t="shared" si="9"/>
        <v>0</v>
      </c>
    </row>
    <row r="1593" ht="15.75" customHeight="1">
      <c r="A1593" s="55">
        <f t="shared" si="17"/>
        <v>502500</v>
      </c>
      <c r="B1593" s="52">
        <f t="shared" si="14"/>
        <v>534000</v>
      </c>
      <c r="C1593" s="51">
        <f>'SS taxation calculator'!$G$7</f>
        <v>0</v>
      </c>
      <c r="D1593" s="52">
        <f>'SS taxation calculator'!$C$7+B1593+'SS taxation calculator'!$C$8+'SS taxation calculator'!$C$9*0.5-'Line By Line'!$E$12</f>
        <v>534000</v>
      </c>
      <c r="E1593" s="52">
        <f>IF(D1593&lt;'Line By Line'!$E$14,0,MIN(D1593-'Line By Line'!$E$14,'Line By Line'!$E$16))</f>
        <v>12000</v>
      </c>
      <c r="F1593" s="52">
        <f t="shared" si="3"/>
        <v>0</v>
      </c>
      <c r="G1593" s="51" t="str">
        <f t="shared" si="4"/>
        <v>50% of All SS</v>
      </c>
      <c r="H1593" s="51">
        <f>IF('Line By Line'!$E$14&lt;D1593,D1593-'Line By Line'!$E$14-E1593,0)</f>
        <v>490000</v>
      </c>
      <c r="I1593" s="52">
        <f>H1593*'SS taxation calculator'!$E$32</f>
        <v>416500</v>
      </c>
      <c r="J1593" s="52">
        <f t="shared" si="5"/>
        <v>0</v>
      </c>
      <c r="K1593" s="204" t="str">
        <f t="shared" si="6"/>
        <v>#DIV/0!</v>
      </c>
      <c r="L1593" s="54" t="str">
        <f>CONCATENATE("Adding $",ROUND(B1593/1000,1),"K actually added $",ROUND((B1593+(J1593-'SS taxation calculator'!$G$8))/1000,1),"K")</f>
        <v>Adding $534K actually added $534K</v>
      </c>
      <c r="M1593" s="61">
        <f>'SS taxation calculator'!$C$7+'SS taxation calculator'!$C$8+'SS taxation calculator'!$C$9+B1593</f>
        <v>534000</v>
      </c>
      <c r="N1593" s="55">
        <f>J1593+B1593+'SS taxation calculator'!$C$7</f>
        <v>534000</v>
      </c>
      <c r="O1593" s="55">
        <f t="shared" si="15"/>
        <v>31500</v>
      </c>
      <c r="P1593" s="132">
        <f>VLOOKUP('SS taxation calculator'!$C$12,'SS taxation calculator'!$BC$6:$BF$16,3,FALSE)</f>
        <v>0</v>
      </c>
      <c r="Q1593" s="132">
        <f>VLOOKUP('SS taxation calculator'!$C$12,'SS taxation calculator'!$BC$6:$BF$16,4,FALSE)</f>
        <v>0</v>
      </c>
      <c r="R1593" s="132">
        <f t="shared" si="8"/>
        <v>1</v>
      </c>
      <c r="S1593" s="205">
        <f>VLOOKUP('SS taxation calculator'!$C$12,'SS taxation calculator'!$BC$6:$BF$16,2,FALSE)</f>
        <v>0</v>
      </c>
      <c r="T1593" s="132">
        <f t="shared" si="9"/>
        <v>0</v>
      </c>
    </row>
    <row r="1594" ht="15.75" customHeight="1">
      <c r="A1594" s="55">
        <f t="shared" si="17"/>
        <v>503500</v>
      </c>
      <c r="B1594" s="52">
        <f t="shared" si="14"/>
        <v>535000</v>
      </c>
      <c r="C1594" s="51">
        <f>'SS taxation calculator'!$G$7</f>
        <v>0</v>
      </c>
      <c r="D1594" s="52">
        <f>'SS taxation calculator'!$C$7+B1594+'SS taxation calculator'!$C$8+'SS taxation calculator'!$C$9*0.5-'Line By Line'!$E$12</f>
        <v>535000</v>
      </c>
      <c r="E1594" s="52">
        <f>IF(D1594&lt;'Line By Line'!$E$14,0,MIN(D1594-'Line By Line'!$E$14,'Line By Line'!$E$16))</f>
        <v>12000</v>
      </c>
      <c r="F1594" s="52">
        <f t="shared" si="3"/>
        <v>0</v>
      </c>
      <c r="G1594" s="51" t="str">
        <f t="shared" si="4"/>
        <v>50% of All SS</v>
      </c>
      <c r="H1594" s="51">
        <f>IF('Line By Line'!$E$14&lt;D1594,D1594-'Line By Line'!$E$14-E1594,0)</f>
        <v>491000</v>
      </c>
      <c r="I1594" s="52">
        <f>H1594*'SS taxation calculator'!$E$32</f>
        <v>417350</v>
      </c>
      <c r="J1594" s="52">
        <f t="shared" si="5"/>
        <v>0</v>
      </c>
      <c r="K1594" s="204" t="str">
        <f t="shared" si="6"/>
        <v>#DIV/0!</v>
      </c>
      <c r="L1594" s="54" t="str">
        <f>CONCATENATE("Adding $",ROUND(B1594/1000,1),"K actually added $",ROUND((B1594+(J1594-'SS taxation calculator'!$G$8))/1000,1),"K")</f>
        <v>Adding $535K actually added $535K</v>
      </c>
      <c r="M1594" s="61">
        <f>'SS taxation calculator'!$C$7+'SS taxation calculator'!$C$8+'SS taxation calculator'!$C$9+B1594</f>
        <v>535000</v>
      </c>
      <c r="N1594" s="55">
        <f>J1594+B1594+'SS taxation calculator'!$C$7</f>
        <v>535000</v>
      </c>
      <c r="O1594" s="55">
        <f t="shared" si="15"/>
        <v>31500</v>
      </c>
      <c r="P1594" s="132">
        <f>VLOOKUP('SS taxation calculator'!$C$12,'SS taxation calculator'!$BC$6:$BF$16,3,FALSE)</f>
        <v>0</v>
      </c>
      <c r="Q1594" s="132">
        <f>VLOOKUP('SS taxation calculator'!$C$12,'SS taxation calculator'!$BC$6:$BF$16,4,FALSE)</f>
        <v>0</v>
      </c>
      <c r="R1594" s="132">
        <f t="shared" si="8"/>
        <v>1</v>
      </c>
      <c r="S1594" s="205">
        <f>VLOOKUP('SS taxation calculator'!$C$12,'SS taxation calculator'!$BC$6:$BF$16,2,FALSE)</f>
        <v>0</v>
      </c>
      <c r="T1594" s="132">
        <f t="shared" si="9"/>
        <v>0</v>
      </c>
    </row>
    <row r="1595" ht="15.75" customHeight="1">
      <c r="A1595" s="55">
        <f t="shared" si="17"/>
        <v>504500</v>
      </c>
      <c r="B1595" s="52">
        <f t="shared" si="14"/>
        <v>536000</v>
      </c>
      <c r="C1595" s="51">
        <f>'SS taxation calculator'!$G$7</f>
        <v>0</v>
      </c>
      <c r="D1595" s="52">
        <f>'SS taxation calculator'!$C$7+B1595+'SS taxation calculator'!$C$8+'SS taxation calculator'!$C$9*0.5-'Line By Line'!$E$12</f>
        <v>536000</v>
      </c>
      <c r="E1595" s="52">
        <f>IF(D1595&lt;'Line By Line'!$E$14,0,MIN(D1595-'Line By Line'!$E$14,'Line By Line'!$E$16))</f>
        <v>12000</v>
      </c>
      <c r="F1595" s="52">
        <f t="shared" si="3"/>
        <v>0</v>
      </c>
      <c r="G1595" s="51" t="str">
        <f t="shared" si="4"/>
        <v>50% of All SS</v>
      </c>
      <c r="H1595" s="51">
        <f>IF('Line By Line'!$E$14&lt;D1595,D1595-'Line By Line'!$E$14-E1595,0)</f>
        <v>492000</v>
      </c>
      <c r="I1595" s="52">
        <f>H1595*'SS taxation calculator'!$E$32</f>
        <v>418200</v>
      </c>
      <c r="J1595" s="52">
        <f t="shared" si="5"/>
        <v>0</v>
      </c>
      <c r="K1595" s="204" t="str">
        <f t="shared" si="6"/>
        <v>#DIV/0!</v>
      </c>
      <c r="L1595" s="54" t="str">
        <f>CONCATENATE("Adding $",ROUND(B1595/1000,1),"K actually added $",ROUND((B1595+(J1595-'SS taxation calculator'!$G$8))/1000,1),"K")</f>
        <v>Adding $536K actually added $536K</v>
      </c>
      <c r="M1595" s="61">
        <f>'SS taxation calculator'!$C$7+'SS taxation calculator'!$C$8+'SS taxation calculator'!$C$9+B1595</f>
        <v>536000</v>
      </c>
      <c r="N1595" s="55">
        <f>J1595+B1595+'SS taxation calculator'!$C$7</f>
        <v>536000</v>
      </c>
      <c r="O1595" s="55">
        <f t="shared" si="15"/>
        <v>31500</v>
      </c>
      <c r="P1595" s="132">
        <f>VLOOKUP('SS taxation calculator'!$C$12,'SS taxation calculator'!$BC$6:$BF$16,3,FALSE)</f>
        <v>0</v>
      </c>
      <c r="Q1595" s="132">
        <f>VLOOKUP('SS taxation calculator'!$C$12,'SS taxation calculator'!$BC$6:$BF$16,4,FALSE)</f>
        <v>0</v>
      </c>
      <c r="R1595" s="132">
        <f t="shared" si="8"/>
        <v>1</v>
      </c>
      <c r="S1595" s="205">
        <f>VLOOKUP('SS taxation calculator'!$C$12,'SS taxation calculator'!$BC$6:$BF$16,2,FALSE)</f>
        <v>0</v>
      </c>
      <c r="T1595" s="132">
        <f t="shared" si="9"/>
        <v>0</v>
      </c>
    </row>
    <row r="1596" ht="15.75" customHeight="1">
      <c r="A1596" s="55">
        <f t="shared" si="17"/>
        <v>505500</v>
      </c>
      <c r="B1596" s="52">
        <f t="shared" si="14"/>
        <v>537000</v>
      </c>
      <c r="C1596" s="51">
        <f>'SS taxation calculator'!$G$7</f>
        <v>0</v>
      </c>
      <c r="D1596" s="52">
        <f>'SS taxation calculator'!$C$7+B1596+'SS taxation calculator'!$C$8+'SS taxation calculator'!$C$9*0.5-'Line By Line'!$E$12</f>
        <v>537000</v>
      </c>
      <c r="E1596" s="52">
        <f>IF(D1596&lt;'Line By Line'!$E$14,0,MIN(D1596-'Line By Line'!$E$14,'Line By Line'!$E$16))</f>
        <v>12000</v>
      </c>
      <c r="F1596" s="52">
        <f t="shared" si="3"/>
        <v>0</v>
      </c>
      <c r="G1596" s="51" t="str">
        <f t="shared" si="4"/>
        <v>50% of All SS</v>
      </c>
      <c r="H1596" s="51">
        <f>IF('Line By Line'!$E$14&lt;D1596,D1596-'Line By Line'!$E$14-E1596,0)</f>
        <v>493000</v>
      </c>
      <c r="I1596" s="52">
        <f>H1596*'SS taxation calculator'!$E$32</f>
        <v>419050</v>
      </c>
      <c r="J1596" s="52">
        <f t="shared" si="5"/>
        <v>0</v>
      </c>
      <c r="K1596" s="204" t="str">
        <f t="shared" si="6"/>
        <v>#DIV/0!</v>
      </c>
      <c r="L1596" s="54" t="str">
        <f>CONCATENATE("Adding $",ROUND(B1596/1000,1),"K actually added $",ROUND((B1596+(J1596-'SS taxation calculator'!$G$8))/1000,1),"K")</f>
        <v>Adding $537K actually added $537K</v>
      </c>
      <c r="M1596" s="61">
        <f>'SS taxation calculator'!$C$7+'SS taxation calculator'!$C$8+'SS taxation calculator'!$C$9+B1596</f>
        <v>537000</v>
      </c>
      <c r="N1596" s="55">
        <f>J1596+B1596+'SS taxation calculator'!$C$7</f>
        <v>537000</v>
      </c>
      <c r="O1596" s="55">
        <f t="shared" si="15"/>
        <v>31500</v>
      </c>
      <c r="P1596" s="132">
        <f>VLOOKUP('SS taxation calculator'!$C$12,'SS taxation calculator'!$BC$6:$BF$16,3,FALSE)</f>
        <v>0</v>
      </c>
      <c r="Q1596" s="132">
        <f>VLOOKUP('SS taxation calculator'!$C$12,'SS taxation calculator'!$BC$6:$BF$16,4,FALSE)</f>
        <v>0</v>
      </c>
      <c r="R1596" s="132">
        <f t="shared" si="8"/>
        <v>1</v>
      </c>
      <c r="S1596" s="205">
        <f>VLOOKUP('SS taxation calculator'!$C$12,'SS taxation calculator'!$BC$6:$BF$16,2,FALSE)</f>
        <v>0</v>
      </c>
      <c r="T1596" s="132">
        <f t="shared" si="9"/>
        <v>0</v>
      </c>
    </row>
    <row r="1597" ht="15.75" customHeight="1">
      <c r="A1597" s="55">
        <f t="shared" si="17"/>
        <v>506500</v>
      </c>
      <c r="B1597" s="52">
        <f t="shared" si="14"/>
        <v>538000</v>
      </c>
      <c r="C1597" s="51">
        <f>'SS taxation calculator'!$G$7</f>
        <v>0</v>
      </c>
      <c r="D1597" s="52">
        <f>'SS taxation calculator'!$C$7+B1597+'SS taxation calculator'!$C$8+'SS taxation calculator'!$C$9*0.5-'Line By Line'!$E$12</f>
        <v>538000</v>
      </c>
      <c r="E1597" s="52">
        <f>IF(D1597&lt;'Line By Line'!$E$14,0,MIN(D1597-'Line By Line'!$E$14,'Line By Line'!$E$16))</f>
        <v>12000</v>
      </c>
      <c r="F1597" s="52">
        <f t="shared" si="3"/>
        <v>0</v>
      </c>
      <c r="G1597" s="51" t="str">
        <f t="shared" si="4"/>
        <v>50% of All SS</v>
      </c>
      <c r="H1597" s="51">
        <f>IF('Line By Line'!$E$14&lt;D1597,D1597-'Line By Line'!$E$14-E1597,0)</f>
        <v>494000</v>
      </c>
      <c r="I1597" s="52">
        <f>H1597*'SS taxation calculator'!$E$32</f>
        <v>419900</v>
      </c>
      <c r="J1597" s="52">
        <f t="shared" si="5"/>
        <v>0</v>
      </c>
      <c r="K1597" s="204" t="str">
        <f t="shared" si="6"/>
        <v>#DIV/0!</v>
      </c>
      <c r="L1597" s="54" t="str">
        <f>CONCATENATE("Adding $",ROUND(B1597/1000,1),"K actually added $",ROUND((B1597+(J1597-'SS taxation calculator'!$G$8))/1000,1),"K")</f>
        <v>Adding $538K actually added $538K</v>
      </c>
      <c r="M1597" s="61">
        <f>'SS taxation calculator'!$C$7+'SS taxation calculator'!$C$8+'SS taxation calculator'!$C$9+B1597</f>
        <v>538000</v>
      </c>
      <c r="N1597" s="55">
        <f>J1597+B1597+'SS taxation calculator'!$C$7</f>
        <v>538000</v>
      </c>
      <c r="O1597" s="55">
        <f t="shared" si="15"/>
        <v>31500</v>
      </c>
      <c r="P1597" s="132">
        <f>VLOOKUP('SS taxation calculator'!$C$12,'SS taxation calculator'!$BC$6:$BF$16,3,FALSE)</f>
        <v>0</v>
      </c>
      <c r="Q1597" s="132">
        <f>VLOOKUP('SS taxation calculator'!$C$12,'SS taxation calculator'!$BC$6:$BF$16,4,FALSE)</f>
        <v>0</v>
      </c>
      <c r="R1597" s="132">
        <f t="shared" si="8"/>
        <v>1</v>
      </c>
      <c r="S1597" s="205">
        <f>VLOOKUP('SS taxation calculator'!$C$12,'SS taxation calculator'!$BC$6:$BF$16,2,FALSE)</f>
        <v>0</v>
      </c>
      <c r="T1597" s="132">
        <f t="shared" si="9"/>
        <v>0</v>
      </c>
    </row>
    <row r="1598" ht="15.75" customHeight="1">
      <c r="A1598" s="55">
        <f t="shared" si="17"/>
        <v>507500</v>
      </c>
      <c r="B1598" s="52">
        <f t="shared" si="14"/>
        <v>539000</v>
      </c>
      <c r="C1598" s="51">
        <f>'SS taxation calculator'!$G$7</f>
        <v>0</v>
      </c>
      <c r="D1598" s="52">
        <f>'SS taxation calculator'!$C$7+B1598+'SS taxation calculator'!$C$8+'SS taxation calculator'!$C$9*0.5-'Line By Line'!$E$12</f>
        <v>539000</v>
      </c>
      <c r="E1598" s="52">
        <f>IF(D1598&lt;'Line By Line'!$E$14,0,MIN(D1598-'Line By Line'!$E$14,'Line By Line'!$E$16))</f>
        <v>12000</v>
      </c>
      <c r="F1598" s="52">
        <f t="shared" si="3"/>
        <v>0</v>
      </c>
      <c r="G1598" s="51" t="str">
        <f t="shared" si="4"/>
        <v>50% of All SS</v>
      </c>
      <c r="H1598" s="51">
        <f>IF('Line By Line'!$E$14&lt;D1598,D1598-'Line By Line'!$E$14-E1598,0)</f>
        <v>495000</v>
      </c>
      <c r="I1598" s="52">
        <f>H1598*'SS taxation calculator'!$E$32</f>
        <v>420750</v>
      </c>
      <c r="J1598" s="52">
        <f t="shared" si="5"/>
        <v>0</v>
      </c>
      <c r="K1598" s="204" t="str">
        <f t="shared" si="6"/>
        <v>#DIV/0!</v>
      </c>
      <c r="L1598" s="54" t="str">
        <f>CONCATENATE("Adding $",ROUND(B1598/1000,1),"K actually added $",ROUND((B1598+(J1598-'SS taxation calculator'!$G$8))/1000,1),"K")</f>
        <v>Adding $539K actually added $539K</v>
      </c>
      <c r="M1598" s="61">
        <f>'SS taxation calculator'!$C$7+'SS taxation calculator'!$C$8+'SS taxation calculator'!$C$9+B1598</f>
        <v>539000</v>
      </c>
      <c r="N1598" s="55">
        <f>J1598+B1598+'SS taxation calculator'!$C$7</f>
        <v>539000</v>
      </c>
      <c r="O1598" s="55">
        <f t="shared" si="15"/>
        <v>31500</v>
      </c>
      <c r="P1598" s="132">
        <f>VLOOKUP('SS taxation calculator'!$C$12,'SS taxation calculator'!$BC$6:$BF$16,3,FALSE)</f>
        <v>0</v>
      </c>
      <c r="Q1598" s="132">
        <f>VLOOKUP('SS taxation calculator'!$C$12,'SS taxation calculator'!$BC$6:$BF$16,4,FALSE)</f>
        <v>0</v>
      </c>
      <c r="R1598" s="132">
        <f t="shared" si="8"/>
        <v>1</v>
      </c>
      <c r="S1598" s="205">
        <f>VLOOKUP('SS taxation calculator'!$C$12,'SS taxation calculator'!$BC$6:$BF$16,2,FALSE)</f>
        <v>0</v>
      </c>
      <c r="T1598" s="132">
        <f t="shared" si="9"/>
        <v>0</v>
      </c>
    </row>
    <row r="1599" ht="15.75" customHeight="1">
      <c r="A1599" s="55">
        <f t="shared" si="17"/>
        <v>508500</v>
      </c>
      <c r="B1599" s="52">
        <f t="shared" si="14"/>
        <v>540000</v>
      </c>
      <c r="C1599" s="51">
        <f>'SS taxation calculator'!$G$7</f>
        <v>0</v>
      </c>
      <c r="D1599" s="52">
        <f>'SS taxation calculator'!$C$7+B1599+'SS taxation calculator'!$C$8+'SS taxation calculator'!$C$9*0.5-'Line By Line'!$E$12</f>
        <v>540000</v>
      </c>
      <c r="E1599" s="52">
        <f>IF(D1599&lt;'Line By Line'!$E$14,0,MIN(D1599-'Line By Line'!$E$14,'Line By Line'!$E$16))</f>
        <v>12000</v>
      </c>
      <c r="F1599" s="52">
        <f t="shared" si="3"/>
        <v>0</v>
      </c>
      <c r="G1599" s="51" t="str">
        <f t="shared" si="4"/>
        <v>50% of All SS</v>
      </c>
      <c r="H1599" s="51">
        <f>IF('Line By Line'!$E$14&lt;D1599,D1599-'Line By Line'!$E$14-E1599,0)</f>
        <v>496000</v>
      </c>
      <c r="I1599" s="52">
        <f>H1599*'SS taxation calculator'!$E$32</f>
        <v>421600</v>
      </c>
      <c r="J1599" s="52">
        <f t="shared" si="5"/>
        <v>0</v>
      </c>
      <c r="K1599" s="204" t="str">
        <f t="shared" si="6"/>
        <v>#DIV/0!</v>
      </c>
      <c r="L1599" s="54" t="str">
        <f>CONCATENATE("Adding $",ROUND(B1599/1000,1),"K actually added $",ROUND((B1599+(J1599-'SS taxation calculator'!$G$8))/1000,1),"K")</f>
        <v>Adding $540K actually added $540K</v>
      </c>
      <c r="M1599" s="61">
        <f>'SS taxation calculator'!$C$7+'SS taxation calculator'!$C$8+'SS taxation calculator'!$C$9+B1599</f>
        <v>540000</v>
      </c>
      <c r="N1599" s="55">
        <f>J1599+B1599+'SS taxation calculator'!$C$7</f>
        <v>540000</v>
      </c>
      <c r="O1599" s="55">
        <f t="shared" si="15"/>
        <v>31500</v>
      </c>
      <c r="P1599" s="132">
        <f>VLOOKUP('SS taxation calculator'!$C$12,'SS taxation calculator'!$BC$6:$BF$16,3,FALSE)</f>
        <v>0</v>
      </c>
      <c r="Q1599" s="132">
        <f>VLOOKUP('SS taxation calculator'!$C$12,'SS taxation calculator'!$BC$6:$BF$16,4,FALSE)</f>
        <v>0</v>
      </c>
      <c r="R1599" s="132">
        <f t="shared" si="8"/>
        <v>1</v>
      </c>
      <c r="S1599" s="205">
        <f>VLOOKUP('SS taxation calculator'!$C$12,'SS taxation calculator'!$BC$6:$BF$16,2,FALSE)</f>
        <v>0</v>
      </c>
      <c r="T1599" s="132">
        <f t="shared" si="9"/>
        <v>0</v>
      </c>
    </row>
    <row r="1600" ht="15.75" customHeight="1">
      <c r="A1600" s="55">
        <f t="shared" si="17"/>
        <v>509500</v>
      </c>
      <c r="B1600" s="52">
        <f t="shared" si="14"/>
        <v>541000</v>
      </c>
      <c r="C1600" s="51">
        <f>'SS taxation calculator'!$G$7</f>
        <v>0</v>
      </c>
      <c r="D1600" s="52">
        <f>'SS taxation calculator'!$C$7+B1600+'SS taxation calculator'!$C$8+'SS taxation calculator'!$C$9*0.5-'Line By Line'!$E$12</f>
        <v>541000</v>
      </c>
      <c r="E1600" s="52">
        <f>IF(D1600&lt;'Line By Line'!$E$14,0,MIN(D1600-'Line By Line'!$E$14,'Line By Line'!$E$16))</f>
        <v>12000</v>
      </c>
      <c r="F1600" s="52">
        <f t="shared" si="3"/>
        <v>0</v>
      </c>
      <c r="G1600" s="51" t="str">
        <f t="shared" si="4"/>
        <v>50% of All SS</v>
      </c>
      <c r="H1600" s="51">
        <f>IF('Line By Line'!$E$14&lt;D1600,D1600-'Line By Line'!$E$14-E1600,0)</f>
        <v>497000</v>
      </c>
      <c r="I1600" s="52">
        <f>H1600*'SS taxation calculator'!$E$32</f>
        <v>422450</v>
      </c>
      <c r="J1600" s="52">
        <f t="shared" si="5"/>
        <v>0</v>
      </c>
      <c r="K1600" s="204" t="str">
        <f t="shared" si="6"/>
        <v>#DIV/0!</v>
      </c>
      <c r="L1600" s="54" t="str">
        <f>CONCATENATE("Adding $",ROUND(B1600/1000,1),"K actually added $",ROUND((B1600+(J1600-'SS taxation calculator'!$G$8))/1000,1),"K")</f>
        <v>Adding $541K actually added $541K</v>
      </c>
      <c r="M1600" s="61">
        <f>'SS taxation calculator'!$C$7+'SS taxation calculator'!$C$8+'SS taxation calculator'!$C$9+B1600</f>
        <v>541000</v>
      </c>
      <c r="N1600" s="55">
        <f>J1600+B1600+'SS taxation calculator'!$C$7</f>
        <v>541000</v>
      </c>
      <c r="O1600" s="55">
        <f t="shared" si="15"/>
        <v>31500</v>
      </c>
      <c r="P1600" s="132">
        <f>VLOOKUP('SS taxation calculator'!$C$12,'SS taxation calculator'!$BC$6:$BF$16,3,FALSE)</f>
        <v>0</v>
      </c>
      <c r="Q1600" s="132">
        <f>VLOOKUP('SS taxation calculator'!$C$12,'SS taxation calculator'!$BC$6:$BF$16,4,FALSE)</f>
        <v>0</v>
      </c>
      <c r="R1600" s="132">
        <f t="shared" si="8"/>
        <v>1</v>
      </c>
      <c r="S1600" s="205">
        <f>VLOOKUP('SS taxation calculator'!$C$12,'SS taxation calculator'!$BC$6:$BF$16,2,FALSE)</f>
        <v>0</v>
      </c>
      <c r="T1600" s="132">
        <f t="shared" si="9"/>
        <v>0</v>
      </c>
    </row>
    <row r="1601" ht="15.75" customHeight="1">
      <c r="A1601" s="55">
        <f t="shared" si="17"/>
        <v>510500</v>
      </c>
      <c r="B1601" s="52">
        <f t="shared" si="14"/>
        <v>542000</v>
      </c>
      <c r="C1601" s="51">
        <f>'SS taxation calculator'!$G$7</f>
        <v>0</v>
      </c>
      <c r="D1601" s="52">
        <f>'SS taxation calculator'!$C$7+B1601+'SS taxation calculator'!$C$8+'SS taxation calculator'!$C$9*0.5-'Line By Line'!$E$12</f>
        <v>542000</v>
      </c>
      <c r="E1601" s="52">
        <f>IF(D1601&lt;'Line By Line'!$E$14,0,MIN(D1601-'Line By Line'!$E$14,'Line By Line'!$E$16))</f>
        <v>12000</v>
      </c>
      <c r="F1601" s="52">
        <f t="shared" si="3"/>
        <v>0</v>
      </c>
      <c r="G1601" s="51" t="str">
        <f t="shared" si="4"/>
        <v>50% of All SS</v>
      </c>
      <c r="H1601" s="51">
        <f>IF('Line By Line'!$E$14&lt;D1601,D1601-'Line By Line'!$E$14-E1601,0)</f>
        <v>498000</v>
      </c>
      <c r="I1601" s="52">
        <f>H1601*'SS taxation calculator'!$E$32</f>
        <v>423300</v>
      </c>
      <c r="J1601" s="52">
        <f t="shared" si="5"/>
        <v>0</v>
      </c>
      <c r="K1601" s="204" t="str">
        <f t="shared" si="6"/>
        <v>#DIV/0!</v>
      </c>
      <c r="L1601" s="54" t="str">
        <f>CONCATENATE("Adding $",ROUND(B1601/1000,1),"K actually added $",ROUND((B1601+(J1601-'SS taxation calculator'!$G$8))/1000,1),"K")</f>
        <v>Adding $542K actually added $542K</v>
      </c>
      <c r="M1601" s="61">
        <f>'SS taxation calculator'!$C$7+'SS taxation calculator'!$C$8+'SS taxation calculator'!$C$9+B1601</f>
        <v>542000</v>
      </c>
      <c r="N1601" s="55">
        <f>J1601+B1601+'SS taxation calculator'!$C$7</f>
        <v>542000</v>
      </c>
      <c r="O1601" s="55">
        <f t="shared" si="15"/>
        <v>31500</v>
      </c>
      <c r="P1601" s="132">
        <f>VLOOKUP('SS taxation calculator'!$C$12,'SS taxation calculator'!$BC$6:$BF$16,3,FALSE)</f>
        <v>0</v>
      </c>
      <c r="Q1601" s="132">
        <f>VLOOKUP('SS taxation calculator'!$C$12,'SS taxation calculator'!$BC$6:$BF$16,4,FALSE)</f>
        <v>0</v>
      </c>
      <c r="R1601" s="132">
        <f t="shared" si="8"/>
        <v>1</v>
      </c>
      <c r="S1601" s="205">
        <f>VLOOKUP('SS taxation calculator'!$C$12,'SS taxation calculator'!$BC$6:$BF$16,2,FALSE)</f>
        <v>0</v>
      </c>
      <c r="T1601" s="132">
        <f t="shared" si="9"/>
        <v>0</v>
      </c>
    </row>
    <row r="1602" ht="15.75" customHeight="1">
      <c r="A1602" s="55">
        <f t="shared" si="17"/>
        <v>511500</v>
      </c>
      <c r="B1602" s="52">
        <f t="shared" si="14"/>
        <v>543000</v>
      </c>
      <c r="C1602" s="51">
        <f>'SS taxation calculator'!$G$7</f>
        <v>0</v>
      </c>
      <c r="D1602" s="52">
        <f>'SS taxation calculator'!$C$7+B1602+'SS taxation calculator'!$C$8+'SS taxation calculator'!$C$9*0.5-'Line By Line'!$E$12</f>
        <v>543000</v>
      </c>
      <c r="E1602" s="52">
        <f>IF(D1602&lt;'Line By Line'!$E$14,0,MIN(D1602-'Line By Line'!$E$14,'Line By Line'!$E$16))</f>
        <v>12000</v>
      </c>
      <c r="F1602" s="52">
        <f t="shared" si="3"/>
        <v>0</v>
      </c>
      <c r="G1602" s="51" t="str">
        <f t="shared" si="4"/>
        <v>50% of All SS</v>
      </c>
      <c r="H1602" s="51">
        <f>IF('Line By Line'!$E$14&lt;D1602,D1602-'Line By Line'!$E$14-E1602,0)</f>
        <v>499000</v>
      </c>
      <c r="I1602" s="52">
        <f>H1602*'SS taxation calculator'!$E$32</f>
        <v>424150</v>
      </c>
      <c r="J1602" s="52">
        <f t="shared" si="5"/>
        <v>0</v>
      </c>
      <c r="K1602" s="204" t="str">
        <f t="shared" si="6"/>
        <v>#DIV/0!</v>
      </c>
      <c r="L1602" s="54" t="str">
        <f>CONCATENATE("Adding $",ROUND(B1602/1000,1),"K actually added $",ROUND((B1602+(J1602-'SS taxation calculator'!$G$8))/1000,1),"K")</f>
        <v>Adding $543K actually added $543K</v>
      </c>
      <c r="M1602" s="61">
        <f>'SS taxation calculator'!$C$7+'SS taxation calculator'!$C$8+'SS taxation calculator'!$C$9+B1602</f>
        <v>543000</v>
      </c>
      <c r="N1602" s="55">
        <f>J1602+B1602+'SS taxation calculator'!$C$7</f>
        <v>543000</v>
      </c>
      <c r="O1602" s="55">
        <f t="shared" si="15"/>
        <v>31500</v>
      </c>
      <c r="P1602" s="132">
        <f>VLOOKUP('SS taxation calculator'!$C$12,'SS taxation calculator'!$BC$6:$BF$16,3,FALSE)</f>
        <v>0</v>
      </c>
      <c r="Q1602" s="132">
        <f>VLOOKUP('SS taxation calculator'!$C$12,'SS taxation calculator'!$BC$6:$BF$16,4,FALSE)</f>
        <v>0</v>
      </c>
      <c r="R1602" s="132">
        <f t="shared" si="8"/>
        <v>1</v>
      </c>
      <c r="S1602" s="205">
        <f>VLOOKUP('SS taxation calculator'!$C$12,'SS taxation calculator'!$BC$6:$BF$16,2,FALSE)</f>
        <v>0</v>
      </c>
      <c r="T1602" s="132">
        <f t="shared" si="9"/>
        <v>0</v>
      </c>
    </row>
    <row r="1603" ht="15.75" customHeight="1">
      <c r="A1603" s="55">
        <f t="shared" si="17"/>
        <v>512500</v>
      </c>
      <c r="B1603" s="52">
        <f t="shared" si="14"/>
        <v>544000</v>
      </c>
      <c r="C1603" s="51">
        <f>'SS taxation calculator'!$G$7</f>
        <v>0</v>
      </c>
      <c r="D1603" s="52">
        <f>'SS taxation calculator'!$C$7+B1603+'SS taxation calculator'!$C$8+'SS taxation calculator'!$C$9*0.5-'Line By Line'!$E$12</f>
        <v>544000</v>
      </c>
      <c r="E1603" s="52">
        <f>IF(D1603&lt;'Line By Line'!$E$14,0,MIN(D1603-'Line By Line'!$E$14,'Line By Line'!$E$16))</f>
        <v>12000</v>
      </c>
      <c r="F1603" s="52">
        <f t="shared" si="3"/>
        <v>0</v>
      </c>
      <c r="G1603" s="51" t="str">
        <f t="shared" si="4"/>
        <v>50% of All SS</v>
      </c>
      <c r="H1603" s="51">
        <f>IF('Line By Line'!$E$14&lt;D1603,D1603-'Line By Line'!$E$14-E1603,0)</f>
        <v>500000</v>
      </c>
      <c r="I1603" s="52">
        <f>H1603*'SS taxation calculator'!$E$32</f>
        <v>425000</v>
      </c>
      <c r="J1603" s="52">
        <f t="shared" si="5"/>
        <v>0</v>
      </c>
      <c r="K1603" s="204" t="str">
        <f t="shared" si="6"/>
        <v>#DIV/0!</v>
      </c>
      <c r="L1603" s="54" t="str">
        <f>CONCATENATE("Adding $",ROUND(B1603/1000,1),"K actually added $",ROUND((B1603+(J1603-'SS taxation calculator'!$G$8))/1000,1),"K")</f>
        <v>Adding $544K actually added $544K</v>
      </c>
      <c r="M1603" s="61">
        <f>'SS taxation calculator'!$C$7+'SS taxation calculator'!$C$8+'SS taxation calculator'!$C$9+B1603</f>
        <v>544000</v>
      </c>
      <c r="N1603" s="55">
        <f>J1603+B1603+'SS taxation calculator'!$C$7</f>
        <v>544000</v>
      </c>
      <c r="O1603" s="55">
        <f t="shared" si="15"/>
        <v>31500</v>
      </c>
      <c r="P1603" s="132">
        <f>VLOOKUP('SS taxation calculator'!$C$12,'SS taxation calculator'!$BC$6:$BF$16,3,FALSE)</f>
        <v>0</v>
      </c>
      <c r="Q1603" s="132">
        <f>VLOOKUP('SS taxation calculator'!$C$12,'SS taxation calculator'!$BC$6:$BF$16,4,FALSE)</f>
        <v>0</v>
      </c>
      <c r="R1603" s="132">
        <f t="shared" si="8"/>
        <v>1</v>
      </c>
      <c r="S1603" s="205">
        <f>VLOOKUP('SS taxation calculator'!$C$12,'SS taxation calculator'!$BC$6:$BF$16,2,FALSE)</f>
        <v>0</v>
      </c>
      <c r="T1603" s="132">
        <f t="shared" si="9"/>
        <v>0</v>
      </c>
    </row>
    <row r="1604" ht="15.75" customHeight="1">
      <c r="A1604" s="55">
        <f t="shared" si="17"/>
        <v>513500</v>
      </c>
      <c r="B1604" s="52">
        <f t="shared" si="14"/>
        <v>545000</v>
      </c>
      <c r="C1604" s="51">
        <f>'SS taxation calculator'!$G$7</f>
        <v>0</v>
      </c>
      <c r="D1604" s="52">
        <f>'SS taxation calculator'!$C$7+B1604+'SS taxation calculator'!$C$8+'SS taxation calculator'!$C$9*0.5-'Line By Line'!$E$12</f>
        <v>545000</v>
      </c>
      <c r="E1604" s="52">
        <f>IF(D1604&lt;'Line By Line'!$E$14,0,MIN(D1604-'Line By Line'!$E$14,'Line By Line'!$E$16))</f>
        <v>12000</v>
      </c>
      <c r="F1604" s="52">
        <f t="shared" si="3"/>
        <v>0</v>
      </c>
      <c r="G1604" s="51" t="str">
        <f t="shared" si="4"/>
        <v>50% of All SS</v>
      </c>
      <c r="H1604" s="51">
        <f>IF('Line By Line'!$E$14&lt;D1604,D1604-'Line By Line'!$E$14-E1604,0)</f>
        <v>501000</v>
      </c>
      <c r="I1604" s="52">
        <f>H1604*'SS taxation calculator'!$E$32</f>
        <v>425850</v>
      </c>
      <c r="J1604" s="52">
        <f t="shared" si="5"/>
        <v>0</v>
      </c>
      <c r="K1604" s="204" t="str">
        <f t="shared" si="6"/>
        <v>#DIV/0!</v>
      </c>
      <c r="L1604" s="54" t="str">
        <f>CONCATENATE("Adding $",ROUND(B1604/1000,1),"K actually added $",ROUND((B1604+(J1604-'SS taxation calculator'!$G$8))/1000,1),"K")</f>
        <v>Adding $545K actually added $545K</v>
      </c>
      <c r="M1604" s="61">
        <f>'SS taxation calculator'!$C$7+'SS taxation calculator'!$C$8+'SS taxation calculator'!$C$9+B1604</f>
        <v>545000</v>
      </c>
      <c r="N1604" s="55">
        <f>J1604+B1604+'SS taxation calculator'!$C$7</f>
        <v>545000</v>
      </c>
      <c r="O1604" s="55">
        <f t="shared" si="15"/>
        <v>31500</v>
      </c>
      <c r="P1604" s="132">
        <f>VLOOKUP('SS taxation calculator'!$C$12,'SS taxation calculator'!$BC$6:$BF$16,3,FALSE)</f>
        <v>0</v>
      </c>
      <c r="Q1604" s="132">
        <f>VLOOKUP('SS taxation calculator'!$C$12,'SS taxation calculator'!$BC$6:$BF$16,4,FALSE)</f>
        <v>0</v>
      </c>
      <c r="R1604" s="132">
        <f t="shared" si="8"/>
        <v>1</v>
      </c>
      <c r="S1604" s="205">
        <f>VLOOKUP('SS taxation calculator'!$C$12,'SS taxation calculator'!$BC$6:$BF$16,2,FALSE)</f>
        <v>0</v>
      </c>
      <c r="T1604" s="132">
        <f t="shared" si="9"/>
        <v>0</v>
      </c>
    </row>
    <row r="1605" ht="15.75" customHeight="1">
      <c r="A1605" s="55">
        <f t="shared" si="17"/>
        <v>514500</v>
      </c>
      <c r="B1605" s="52">
        <f t="shared" si="14"/>
        <v>546000</v>
      </c>
      <c r="C1605" s="51">
        <f>'SS taxation calculator'!$G$7</f>
        <v>0</v>
      </c>
      <c r="D1605" s="52">
        <f>'SS taxation calculator'!$C$7+B1605+'SS taxation calculator'!$C$8+'SS taxation calculator'!$C$9*0.5-'Line By Line'!$E$12</f>
        <v>546000</v>
      </c>
      <c r="E1605" s="52">
        <f>IF(D1605&lt;'Line By Line'!$E$14,0,MIN(D1605-'Line By Line'!$E$14,'Line By Line'!$E$16))</f>
        <v>12000</v>
      </c>
      <c r="F1605" s="52">
        <f t="shared" si="3"/>
        <v>0</v>
      </c>
      <c r="G1605" s="51" t="str">
        <f t="shared" si="4"/>
        <v>50% of All SS</v>
      </c>
      <c r="H1605" s="51">
        <f>IF('Line By Line'!$E$14&lt;D1605,D1605-'Line By Line'!$E$14-E1605,0)</f>
        <v>502000</v>
      </c>
      <c r="I1605" s="52">
        <f>H1605*'SS taxation calculator'!$E$32</f>
        <v>426700</v>
      </c>
      <c r="J1605" s="52">
        <f t="shared" si="5"/>
        <v>0</v>
      </c>
      <c r="K1605" s="204" t="str">
        <f t="shared" si="6"/>
        <v>#DIV/0!</v>
      </c>
      <c r="L1605" s="54" t="str">
        <f>CONCATENATE("Adding $",ROUND(B1605/1000,1),"K actually added $",ROUND((B1605+(J1605-'SS taxation calculator'!$G$8))/1000,1),"K")</f>
        <v>Adding $546K actually added $546K</v>
      </c>
      <c r="M1605" s="61">
        <f>'SS taxation calculator'!$C$7+'SS taxation calculator'!$C$8+'SS taxation calculator'!$C$9+B1605</f>
        <v>546000</v>
      </c>
      <c r="N1605" s="55">
        <f>J1605+B1605+'SS taxation calculator'!$C$7</f>
        <v>546000</v>
      </c>
      <c r="O1605" s="55">
        <f t="shared" si="15"/>
        <v>31500</v>
      </c>
      <c r="P1605" s="132">
        <f>VLOOKUP('SS taxation calculator'!$C$12,'SS taxation calculator'!$BC$6:$BF$16,3,FALSE)</f>
        <v>0</v>
      </c>
      <c r="Q1605" s="132">
        <f>VLOOKUP('SS taxation calculator'!$C$12,'SS taxation calculator'!$BC$6:$BF$16,4,FALSE)</f>
        <v>0</v>
      </c>
      <c r="R1605" s="132">
        <f t="shared" si="8"/>
        <v>1</v>
      </c>
      <c r="S1605" s="205">
        <f>VLOOKUP('SS taxation calculator'!$C$12,'SS taxation calculator'!$BC$6:$BF$16,2,FALSE)</f>
        <v>0</v>
      </c>
      <c r="T1605" s="132">
        <f t="shared" si="9"/>
        <v>0</v>
      </c>
    </row>
    <row r="1606" ht="15.75" customHeight="1">
      <c r="A1606" s="55">
        <f t="shared" si="17"/>
        <v>515500</v>
      </c>
      <c r="B1606" s="52">
        <f t="shared" si="14"/>
        <v>547000</v>
      </c>
      <c r="C1606" s="51">
        <f>'SS taxation calculator'!$G$7</f>
        <v>0</v>
      </c>
      <c r="D1606" s="52">
        <f>'SS taxation calculator'!$C$7+B1606+'SS taxation calculator'!$C$8+'SS taxation calculator'!$C$9*0.5-'Line By Line'!$E$12</f>
        <v>547000</v>
      </c>
      <c r="E1606" s="52">
        <f>IF(D1606&lt;'Line By Line'!$E$14,0,MIN(D1606-'Line By Line'!$E$14,'Line By Line'!$E$16))</f>
        <v>12000</v>
      </c>
      <c r="F1606" s="52">
        <f t="shared" si="3"/>
        <v>0</v>
      </c>
      <c r="G1606" s="51" t="str">
        <f t="shared" si="4"/>
        <v>50% of All SS</v>
      </c>
      <c r="H1606" s="51">
        <f>IF('Line By Line'!$E$14&lt;D1606,D1606-'Line By Line'!$E$14-E1606,0)</f>
        <v>503000</v>
      </c>
      <c r="I1606" s="52">
        <f>H1606*'SS taxation calculator'!$E$32</f>
        <v>427550</v>
      </c>
      <c r="J1606" s="52">
        <f t="shared" si="5"/>
        <v>0</v>
      </c>
      <c r="K1606" s="204" t="str">
        <f t="shared" si="6"/>
        <v>#DIV/0!</v>
      </c>
      <c r="L1606" s="54" t="str">
        <f>CONCATENATE("Adding $",ROUND(B1606/1000,1),"K actually added $",ROUND((B1606+(J1606-'SS taxation calculator'!$G$8))/1000,1),"K")</f>
        <v>Adding $547K actually added $547K</v>
      </c>
      <c r="M1606" s="61">
        <f>'SS taxation calculator'!$C$7+'SS taxation calculator'!$C$8+'SS taxation calculator'!$C$9+B1606</f>
        <v>547000</v>
      </c>
      <c r="N1606" s="55">
        <f>J1606+B1606+'SS taxation calculator'!$C$7</f>
        <v>547000</v>
      </c>
      <c r="O1606" s="55">
        <f t="shared" si="15"/>
        <v>31500</v>
      </c>
      <c r="P1606" s="132">
        <f>VLOOKUP('SS taxation calculator'!$C$12,'SS taxation calculator'!$BC$6:$BF$16,3,FALSE)</f>
        <v>0</v>
      </c>
      <c r="Q1606" s="132">
        <f>VLOOKUP('SS taxation calculator'!$C$12,'SS taxation calculator'!$BC$6:$BF$16,4,FALSE)</f>
        <v>0</v>
      </c>
      <c r="R1606" s="132">
        <f t="shared" si="8"/>
        <v>1</v>
      </c>
      <c r="S1606" s="205">
        <f>VLOOKUP('SS taxation calculator'!$C$12,'SS taxation calculator'!$BC$6:$BF$16,2,FALSE)</f>
        <v>0</v>
      </c>
      <c r="T1606" s="132">
        <f t="shared" si="9"/>
        <v>0</v>
      </c>
    </row>
    <row r="1607" ht="15.75" customHeight="1">
      <c r="A1607" s="55">
        <f t="shared" si="17"/>
        <v>516500</v>
      </c>
      <c r="B1607" s="52">
        <f t="shared" si="14"/>
        <v>548000</v>
      </c>
      <c r="C1607" s="51">
        <f>'SS taxation calculator'!$G$7</f>
        <v>0</v>
      </c>
      <c r="D1607" s="52">
        <f>'SS taxation calculator'!$C$7+B1607+'SS taxation calculator'!$C$8+'SS taxation calculator'!$C$9*0.5-'Line By Line'!$E$12</f>
        <v>548000</v>
      </c>
      <c r="E1607" s="52">
        <f>IF(D1607&lt;'Line By Line'!$E$14,0,MIN(D1607-'Line By Line'!$E$14,'Line By Line'!$E$16))</f>
        <v>12000</v>
      </c>
      <c r="F1607" s="52">
        <f t="shared" si="3"/>
        <v>0</v>
      </c>
      <c r="G1607" s="51" t="str">
        <f t="shared" si="4"/>
        <v>50% of All SS</v>
      </c>
      <c r="H1607" s="51">
        <f>IF('Line By Line'!$E$14&lt;D1607,D1607-'Line By Line'!$E$14-E1607,0)</f>
        <v>504000</v>
      </c>
      <c r="I1607" s="52">
        <f>H1607*'SS taxation calculator'!$E$32</f>
        <v>428400</v>
      </c>
      <c r="J1607" s="52">
        <f t="shared" si="5"/>
        <v>0</v>
      </c>
      <c r="K1607" s="204" t="str">
        <f t="shared" si="6"/>
        <v>#DIV/0!</v>
      </c>
      <c r="L1607" s="54" t="str">
        <f>CONCATENATE("Adding $",ROUND(B1607/1000,1),"K actually added $",ROUND((B1607+(J1607-'SS taxation calculator'!$G$8))/1000,1),"K")</f>
        <v>Adding $548K actually added $548K</v>
      </c>
      <c r="M1607" s="61">
        <f>'SS taxation calculator'!$C$7+'SS taxation calculator'!$C$8+'SS taxation calculator'!$C$9+B1607</f>
        <v>548000</v>
      </c>
      <c r="N1607" s="55">
        <f>J1607+B1607+'SS taxation calculator'!$C$7</f>
        <v>548000</v>
      </c>
      <c r="O1607" s="55">
        <f t="shared" si="15"/>
        <v>31500</v>
      </c>
      <c r="P1607" s="132">
        <f>VLOOKUP('SS taxation calculator'!$C$12,'SS taxation calculator'!$BC$6:$BF$16,3,FALSE)</f>
        <v>0</v>
      </c>
      <c r="Q1607" s="132">
        <f>VLOOKUP('SS taxation calculator'!$C$12,'SS taxation calculator'!$BC$6:$BF$16,4,FALSE)</f>
        <v>0</v>
      </c>
      <c r="R1607" s="132">
        <f t="shared" si="8"/>
        <v>1</v>
      </c>
      <c r="S1607" s="205">
        <f>VLOOKUP('SS taxation calculator'!$C$12,'SS taxation calculator'!$BC$6:$BF$16,2,FALSE)</f>
        <v>0</v>
      </c>
      <c r="T1607" s="132">
        <f t="shared" si="9"/>
        <v>0</v>
      </c>
    </row>
    <row r="1608" ht="15.75" customHeight="1">
      <c r="A1608" s="55">
        <f t="shared" si="17"/>
        <v>517500</v>
      </c>
      <c r="B1608" s="52">
        <f t="shared" si="14"/>
        <v>549000</v>
      </c>
      <c r="C1608" s="51">
        <f>'SS taxation calculator'!$G$7</f>
        <v>0</v>
      </c>
      <c r="D1608" s="52">
        <f>'SS taxation calculator'!$C$7+B1608+'SS taxation calculator'!$C$8+'SS taxation calculator'!$C$9*0.5-'Line By Line'!$E$12</f>
        <v>549000</v>
      </c>
      <c r="E1608" s="52">
        <f>IF(D1608&lt;'Line By Line'!$E$14,0,MIN(D1608-'Line By Line'!$E$14,'Line By Line'!$E$16))</f>
        <v>12000</v>
      </c>
      <c r="F1608" s="52">
        <f t="shared" si="3"/>
        <v>0</v>
      </c>
      <c r="G1608" s="51" t="str">
        <f t="shared" si="4"/>
        <v>50% of All SS</v>
      </c>
      <c r="H1608" s="51">
        <f>IF('Line By Line'!$E$14&lt;D1608,D1608-'Line By Line'!$E$14-E1608,0)</f>
        <v>505000</v>
      </c>
      <c r="I1608" s="52">
        <f>H1608*'SS taxation calculator'!$E$32</f>
        <v>429250</v>
      </c>
      <c r="J1608" s="52">
        <f t="shared" si="5"/>
        <v>0</v>
      </c>
      <c r="K1608" s="204" t="str">
        <f t="shared" si="6"/>
        <v>#DIV/0!</v>
      </c>
      <c r="L1608" s="54" t="str">
        <f>CONCATENATE("Adding $",ROUND(B1608/1000,1),"K actually added $",ROUND((B1608+(J1608-'SS taxation calculator'!$G$8))/1000,1),"K")</f>
        <v>Adding $549K actually added $549K</v>
      </c>
      <c r="M1608" s="61">
        <f>'SS taxation calculator'!$C$7+'SS taxation calculator'!$C$8+'SS taxation calculator'!$C$9+B1608</f>
        <v>549000</v>
      </c>
      <c r="N1608" s="55">
        <f>J1608+B1608+'SS taxation calculator'!$C$7</f>
        <v>549000</v>
      </c>
      <c r="O1608" s="55">
        <f t="shared" si="15"/>
        <v>31500</v>
      </c>
      <c r="P1608" s="132">
        <f>VLOOKUP('SS taxation calculator'!$C$12,'SS taxation calculator'!$BC$6:$BF$16,3,FALSE)</f>
        <v>0</v>
      </c>
      <c r="Q1608" s="132">
        <f>VLOOKUP('SS taxation calculator'!$C$12,'SS taxation calculator'!$BC$6:$BF$16,4,FALSE)</f>
        <v>0</v>
      </c>
      <c r="R1608" s="132">
        <f t="shared" si="8"/>
        <v>1</v>
      </c>
      <c r="S1608" s="205">
        <f>VLOOKUP('SS taxation calculator'!$C$12,'SS taxation calculator'!$BC$6:$BF$16,2,FALSE)</f>
        <v>0</v>
      </c>
      <c r="T1608" s="132">
        <f t="shared" si="9"/>
        <v>0</v>
      </c>
    </row>
    <row r="1609" ht="15.75" customHeight="1">
      <c r="A1609" s="55">
        <f t="shared" si="17"/>
        <v>518500</v>
      </c>
      <c r="B1609" s="52">
        <f t="shared" si="14"/>
        <v>550000</v>
      </c>
      <c r="C1609" s="51">
        <f>'SS taxation calculator'!$G$7</f>
        <v>0</v>
      </c>
      <c r="D1609" s="52">
        <f>'SS taxation calculator'!$C$7+B1609+'SS taxation calculator'!$C$8+'SS taxation calculator'!$C$9*0.5-'Line By Line'!$E$12</f>
        <v>550000</v>
      </c>
      <c r="E1609" s="52">
        <f>IF(D1609&lt;'Line By Line'!$E$14,0,MIN(D1609-'Line By Line'!$E$14,'Line By Line'!$E$16))</f>
        <v>12000</v>
      </c>
      <c r="F1609" s="52">
        <f t="shared" si="3"/>
        <v>0</v>
      </c>
      <c r="G1609" s="51" t="str">
        <f t="shared" si="4"/>
        <v>50% of All SS</v>
      </c>
      <c r="H1609" s="51">
        <f>IF('Line By Line'!$E$14&lt;D1609,D1609-'Line By Line'!$E$14-E1609,0)</f>
        <v>506000</v>
      </c>
      <c r="I1609" s="52">
        <f>H1609*'SS taxation calculator'!$E$32</f>
        <v>430100</v>
      </c>
      <c r="J1609" s="52">
        <f t="shared" si="5"/>
        <v>0</v>
      </c>
      <c r="K1609" s="204" t="str">
        <f t="shared" si="6"/>
        <v>#DIV/0!</v>
      </c>
      <c r="L1609" s="54" t="str">
        <f>CONCATENATE("Adding $",ROUND(B1609/1000,1),"K actually added $",ROUND((B1609+(J1609-'SS taxation calculator'!$G$8))/1000,1),"K")</f>
        <v>Adding $550K actually added $550K</v>
      </c>
      <c r="M1609" s="61">
        <f>'SS taxation calculator'!$C$7+'SS taxation calculator'!$C$8+'SS taxation calculator'!$C$9+B1609</f>
        <v>550000</v>
      </c>
      <c r="N1609" s="55">
        <f>J1609+B1609+'SS taxation calculator'!$C$7</f>
        <v>550000</v>
      </c>
      <c r="O1609" s="55">
        <f t="shared" si="15"/>
        <v>31500</v>
      </c>
      <c r="P1609" s="132">
        <f>VLOOKUP('SS taxation calculator'!$C$12,'SS taxation calculator'!$BC$6:$BF$16,3,FALSE)</f>
        <v>0</v>
      </c>
      <c r="Q1609" s="132">
        <f>VLOOKUP('SS taxation calculator'!$C$12,'SS taxation calculator'!$BC$6:$BF$16,4,FALSE)</f>
        <v>0</v>
      </c>
      <c r="R1609" s="132">
        <f t="shared" si="8"/>
        <v>1</v>
      </c>
      <c r="S1609" s="205">
        <f>VLOOKUP('SS taxation calculator'!$C$12,'SS taxation calculator'!$BC$6:$BF$16,2,FALSE)</f>
        <v>0</v>
      </c>
      <c r="T1609" s="132">
        <f t="shared" si="9"/>
        <v>0</v>
      </c>
    </row>
    <row r="1610" ht="15.75" customHeight="1">
      <c r="A1610" s="55">
        <f t="shared" si="17"/>
        <v>519500</v>
      </c>
      <c r="B1610" s="52">
        <f t="shared" si="14"/>
        <v>551000</v>
      </c>
      <c r="C1610" s="51">
        <f>'SS taxation calculator'!$G$7</f>
        <v>0</v>
      </c>
      <c r="D1610" s="52">
        <f>'SS taxation calculator'!$C$7+B1610+'SS taxation calculator'!$C$8+'SS taxation calculator'!$C$9*0.5-'Line By Line'!$E$12</f>
        <v>551000</v>
      </c>
      <c r="E1610" s="52">
        <f>IF(D1610&lt;'Line By Line'!$E$14,0,MIN(D1610-'Line By Line'!$E$14,'Line By Line'!$E$16))</f>
        <v>12000</v>
      </c>
      <c r="F1610" s="52">
        <f t="shared" si="3"/>
        <v>0</v>
      </c>
      <c r="G1610" s="51" t="str">
        <f t="shared" si="4"/>
        <v>50% of All SS</v>
      </c>
      <c r="H1610" s="51">
        <f>IF('Line By Line'!$E$14&lt;D1610,D1610-'Line By Line'!$E$14-E1610,0)</f>
        <v>507000</v>
      </c>
      <c r="I1610" s="52">
        <f>H1610*'SS taxation calculator'!$E$32</f>
        <v>430950</v>
      </c>
      <c r="J1610" s="52">
        <f t="shared" si="5"/>
        <v>0</v>
      </c>
      <c r="K1610" s="204" t="str">
        <f t="shared" si="6"/>
        <v>#DIV/0!</v>
      </c>
      <c r="L1610" s="54" t="str">
        <f>CONCATENATE("Adding $",ROUND(B1610/1000,1),"K actually added $",ROUND((B1610+(J1610-'SS taxation calculator'!$G$8))/1000,1),"K")</f>
        <v>Adding $551K actually added $551K</v>
      </c>
      <c r="M1610" s="61">
        <f>'SS taxation calculator'!$C$7+'SS taxation calculator'!$C$8+'SS taxation calculator'!$C$9+B1610</f>
        <v>551000</v>
      </c>
      <c r="N1610" s="55">
        <f>J1610+B1610+'SS taxation calculator'!$C$7</f>
        <v>551000</v>
      </c>
      <c r="O1610" s="55">
        <f t="shared" si="15"/>
        <v>31500</v>
      </c>
      <c r="P1610" s="132">
        <f>VLOOKUP('SS taxation calculator'!$C$12,'SS taxation calculator'!$BC$6:$BF$16,3,FALSE)</f>
        <v>0</v>
      </c>
      <c r="Q1610" s="132">
        <f>VLOOKUP('SS taxation calculator'!$C$12,'SS taxation calculator'!$BC$6:$BF$16,4,FALSE)</f>
        <v>0</v>
      </c>
      <c r="R1610" s="132">
        <f t="shared" si="8"/>
        <v>1</v>
      </c>
      <c r="S1610" s="205">
        <f>VLOOKUP('SS taxation calculator'!$C$12,'SS taxation calculator'!$BC$6:$BF$16,2,FALSE)</f>
        <v>0</v>
      </c>
      <c r="T1610" s="132">
        <f t="shared" si="9"/>
        <v>0</v>
      </c>
    </row>
    <row r="1611" ht="15.75" customHeight="1">
      <c r="A1611" s="55">
        <f t="shared" si="17"/>
        <v>520500</v>
      </c>
      <c r="B1611" s="52">
        <f t="shared" si="14"/>
        <v>552000</v>
      </c>
      <c r="C1611" s="51">
        <f>'SS taxation calculator'!$G$7</f>
        <v>0</v>
      </c>
      <c r="D1611" s="52">
        <f>'SS taxation calculator'!$C$7+B1611+'SS taxation calculator'!$C$8+'SS taxation calculator'!$C$9*0.5-'Line By Line'!$E$12</f>
        <v>552000</v>
      </c>
      <c r="E1611" s="52">
        <f>IF(D1611&lt;'Line By Line'!$E$14,0,MIN(D1611-'Line By Line'!$E$14,'Line By Line'!$E$16))</f>
        <v>12000</v>
      </c>
      <c r="F1611" s="52">
        <f t="shared" si="3"/>
        <v>0</v>
      </c>
      <c r="G1611" s="51" t="str">
        <f t="shared" si="4"/>
        <v>50% of All SS</v>
      </c>
      <c r="H1611" s="51">
        <f>IF('Line By Line'!$E$14&lt;D1611,D1611-'Line By Line'!$E$14-E1611,0)</f>
        <v>508000</v>
      </c>
      <c r="I1611" s="52">
        <f>H1611*'SS taxation calculator'!$E$32</f>
        <v>431800</v>
      </c>
      <c r="J1611" s="52">
        <f t="shared" si="5"/>
        <v>0</v>
      </c>
      <c r="K1611" s="204" t="str">
        <f t="shared" si="6"/>
        <v>#DIV/0!</v>
      </c>
      <c r="L1611" s="54" t="str">
        <f>CONCATENATE("Adding $",ROUND(B1611/1000,1),"K actually added $",ROUND((B1611+(J1611-'SS taxation calculator'!$G$8))/1000,1),"K")</f>
        <v>Adding $552K actually added $552K</v>
      </c>
      <c r="M1611" s="61">
        <f>'SS taxation calculator'!$C$7+'SS taxation calculator'!$C$8+'SS taxation calculator'!$C$9+B1611</f>
        <v>552000</v>
      </c>
      <c r="N1611" s="55">
        <f>J1611+B1611+'SS taxation calculator'!$C$7</f>
        <v>552000</v>
      </c>
      <c r="O1611" s="55">
        <f t="shared" si="15"/>
        <v>31500</v>
      </c>
      <c r="P1611" s="132">
        <f>VLOOKUP('SS taxation calculator'!$C$12,'SS taxation calculator'!$BC$6:$BF$16,3,FALSE)</f>
        <v>0</v>
      </c>
      <c r="Q1611" s="132">
        <f>VLOOKUP('SS taxation calculator'!$C$12,'SS taxation calculator'!$BC$6:$BF$16,4,FALSE)</f>
        <v>0</v>
      </c>
      <c r="R1611" s="132">
        <f t="shared" si="8"/>
        <v>1</v>
      </c>
      <c r="S1611" s="205">
        <f>VLOOKUP('SS taxation calculator'!$C$12,'SS taxation calculator'!$BC$6:$BF$16,2,FALSE)</f>
        <v>0</v>
      </c>
      <c r="T1611" s="132">
        <f t="shared" si="9"/>
        <v>0</v>
      </c>
    </row>
    <row r="1612" ht="15.75" customHeight="1">
      <c r="A1612" s="55">
        <f t="shared" si="17"/>
        <v>521500</v>
      </c>
      <c r="B1612" s="52">
        <f t="shared" si="14"/>
        <v>553000</v>
      </c>
      <c r="C1612" s="51">
        <f>'SS taxation calculator'!$G$7</f>
        <v>0</v>
      </c>
      <c r="D1612" s="52">
        <f>'SS taxation calculator'!$C$7+B1612+'SS taxation calculator'!$C$8+'SS taxation calculator'!$C$9*0.5-'Line By Line'!$E$12</f>
        <v>553000</v>
      </c>
      <c r="E1612" s="52">
        <f>IF(D1612&lt;'Line By Line'!$E$14,0,MIN(D1612-'Line By Line'!$E$14,'Line By Line'!$E$16))</f>
        <v>12000</v>
      </c>
      <c r="F1612" s="52">
        <f t="shared" si="3"/>
        <v>0</v>
      </c>
      <c r="G1612" s="51" t="str">
        <f t="shared" si="4"/>
        <v>50% of All SS</v>
      </c>
      <c r="H1612" s="51">
        <f>IF('Line By Line'!$E$14&lt;D1612,D1612-'Line By Line'!$E$14-E1612,0)</f>
        <v>509000</v>
      </c>
      <c r="I1612" s="52">
        <f>H1612*'SS taxation calculator'!$E$32</f>
        <v>432650</v>
      </c>
      <c r="J1612" s="52">
        <f t="shared" si="5"/>
        <v>0</v>
      </c>
      <c r="K1612" s="204" t="str">
        <f t="shared" si="6"/>
        <v>#DIV/0!</v>
      </c>
      <c r="L1612" s="54" t="str">
        <f>CONCATENATE("Adding $",ROUND(B1612/1000,1),"K actually added $",ROUND((B1612+(J1612-'SS taxation calculator'!$G$8))/1000,1),"K")</f>
        <v>Adding $553K actually added $553K</v>
      </c>
      <c r="M1612" s="61">
        <f>'SS taxation calculator'!$C$7+'SS taxation calculator'!$C$8+'SS taxation calculator'!$C$9+B1612</f>
        <v>553000</v>
      </c>
      <c r="N1612" s="55">
        <f>J1612+B1612+'SS taxation calculator'!$C$7</f>
        <v>553000</v>
      </c>
      <c r="O1612" s="55">
        <f t="shared" si="15"/>
        <v>31500</v>
      </c>
      <c r="P1612" s="132">
        <f>VLOOKUP('SS taxation calculator'!$C$12,'SS taxation calculator'!$BC$6:$BF$16,3,FALSE)</f>
        <v>0</v>
      </c>
      <c r="Q1612" s="132">
        <f>VLOOKUP('SS taxation calculator'!$C$12,'SS taxation calculator'!$BC$6:$BF$16,4,FALSE)</f>
        <v>0</v>
      </c>
      <c r="R1612" s="132">
        <f t="shared" si="8"/>
        <v>1</v>
      </c>
      <c r="S1612" s="205">
        <f>VLOOKUP('SS taxation calculator'!$C$12,'SS taxation calculator'!$BC$6:$BF$16,2,FALSE)</f>
        <v>0</v>
      </c>
      <c r="T1612" s="132">
        <f t="shared" si="9"/>
        <v>0</v>
      </c>
    </row>
    <row r="1613" ht="15.75" customHeight="1">
      <c r="A1613" s="55">
        <f t="shared" si="17"/>
        <v>522500</v>
      </c>
      <c r="B1613" s="52">
        <f t="shared" si="14"/>
        <v>554000</v>
      </c>
      <c r="C1613" s="51">
        <f>'SS taxation calculator'!$G$7</f>
        <v>0</v>
      </c>
      <c r="D1613" s="52">
        <f>'SS taxation calculator'!$C$7+B1613+'SS taxation calculator'!$C$8+'SS taxation calculator'!$C$9*0.5-'Line By Line'!$E$12</f>
        <v>554000</v>
      </c>
      <c r="E1613" s="52">
        <f>IF(D1613&lt;'Line By Line'!$E$14,0,MIN(D1613-'Line By Line'!$E$14,'Line By Line'!$E$16))</f>
        <v>12000</v>
      </c>
      <c r="F1613" s="52">
        <f t="shared" si="3"/>
        <v>0</v>
      </c>
      <c r="G1613" s="51" t="str">
        <f t="shared" si="4"/>
        <v>50% of All SS</v>
      </c>
      <c r="H1613" s="51">
        <f>IF('Line By Line'!$E$14&lt;D1613,D1613-'Line By Line'!$E$14-E1613,0)</f>
        <v>510000</v>
      </c>
      <c r="I1613" s="52">
        <f>H1613*'SS taxation calculator'!$E$32</f>
        <v>433500</v>
      </c>
      <c r="J1613" s="52">
        <f t="shared" si="5"/>
        <v>0</v>
      </c>
      <c r="K1613" s="204" t="str">
        <f t="shared" si="6"/>
        <v>#DIV/0!</v>
      </c>
      <c r="L1613" s="54" t="str">
        <f>CONCATENATE("Adding $",ROUND(B1613/1000,1),"K actually added $",ROUND((B1613+(J1613-'SS taxation calculator'!$G$8))/1000,1),"K")</f>
        <v>Adding $554K actually added $554K</v>
      </c>
      <c r="M1613" s="61">
        <f>'SS taxation calculator'!$C$7+'SS taxation calculator'!$C$8+'SS taxation calculator'!$C$9+B1613</f>
        <v>554000</v>
      </c>
      <c r="N1613" s="55">
        <f>J1613+B1613+'SS taxation calculator'!$C$7</f>
        <v>554000</v>
      </c>
      <c r="O1613" s="55">
        <f t="shared" si="15"/>
        <v>31500</v>
      </c>
      <c r="P1613" s="132">
        <f>VLOOKUP('SS taxation calculator'!$C$12,'SS taxation calculator'!$BC$6:$BF$16,3,FALSE)</f>
        <v>0</v>
      </c>
      <c r="Q1613" s="132">
        <f>VLOOKUP('SS taxation calculator'!$C$12,'SS taxation calculator'!$BC$6:$BF$16,4,FALSE)</f>
        <v>0</v>
      </c>
      <c r="R1613" s="132">
        <f t="shared" si="8"/>
        <v>1</v>
      </c>
      <c r="S1613" s="205">
        <f>VLOOKUP('SS taxation calculator'!$C$12,'SS taxation calculator'!$BC$6:$BF$16,2,FALSE)</f>
        <v>0</v>
      </c>
      <c r="T1613" s="132">
        <f t="shared" si="9"/>
        <v>0</v>
      </c>
    </row>
    <row r="1614" ht="15.75" customHeight="1">
      <c r="A1614" s="55">
        <f t="shared" si="17"/>
        <v>523500</v>
      </c>
      <c r="B1614" s="52">
        <f t="shared" si="14"/>
        <v>555000</v>
      </c>
      <c r="C1614" s="51">
        <f>'SS taxation calculator'!$G$7</f>
        <v>0</v>
      </c>
      <c r="D1614" s="52">
        <f>'SS taxation calculator'!$C$7+B1614+'SS taxation calculator'!$C$8+'SS taxation calculator'!$C$9*0.5-'Line By Line'!$E$12</f>
        <v>555000</v>
      </c>
      <c r="E1614" s="52">
        <f>IF(D1614&lt;'Line By Line'!$E$14,0,MIN(D1614-'Line By Line'!$E$14,'Line By Line'!$E$16))</f>
        <v>12000</v>
      </c>
      <c r="F1614" s="52">
        <f t="shared" si="3"/>
        <v>0</v>
      </c>
      <c r="G1614" s="51" t="str">
        <f t="shared" si="4"/>
        <v>50% of All SS</v>
      </c>
      <c r="H1614" s="51">
        <f>IF('Line By Line'!$E$14&lt;D1614,D1614-'Line By Line'!$E$14-E1614,0)</f>
        <v>511000</v>
      </c>
      <c r="I1614" s="52">
        <f>H1614*'SS taxation calculator'!$E$32</f>
        <v>434350</v>
      </c>
      <c r="J1614" s="52">
        <f t="shared" si="5"/>
        <v>0</v>
      </c>
      <c r="K1614" s="204" t="str">
        <f t="shared" si="6"/>
        <v>#DIV/0!</v>
      </c>
      <c r="L1614" s="54" t="str">
        <f>CONCATENATE("Adding $",ROUND(B1614/1000,1),"K actually added $",ROUND((B1614+(J1614-'SS taxation calculator'!$G$8))/1000,1),"K")</f>
        <v>Adding $555K actually added $555K</v>
      </c>
      <c r="M1614" s="61">
        <f>'SS taxation calculator'!$C$7+'SS taxation calculator'!$C$8+'SS taxation calculator'!$C$9+B1614</f>
        <v>555000</v>
      </c>
      <c r="N1614" s="55">
        <f>J1614+B1614+'SS taxation calculator'!$C$7</f>
        <v>555000</v>
      </c>
      <c r="O1614" s="55">
        <f t="shared" si="15"/>
        <v>31500</v>
      </c>
      <c r="P1614" s="132">
        <f>VLOOKUP('SS taxation calculator'!$C$12,'SS taxation calculator'!$BC$6:$BF$16,3,FALSE)</f>
        <v>0</v>
      </c>
      <c r="Q1614" s="132">
        <f>VLOOKUP('SS taxation calculator'!$C$12,'SS taxation calculator'!$BC$6:$BF$16,4,FALSE)</f>
        <v>0</v>
      </c>
      <c r="R1614" s="132">
        <f t="shared" si="8"/>
        <v>1</v>
      </c>
      <c r="S1614" s="205">
        <f>VLOOKUP('SS taxation calculator'!$C$12,'SS taxation calculator'!$BC$6:$BF$16,2,FALSE)</f>
        <v>0</v>
      </c>
      <c r="T1614" s="132">
        <f t="shared" si="9"/>
        <v>0</v>
      </c>
    </row>
    <row r="1615" ht="15.75" customHeight="1">
      <c r="A1615" s="55">
        <f t="shared" si="17"/>
        <v>524500</v>
      </c>
      <c r="B1615" s="52">
        <f t="shared" si="14"/>
        <v>556000</v>
      </c>
      <c r="C1615" s="51">
        <f>'SS taxation calculator'!$G$7</f>
        <v>0</v>
      </c>
      <c r="D1615" s="52">
        <f>'SS taxation calculator'!$C$7+B1615+'SS taxation calculator'!$C$8+'SS taxation calculator'!$C$9*0.5-'Line By Line'!$E$12</f>
        <v>556000</v>
      </c>
      <c r="E1615" s="52">
        <f>IF(D1615&lt;'Line By Line'!$E$14,0,MIN(D1615-'Line By Line'!$E$14,'Line By Line'!$E$16))</f>
        <v>12000</v>
      </c>
      <c r="F1615" s="52">
        <f t="shared" si="3"/>
        <v>0</v>
      </c>
      <c r="G1615" s="51" t="str">
        <f t="shared" si="4"/>
        <v>50% of All SS</v>
      </c>
      <c r="H1615" s="51">
        <f>IF('Line By Line'!$E$14&lt;D1615,D1615-'Line By Line'!$E$14-E1615,0)</f>
        <v>512000</v>
      </c>
      <c r="I1615" s="52">
        <f>H1615*'SS taxation calculator'!$E$32</f>
        <v>435200</v>
      </c>
      <c r="J1615" s="52">
        <f t="shared" si="5"/>
        <v>0</v>
      </c>
      <c r="K1615" s="204" t="str">
        <f t="shared" si="6"/>
        <v>#DIV/0!</v>
      </c>
      <c r="L1615" s="54" t="str">
        <f>CONCATENATE("Adding $",ROUND(B1615/1000,1),"K actually added $",ROUND((B1615+(J1615-'SS taxation calculator'!$G$8))/1000,1),"K")</f>
        <v>Adding $556K actually added $556K</v>
      </c>
      <c r="M1615" s="61">
        <f>'SS taxation calculator'!$C$7+'SS taxation calculator'!$C$8+'SS taxation calculator'!$C$9+B1615</f>
        <v>556000</v>
      </c>
      <c r="N1615" s="55">
        <f>J1615+B1615+'SS taxation calculator'!$C$7</f>
        <v>556000</v>
      </c>
      <c r="O1615" s="55">
        <f t="shared" si="15"/>
        <v>31500</v>
      </c>
      <c r="P1615" s="132">
        <f>VLOOKUP('SS taxation calculator'!$C$12,'SS taxation calculator'!$BC$6:$BF$16,3,FALSE)</f>
        <v>0</v>
      </c>
      <c r="Q1615" s="132">
        <f>VLOOKUP('SS taxation calculator'!$C$12,'SS taxation calculator'!$BC$6:$BF$16,4,FALSE)</f>
        <v>0</v>
      </c>
      <c r="R1615" s="132">
        <f t="shared" si="8"/>
        <v>1</v>
      </c>
      <c r="S1615" s="205">
        <f>VLOOKUP('SS taxation calculator'!$C$12,'SS taxation calculator'!$BC$6:$BF$16,2,FALSE)</f>
        <v>0</v>
      </c>
      <c r="T1615" s="132">
        <f t="shared" si="9"/>
        <v>0</v>
      </c>
    </row>
    <row r="1616" ht="15.75" customHeight="1">
      <c r="A1616" s="55">
        <f t="shared" si="17"/>
        <v>525500</v>
      </c>
      <c r="B1616" s="52">
        <f t="shared" si="14"/>
        <v>557000</v>
      </c>
      <c r="C1616" s="51">
        <f>'SS taxation calculator'!$G$7</f>
        <v>0</v>
      </c>
      <c r="D1616" s="52">
        <f>'SS taxation calculator'!$C$7+B1616+'SS taxation calculator'!$C$8+'SS taxation calculator'!$C$9*0.5-'Line By Line'!$E$12</f>
        <v>557000</v>
      </c>
      <c r="E1616" s="52">
        <f>IF(D1616&lt;'Line By Line'!$E$14,0,MIN(D1616-'Line By Line'!$E$14,'Line By Line'!$E$16))</f>
        <v>12000</v>
      </c>
      <c r="F1616" s="52">
        <f t="shared" si="3"/>
        <v>0</v>
      </c>
      <c r="G1616" s="51" t="str">
        <f t="shared" si="4"/>
        <v>50% of All SS</v>
      </c>
      <c r="H1616" s="51">
        <f>IF('Line By Line'!$E$14&lt;D1616,D1616-'Line By Line'!$E$14-E1616,0)</f>
        <v>513000</v>
      </c>
      <c r="I1616" s="52">
        <f>H1616*'SS taxation calculator'!$E$32</f>
        <v>436050</v>
      </c>
      <c r="J1616" s="52">
        <f t="shared" si="5"/>
        <v>0</v>
      </c>
      <c r="K1616" s="204" t="str">
        <f t="shared" si="6"/>
        <v>#DIV/0!</v>
      </c>
      <c r="L1616" s="54" t="str">
        <f>CONCATENATE("Adding $",ROUND(B1616/1000,1),"K actually added $",ROUND((B1616+(J1616-'SS taxation calculator'!$G$8))/1000,1),"K")</f>
        <v>Adding $557K actually added $557K</v>
      </c>
      <c r="M1616" s="61">
        <f>'SS taxation calculator'!$C$7+'SS taxation calculator'!$C$8+'SS taxation calculator'!$C$9+B1616</f>
        <v>557000</v>
      </c>
      <c r="N1616" s="55">
        <f>J1616+B1616+'SS taxation calculator'!$C$7</f>
        <v>557000</v>
      </c>
      <c r="O1616" s="55">
        <f t="shared" si="15"/>
        <v>31500</v>
      </c>
      <c r="P1616" s="132">
        <f>VLOOKUP('SS taxation calculator'!$C$12,'SS taxation calculator'!$BC$6:$BF$16,3,FALSE)</f>
        <v>0</v>
      </c>
      <c r="Q1616" s="132">
        <f>VLOOKUP('SS taxation calculator'!$C$12,'SS taxation calculator'!$BC$6:$BF$16,4,FALSE)</f>
        <v>0</v>
      </c>
      <c r="R1616" s="132">
        <f t="shared" si="8"/>
        <v>1</v>
      </c>
      <c r="S1616" s="205">
        <f>VLOOKUP('SS taxation calculator'!$C$12,'SS taxation calculator'!$BC$6:$BF$16,2,FALSE)</f>
        <v>0</v>
      </c>
      <c r="T1616" s="132">
        <f t="shared" si="9"/>
        <v>0</v>
      </c>
    </row>
    <row r="1617" ht="15.75" customHeight="1">
      <c r="A1617" s="55">
        <f t="shared" si="17"/>
        <v>526500</v>
      </c>
      <c r="B1617" s="52">
        <f t="shared" si="14"/>
        <v>558000</v>
      </c>
      <c r="C1617" s="51">
        <f>'SS taxation calculator'!$G$7</f>
        <v>0</v>
      </c>
      <c r="D1617" s="52">
        <f>'SS taxation calculator'!$C$7+B1617+'SS taxation calculator'!$C$8+'SS taxation calculator'!$C$9*0.5-'Line By Line'!$E$12</f>
        <v>558000</v>
      </c>
      <c r="E1617" s="52">
        <f>IF(D1617&lt;'Line By Line'!$E$14,0,MIN(D1617-'Line By Line'!$E$14,'Line By Line'!$E$16))</f>
        <v>12000</v>
      </c>
      <c r="F1617" s="52">
        <f t="shared" si="3"/>
        <v>0</v>
      </c>
      <c r="G1617" s="51" t="str">
        <f t="shared" si="4"/>
        <v>50% of All SS</v>
      </c>
      <c r="H1617" s="51">
        <f>IF('Line By Line'!$E$14&lt;D1617,D1617-'Line By Line'!$E$14-E1617,0)</f>
        <v>514000</v>
      </c>
      <c r="I1617" s="52">
        <f>H1617*'SS taxation calculator'!$E$32</f>
        <v>436900</v>
      </c>
      <c r="J1617" s="52">
        <f t="shared" si="5"/>
        <v>0</v>
      </c>
      <c r="K1617" s="204" t="str">
        <f t="shared" si="6"/>
        <v>#DIV/0!</v>
      </c>
      <c r="L1617" s="54" t="str">
        <f>CONCATENATE("Adding $",ROUND(B1617/1000,1),"K actually added $",ROUND((B1617+(J1617-'SS taxation calculator'!$G$8))/1000,1),"K")</f>
        <v>Adding $558K actually added $558K</v>
      </c>
      <c r="M1617" s="61">
        <f>'SS taxation calculator'!$C$7+'SS taxation calculator'!$C$8+'SS taxation calculator'!$C$9+B1617</f>
        <v>558000</v>
      </c>
      <c r="N1617" s="55">
        <f>J1617+B1617+'SS taxation calculator'!$C$7</f>
        <v>558000</v>
      </c>
      <c r="O1617" s="55">
        <f t="shared" si="15"/>
        <v>31500</v>
      </c>
      <c r="P1617" s="132">
        <f>VLOOKUP('SS taxation calculator'!$C$12,'SS taxation calculator'!$BC$6:$BF$16,3,FALSE)</f>
        <v>0</v>
      </c>
      <c r="Q1617" s="132">
        <f>VLOOKUP('SS taxation calculator'!$C$12,'SS taxation calculator'!$BC$6:$BF$16,4,FALSE)</f>
        <v>0</v>
      </c>
      <c r="R1617" s="132">
        <f t="shared" si="8"/>
        <v>1</v>
      </c>
      <c r="S1617" s="205">
        <f>VLOOKUP('SS taxation calculator'!$C$12,'SS taxation calculator'!$BC$6:$BF$16,2,FALSE)</f>
        <v>0</v>
      </c>
      <c r="T1617" s="132">
        <f t="shared" si="9"/>
        <v>0</v>
      </c>
    </row>
    <row r="1618" ht="15.75" customHeight="1">
      <c r="A1618" s="55">
        <f t="shared" si="17"/>
        <v>527500</v>
      </c>
      <c r="B1618" s="52">
        <f t="shared" si="14"/>
        <v>559000</v>
      </c>
      <c r="C1618" s="51">
        <f>'SS taxation calculator'!$G$7</f>
        <v>0</v>
      </c>
      <c r="D1618" s="52">
        <f>'SS taxation calculator'!$C$7+B1618+'SS taxation calculator'!$C$8+'SS taxation calculator'!$C$9*0.5-'Line By Line'!$E$12</f>
        <v>559000</v>
      </c>
      <c r="E1618" s="52">
        <f>IF(D1618&lt;'Line By Line'!$E$14,0,MIN(D1618-'Line By Line'!$E$14,'Line By Line'!$E$16))</f>
        <v>12000</v>
      </c>
      <c r="F1618" s="52">
        <f t="shared" si="3"/>
        <v>0</v>
      </c>
      <c r="G1618" s="51" t="str">
        <f t="shared" si="4"/>
        <v>50% of All SS</v>
      </c>
      <c r="H1618" s="51">
        <f>IF('Line By Line'!$E$14&lt;D1618,D1618-'Line By Line'!$E$14-E1618,0)</f>
        <v>515000</v>
      </c>
      <c r="I1618" s="52">
        <f>H1618*'SS taxation calculator'!$E$32</f>
        <v>437750</v>
      </c>
      <c r="J1618" s="52">
        <f t="shared" si="5"/>
        <v>0</v>
      </c>
      <c r="K1618" s="204" t="str">
        <f t="shared" si="6"/>
        <v>#DIV/0!</v>
      </c>
      <c r="L1618" s="54" t="str">
        <f>CONCATENATE("Adding $",ROUND(B1618/1000,1),"K actually added $",ROUND((B1618+(J1618-'SS taxation calculator'!$G$8))/1000,1),"K")</f>
        <v>Adding $559K actually added $559K</v>
      </c>
      <c r="M1618" s="61">
        <f>'SS taxation calculator'!$C$7+'SS taxation calculator'!$C$8+'SS taxation calculator'!$C$9+B1618</f>
        <v>559000</v>
      </c>
      <c r="N1618" s="55">
        <f>J1618+B1618+'SS taxation calculator'!$C$7</f>
        <v>559000</v>
      </c>
      <c r="O1618" s="55">
        <f t="shared" si="15"/>
        <v>31500</v>
      </c>
      <c r="P1618" s="132">
        <f>VLOOKUP('SS taxation calculator'!$C$12,'SS taxation calculator'!$BC$6:$BF$16,3,FALSE)</f>
        <v>0</v>
      </c>
      <c r="Q1618" s="132">
        <f>VLOOKUP('SS taxation calculator'!$C$12,'SS taxation calculator'!$BC$6:$BF$16,4,FALSE)</f>
        <v>0</v>
      </c>
      <c r="R1618" s="132">
        <f t="shared" si="8"/>
        <v>1</v>
      </c>
      <c r="S1618" s="205">
        <f>VLOOKUP('SS taxation calculator'!$C$12,'SS taxation calculator'!$BC$6:$BF$16,2,FALSE)</f>
        <v>0</v>
      </c>
      <c r="T1618" s="132">
        <f t="shared" si="9"/>
        <v>0</v>
      </c>
    </row>
    <row r="1619" ht="15.75" customHeight="1">
      <c r="A1619" s="55">
        <f t="shared" si="17"/>
        <v>528500</v>
      </c>
      <c r="B1619" s="52">
        <f t="shared" si="14"/>
        <v>560000</v>
      </c>
      <c r="C1619" s="51">
        <f>'SS taxation calculator'!$G$7</f>
        <v>0</v>
      </c>
      <c r="D1619" s="52">
        <f>'SS taxation calculator'!$C$7+B1619+'SS taxation calculator'!$C$8+'SS taxation calculator'!$C$9*0.5-'Line By Line'!$E$12</f>
        <v>560000</v>
      </c>
      <c r="E1619" s="52">
        <f>IF(D1619&lt;'Line By Line'!$E$14,0,MIN(D1619-'Line By Line'!$E$14,'Line By Line'!$E$16))</f>
        <v>12000</v>
      </c>
      <c r="F1619" s="52">
        <f t="shared" si="3"/>
        <v>0</v>
      </c>
      <c r="G1619" s="51" t="str">
        <f t="shared" si="4"/>
        <v>50% of All SS</v>
      </c>
      <c r="H1619" s="51">
        <f>IF('Line By Line'!$E$14&lt;D1619,D1619-'Line By Line'!$E$14-E1619,0)</f>
        <v>516000</v>
      </c>
      <c r="I1619" s="52">
        <f>H1619*'SS taxation calculator'!$E$32</f>
        <v>438600</v>
      </c>
      <c r="J1619" s="52">
        <f t="shared" si="5"/>
        <v>0</v>
      </c>
      <c r="K1619" s="204" t="str">
        <f t="shared" si="6"/>
        <v>#DIV/0!</v>
      </c>
      <c r="L1619" s="54" t="str">
        <f>CONCATENATE("Adding $",ROUND(B1619/1000,1),"K actually added $",ROUND((B1619+(J1619-'SS taxation calculator'!$G$8))/1000,1),"K")</f>
        <v>Adding $560K actually added $560K</v>
      </c>
      <c r="M1619" s="61">
        <f>'SS taxation calculator'!$C$7+'SS taxation calculator'!$C$8+'SS taxation calculator'!$C$9+B1619</f>
        <v>560000</v>
      </c>
      <c r="N1619" s="55">
        <f>J1619+B1619+'SS taxation calculator'!$C$7</f>
        <v>560000</v>
      </c>
      <c r="O1619" s="55">
        <f t="shared" si="15"/>
        <v>31500</v>
      </c>
      <c r="P1619" s="132">
        <f>VLOOKUP('SS taxation calculator'!$C$12,'SS taxation calculator'!$BC$6:$BF$16,3,FALSE)</f>
        <v>0</v>
      </c>
      <c r="Q1619" s="132">
        <f>VLOOKUP('SS taxation calculator'!$C$12,'SS taxation calculator'!$BC$6:$BF$16,4,FALSE)</f>
        <v>0</v>
      </c>
      <c r="R1619" s="132">
        <f t="shared" si="8"/>
        <v>1</v>
      </c>
      <c r="S1619" s="205">
        <f>VLOOKUP('SS taxation calculator'!$C$12,'SS taxation calculator'!$BC$6:$BF$16,2,FALSE)</f>
        <v>0</v>
      </c>
      <c r="T1619" s="132">
        <f t="shared" si="9"/>
        <v>0</v>
      </c>
    </row>
    <row r="1620" ht="15.75" customHeight="1">
      <c r="A1620" s="55">
        <f t="shared" si="17"/>
        <v>529500</v>
      </c>
      <c r="B1620" s="52">
        <f t="shared" si="14"/>
        <v>561000</v>
      </c>
      <c r="C1620" s="51">
        <f>'SS taxation calculator'!$G$7</f>
        <v>0</v>
      </c>
      <c r="D1620" s="52">
        <f>'SS taxation calculator'!$C$7+B1620+'SS taxation calculator'!$C$8+'SS taxation calculator'!$C$9*0.5-'Line By Line'!$E$12</f>
        <v>561000</v>
      </c>
      <c r="E1620" s="52">
        <f>IF(D1620&lt;'Line By Line'!$E$14,0,MIN(D1620-'Line By Line'!$E$14,'Line By Line'!$E$16))</f>
        <v>12000</v>
      </c>
      <c r="F1620" s="52">
        <f t="shared" si="3"/>
        <v>0</v>
      </c>
      <c r="G1620" s="51" t="str">
        <f t="shared" si="4"/>
        <v>50% of All SS</v>
      </c>
      <c r="H1620" s="51">
        <f>IF('Line By Line'!$E$14&lt;D1620,D1620-'Line By Line'!$E$14-E1620,0)</f>
        <v>517000</v>
      </c>
      <c r="I1620" s="52">
        <f>H1620*'SS taxation calculator'!$E$32</f>
        <v>439450</v>
      </c>
      <c r="J1620" s="52">
        <f t="shared" si="5"/>
        <v>0</v>
      </c>
      <c r="K1620" s="204" t="str">
        <f t="shared" si="6"/>
        <v>#DIV/0!</v>
      </c>
      <c r="L1620" s="54" t="str">
        <f>CONCATENATE("Adding $",ROUND(B1620/1000,1),"K actually added $",ROUND((B1620+(J1620-'SS taxation calculator'!$G$8))/1000,1),"K")</f>
        <v>Adding $561K actually added $561K</v>
      </c>
      <c r="M1620" s="61">
        <f>'SS taxation calculator'!$C$7+'SS taxation calculator'!$C$8+'SS taxation calculator'!$C$9+B1620</f>
        <v>561000</v>
      </c>
      <c r="N1620" s="55">
        <f>J1620+B1620+'SS taxation calculator'!$C$7</f>
        <v>561000</v>
      </c>
      <c r="O1620" s="55">
        <f t="shared" si="15"/>
        <v>31500</v>
      </c>
      <c r="P1620" s="132">
        <f>VLOOKUP('SS taxation calculator'!$C$12,'SS taxation calculator'!$BC$6:$BF$16,3,FALSE)</f>
        <v>0</v>
      </c>
      <c r="Q1620" s="132">
        <f>VLOOKUP('SS taxation calculator'!$C$12,'SS taxation calculator'!$BC$6:$BF$16,4,FALSE)</f>
        <v>0</v>
      </c>
      <c r="R1620" s="132">
        <f t="shared" si="8"/>
        <v>1</v>
      </c>
      <c r="S1620" s="205">
        <f>VLOOKUP('SS taxation calculator'!$C$12,'SS taxation calculator'!$BC$6:$BF$16,2,FALSE)</f>
        <v>0</v>
      </c>
      <c r="T1620" s="132">
        <f t="shared" si="9"/>
        <v>0</v>
      </c>
    </row>
    <row r="1621" ht="15.75" customHeight="1">
      <c r="A1621" s="55">
        <f t="shared" si="17"/>
        <v>530500</v>
      </c>
      <c r="B1621" s="52">
        <f t="shared" si="14"/>
        <v>562000</v>
      </c>
      <c r="C1621" s="51">
        <f>'SS taxation calculator'!$G$7</f>
        <v>0</v>
      </c>
      <c r="D1621" s="52">
        <f>'SS taxation calculator'!$C$7+B1621+'SS taxation calculator'!$C$8+'SS taxation calculator'!$C$9*0.5-'Line By Line'!$E$12</f>
        <v>562000</v>
      </c>
      <c r="E1621" s="52">
        <f>IF(D1621&lt;'Line By Line'!$E$14,0,MIN(D1621-'Line By Line'!$E$14,'Line By Line'!$E$16))</f>
        <v>12000</v>
      </c>
      <c r="F1621" s="52">
        <f t="shared" si="3"/>
        <v>0</v>
      </c>
      <c r="G1621" s="51" t="str">
        <f t="shared" si="4"/>
        <v>50% of All SS</v>
      </c>
      <c r="H1621" s="51">
        <f>IF('Line By Line'!$E$14&lt;D1621,D1621-'Line By Line'!$E$14-E1621,0)</f>
        <v>518000</v>
      </c>
      <c r="I1621" s="52">
        <f>H1621*'SS taxation calculator'!$E$32</f>
        <v>440300</v>
      </c>
      <c r="J1621" s="52">
        <f t="shared" si="5"/>
        <v>0</v>
      </c>
      <c r="K1621" s="204" t="str">
        <f t="shared" si="6"/>
        <v>#DIV/0!</v>
      </c>
      <c r="L1621" s="54" t="str">
        <f>CONCATENATE("Adding $",ROUND(B1621/1000,1),"K actually added $",ROUND((B1621+(J1621-'SS taxation calculator'!$G$8))/1000,1),"K")</f>
        <v>Adding $562K actually added $562K</v>
      </c>
      <c r="M1621" s="61">
        <f>'SS taxation calculator'!$C$7+'SS taxation calculator'!$C$8+'SS taxation calculator'!$C$9+B1621</f>
        <v>562000</v>
      </c>
      <c r="N1621" s="55">
        <f>J1621+B1621+'SS taxation calculator'!$C$7</f>
        <v>562000</v>
      </c>
      <c r="O1621" s="55">
        <f t="shared" si="15"/>
        <v>31500</v>
      </c>
      <c r="P1621" s="132">
        <f>VLOOKUP('SS taxation calculator'!$C$12,'SS taxation calculator'!$BC$6:$BF$16,3,FALSE)</f>
        <v>0</v>
      </c>
      <c r="Q1621" s="132">
        <f>VLOOKUP('SS taxation calculator'!$C$12,'SS taxation calculator'!$BC$6:$BF$16,4,FALSE)</f>
        <v>0</v>
      </c>
      <c r="R1621" s="132">
        <f t="shared" si="8"/>
        <v>1</v>
      </c>
      <c r="S1621" s="205">
        <f>VLOOKUP('SS taxation calculator'!$C$12,'SS taxation calculator'!$BC$6:$BF$16,2,FALSE)</f>
        <v>0</v>
      </c>
      <c r="T1621" s="132">
        <f t="shared" si="9"/>
        <v>0</v>
      </c>
    </row>
    <row r="1622" ht="15.75" customHeight="1">
      <c r="A1622" s="55">
        <f t="shared" si="17"/>
        <v>531500</v>
      </c>
      <c r="B1622" s="52">
        <f t="shared" si="14"/>
        <v>563000</v>
      </c>
      <c r="C1622" s="51">
        <f>'SS taxation calculator'!$G$7</f>
        <v>0</v>
      </c>
      <c r="D1622" s="52">
        <f>'SS taxation calculator'!$C$7+B1622+'SS taxation calculator'!$C$8+'SS taxation calculator'!$C$9*0.5-'Line By Line'!$E$12</f>
        <v>563000</v>
      </c>
      <c r="E1622" s="52">
        <f>IF(D1622&lt;'Line By Line'!$E$14,0,MIN(D1622-'Line By Line'!$E$14,'Line By Line'!$E$16))</f>
        <v>12000</v>
      </c>
      <c r="F1622" s="52">
        <f t="shared" si="3"/>
        <v>0</v>
      </c>
      <c r="G1622" s="51" t="str">
        <f t="shared" si="4"/>
        <v>50% of All SS</v>
      </c>
      <c r="H1622" s="51">
        <f>IF('Line By Line'!$E$14&lt;D1622,D1622-'Line By Line'!$E$14-E1622,0)</f>
        <v>519000</v>
      </c>
      <c r="I1622" s="52">
        <f>H1622*'SS taxation calculator'!$E$32</f>
        <v>441150</v>
      </c>
      <c r="J1622" s="52">
        <f t="shared" si="5"/>
        <v>0</v>
      </c>
      <c r="K1622" s="204" t="str">
        <f t="shared" si="6"/>
        <v>#DIV/0!</v>
      </c>
      <c r="L1622" s="54" t="str">
        <f>CONCATENATE("Adding $",ROUND(B1622/1000,1),"K actually added $",ROUND((B1622+(J1622-'SS taxation calculator'!$G$8))/1000,1),"K")</f>
        <v>Adding $563K actually added $563K</v>
      </c>
      <c r="M1622" s="61">
        <f>'SS taxation calculator'!$C$7+'SS taxation calculator'!$C$8+'SS taxation calculator'!$C$9+B1622</f>
        <v>563000</v>
      </c>
      <c r="N1622" s="55">
        <f>J1622+B1622+'SS taxation calculator'!$C$7</f>
        <v>563000</v>
      </c>
      <c r="O1622" s="55">
        <f t="shared" si="15"/>
        <v>31500</v>
      </c>
      <c r="P1622" s="132">
        <f>VLOOKUP('SS taxation calculator'!$C$12,'SS taxation calculator'!$BC$6:$BF$16,3,FALSE)</f>
        <v>0</v>
      </c>
      <c r="Q1622" s="132">
        <f>VLOOKUP('SS taxation calculator'!$C$12,'SS taxation calculator'!$BC$6:$BF$16,4,FALSE)</f>
        <v>0</v>
      </c>
      <c r="R1622" s="132">
        <f t="shared" si="8"/>
        <v>1</v>
      </c>
      <c r="S1622" s="205">
        <f>VLOOKUP('SS taxation calculator'!$C$12,'SS taxation calculator'!$BC$6:$BF$16,2,FALSE)</f>
        <v>0</v>
      </c>
      <c r="T1622" s="132">
        <f t="shared" si="9"/>
        <v>0</v>
      </c>
    </row>
    <row r="1623" ht="15.75" customHeight="1">
      <c r="A1623" s="55">
        <f t="shared" si="17"/>
        <v>532500</v>
      </c>
      <c r="B1623" s="52">
        <f t="shared" si="14"/>
        <v>564000</v>
      </c>
      <c r="C1623" s="51">
        <f>'SS taxation calculator'!$G$7</f>
        <v>0</v>
      </c>
      <c r="D1623" s="52">
        <f>'SS taxation calculator'!$C$7+B1623+'SS taxation calculator'!$C$8+'SS taxation calculator'!$C$9*0.5-'Line By Line'!$E$12</f>
        <v>564000</v>
      </c>
      <c r="E1623" s="52">
        <f>IF(D1623&lt;'Line By Line'!$E$14,0,MIN(D1623-'Line By Line'!$E$14,'Line By Line'!$E$16))</f>
        <v>12000</v>
      </c>
      <c r="F1623" s="52">
        <f t="shared" si="3"/>
        <v>0</v>
      </c>
      <c r="G1623" s="51" t="str">
        <f t="shared" si="4"/>
        <v>50% of All SS</v>
      </c>
      <c r="H1623" s="51">
        <f>IF('Line By Line'!$E$14&lt;D1623,D1623-'Line By Line'!$E$14-E1623,0)</f>
        <v>520000</v>
      </c>
      <c r="I1623" s="52">
        <f>H1623*'SS taxation calculator'!$E$32</f>
        <v>442000</v>
      </c>
      <c r="J1623" s="52">
        <f t="shared" si="5"/>
        <v>0</v>
      </c>
      <c r="K1623" s="204" t="str">
        <f t="shared" si="6"/>
        <v>#DIV/0!</v>
      </c>
      <c r="L1623" s="54" t="str">
        <f>CONCATENATE("Adding $",ROUND(B1623/1000,1),"K actually added $",ROUND((B1623+(J1623-'SS taxation calculator'!$G$8))/1000,1),"K")</f>
        <v>Adding $564K actually added $564K</v>
      </c>
      <c r="M1623" s="61">
        <f>'SS taxation calculator'!$C$7+'SS taxation calculator'!$C$8+'SS taxation calculator'!$C$9+B1623</f>
        <v>564000</v>
      </c>
      <c r="N1623" s="55">
        <f>J1623+B1623+'SS taxation calculator'!$C$7</f>
        <v>564000</v>
      </c>
      <c r="O1623" s="55">
        <f t="shared" si="15"/>
        <v>31500</v>
      </c>
      <c r="P1623" s="132">
        <f>VLOOKUP('SS taxation calculator'!$C$12,'SS taxation calculator'!$BC$6:$BF$16,3,FALSE)</f>
        <v>0</v>
      </c>
      <c r="Q1623" s="132">
        <f>VLOOKUP('SS taxation calculator'!$C$12,'SS taxation calculator'!$BC$6:$BF$16,4,FALSE)</f>
        <v>0</v>
      </c>
      <c r="R1623" s="132">
        <f t="shared" si="8"/>
        <v>1</v>
      </c>
      <c r="S1623" s="205">
        <f>VLOOKUP('SS taxation calculator'!$C$12,'SS taxation calculator'!$BC$6:$BF$16,2,FALSE)</f>
        <v>0</v>
      </c>
      <c r="T1623" s="132">
        <f t="shared" si="9"/>
        <v>0</v>
      </c>
    </row>
    <row r="1624" ht="15.75" customHeight="1">
      <c r="A1624" s="55">
        <f t="shared" si="17"/>
        <v>533500</v>
      </c>
      <c r="B1624" s="52">
        <f t="shared" si="14"/>
        <v>565000</v>
      </c>
      <c r="C1624" s="51">
        <f>'SS taxation calculator'!$G$7</f>
        <v>0</v>
      </c>
      <c r="D1624" s="52">
        <f>'SS taxation calculator'!$C$7+B1624+'SS taxation calculator'!$C$8+'SS taxation calculator'!$C$9*0.5-'Line By Line'!$E$12</f>
        <v>565000</v>
      </c>
      <c r="E1624" s="52">
        <f>IF(D1624&lt;'Line By Line'!$E$14,0,MIN(D1624-'Line By Line'!$E$14,'Line By Line'!$E$16))</f>
        <v>12000</v>
      </c>
      <c r="F1624" s="52">
        <f t="shared" si="3"/>
        <v>0</v>
      </c>
      <c r="G1624" s="51" t="str">
        <f t="shared" si="4"/>
        <v>50% of All SS</v>
      </c>
      <c r="H1624" s="51">
        <f>IF('Line By Line'!$E$14&lt;D1624,D1624-'Line By Line'!$E$14-E1624,0)</f>
        <v>521000</v>
      </c>
      <c r="I1624" s="52">
        <f>H1624*'SS taxation calculator'!$E$32</f>
        <v>442850</v>
      </c>
      <c r="J1624" s="52">
        <f t="shared" si="5"/>
        <v>0</v>
      </c>
      <c r="K1624" s="204" t="str">
        <f t="shared" si="6"/>
        <v>#DIV/0!</v>
      </c>
      <c r="L1624" s="54" t="str">
        <f>CONCATENATE("Adding $",ROUND(B1624/1000,1),"K actually added $",ROUND((B1624+(J1624-'SS taxation calculator'!$G$8))/1000,1),"K")</f>
        <v>Adding $565K actually added $565K</v>
      </c>
      <c r="M1624" s="61">
        <f>'SS taxation calculator'!$C$7+'SS taxation calculator'!$C$8+'SS taxation calculator'!$C$9+B1624</f>
        <v>565000</v>
      </c>
      <c r="N1624" s="55">
        <f>J1624+B1624+'SS taxation calculator'!$C$7</f>
        <v>565000</v>
      </c>
      <c r="O1624" s="55">
        <f t="shared" si="15"/>
        <v>31500</v>
      </c>
      <c r="P1624" s="132">
        <f>VLOOKUP('SS taxation calculator'!$C$12,'SS taxation calculator'!$BC$6:$BF$16,3,FALSE)</f>
        <v>0</v>
      </c>
      <c r="Q1624" s="132">
        <f>VLOOKUP('SS taxation calculator'!$C$12,'SS taxation calculator'!$BC$6:$BF$16,4,FALSE)</f>
        <v>0</v>
      </c>
      <c r="R1624" s="132">
        <f t="shared" si="8"/>
        <v>1</v>
      </c>
      <c r="S1624" s="205">
        <f>VLOOKUP('SS taxation calculator'!$C$12,'SS taxation calculator'!$BC$6:$BF$16,2,FALSE)</f>
        <v>0</v>
      </c>
      <c r="T1624" s="132">
        <f t="shared" si="9"/>
        <v>0</v>
      </c>
    </row>
    <row r="1625" ht="15.75" customHeight="1">
      <c r="A1625" s="55">
        <f t="shared" si="17"/>
        <v>534500</v>
      </c>
      <c r="B1625" s="52">
        <f t="shared" si="14"/>
        <v>566000</v>
      </c>
      <c r="C1625" s="51">
        <f>'SS taxation calculator'!$G$7</f>
        <v>0</v>
      </c>
      <c r="D1625" s="52">
        <f>'SS taxation calculator'!$C$7+B1625+'SS taxation calculator'!$C$8+'SS taxation calculator'!$C$9*0.5-'Line By Line'!$E$12</f>
        <v>566000</v>
      </c>
      <c r="E1625" s="52">
        <f>IF(D1625&lt;'Line By Line'!$E$14,0,MIN(D1625-'Line By Line'!$E$14,'Line By Line'!$E$16))</f>
        <v>12000</v>
      </c>
      <c r="F1625" s="52">
        <f t="shared" si="3"/>
        <v>0</v>
      </c>
      <c r="G1625" s="51" t="str">
        <f t="shared" si="4"/>
        <v>50% of All SS</v>
      </c>
      <c r="H1625" s="51">
        <f>IF('Line By Line'!$E$14&lt;D1625,D1625-'Line By Line'!$E$14-E1625,0)</f>
        <v>522000</v>
      </c>
      <c r="I1625" s="52">
        <f>H1625*'SS taxation calculator'!$E$32</f>
        <v>443700</v>
      </c>
      <c r="J1625" s="52">
        <f t="shared" si="5"/>
        <v>0</v>
      </c>
      <c r="K1625" s="204" t="str">
        <f t="shared" si="6"/>
        <v>#DIV/0!</v>
      </c>
      <c r="L1625" s="54" t="str">
        <f>CONCATENATE("Adding $",ROUND(B1625/1000,1),"K actually added $",ROUND((B1625+(J1625-'SS taxation calculator'!$G$8))/1000,1),"K")</f>
        <v>Adding $566K actually added $566K</v>
      </c>
      <c r="M1625" s="61">
        <f>'SS taxation calculator'!$C$7+'SS taxation calculator'!$C$8+'SS taxation calculator'!$C$9+B1625</f>
        <v>566000</v>
      </c>
      <c r="N1625" s="55">
        <f>J1625+B1625+'SS taxation calculator'!$C$7</f>
        <v>566000</v>
      </c>
      <c r="O1625" s="55">
        <f t="shared" si="15"/>
        <v>31500</v>
      </c>
      <c r="P1625" s="132">
        <f>VLOOKUP('SS taxation calculator'!$C$12,'SS taxation calculator'!$BC$6:$BF$16,3,FALSE)</f>
        <v>0</v>
      </c>
      <c r="Q1625" s="132">
        <f>VLOOKUP('SS taxation calculator'!$C$12,'SS taxation calculator'!$BC$6:$BF$16,4,FALSE)</f>
        <v>0</v>
      </c>
      <c r="R1625" s="132">
        <f t="shared" si="8"/>
        <v>1</v>
      </c>
      <c r="S1625" s="205">
        <f>VLOOKUP('SS taxation calculator'!$C$12,'SS taxation calculator'!$BC$6:$BF$16,2,FALSE)</f>
        <v>0</v>
      </c>
      <c r="T1625" s="132">
        <f t="shared" si="9"/>
        <v>0</v>
      </c>
    </row>
    <row r="1626" ht="15.75" customHeight="1">
      <c r="A1626" s="55">
        <f t="shared" si="17"/>
        <v>535500</v>
      </c>
      <c r="B1626" s="52">
        <f t="shared" si="14"/>
        <v>567000</v>
      </c>
      <c r="C1626" s="51">
        <f>'SS taxation calculator'!$G$7</f>
        <v>0</v>
      </c>
      <c r="D1626" s="52">
        <f>'SS taxation calculator'!$C$7+B1626+'SS taxation calculator'!$C$8+'SS taxation calculator'!$C$9*0.5-'Line By Line'!$E$12</f>
        <v>567000</v>
      </c>
      <c r="E1626" s="52">
        <f>IF(D1626&lt;'Line By Line'!$E$14,0,MIN(D1626-'Line By Line'!$E$14,'Line By Line'!$E$16))</f>
        <v>12000</v>
      </c>
      <c r="F1626" s="52">
        <f t="shared" si="3"/>
        <v>0</v>
      </c>
      <c r="G1626" s="51" t="str">
        <f t="shared" si="4"/>
        <v>50% of All SS</v>
      </c>
      <c r="H1626" s="51">
        <f>IF('Line By Line'!$E$14&lt;D1626,D1626-'Line By Line'!$E$14-E1626,0)</f>
        <v>523000</v>
      </c>
      <c r="I1626" s="52">
        <f>H1626*'SS taxation calculator'!$E$32</f>
        <v>444550</v>
      </c>
      <c r="J1626" s="52">
        <f t="shared" si="5"/>
        <v>0</v>
      </c>
      <c r="K1626" s="204" t="str">
        <f t="shared" si="6"/>
        <v>#DIV/0!</v>
      </c>
      <c r="L1626" s="54" t="str">
        <f>CONCATENATE("Adding $",ROUND(B1626/1000,1),"K actually added $",ROUND((B1626+(J1626-'SS taxation calculator'!$G$8))/1000,1),"K")</f>
        <v>Adding $567K actually added $567K</v>
      </c>
      <c r="M1626" s="61">
        <f>'SS taxation calculator'!$C$7+'SS taxation calculator'!$C$8+'SS taxation calculator'!$C$9+B1626</f>
        <v>567000</v>
      </c>
      <c r="N1626" s="55">
        <f>J1626+B1626+'SS taxation calculator'!$C$7</f>
        <v>567000</v>
      </c>
      <c r="O1626" s="55">
        <f t="shared" si="15"/>
        <v>31500</v>
      </c>
      <c r="P1626" s="132">
        <f>VLOOKUP('SS taxation calculator'!$C$12,'SS taxation calculator'!$BC$6:$BF$16,3,FALSE)</f>
        <v>0</v>
      </c>
      <c r="Q1626" s="132">
        <f>VLOOKUP('SS taxation calculator'!$C$12,'SS taxation calculator'!$BC$6:$BF$16,4,FALSE)</f>
        <v>0</v>
      </c>
      <c r="R1626" s="132">
        <f t="shared" si="8"/>
        <v>1</v>
      </c>
      <c r="S1626" s="205">
        <f>VLOOKUP('SS taxation calculator'!$C$12,'SS taxation calculator'!$BC$6:$BF$16,2,FALSE)</f>
        <v>0</v>
      </c>
      <c r="T1626" s="132">
        <f t="shared" si="9"/>
        <v>0</v>
      </c>
    </row>
    <row r="1627" ht="15.75" customHeight="1">
      <c r="A1627" s="55">
        <f t="shared" si="17"/>
        <v>536500</v>
      </c>
      <c r="B1627" s="52">
        <f t="shared" si="14"/>
        <v>568000</v>
      </c>
      <c r="C1627" s="51">
        <f>'SS taxation calculator'!$G$7</f>
        <v>0</v>
      </c>
      <c r="D1627" s="52">
        <f>'SS taxation calculator'!$C$7+B1627+'SS taxation calculator'!$C$8+'SS taxation calculator'!$C$9*0.5-'Line By Line'!$E$12</f>
        <v>568000</v>
      </c>
      <c r="E1627" s="52">
        <f>IF(D1627&lt;'Line By Line'!$E$14,0,MIN(D1627-'Line By Line'!$E$14,'Line By Line'!$E$16))</f>
        <v>12000</v>
      </c>
      <c r="F1627" s="52">
        <f t="shared" si="3"/>
        <v>0</v>
      </c>
      <c r="G1627" s="51" t="str">
        <f t="shared" si="4"/>
        <v>50% of All SS</v>
      </c>
      <c r="H1627" s="51">
        <f>IF('Line By Line'!$E$14&lt;D1627,D1627-'Line By Line'!$E$14-E1627,0)</f>
        <v>524000</v>
      </c>
      <c r="I1627" s="52">
        <f>H1627*'SS taxation calculator'!$E$32</f>
        <v>445400</v>
      </c>
      <c r="J1627" s="52">
        <f t="shared" si="5"/>
        <v>0</v>
      </c>
      <c r="K1627" s="204" t="str">
        <f t="shared" si="6"/>
        <v>#DIV/0!</v>
      </c>
      <c r="L1627" s="54" t="str">
        <f>CONCATENATE("Adding $",ROUND(B1627/1000,1),"K actually added $",ROUND((B1627+(J1627-'SS taxation calculator'!$G$8))/1000,1),"K")</f>
        <v>Adding $568K actually added $568K</v>
      </c>
      <c r="M1627" s="61">
        <f>'SS taxation calculator'!$C$7+'SS taxation calculator'!$C$8+'SS taxation calculator'!$C$9+B1627</f>
        <v>568000</v>
      </c>
      <c r="N1627" s="55">
        <f>J1627+B1627+'SS taxation calculator'!$C$7</f>
        <v>568000</v>
      </c>
      <c r="O1627" s="55">
        <f t="shared" si="15"/>
        <v>31500</v>
      </c>
      <c r="P1627" s="132">
        <f>VLOOKUP('SS taxation calculator'!$C$12,'SS taxation calculator'!$BC$6:$BF$16,3,FALSE)</f>
        <v>0</v>
      </c>
      <c r="Q1627" s="132">
        <f>VLOOKUP('SS taxation calculator'!$C$12,'SS taxation calculator'!$BC$6:$BF$16,4,FALSE)</f>
        <v>0</v>
      </c>
      <c r="R1627" s="132">
        <f t="shared" si="8"/>
        <v>1</v>
      </c>
      <c r="S1627" s="205">
        <f>VLOOKUP('SS taxation calculator'!$C$12,'SS taxation calculator'!$BC$6:$BF$16,2,FALSE)</f>
        <v>0</v>
      </c>
      <c r="T1627" s="132">
        <f t="shared" si="9"/>
        <v>0</v>
      </c>
    </row>
    <row r="1628" ht="15.75" customHeight="1">
      <c r="A1628" s="55">
        <f t="shared" si="17"/>
        <v>537500</v>
      </c>
      <c r="B1628" s="52">
        <f t="shared" si="14"/>
        <v>569000</v>
      </c>
      <c r="C1628" s="51">
        <f>'SS taxation calculator'!$G$7</f>
        <v>0</v>
      </c>
      <c r="D1628" s="52">
        <f>'SS taxation calculator'!$C$7+B1628+'SS taxation calculator'!$C$8+'SS taxation calculator'!$C$9*0.5-'Line By Line'!$E$12</f>
        <v>569000</v>
      </c>
      <c r="E1628" s="52">
        <f>IF(D1628&lt;'Line By Line'!$E$14,0,MIN(D1628-'Line By Line'!$E$14,'Line By Line'!$E$16))</f>
        <v>12000</v>
      </c>
      <c r="F1628" s="52">
        <f t="shared" si="3"/>
        <v>0</v>
      </c>
      <c r="G1628" s="51" t="str">
        <f t="shared" si="4"/>
        <v>50% of All SS</v>
      </c>
      <c r="H1628" s="51">
        <f>IF('Line By Line'!$E$14&lt;D1628,D1628-'Line By Line'!$E$14-E1628,0)</f>
        <v>525000</v>
      </c>
      <c r="I1628" s="52">
        <f>H1628*'SS taxation calculator'!$E$32</f>
        <v>446250</v>
      </c>
      <c r="J1628" s="52">
        <f t="shared" si="5"/>
        <v>0</v>
      </c>
      <c r="K1628" s="204" t="str">
        <f t="shared" si="6"/>
        <v>#DIV/0!</v>
      </c>
      <c r="L1628" s="54" t="str">
        <f>CONCATENATE("Adding $",ROUND(B1628/1000,1),"K actually added $",ROUND((B1628+(J1628-'SS taxation calculator'!$G$8))/1000,1),"K")</f>
        <v>Adding $569K actually added $569K</v>
      </c>
      <c r="M1628" s="61">
        <f>'SS taxation calculator'!$C$7+'SS taxation calculator'!$C$8+'SS taxation calculator'!$C$9+B1628</f>
        <v>569000</v>
      </c>
      <c r="N1628" s="55">
        <f>J1628+B1628+'SS taxation calculator'!$C$7</f>
        <v>569000</v>
      </c>
      <c r="O1628" s="55">
        <f t="shared" si="15"/>
        <v>31500</v>
      </c>
      <c r="P1628" s="132">
        <f>VLOOKUP('SS taxation calculator'!$C$12,'SS taxation calculator'!$BC$6:$BF$16,3,FALSE)</f>
        <v>0</v>
      </c>
      <c r="Q1628" s="132">
        <f>VLOOKUP('SS taxation calculator'!$C$12,'SS taxation calculator'!$BC$6:$BF$16,4,FALSE)</f>
        <v>0</v>
      </c>
      <c r="R1628" s="132">
        <f t="shared" si="8"/>
        <v>1</v>
      </c>
      <c r="S1628" s="205">
        <f>VLOOKUP('SS taxation calculator'!$C$12,'SS taxation calculator'!$BC$6:$BF$16,2,FALSE)</f>
        <v>0</v>
      </c>
      <c r="T1628" s="132">
        <f t="shared" si="9"/>
        <v>0</v>
      </c>
    </row>
    <row r="1629" ht="15.75" customHeight="1">
      <c r="A1629" s="55">
        <f t="shared" si="17"/>
        <v>538500</v>
      </c>
      <c r="B1629" s="52">
        <f t="shared" si="14"/>
        <v>570000</v>
      </c>
      <c r="C1629" s="51">
        <f>'SS taxation calculator'!$G$7</f>
        <v>0</v>
      </c>
      <c r="D1629" s="52">
        <f>'SS taxation calculator'!$C$7+B1629+'SS taxation calculator'!$C$8+'SS taxation calculator'!$C$9*0.5-'Line By Line'!$E$12</f>
        <v>570000</v>
      </c>
      <c r="E1629" s="52">
        <f>IF(D1629&lt;'Line By Line'!$E$14,0,MIN(D1629-'Line By Line'!$E$14,'Line By Line'!$E$16))</f>
        <v>12000</v>
      </c>
      <c r="F1629" s="52">
        <f t="shared" si="3"/>
        <v>0</v>
      </c>
      <c r="G1629" s="51" t="str">
        <f t="shared" si="4"/>
        <v>50% of All SS</v>
      </c>
      <c r="H1629" s="51">
        <f>IF('Line By Line'!$E$14&lt;D1629,D1629-'Line By Line'!$E$14-E1629,0)</f>
        <v>526000</v>
      </c>
      <c r="I1629" s="52">
        <f>H1629*'SS taxation calculator'!$E$32</f>
        <v>447100</v>
      </c>
      <c r="J1629" s="52">
        <f t="shared" si="5"/>
        <v>0</v>
      </c>
      <c r="K1629" s="204" t="str">
        <f t="shared" si="6"/>
        <v>#DIV/0!</v>
      </c>
      <c r="L1629" s="54" t="str">
        <f>CONCATENATE("Adding $",ROUND(B1629/1000,1),"K actually added $",ROUND((B1629+(J1629-'SS taxation calculator'!$G$8))/1000,1),"K")</f>
        <v>Adding $570K actually added $570K</v>
      </c>
      <c r="M1629" s="61">
        <f>'SS taxation calculator'!$C$7+'SS taxation calculator'!$C$8+'SS taxation calculator'!$C$9+B1629</f>
        <v>570000</v>
      </c>
      <c r="N1629" s="55">
        <f>J1629+B1629+'SS taxation calculator'!$C$7</f>
        <v>570000</v>
      </c>
      <c r="O1629" s="55">
        <f t="shared" si="15"/>
        <v>31500</v>
      </c>
      <c r="P1629" s="132">
        <f>VLOOKUP('SS taxation calculator'!$C$12,'SS taxation calculator'!$BC$6:$BF$16,3,FALSE)</f>
        <v>0</v>
      </c>
      <c r="Q1629" s="132">
        <f>VLOOKUP('SS taxation calculator'!$C$12,'SS taxation calculator'!$BC$6:$BF$16,4,FALSE)</f>
        <v>0</v>
      </c>
      <c r="R1629" s="132">
        <f t="shared" si="8"/>
        <v>1</v>
      </c>
      <c r="S1629" s="205">
        <f>VLOOKUP('SS taxation calculator'!$C$12,'SS taxation calculator'!$BC$6:$BF$16,2,FALSE)</f>
        <v>0</v>
      </c>
      <c r="T1629" s="132">
        <f t="shared" si="9"/>
        <v>0</v>
      </c>
    </row>
    <row r="1630" ht="15.75" customHeight="1">
      <c r="A1630" s="55">
        <f t="shared" si="17"/>
        <v>539500</v>
      </c>
      <c r="B1630" s="52">
        <f t="shared" si="14"/>
        <v>571000</v>
      </c>
      <c r="C1630" s="51">
        <f>'SS taxation calculator'!$G$7</f>
        <v>0</v>
      </c>
      <c r="D1630" s="52">
        <f>'SS taxation calculator'!$C$7+B1630+'SS taxation calculator'!$C$8+'SS taxation calculator'!$C$9*0.5-'Line By Line'!$E$12</f>
        <v>571000</v>
      </c>
      <c r="E1630" s="52">
        <f>IF(D1630&lt;'Line By Line'!$E$14,0,MIN(D1630-'Line By Line'!$E$14,'Line By Line'!$E$16))</f>
        <v>12000</v>
      </c>
      <c r="F1630" s="52">
        <f t="shared" si="3"/>
        <v>0</v>
      </c>
      <c r="G1630" s="51" t="str">
        <f t="shared" si="4"/>
        <v>50% of All SS</v>
      </c>
      <c r="H1630" s="51">
        <f>IF('Line By Line'!$E$14&lt;D1630,D1630-'Line By Line'!$E$14-E1630,0)</f>
        <v>527000</v>
      </c>
      <c r="I1630" s="52">
        <f>H1630*'SS taxation calculator'!$E$32</f>
        <v>447950</v>
      </c>
      <c r="J1630" s="52">
        <f t="shared" si="5"/>
        <v>0</v>
      </c>
      <c r="K1630" s="204" t="str">
        <f t="shared" si="6"/>
        <v>#DIV/0!</v>
      </c>
      <c r="L1630" s="54" t="str">
        <f>CONCATENATE("Adding $",ROUND(B1630/1000,1),"K actually added $",ROUND((B1630+(J1630-'SS taxation calculator'!$G$8))/1000,1),"K")</f>
        <v>Adding $571K actually added $571K</v>
      </c>
      <c r="M1630" s="61">
        <f>'SS taxation calculator'!$C$7+'SS taxation calculator'!$C$8+'SS taxation calculator'!$C$9+B1630</f>
        <v>571000</v>
      </c>
      <c r="N1630" s="55">
        <f>J1630+B1630+'SS taxation calculator'!$C$7</f>
        <v>571000</v>
      </c>
      <c r="O1630" s="55">
        <f t="shared" si="15"/>
        <v>31500</v>
      </c>
      <c r="P1630" s="132">
        <f>VLOOKUP('SS taxation calculator'!$C$12,'SS taxation calculator'!$BC$6:$BF$16,3,FALSE)</f>
        <v>0</v>
      </c>
      <c r="Q1630" s="132">
        <f>VLOOKUP('SS taxation calculator'!$C$12,'SS taxation calculator'!$BC$6:$BF$16,4,FALSE)</f>
        <v>0</v>
      </c>
      <c r="R1630" s="132">
        <f t="shared" si="8"/>
        <v>1</v>
      </c>
      <c r="S1630" s="205">
        <f>VLOOKUP('SS taxation calculator'!$C$12,'SS taxation calculator'!$BC$6:$BF$16,2,FALSE)</f>
        <v>0</v>
      </c>
      <c r="T1630" s="132">
        <f t="shared" si="9"/>
        <v>0</v>
      </c>
    </row>
    <row r="1631" ht="15.75" customHeight="1">
      <c r="A1631" s="55">
        <f t="shared" si="17"/>
        <v>540500</v>
      </c>
      <c r="B1631" s="52">
        <f t="shared" si="14"/>
        <v>572000</v>
      </c>
      <c r="C1631" s="51">
        <f>'SS taxation calculator'!$G$7</f>
        <v>0</v>
      </c>
      <c r="D1631" s="52">
        <f>'SS taxation calculator'!$C$7+B1631+'SS taxation calculator'!$C$8+'SS taxation calculator'!$C$9*0.5-'Line By Line'!$E$12</f>
        <v>572000</v>
      </c>
      <c r="E1631" s="52">
        <f>IF(D1631&lt;'Line By Line'!$E$14,0,MIN(D1631-'Line By Line'!$E$14,'Line By Line'!$E$16))</f>
        <v>12000</v>
      </c>
      <c r="F1631" s="52">
        <f t="shared" si="3"/>
        <v>0</v>
      </c>
      <c r="G1631" s="51" t="str">
        <f t="shared" si="4"/>
        <v>50% of All SS</v>
      </c>
      <c r="H1631" s="51">
        <f>IF('Line By Line'!$E$14&lt;D1631,D1631-'Line By Line'!$E$14-E1631,0)</f>
        <v>528000</v>
      </c>
      <c r="I1631" s="52">
        <f>H1631*'SS taxation calculator'!$E$32</f>
        <v>448800</v>
      </c>
      <c r="J1631" s="52">
        <f t="shared" si="5"/>
        <v>0</v>
      </c>
      <c r="K1631" s="204" t="str">
        <f t="shared" si="6"/>
        <v>#DIV/0!</v>
      </c>
      <c r="L1631" s="54" t="str">
        <f>CONCATENATE("Adding $",ROUND(B1631/1000,1),"K actually added $",ROUND((B1631+(J1631-'SS taxation calculator'!$G$8))/1000,1),"K")</f>
        <v>Adding $572K actually added $572K</v>
      </c>
      <c r="M1631" s="61">
        <f>'SS taxation calculator'!$C$7+'SS taxation calculator'!$C$8+'SS taxation calculator'!$C$9+B1631</f>
        <v>572000</v>
      </c>
      <c r="N1631" s="55">
        <f>J1631+B1631+'SS taxation calculator'!$C$7</f>
        <v>572000</v>
      </c>
      <c r="O1631" s="55">
        <f t="shared" si="15"/>
        <v>31500</v>
      </c>
      <c r="P1631" s="132">
        <f>VLOOKUP('SS taxation calculator'!$C$12,'SS taxation calculator'!$BC$6:$BF$16,3,FALSE)</f>
        <v>0</v>
      </c>
      <c r="Q1631" s="132">
        <f>VLOOKUP('SS taxation calculator'!$C$12,'SS taxation calculator'!$BC$6:$BF$16,4,FALSE)</f>
        <v>0</v>
      </c>
      <c r="R1631" s="132">
        <f t="shared" si="8"/>
        <v>1</v>
      </c>
      <c r="S1631" s="205">
        <f>VLOOKUP('SS taxation calculator'!$C$12,'SS taxation calculator'!$BC$6:$BF$16,2,FALSE)</f>
        <v>0</v>
      </c>
      <c r="T1631" s="132">
        <f t="shared" si="9"/>
        <v>0</v>
      </c>
    </row>
    <row r="1632" ht="15.75" customHeight="1">
      <c r="A1632" s="55">
        <f t="shared" si="17"/>
        <v>541500</v>
      </c>
      <c r="B1632" s="52">
        <f t="shared" si="14"/>
        <v>573000</v>
      </c>
      <c r="C1632" s="51">
        <f>'SS taxation calculator'!$G$7</f>
        <v>0</v>
      </c>
      <c r="D1632" s="52">
        <f>'SS taxation calculator'!$C$7+B1632+'SS taxation calculator'!$C$8+'SS taxation calculator'!$C$9*0.5-'Line By Line'!$E$12</f>
        <v>573000</v>
      </c>
      <c r="E1632" s="52">
        <f>IF(D1632&lt;'Line By Line'!$E$14,0,MIN(D1632-'Line By Line'!$E$14,'Line By Line'!$E$16))</f>
        <v>12000</v>
      </c>
      <c r="F1632" s="52">
        <f t="shared" si="3"/>
        <v>0</v>
      </c>
      <c r="G1632" s="51" t="str">
        <f t="shared" si="4"/>
        <v>50% of All SS</v>
      </c>
      <c r="H1632" s="51">
        <f>IF('Line By Line'!$E$14&lt;D1632,D1632-'Line By Line'!$E$14-E1632,0)</f>
        <v>529000</v>
      </c>
      <c r="I1632" s="52">
        <f>H1632*'SS taxation calculator'!$E$32</f>
        <v>449650</v>
      </c>
      <c r="J1632" s="52">
        <f t="shared" si="5"/>
        <v>0</v>
      </c>
      <c r="K1632" s="204" t="str">
        <f t="shared" si="6"/>
        <v>#DIV/0!</v>
      </c>
      <c r="L1632" s="54" t="str">
        <f>CONCATENATE("Adding $",ROUND(B1632/1000,1),"K actually added $",ROUND((B1632+(J1632-'SS taxation calculator'!$G$8))/1000,1),"K")</f>
        <v>Adding $573K actually added $573K</v>
      </c>
      <c r="M1632" s="61">
        <f>'SS taxation calculator'!$C$7+'SS taxation calculator'!$C$8+'SS taxation calculator'!$C$9+B1632</f>
        <v>573000</v>
      </c>
      <c r="N1632" s="55">
        <f>J1632+B1632+'SS taxation calculator'!$C$7</f>
        <v>573000</v>
      </c>
      <c r="O1632" s="55">
        <f t="shared" si="15"/>
        <v>31500</v>
      </c>
      <c r="P1632" s="132">
        <f>VLOOKUP('SS taxation calculator'!$C$12,'SS taxation calculator'!$BC$6:$BF$16,3,FALSE)</f>
        <v>0</v>
      </c>
      <c r="Q1632" s="132">
        <f>VLOOKUP('SS taxation calculator'!$C$12,'SS taxation calculator'!$BC$6:$BF$16,4,FALSE)</f>
        <v>0</v>
      </c>
      <c r="R1632" s="132">
        <f t="shared" si="8"/>
        <v>1</v>
      </c>
      <c r="S1632" s="205">
        <f>VLOOKUP('SS taxation calculator'!$C$12,'SS taxation calculator'!$BC$6:$BF$16,2,FALSE)</f>
        <v>0</v>
      </c>
      <c r="T1632" s="132">
        <f t="shared" si="9"/>
        <v>0</v>
      </c>
    </row>
    <row r="1633" ht="15.75" customHeight="1">
      <c r="A1633" s="55">
        <f t="shared" si="17"/>
        <v>542500</v>
      </c>
      <c r="B1633" s="52">
        <f t="shared" si="14"/>
        <v>574000</v>
      </c>
      <c r="C1633" s="51">
        <f>'SS taxation calculator'!$G$7</f>
        <v>0</v>
      </c>
      <c r="D1633" s="52">
        <f>'SS taxation calculator'!$C$7+B1633+'SS taxation calculator'!$C$8+'SS taxation calculator'!$C$9*0.5-'Line By Line'!$E$12</f>
        <v>574000</v>
      </c>
      <c r="E1633" s="52">
        <f>IF(D1633&lt;'Line By Line'!$E$14,0,MIN(D1633-'Line By Line'!$E$14,'Line By Line'!$E$16))</f>
        <v>12000</v>
      </c>
      <c r="F1633" s="52">
        <f t="shared" si="3"/>
        <v>0</v>
      </c>
      <c r="G1633" s="51" t="str">
        <f t="shared" si="4"/>
        <v>50% of All SS</v>
      </c>
      <c r="H1633" s="51">
        <f>IF('Line By Line'!$E$14&lt;D1633,D1633-'Line By Line'!$E$14-E1633,0)</f>
        <v>530000</v>
      </c>
      <c r="I1633" s="52">
        <f>H1633*'SS taxation calculator'!$E$32</f>
        <v>450500</v>
      </c>
      <c r="J1633" s="52">
        <f t="shared" si="5"/>
        <v>0</v>
      </c>
      <c r="K1633" s="204" t="str">
        <f t="shared" si="6"/>
        <v>#DIV/0!</v>
      </c>
      <c r="L1633" s="54" t="str">
        <f>CONCATENATE("Adding $",ROUND(B1633/1000,1),"K actually added $",ROUND((B1633+(J1633-'SS taxation calculator'!$G$8))/1000,1),"K")</f>
        <v>Adding $574K actually added $574K</v>
      </c>
      <c r="M1633" s="61">
        <f>'SS taxation calculator'!$C$7+'SS taxation calculator'!$C$8+'SS taxation calculator'!$C$9+B1633</f>
        <v>574000</v>
      </c>
      <c r="N1633" s="55">
        <f>J1633+B1633+'SS taxation calculator'!$C$7</f>
        <v>574000</v>
      </c>
      <c r="O1633" s="55">
        <f t="shared" si="15"/>
        <v>31500</v>
      </c>
      <c r="P1633" s="132">
        <f>VLOOKUP('SS taxation calculator'!$C$12,'SS taxation calculator'!$BC$6:$BF$16,3,FALSE)</f>
        <v>0</v>
      </c>
      <c r="Q1633" s="132">
        <f>VLOOKUP('SS taxation calculator'!$C$12,'SS taxation calculator'!$BC$6:$BF$16,4,FALSE)</f>
        <v>0</v>
      </c>
      <c r="R1633" s="132">
        <f t="shared" si="8"/>
        <v>1</v>
      </c>
      <c r="S1633" s="205">
        <f>VLOOKUP('SS taxation calculator'!$C$12,'SS taxation calculator'!$BC$6:$BF$16,2,FALSE)</f>
        <v>0</v>
      </c>
      <c r="T1633" s="132">
        <f t="shared" si="9"/>
        <v>0</v>
      </c>
    </row>
    <row r="1634" ht="15.75" customHeight="1">
      <c r="A1634" s="55">
        <f t="shared" si="17"/>
        <v>543500</v>
      </c>
      <c r="B1634" s="52">
        <f t="shared" si="14"/>
        <v>575000</v>
      </c>
      <c r="C1634" s="51">
        <f>'SS taxation calculator'!$G$7</f>
        <v>0</v>
      </c>
      <c r="D1634" s="52">
        <f>'SS taxation calculator'!$C$7+B1634+'SS taxation calculator'!$C$8+'SS taxation calculator'!$C$9*0.5-'Line By Line'!$E$12</f>
        <v>575000</v>
      </c>
      <c r="E1634" s="52">
        <f>IF(D1634&lt;'Line By Line'!$E$14,0,MIN(D1634-'Line By Line'!$E$14,'Line By Line'!$E$16))</f>
        <v>12000</v>
      </c>
      <c r="F1634" s="52">
        <f t="shared" si="3"/>
        <v>0</v>
      </c>
      <c r="G1634" s="51" t="str">
        <f t="shared" si="4"/>
        <v>50% of All SS</v>
      </c>
      <c r="H1634" s="51">
        <f>IF('Line By Line'!$E$14&lt;D1634,D1634-'Line By Line'!$E$14-E1634,0)</f>
        <v>531000</v>
      </c>
      <c r="I1634" s="52">
        <f>H1634*'SS taxation calculator'!$E$32</f>
        <v>451350</v>
      </c>
      <c r="J1634" s="52">
        <f t="shared" si="5"/>
        <v>0</v>
      </c>
      <c r="K1634" s="204" t="str">
        <f t="shared" si="6"/>
        <v>#DIV/0!</v>
      </c>
      <c r="L1634" s="54" t="str">
        <f>CONCATENATE("Adding $",ROUND(B1634/1000,1),"K actually added $",ROUND((B1634+(J1634-'SS taxation calculator'!$G$8))/1000,1),"K")</f>
        <v>Adding $575K actually added $575K</v>
      </c>
      <c r="M1634" s="61">
        <f>'SS taxation calculator'!$C$7+'SS taxation calculator'!$C$8+'SS taxation calculator'!$C$9+B1634</f>
        <v>575000</v>
      </c>
      <c r="N1634" s="55">
        <f>J1634+B1634+'SS taxation calculator'!$C$7</f>
        <v>575000</v>
      </c>
      <c r="O1634" s="55">
        <f t="shared" si="15"/>
        <v>31500</v>
      </c>
      <c r="P1634" s="132">
        <f>VLOOKUP('SS taxation calculator'!$C$12,'SS taxation calculator'!$BC$6:$BF$16,3,FALSE)</f>
        <v>0</v>
      </c>
      <c r="Q1634" s="132">
        <f>VLOOKUP('SS taxation calculator'!$C$12,'SS taxation calculator'!$BC$6:$BF$16,4,FALSE)</f>
        <v>0</v>
      </c>
      <c r="R1634" s="132">
        <f t="shared" si="8"/>
        <v>1</v>
      </c>
      <c r="S1634" s="205">
        <f>VLOOKUP('SS taxation calculator'!$C$12,'SS taxation calculator'!$BC$6:$BF$16,2,FALSE)</f>
        <v>0</v>
      </c>
      <c r="T1634" s="132">
        <f t="shared" si="9"/>
        <v>0</v>
      </c>
    </row>
    <row r="1635" ht="15.75" customHeight="1">
      <c r="A1635" s="55">
        <f t="shared" si="17"/>
        <v>544500</v>
      </c>
      <c r="B1635" s="52">
        <f t="shared" si="14"/>
        <v>576000</v>
      </c>
      <c r="C1635" s="51">
        <f>'SS taxation calculator'!$G$7</f>
        <v>0</v>
      </c>
      <c r="D1635" s="52">
        <f>'SS taxation calculator'!$C$7+B1635+'SS taxation calculator'!$C$8+'SS taxation calculator'!$C$9*0.5-'Line By Line'!$E$12</f>
        <v>576000</v>
      </c>
      <c r="E1635" s="52">
        <f>IF(D1635&lt;'Line By Line'!$E$14,0,MIN(D1635-'Line By Line'!$E$14,'Line By Line'!$E$16))</f>
        <v>12000</v>
      </c>
      <c r="F1635" s="52">
        <f t="shared" si="3"/>
        <v>0</v>
      </c>
      <c r="G1635" s="51" t="str">
        <f t="shared" si="4"/>
        <v>50% of All SS</v>
      </c>
      <c r="H1635" s="51">
        <f>IF('Line By Line'!$E$14&lt;D1635,D1635-'Line By Line'!$E$14-E1635,0)</f>
        <v>532000</v>
      </c>
      <c r="I1635" s="52">
        <f>H1635*'SS taxation calculator'!$E$32</f>
        <v>452200</v>
      </c>
      <c r="J1635" s="52">
        <f t="shared" si="5"/>
        <v>0</v>
      </c>
      <c r="K1635" s="204" t="str">
        <f t="shared" si="6"/>
        <v>#DIV/0!</v>
      </c>
      <c r="L1635" s="54" t="str">
        <f>CONCATENATE("Adding $",ROUND(B1635/1000,1),"K actually added $",ROUND((B1635+(J1635-'SS taxation calculator'!$G$8))/1000,1),"K")</f>
        <v>Adding $576K actually added $576K</v>
      </c>
      <c r="M1635" s="61">
        <f>'SS taxation calculator'!$C$7+'SS taxation calculator'!$C$8+'SS taxation calculator'!$C$9+B1635</f>
        <v>576000</v>
      </c>
      <c r="N1635" s="55">
        <f>J1635+B1635+'SS taxation calculator'!$C$7</f>
        <v>576000</v>
      </c>
      <c r="O1635" s="55">
        <f t="shared" si="15"/>
        <v>31500</v>
      </c>
      <c r="P1635" s="132">
        <f>VLOOKUP('SS taxation calculator'!$C$12,'SS taxation calculator'!$BC$6:$BF$16,3,FALSE)</f>
        <v>0</v>
      </c>
      <c r="Q1635" s="132">
        <f>VLOOKUP('SS taxation calculator'!$C$12,'SS taxation calculator'!$BC$6:$BF$16,4,FALSE)</f>
        <v>0</v>
      </c>
      <c r="R1635" s="132">
        <f t="shared" si="8"/>
        <v>1</v>
      </c>
      <c r="S1635" s="205">
        <f>VLOOKUP('SS taxation calculator'!$C$12,'SS taxation calculator'!$BC$6:$BF$16,2,FALSE)</f>
        <v>0</v>
      </c>
      <c r="T1635" s="132">
        <f t="shared" si="9"/>
        <v>0</v>
      </c>
    </row>
    <row r="1636" ht="15.75" customHeight="1">
      <c r="A1636" s="55">
        <f t="shared" si="17"/>
        <v>545500</v>
      </c>
      <c r="B1636" s="52">
        <f t="shared" si="14"/>
        <v>577000</v>
      </c>
      <c r="C1636" s="51">
        <f>'SS taxation calculator'!$G$7</f>
        <v>0</v>
      </c>
      <c r="D1636" s="52">
        <f>'SS taxation calculator'!$C$7+B1636+'SS taxation calculator'!$C$8+'SS taxation calculator'!$C$9*0.5-'Line By Line'!$E$12</f>
        <v>577000</v>
      </c>
      <c r="E1636" s="52">
        <f>IF(D1636&lt;'Line By Line'!$E$14,0,MIN(D1636-'Line By Line'!$E$14,'Line By Line'!$E$16))</f>
        <v>12000</v>
      </c>
      <c r="F1636" s="52">
        <f t="shared" si="3"/>
        <v>0</v>
      </c>
      <c r="G1636" s="51" t="str">
        <f t="shared" si="4"/>
        <v>50% of All SS</v>
      </c>
      <c r="H1636" s="51">
        <f>IF('Line By Line'!$E$14&lt;D1636,D1636-'Line By Line'!$E$14-E1636,0)</f>
        <v>533000</v>
      </c>
      <c r="I1636" s="52">
        <f>H1636*'SS taxation calculator'!$E$32</f>
        <v>453050</v>
      </c>
      <c r="J1636" s="52">
        <f t="shared" si="5"/>
        <v>0</v>
      </c>
      <c r="K1636" s="204" t="str">
        <f t="shared" si="6"/>
        <v>#DIV/0!</v>
      </c>
      <c r="L1636" s="54" t="str">
        <f>CONCATENATE("Adding $",ROUND(B1636/1000,1),"K actually added $",ROUND((B1636+(J1636-'SS taxation calculator'!$G$8))/1000,1),"K")</f>
        <v>Adding $577K actually added $577K</v>
      </c>
      <c r="M1636" s="61">
        <f>'SS taxation calculator'!$C$7+'SS taxation calculator'!$C$8+'SS taxation calculator'!$C$9+B1636</f>
        <v>577000</v>
      </c>
      <c r="N1636" s="55">
        <f>J1636+B1636+'SS taxation calculator'!$C$7</f>
        <v>577000</v>
      </c>
      <c r="O1636" s="55">
        <f t="shared" si="15"/>
        <v>31500</v>
      </c>
      <c r="P1636" s="132">
        <f>VLOOKUP('SS taxation calculator'!$C$12,'SS taxation calculator'!$BC$6:$BF$16,3,FALSE)</f>
        <v>0</v>
      </c>
      <c r="Q1636" s="132">
        <f>VLOOKUP('SS taxation calculator'!$C$12,'SS taxation calculator'!$BC$6:$BF$16,4,FALSE)</f>
        <v>0</v>
      </c>
      <c r="R1636" s="132">
        <f t="shared" si="8"/>
        <v>1</v>
      </c>
      <c r="S1636" s="205">
        <f>VLOOKUP('SS taxation calculator'!$C$12,'SS taxation calculator'!$BC$6:$BF$16,2,FALSE)</f>
        <v>0</v>
      </c>
      <c r="T1636" s="132">
        <f t="shared" si="9"/>
        <v>0</v>
      </c>
    </row>
    <row r="1637" ht="15.75" customHeight="1">
      <c r="A1637" s="55">
        <f t="shared" si="17"/>
        <v>546500</v>
      </c>
      <c r="B1637" s="52">
        <f t="shared" si="14"/>
        <v>578000</v>
      </c>
      <c r="C1637" s="51">
        <f>'SS taxation calculator'!$G$7</f>
        <v>0</v>
      </c>
      <c r="D1637" s="52">
        <f>'SS taxation calculator'!$C$7+B1637+'SS taxation calculator'!$C$8+'SS taxation calculator'!$C$9*0.5-'Line By Line'!$E$12</f>
        <v>578000</v>
      </c>
      <c r="E1637" s="52">
        <f>IF(D1637&lt;'Line By Line'!$E$14,0,MIN(D1637-'Line By Line'!$E$14,'Line By Line'!$E$16))</f>
        <v>12000</v>
      </c>
      <c r="F1637" s="52">
        <f t="shared" si="3"/>
        <v>0</v>
      </c>
      <c r="G1637" s="51" t="str">
        <f t="shared" si="4"/>
        <v>50% of All SS</v>
      </c>
      <c r="H1637" s="51">
        <f>IF('Line By Line'!$E$14&lt;D1637,D1637-'Line By Line'!$E$14-E1637,0)</f>
        <v>534000</v>
      </c>
      <c r="I1637" s="52">
        <f>H1637*'SS taxation calculator'!$E$32</f>
        <v>453900</v>
      </c>
      <c r="J1637" s="52">
        <f t="shared" si="5"/>
        <v>0</v>
      </c>
      <c r="K1637" s="204" t="str">
        <f t="shared" si="6"/>
        <v>#DIV/0!</v>
      </c>
      <c r="L1637" s="54" t="str">
        <f>CONCATENATE("Adding $",ROUND(B1637/1000,1),"K actually added $",ROUND((B1637+(J1637-'SS taxation calculator'!$G$8))/1000,1),"K")</f>
        <v>Adding $578K actually added $578K</v>
      </c>
      <c r="M1637" s="61">
        <f>'SS taxation calculator'!$C$7+'SS taxation calculator'!$C$8+'SS taxation calculator'!$C$9+B1637</f>
        <v>578000</v>
      </c>
      <c r="N1637" s="55">
        <f>J1637+B1637+'SS taxation calculator'!$C$7</f>
        <v>578000</v>
      </c>
      <c r="O1637" s="55">
        <f t="shared" si="15"/>
        <v>31500</v>
      </c>
      <c r="P1637" s="132">
        <f>VLOOKUP('SS taxation calculator'!$C$12,'SS taxation calculator'!$BC$6:$BF$16,3,FALSE)</f>
        <v>0</v>
      </c>
      <c r="Q1637" s="132">
        <f>VLOOKUP('SS taxation calculator'!$C$12,'SS taxation calculator'!$BC$6:$BF$16,4,FALSE)</f>
        <v>0</v>
      </c>
      <c r="R1637" s="132">
        <f t="shared" si="8"/>
        <v>1</v>
      </c>
      <c r="S1637" s="205">
        <f>VLOOKUP('SS taxation calculator'!$C$12,'SS taxation calculator'!$BC$6:$BF$16,2,FALSE)</f>
        <v>0</v>
      </c>
      <c r="T1637" s="132">
        <f t="shared" si="9"/>
        <v>0</v>
      </c>
    </row>
    <row r="1638" ht="15.75" customHeight="1">
      <c r="A1638" s="55">
        <f t="shared" si="17"/>
        <v>547500</v>
      </c>
      <c r="B1638" s="52">
        <f t="shared" si="14"/>
        <v>579000</v>
      </c>
      <c r="C1638" s="51">
        <f>'SS taxation calculator'!$G$7</f>
        <v>0</v>
      </c>
      <c r="D1638" s="52">
        <f>'SS taxation calculator'!$C$7+B1638+'SS taxation calculator'!$C$8+'SS taxation calculator'!$C$9*0.5-'Line By Line'!$E$12</f>
        <v>579000</v>
      </c>
      <c r="E1638" s="52">
        <f>IF(D1638&lt;'Line By Line'!$E$14,0,MIN(D1638-'Line By Line'!$E$14,'Line By Line'!$E$16))</f>
        <v>12000</v>
      </c>
      <c r="F1638" s="52">
        <f t="shared" si="3"/>
        <v>0</v>
      </c>
      <c r="G1638" s="51" t="str">
        <f t="shared" si="4"/>
        <v>50% of All SS</v>
      </c>
      <c r="H1638" s="51">
        <f>IF('Line By Line'!$E$14&lt;D1638,D1638-'Line By Line'!$E$14-E1638,0)</f>
        <v>535000</v>
      </c>
      <c r="I1638" s="52">
        <f>H1638*'SS taxation calculator'!$E$32</f>
        <v>454750</v>
      </c>
      <c r="J1638" s="52">
        <f t="shared" si="5"/>
        <v>0</v>
      </c>
      <c r="K1638" s="204" t="str">
        <f t="shared" si="6"/>
        <v>#DIV/0!</v>
      </c>
      <c r="L1638" s="54" t="str">
        <f>CONCATENATE("Adding $",ROUND(B1638/1000,1),"K actually added $",ROUND((B1638+(J1638-'SS taxation calculator'!$G$8))/1000,1),"K")</f>
        <v>Adding $579K actually added $579K</v>
      </c>
      <c r="M1638" s="61">
        <f>'SS taxation calculator'!$C$7+'SS taxation calculator'!$C$8+'SS taxation calculator'!$C$9+B1638</f>
        <v>579000</v>
      </c>
      <c r="N1638" s="55">
        <f>J1638+B1638+'SS taxation calculator'!$C$7</f>
        <v>579000</v>
      </c>
      <c r="O1638" s="55">
        <f t="shared" si="15"/>
        <v>31500</v>
      </c>
      <c r="P1638" s="132">
        <f>VLOOKUP('SS taxation calculator'!$C$12,'SS taxation calculator'!$BC$6:$BF$16,3,FALSE)</f>
        <v>0</v>
      </c>
      <c r="Q1638" s="132">
        <f>VLOOKUP('SS taxation calculator'!$C$12,'SS taxation calculator'!$BC$6:$BF$16,4,FALSE)</f>
        <v>0</v>
      </c>
      <c r="R1638" s="132">
        <f t="shared" si="8"/>
        <v>1</v>
      </c>
      <c r="S1638" s="205">
        <f>VLOOKUP('SS taxation calculator'!$C$12,'SS taxation calculator'!$BC$6:$BF$16,2,FALSE)</f>
        <v>0</v>
      </c>
      <c r="T1638" s="132">
        <f t="shared" si="9"/>
        <v>0</v>
      </c>
    </row>
    <row r="1639" ht="15.75" customHeight="1">
      <c r="A1639" s="55">
        <f t="shared" si="17"/>
        <v>548500</v>
      </c>
      <c r="B1639" s="52">
        <f t="shared" si="14"/>
        <v>580000</v>
      </c>
      <c r="C1639" s="51">
        <f>'SS taxation calculator'!$G$7</f>
        <v>0</v>
      </c>
      <c r="D1639" s="52">
        <f>'SS taxation calculator'!$C$7+B1639+'SS taxation calculator'!$C$8+'SS taxation calculator'!$C$9*0.5-'Line By Line'!$E$12</f>
        <v>580000</v>
      </c>
      <c r="E1639" s="52">
        <f>IF(D1639&lt;'Line By Line'!$E$14,0,MIN(D1639-'Line By Line'!$E$14,'Line By Line'!$E$16))</f>
        <v>12000</v>
      </c>
      <c r="F1639" s="52">
        <f t="shared" si="3"/>
        <v>0</v>
      </c>
      <c r="G1639" s="51" t="str">
        <f t="shared" si="4"/>
        <v>50% of All SS</v>
      </c>
      <c r="H1639" s="51">
        <f>IF('Line By Line'!$E$14&lt;D1639,D1639-'Line By Line'!$E$14-E1639,0)</f>
        <v>536000</v>
      </c>
      <c r="I1639" s="52">
        <f>H1639*'SS taxation calculator'!$E$32</f>
        <v>455600</v>
      </c>
      <c r="J1639" s="52">
        <f t="shared" si="5"/>
        <v>0</v>
      </c>
      <c r="K1639" s="204" t="str">
        <f t="shared" si="6"/>
        <v>#DIV/0!</v>
      </c>
      <c r="L1639" s="54" t="str">
        <f>CONCATENATE("Adding $",ROUND(B1639/1000,1),"K actually added $",ROUND((B1639+(J1639-'SS taxation calculator'!$G$8))/1000,1),"K")</f>
        <v>Adding $580K actually added $580K</v>
      </c>
      <c r="M1639" s="61">
        <f>'SS taxation calculator'!$C$7+'SS taxation calculator'!$C$8+'SS taxation calculator'!$C$9+B1639</f>
        <v>580000</v>
      </c>
      <c r="N1639" s="55">
        <f>J1639+B1639+'SS taxation calculator'!$C$7</f>
        <v>580000</v>
      </c>
      <c r="O1639" s="55">
        <f t="shared" si="15"/>
        <v>31500</v>
      </c>
      <c r="P1639" s="132">
        <f>VLOOKUP('SS taxation calculator'!$C$12,'SS taxation calculator'!$BC$6:$BF$16,3,FALSE)</f>
        <v>0</v>
      </c>
      <c r="Q1639" s="132">
        <f>VLOOKUP('SS taxation calculator'!$C$12,'SS taxation calculator'!$BC$6:$BF$16,4,FALSE)</f>
        <v>0</v>
      </c>
      <c r="R1639" s="132">
        <f t="shared" si="8"/>
        <v>1</v>
      </c>
      <c r="S1639" s="205">
        <f>VLOOKUP('SS taxation calculator'!$C$12,'SS taxation calculator'!$BC$6:$BF$16,2,FALSE)</f>
        <v>0</v>
      </c>
      <c r="T1639" s="132">
        <f t="shared" si="9"/>
        <v>0</v>
      </c>
    </row>
    <row r="1640" ht="15.75" customHeight="1">
      <c r="A1640" s="55">
        <f t="shared" si="17"/>
        <v>549500</v>
      </c>
      <c r="B1640" s="52">
        <f t="shared" si="14"/>
        <v>581000</v>
      </c>
      <c r="C1640" s="51">
        <f>'SS taxation calculator'!$G$7</f>
        <v>0</v>
      </c>
      <c r="D1640" s="52">
        <f>'SS taxation calculator'!$C$7+B1640+'SS taxation calculator'!$C$8+'SS taxation calculator'!$C$9*0.5-'Line By Line'!$E$12</f>
        <v>581000</v>
      </c>
      <c r="E1640" s="52">
        <f>IF(D1640&lt;'Line By Line'!$E$14,0,MIN(D1640-'Line By Line'!$E$14,'Line By Line'!$E$16))</f>
        <v>12000</v>
      </c>
      <c r="F1640" s="52">
        <f t="shared" si="3"/>
        <v>0</v>
      </c>
      <c r="G1640" s="51" t="str">
        <f t="shared" si="4"/>
        <v>50% of All SS</v>
      </c>
      <c r="H1640" s="51">
        <f>IF('Line By Line'!$E$14&lt;D1640,D1640-'Line By Line'!$E$14-E1640,0)</f>
        <v>537000</v>
      </c>
      <c r="I1640" s="52">
        <f>H1640*'SS taxation calculator'!$E$32</f>
        <v>456450</v>
      </c>
      <c r="J1640" s="52">
        <f t="shared" si="5"/>
        <v>0</v>
      </c>
      <c r="K1640" s="204" t="str">
        <f t="shared" si="6"/>
        <v>#DIV/0!</v>
      </c>
      <c r="L1640" s="54" t="str">
        <f>CONCATENATE("Adding $",ROUND(B1640/1000,1),"K actually added $",ROUND((B1640+(J1640-'SS taxation calculator'!$G$8))/1000,1),"K")</f>
        <v>Adding $581K actually added $581K</v>
      </c>
      <c r="M1640" s="61">
        <f>'SS taxation calculator'!$C$7+'SS taxation calculator'!$C$8+'SS taxation calculator'!$C$9+B1640</f>
        <v>581000</v>
      </c>
      <c r="N1640" s="55">
        <f>J1640+B1640+'SS taxation calculator'!$C$7</f>
        <v>581000</v>
      </c>
      <c r="O1640" s="55">
        <f t="shared" si="15"/>
        <v>31500</v>
      </c>
      <c r="P1640" s="132">
        <f>VLOOKUP('SS taxation calculator'!$C$12,'SS taxation calculator'!$BC$6:$BF$16,3,FALSE)</f>
        <v>0</v>
      </c>
      <c r="Q1640" s="132">
        <f>VLOOKUP('SS taxation calculator'!$C$12,'SS taxation calculator'!$BC$6:$BF$16,4,FALSE)</f>
        <v>0</v>
      </c>
      <c r="R1640" s="132">
        <f t="shared" si="8"/>
        <v>1</v>
      </c>
      <c r="S1640" s="205">
        <f>VLOOKUP('SS taxation calculator'!$C$12,'SS taxation calculator'!$BC$6:$BF$16,2,FALSE)</f>
        <v>0</v>
      </c>
      <c r="T1640" s="132">
        <f t="shared" si="9"/>
        <v>0</v>
      </c>
    </row>
    <row r="1641" ht="15.75" customHeight="1">
      <c r="A1641" s="55">
        <f t="shared" si="17"/>
        <v>550500</v>
      </c>
      <c r="B1641" s="52">
        <f t="shared" si="14"/>
        <v>582000</v>
      </c>
      <c r="C1641" s="51">
        <f>'SS taxation calculator'!$G$7</f>
        <v>0</v>
      </c>
      <c r="D1641" s="52">
        <f>'SS taxation calculator'!$C$7+B1641+'SS taxation calculator'!$C$8+'SS taxation calculator'!$C$9*0.5-'Line By Line'!$E$12</f>
        <v>582000</v>
      </c>
      <c r="E1641" s="52">
        <f>IF(D1641&lt;'Line By Line'!$E$14,0,MIN(D1641-'Line By Line'!$E$14,'Line By Line'!$E$16))</f>
        <v>12000</v>
      </c>
      <c r="F1641" s="52">
        <f t="shared" si="3"/>
        <v>0</v>
      </c>
      <c r="G1641" s="51" t="str">
        <f t="shared" si="4"/>
        <v>50% of All SS</v>
      </c>
      <c r="H1641" s="51">
        <f>IF('Line By Line'!$E$14&lt;D1641,D1641-'Line By Line'!$E$14-E1641,0)</f>
        <v>538000</v>
      </c>
      <c r="I1641" s="52">
        <f>H1641*'SS taxation calculator'!$E$32</f>
        <v>457300</v>
      </c>
      <c r="J1641" s="52">
        <f t="shared" si="5"/>
        <v>0</v>
      </c>
      <c r="K1641" s="204" t="str">
        <f t="shared" si="6"/>
        <v>#DIV/0!</v>
      </c>
      <c r="L1641" s="54" t="str">
        <f>CONCATENATE("Adding $",ROUND(B1641/1000,1),"K actually added $",ROUND((B1641+(J1641-'SS taxation calculator'!$G$8))/1000,1),"K")</f>
        <v>Adding $582K actually added $582K</v>
      </c>
      <c r="M1641" s="61">
        <f>'SS taxation calculator'!$C$7+'SS taxation calculator'!$C$8+'SS taxation calculator'!$C$9+B1641</f>
        <v>582000</v>
      </c>
      <c r="N1641" s="55">
        <f>J1641+B1641+'SS taxation calculator'!$C$7</f>
        <v>582000</v>
      </c>
      <c r="O1641" s="55">
        <f t="shared" si="15"/>
        <v>31500</v>
      </c>
      <c r="P1641" s="132">
        <f>VLOOKUP('SS taxation calculator'!$C$12,'SS taxation calculator'!$BC$6:$BF$16,3,FALSE)</f>
        <v>0</v>
      </c>
      <c r="Q1641" s="132">
        <f>VLOOKUP('SS taxation calculator'!$C$12,'SS taxation calculator'!$BC$6:$BF$16,4,FALSE)</f>
        <v>0</v>
      </c>
      <c r="R1641" s="132">
        <f t="shared" si="8"/>
        <v>1</v>
      </c>
      <c r="S1641" s="205">
        <f>VLOOKUP('SS taxation calculator'!$C$12,'SS taxation calculator'!$BC$6:$BF$16,2,FALSE)</f>
        <v>0</v>
      </c>
      <c r="T1641" s="132">
        <f t="shared" si="9"/>
        <v>0</v>
      </c>
    </row>
    <row r="1642" ht="15.75" customHeight="1">
      <c r="A1642" s="55">
        <f t="shared" si="17"/>
        <v>551500</v>
      </c>
      <c r="B1642" s="52">
        <f t="shared" si="14"/>
        <v>583000</v>
      </c>
      <c r="C1642" s="51">
        <f>'SS taxation calculator'!$G$7</f>
        <v>0</v>
      </c>
      <c r="D1642" s="52">
        <f>'SS taxation calculator'!$C$7+B1642+'SS taxation calculator'!$C$8+'SS taxation calculator'!$C$9*0.5-'Line By Line'!$E$12</f>
        <v>583000</v>
      </c>
      <c r="E1642" s="52">
        <f>IF(D1642&lt;'Line By Line'!$E$14,0,MIN(D1642-'Line By Line'!$E$14,'Line By Line'!$E$16))</f>
        <v>12000</v>
      </c>
      <c r="F1642" s="52">
        <f t="shared" si="3"/>
        <v>0</v>
      </c>
      <c r="G1642" s="51" t="str">
        <f t="shared" si="4"/>
        <v>50% of All SS</v>
      </c>
      <c r="H1642" s="51">
        <f>IF('Line By Line'!$E$14&lt;D1642,D1642-'Line By Line'!$E$14-E1642,0)</f>
        <v>539000</v>
      </c>
      <c r="I1642" s="52">
        <f>H1642*'SS taxation calculator'!$E$32</f>
        <v>458150</v>
      </c>
      <c r="J1642" s="52">
        <f t="shared" si="5"/>
        <v>0</v>
      </c>
      <c r="K1642" s="204" t="str">
        <f t="shared" si="6"/>
        <v>#DIV/0!</v>
      </c>
      <c r="L1642" s="54" t="str">
        <f>CONCATENATE("Adding $",ROUND(B1642/1000,1),"K actually added $",ROUND((B1642+(J1642-'SS taxation calculator'!$G$8))/1000,1),"K")</f>
        <v>Adding $583K actually added $583K</v>
      </c>
      <c r="M1642" s="61">
        <f>'SS taxation calculator'!$C$7+'SS taxation calculator'!$C$8+'SS taxation calculator'!$C$9+B1642</f>
        <v>583000</v>
      </c>
      <c r="N1642" s="55">
        <f>J1642+B1642+'SS taxation calculator'!$C$7</f>
        <v>583000</v>
      </c>
      <c r="O1642" s="55">
        <f t="shared" si="15"/>
        <v>31500</v>
      </c>
      <c r="P1642" s="132">
        <f>VLOOKUP('SS taxation calculator'!$C$12,'SS taxation calculator'!$BC$6:$BF$16,3,FALSE)</f>
        <v>0</v>
      </c>
      <c r="Q1642" s="132">
        <f>VLOOKUP('SS taxation calculator'!$C$12,'SS taxation calculator'!$BC$6:$BF$16,4,FALSE)</f>
        <v>0</v>
      </c>
      <c r="R1642" s="132">
        <f t="shared" si="8"/>
        <v>1</v>
      </c>
      <c r="S1642" s="205">
        <f>VLOOKUP('SS taxation calculator'!$C$12,'SS taxation calculator'!$BC$6:$BF$16,2,FALSE)</f>
        <v>0</v>
      </c>
      <c r="T1642" s="132">
        <f t="shared" si="9"/>
        <v>0</v>
      </c>
    </row>
    <row r="1643" ht="15.75" customHeight="1">
      <c r="A1643" s="55">
        <f t="shared" si="17"/>
        <v>552500</v>
      </c>
      <c r="B1643" s="52">
        <f t="shared" si="14"/>
        <v>584000</v>
      </c>
      <c r="C1643" s="51">
        <f>'SS taxation calculator'!$G$7</f>
        <v>0</v>
      </c>
      <c r="D1643" s="52">
        <f>'SS taxation calculator'!$C$7+B1643+'SS taxation calculator'!$C$8+'SS taxation calculator'!$C$9*0.5-'Line By Line'!$E$12</f>
        <v>584000</v>
      </c>
      <c r="E1643" s="52">
        <f>IF(D1643&lt;'Line By Line'!$E$14,0,MIN(D1643-'Line By Line'!$E$14,'Line By Line'!$E$16))</f>
        <v>12000</v>
      </c>
      <c r="F1643" s="52">
        <f t="shared" si="3"/>
        <v>0</v>
      </c>
      <c r="G1643" s="51" t="str">
        <f t="shared" si="4"/>
        <v>50% of All SS</v>
      </c>
      <c r="H1643" s="51">
        <f>IF('Line By Line'!$E$14&lt;D1643,D1643-'Line By Line'!$E$14-E1643,0)</f>
        <v>540000</v>
      </c>
      <c r="I1643" s="52">
        <f>H1643*'SS taxation calculator'!$E$32</f>
        <v>459000</v>
      </c>
      <c r="J1643" s="52">
        <f t="shared" si="5"/>
        <v>0</v>
      </c>
      <c r="K1643" s="204" t="str">
        <f t="shared" si="6"/>
        <v>#DIV/0!</v>
      </c>
      <c r="L1643" s="54" t="str">
        <f>CONCATENATE("Adding $",ROUND(B1643/1000,1),"K actually added $",ROUND((B1643+(J1643-'SS taxation calculator'!$G$8))/1000,1),"K")</f>
        <v>Adding $584K actually added $584K</v>
      </c>
      <c r="M1643" s="61">
        <f>'SS taxation calculator'!$C$7+'SS taxation calculator'!$C$8+'SS taxation calculator'!$C$9+B1643</f>
        <v>584000</v>
      </c>
      <c r="N1643" s="55">
        <f>J1643+B1643+'SS taxation calculator'!$C$7</f>
        <v>584000</v>
      </c>
      <c r="O1643" s="55">
        <f t="shared" si="15"/>
        <v>31500</v>
      </c>
      <c r="P1643" s="132">
        <f>VLOOKUP('SS taxation calculator'!$C$12,'SS taxation calculator'!$BC$6:$BF$16,3,FALSE)</f>
        <v>0</v>
      </c>
      <c r="Q1643" s="132">
        <f>VLOOKUP('SS taxation calculator'!$C$12,'SS taxation calculator'!$BC$6:$BF$16,4,FALSE)</f>
        <v>0</v>
      </c>
      <c r="R1643" s="132">
        <f t="shared" si="8"/>
        <v>1</v>
      </c>
      <c r="S1643" s="205">
        <f>VLOOKUP('SS taxation calculator'!$C$12,'SS taxation calculator'!$BC$6:$BF$16,2,FALSE)</f>
        <v>0</v>
      </c>
      <c r="T1643" s="132">
        <f t="shared" si="9"/>
        <v>0</v>
      </c>
    </row>
    <row r="1644" ht="15.75" customHeight="1">
      <c r="A1644" s="55">
        <f t="shared" si="17"/>
        <v>553500</v>
      </c>
      <c r="B1644" s="52">
        <f t="shared" si="14"/>
        <v>585000</v>
      </c>
      <c r="C1644" s="51">
        <f>'SS taxation calculator'!$G$7</f>
        <v>0</v>
      </c>
      <c r="D1644" s="52">
        <f>'SS taxation calculator'!$C$7+B1644+'SS taxation calculator'!$C$8+'SS taxation calculator'!$C$9*0.5-'Line By Line'!$E$12</f>
        <v>585000</v>
      </c>
      <c r="E1644" s="52">
        <f>IF(D1644&lt;'Line By Line'!$E$14,0,MIN(D1644-'Line By Line'!$E$14,'Line By Line'!$E$16))</f>
        <v>12000</v>
      </c>
      <c r="F1644" s="52">
        <f t="shared" si="3"/>
        <v>0</v>
      </c>
      <c r="G1644" s="51" t="str">
        <f t="shared" si="4"/>
        <v>50% of All SS</v>
      </c>
      <c r="H1644" s="51">
        <f>IF('Line By Line'!$E$14&lt;D1644,D1644-'Line By Line'!$E$14-E1644,0)</f>
        <v>541000</v>
      </c>
      <c r="I1644" s="52">
        <f>H1644*'SS taxation calculator'!$E$32</f>
        <v>459850</v>
      </c>
      <c r="J1644" s="52">
        <f t="shared" si="5"/>
        <v>0</v>
      </c>
      <c r="K1644" s="204" t="str">
        <f t="shared" si="6"/>
        <v>#DIV/0!</v>
      </c>
      <c r="L1644" s="54" t="str">
        <f>CONCATENATE("Adding $",ROUND(B1644/1000,1),"K actually added $",ROUND((B1644+(J1644-'SS taxation calculator'!$G$8))/1000,1),"K")</f>
        <v>Adding $585K actually added $585K</v>
      </c>
      <c r="M1644" s="61">
        <f>'SS taxation calculator'!$C$7+'SS taxation calculator'!$C$8+'SS taxation calculator'!$C$9+B1644</f>
        <v>585000</v>
      </c>
      <c r="N1644" s="55">
        <f>J1644+B1644+'SS taxation calculator'!$C$7</f>
        <v>585000</v>
      </c>
      <c r="O1644" s="55">
        <f t="shared" si="15"/>
        <v>31500</v>
      </c>
      <c r="P1644" s="132">
        <f>VLOOKUP('SS taxation calculator'!$C$12,'SS taxation calculator'!$BC$6:$BF$16,3,FALSE)</f>
        <v>0</v>
      </c>
      <c r="Q1644" s="132">
        <f>VLOOKUP('SS taxation calculator'!$C$12,'SS taxation calculator'!$BC$6:$BF$16,4,FALSE)</f>
        <v>0</v>
      </c>
      <c r="R1644" s="132">
        <f t="shared" si="8"/>
        <v>1</v>
      </c>
      <c r="S1644" s="205">
        <f>VLOOKUP('SS taxation calculator'!$C$12,'SS taxation calculator'!$BC$6:$BF$16,2,FALSE)</f>
        <v>0</v>
      </c>
      <c r="T1644" s="132">
        <f t="shared" si="9"/>
        <v>0</v>
      </c>
    </row>
    <row r="1645" ht="15.75" customHeight="1">
      <c r="A1645" s="55">
        <f t="shared" si="17"/>
        <v>554500</v>
      </c>
      <c r="B1645" s="52">
        <f t="shared" si="14"/>
        <v>586000</v>
      </c>
      <c r="C1645" s="51">
        <f>'SS taxation calculator'!$G$7</f>
        <v>0</v>
      </c>
      <c r="D1645" s="52">
        <f>'SS taxation calculator'!$C$7+B1645+'SS taxation calculator'!$C$8+'SS taxation calculator'!$C$9*0.5-'Line By Line'!$E$12</f>
        <v>586000</v>
      </c>
      <c r="E1645" s="52">
        <f>IF(D1645&lt;'Line By Line'!$E$14,0,MIN(D1645-'Line By Line'!$E$14,'Line By Line'!$E$16))</f>
        <v>12000</v>
      </c>
      <c r="F1645" s="52">
        <f t="shared" si="3"/>
        <v>0</v>
      </c>
      <c r="G1645" s="51" t="str">
        <f t="shared" si="4"/>
        <v>50% of All SS</v>
      </c>
      <c r="H1645" s="51">
        <f>IF('Line By Line'!$E$14&lt;D1645,D1645-'Line By Line'!$E$14-E1645,0)</f>
        <v>542000</v>
      </c>
      <c r="I1645" s="52">
        <f>H1645*'SS taxation calculator'!$E$32</f>
        <v>460700</v>
      </c>
      <c r="J1645" s="52">
        <f t="shared" si="5"/>
        <v>0</v>
      </c>
      <c r="K1645" s="204" t="str">
        <f t="shared" si="6"/>
        <v>#DIV/0!</v>
      </c>
      <c r="L1645" s="54" t="str">
        <f>CONCATENATE("Adding $",ROUND(B1645/1000,1),"K actually added $",ROUND((B1645+(J1645-'SS taxation calculator'!$G$8))/1000,1),"K")</f>
        <v>Adding $586K actually added $586K</v>
      </c>
      <c r="M1645" s="61">
        <f>'SS taxation calculator'!$C$7+'SS taxation calculator'!$C$8+'SS taxation calculator'!$C$9+B1645</f>
        <v>586000</v>
      </c>
      <c r="N1645" s="55">
        <f>J1645+B1645+'SS taxation calculator'!$C$7</f>
        <v>586000</v>
      </c>
      <c r="O1645" s="55">
        <f t="shared" si="15"/>
        <v>31500</v>
      </c>
      <c r="P1645" s="132">
        <f>VLOOKUP('SS taxation calculator'!$C$12,'SS taxation calculator'!$BC$6:$BF$16,3,FALSE)</f>
        <v>0</v>
      </c>
      <c r="Q1645" s="132">
        <f>VLOOKUP('SS taxation calculator'!$C$12,'SS taxation calculator'!$BC$6:$BF$16,4,FALSE)</f>
        <v>0</v>
      </c>
      <c r="R1645" s="132">
        <f t="shared" si="8"/>
        <v>1</v>
      </c>
      <c r="S1645" s="205">
        <f>VLOOKUP('SS taxation calculator'!$C$12,'SS taxation calculator'!$BC$6:$BF$16,2,FALSE)</f>
        <v>0</v>
      </c>
      <c r="T1645" s="132">
        <f t="shared" si="9"/>
        <v>0</v>
      </c>
    </row>
    <row r="1646" ht="15.75" customHeight="1">
      <c r="A1646" s="55">
        <f t="shared" si="17"/>
        <v>555500</v>
      </c>
      <c r="B1646" s="52">
        <f t="shared" si="14"/>
        <v>587000</v>
      </c>
      <c r="C1646" s="51">
        <f>'SS taxation calculator'!$G$7</f>
        <v>0</v>
      </c>
      <c r="D1646" s="52">
        <f>'SS taxation calculator'!$C$7+B1646+'SS taxation calculator'!$C$8+'SS taxation calculator'!$C$9*0.5-'Line By Line'!$E$12</f>
        <v>587000</v>
      </c>
      <c r="E1646" s="52">
        <f>IF(D1646&lt;'Line By Line'!$E$14,0,MIN(D1646-'Line By Line'!$E$14,'Line By Line'!$E$16))</f>
        <v>12000</v>
      </c>
      <c r="F1646" s="52">
        <f t="shared" si="3"/>
        <v>0</v>
      </c>
      <c r="G1646" s="51" t="str">
        <f t="shared" si="4"/>
        <v>50% of All SS</v>
      </c>
      <c r="H1646" s="51">
        <f>IF('Line By Line'!$E$14&lt;D1646,D1646-'Line By Line'!$E$14-E1646,0)</f>
        <v>543000</v>
      </c>
      <c r="I1646" s="52">
        <f>H1646*'SS taxation calculator'!$E$32</f>
        <v>461550</v>
      </c>
      <c r="J1646" s="52">
        <f t="shared" si="5"/>
        <v>0</v>
      </c>
      <c r="K1646" s="204" t="str">
        <f t="shared" si="6"/>
        <v>#DIV/0!</v>
      </c>
      <c r="L1646" s="54" t="str">
        <f>CONCATENATE("Adding $",ROUND(B1646/1000,1),"K actually added $",ROUND((B1646+(J1646-'SS taxation calculator'!$G$8))/1000,1),"K")</f>
        <v>Adding $587K actually added $587K</v>
      </c>
      <c r="M1646" s="61">
        <f>'SS taxation calculator'!$C$7+'SS taxation calculator'!$C$8+'SS taxation calculator'!$C$9+B1646</f>
        <v>587000</v>
      </c>
      <c r="N1646" s="55">
        <f>J1646+B1646+'SS taxation calculator'!$C$7</f>
        <v>587000</v>
      </c>
      <c r="O1646" s="55">
        <f t="shared" si="15"/>
        <v>31500</v>
      </c>
      <c r="P1646" s="132">
        <f>VLOOKUP('SS taxation calculator'!$C$12,'SS taxation calculator'!$BC$6:$BF$16,3,FALSE)</f>
        <v>0</v>
      </c>
      <c r="Q1646" s="132">
        <f>VLOOKUP('SS taxation calculator'!$C$12,'SS taxation calculator'!$BC$6:$BF$16,4,FALSE)</f>
        <v>0</v>
      </c>
      <c r="R1646" s="132">
        <f t="shared" si="8"/>
        <v>1</v>
      </c>
      <c r="S1646" s="205">
        <f>VLOOKUP('SS taxation calculator'!$C$12,'SS taxation calculator'!$BC$6:$BF$16,2,FALSE)</f>
        <v>0</v>
      </c>
      <c r="T1646" s="132">
        <f t="shared" si="9"/>
        <v>0</v>
      </c>
    </row>
    <row r="1647" ht="15.75" customHeight="1">
      <c r="A1647" s="55">
        <f t="shared" si="17"/>
        <v>556500</v>
      </c>
      <c r="B1647" s="52">
        <f t="shared" si="14"/>
        <v>588000</v>
      </c>
      <c r="C1647" s="51">
        <f>'SS taxation calculator'!$G$7</f>
        <v>0</v>
      </c>
      <c r="D1647" s="52">
        <f>'SS taxation calculator'!$C$7+B1647+'SS taxation calculator'!$C$8+'SS taxation calculator'!$C$9*0.5-'Line By Line'!$E$12</f>
        <v>588000</v>
      </c>
      <c r="E1647" s="52">
        <f>IF(D1647&lt;'Line By Line'!$E$14,0,MIN(D1647-'Line By Line'!$E$14,'Line By Line'!$E$16))</f>
        <v>12000</v>
      </c>
      <c r="F1647" s="52">
        <f t="shared" si="3"/>
        <v>0</v>
      </c>
      <c r="G1647" s="51" t="str">
        <f t="shared" si="4"/>
        <v>50% of All SS</v>
      </c>
      <c r="H1647" s="51">
        <f>IF('Line By Line'!$E$14&lt;D1647,D1647-'Line By Line'!$E$14-E1647,0)</f>
        <v>544000</v>
      </c>
      <c r="I1647" s="52">
        <f>H1647*'SS taxation calculator'!$E$32</f>
        <v>462400</v>
      </c>
      <c r="J1647" s="52">
        <f t="shared" si="5"/>
        <v>0</v>
      </c>
      <c r="K1647" s="204" t="str">
        <f t="shared" si="6"/>
        <v>#DIV/0!</v>
      </c>
      <c r="L1647" s="54" t="str">
        <f>CONCATENATE("Adding $",ROUND(B1647/1000,1),"K actually added $",ROUND((B1647+(J1647-'SS taxation calculator'!$G$8))/1000,1),"K")</f>
        <v>Adding $588K actually added $588K</v>
      </c>
      <c r="M1647" s="61">
        <f>'SS taxation calculator'!$C$7+'SS taxation calculator'!$C$8+'SS taxation calculator'!$C$9+B1647</f>
        <v>588000</v>
      </c>
      <c r="N1647" s="55">
        <f>J1647+B1647+'SS taxation calculator'!$C$7</f>
        <v>588000</v>
      </c>
      <c r="O1647" s="55">
        <f t="shared" si="15"/>
        <v>31500</v>
      </c>
      <c r="P1647" s="132">
        <f>VLOOKUP('SS taxation calculator'!$C$12,'SS taxation calculator'!$BC$6:$BF$16,3,FALSE)</f>
        <v>0</v>
      </c>
      <c r="Q1647" s="132">
        <f>VLOOKUP('SS taxation calculator'!$C$12,'SS taxation calculator'!$BC$6:$BF$16,4,FALSE)</f>
        <v>0</v>
      </c>
      <c r="R1647" s="132">
        <f t="shared" si="8"/>
        <v>1</v>
      </c>
      <c r="S1647" s="205">
        <f>VLOOKUP('SS taxation calculator'!$C$12,'SS taxation calculator'!$BC$6:$BF$16,2,FALSE)</f>
        <v>0</v>
      </c>
      <c r="T1647" s="132">
        <f t="shared" si="9"/>
        <v>0</v>
      </c>
    </row>
    <row r="1648" ht="15.75" customHeight="1">
      <c r="A1648" s="55">
        <f t="shared" si="17"/>
        <v>557500</v>
      </c>
      <c r="B1648" s="52">
        <f t="shared" si="14"/>
        <v>589000</v>
      </c>
      <c r="C1648" s="51">
        <f>'SS taxation calculator'!$G$7</f>
        <v>0</v>
      </c>
      <c r="D1648" s="52">
        <f>'SS taxation calculator'!$C$7+B1648+'SS taxation calculator'!$C$8+'SS taxation calculator'!$C$9*0.5-'Line By Line'!$E$12</f>
        <v>589000</v>
      </c>
      <c r="E1648" s="52">
        <f>IF(D1648&lt;'Line By Line'!$E$14,0,MIN(D1648-'Line By Line'!$E$14,'Line By Line'!$E$16))</f>
        <v>12000</v>
      </c>
      <c r="F1648" s="52">
        <f t="shared" si="3"/>
        <v>0</v>
      </c>
      <c r="G1648" s="51" t="str">
        <f t="shared" si="4"/>
        <v>50% of All SS</v>
      </c>
      <c r="H1648" s="51">
        <f>IF('Line By Line'!$E$14&lt;D1648,D1648-'Line By Line'!$E$14-E1648,0)</f>
        <v>545000</v>
      </c>
      <c r="I1648" s="52">
        <f>H1648*'SS taxation calculator'!$E$32</f>
        <v>463250</v>
      </c>
      <c r="J1648" s="52">
        <f t="shared" si="5"/>
        <v>0</v>
      </c>
      <c r="K1648" s="204" t="str">
        <f t="shared" si="6"/>
        <v>#DIV/0!</v>
      </c>
      <c r="L1648" s="54" t="str">
        <f>CONCATENATE("Adding $",ROUND(B1648/1000,1),"K actually added $",ROUND((B1648+(J1648-'SS taxation calculator'!$G$8))/1000,1),"K")</f>
        <v>Adding $589K actually added $589K</v>
      </c>
      <c r="M1648" s="61">
        <f>'SS taxation calculator'!$C$7+'SS taxation calculator'!$C$8+'SS taxation calculator'!$C$9+B1648</f>
        <v>589000</v>
      </c>
      <c r="N1648" s="55">
        <f>J1648+B1648+'SS taxation calculator'!$C$7</f>
        <v>589000</v>
      </c>
      <c r="O1648" s="55">
        <f t="shared" si="15"/>
        <v>31500</v>
      </c>
      <c r="P1648" s="132">
        <f>VLOOKUP('SS taxation calculator'!$C$12,'SS taxation calculator'!$BC$6:$BF$16,3,FALSE)</f>
        <v>0</v>
      </c>
      <c r="Q1648" s="132">
        <f>VLOOKUP('SS taxation calculator'!$C$12,'SS taxation calculator'!$BC$6:$BF$16,4,FALSE)</f>
        <v>0</v>
      </c>
      <c r="R1648" s="132">
        <f t="shared" si="8"/>
        <v>1</v>
      </c>
      <c r="S1648" s="205">
        <f>VLOOKUP('SS taxation calculator'!$C$12,'SS taxation calculator'!$BC$6:$BF$16,2,FALSE)</f>
        <v>0</v>
      </c>
      <c r="T1648" s="132">
        <f t="shared" si="9"/>
        <v>0</v>
      </c>
    </row>
    <row r="1649" ht="15.75" customHeight="1">
      <c r="A1649" s="55">
        <f t="shared" si="17"/>
        <v>558500</v>
      </c>
      <c r="B1649" s="52">
        <f t="shared" si="14"/>
        <v>590000</v>
      </c>
      <c r="C1649" s="51">
        <f>'SS taxation calculator'!$G$7</f>
        <v>0</v>
      </c>
      <c r="D1649" s="52">
        <f>'SS taxation calculator'!$C$7+B1649+'SS taxation calculator'!$C$8+'SS taxation calculator'!$C$9*0.5-'Line By Line'!$E$12</f>
        <v>590000</v>
      </c>
      <c r="E1649" s="52">
        <f>IF(D1649&lt;'Line By Line'!$E$14,0,MIN(D1649-'Line By Line'!$E$14,'Line By Line'!$E$16))</f>
        <v>12000</v>
      </c>
      <c r="F1649" s="52">
        <f t="shared" si="3"/>
        <v>0</v>
      </c>
      <c r="G1649" s="51" t="str">
        <f t="shared" si="4"/>
        <v>50% of All SS</v>
      </c>
      <c r="H1649" s="51">
        <f>IF('Line By Line'!$E$14&lt;D1649,D1649-'Line By Line'!$E$14-E1649,0)</f>
        <v>546000</v>
      </c>
      <c r="I1649" s="52">
        <f>H1649*'SS taxation calculator'!$E$32</f>
        <v>464100</v>
      </c>
      <c r="J1649" s="52">
        <f t="shared" si="5"/>
        <v>0</v>
      </c>
      <c r="K1649" s="204" t="str">
        <f t="shared" si="6"/>
        <v>#DIV/0!</v>
      </c>
      <c r="L1649" s="54" t="str">
        <f>CONCATENATE("Adding $",ROUND(B1649/1000,1),"K actually added $",ROUND((B1649+(J1649-'SS taxation calculator'!$G$8))/1000,1),"K")</f>
        <v>Adding $590K actually added $590K</v>
      </c>
      <c r="M1649" s="61">
        <f>'SS taxation calculator'!$C$7+'SS taxation calculator'!$C$8+'SS taxation calculator'!$C$9+B1649</f>
        <v>590000</v>
      </c>
      <c r="N1649" s="55">
        <f>J1649+B1649+'SS taxation calculator'!$C$7</f>
        <v>590000</v>
      </c>
      <c r="O1649" s="55">
        <f t="shared" si="15"/>
        <v>31500</v>
      </c>
      <c r="P1649" s="132">
        <f>VLOOKUP('SS taxation calculator'!$C$12,'SS taxation calculator'!$BC$6:$BF$16,3,FALSE)</f>
        <v>0</v>
      </c>
      <c r="Q1649" s="132">
        <f>VLOOKUP('SS taxation calculator'!$C$12,'SS taxation calculator'!$BC$6:$BF$16,4,FALSE)</f>
        <v>0</v>
      </c>
      <c r="R1649" s="132">
        <f t="shared" si="8"/>
        <v>1</v>
      </c>
      <c r="S1649" s="205">
        <f>VLOOKUP('SS taxation calculator'!$C$12,'SS taxation calculator'!$BC$6:$BF$16,2,FALSE)</f>
        <v>0</v>
      </c>
      <c r="T1649" s="132">
        <f t="shared" si="9"/>
        <v>0</v>
      </c>
    </row>
    <row r="1650" ht="15.75" customHeight="1">
      <c r="A1650" s="55">
        <f t="shared" si="17"/>
        <v>559500</v>
      </c>
      <c r="B1650" s="52">
        <f t="shared" si="14"/>
        <v>591000</v>
      </c>
      <c r="C1650" s="51">
        <f>'SS taxation calculator'!$G$7</f>
        <v>0</v>
      </c>
      <c r="D1650" s="52">
        <f>'SS taxation calculator'!$C$7+B1650+'SS taxation calculator'!$C$8+'SS taxation calculator'!$C$9*0.5-'Line By Line'!$E$12</f>
        <v>591000</v>
      </c>
      <c r="E1650" s="52">
        <f>IF(D1650&lt;'Line By Line'!$E$14,0,MIN(D1650-'Line By Line'!$E$14,'Line By Line'!$E$16))</f>
        <v>12000</v>
      </c>
      <c r="F1650" s="52">
        <f t="shared" si="3"/>
        <v>0</v>
      </c>
      <c r="G1650" s="51" t="str">
        <f t="shared" si="4"/>
        <v>50% of All SS</v>
      </c>
      <c r="H1650" s="51">
        <f>IF('Line By Line'!$E$14&lt;D1650,D1650-'Line By Line'!$E$14-E1650,0)</f>
        <v>547000</v>
      </c>
      <c r="I1650" s="52">
        <f>H1650*'SS taxation calculator'!$E$32</f>
        <v>464950</v>
      </c>
      <c r="J1650" s="52">
        <f t="shared" si="5"/>
        <v>0</v>
      </c>
      <c r="K1650" s="204" t="str">
        <f t="shared" si="6"/>
        <v>#DIV/0!</v>
      </c>
      <c r="L1650" s="54" t="str">
        <f>CONCATENATE("Adding $",ROUND(B1650/1000,1),"K actually added $",ROUND((B1650+(J1650-'SS taxation calculator'!$G$8))/1000,1),"K")</f>
        <v>Adding $591K actually added $591K</v>
      </c>
      <c r="M1650" s="61">
        <f>'SS taxation calculator'!$C$7+'SS taxation calculator'!$C$8+'SS taxation calculator'!$C$9+B1650</f>
        <v>591000</v>
      </c>
      <c r="N1650" s="55">
        <f>J1650+B1650+'SS taxation calculator'!$C$7</f>
        <v>591000</v>
      </c>
      <c r="O1650" s="55">
        <f t="shared" si="15"/>
        <v>31500</v>
      </c>
      <c r="P1650" s="132">
        <f>VLOOKUP('SS taxation calculator'!$C$12,'SS taxation calculator'!$BC$6:$BF$16,3,FALSE)</f>
        <v>0</v>
      </c>
      <c r="Q1650" s="132">
        <f>VLOOKUP('SS taxation calculator'!$C$12,'SS taxation calculator'!$BC$6:$BF$16,4,FALSE)</f>
        <v>0</v>
      </c>
      <c r="R1650" s="132">
        <f t="shared" si="8"/>
        <v>1</v>
      </c>
      <c r="S1650" s="205">
        <f>VLOOKUP('SS taxation calculator'!$C$12,'SS taxation calculator'!$BC$6:$BF$16,2,FALSE)</f>
        <v>0</v>
      </c>
      <c r="T1650" s="132">
        <f t="shared" si="9"/>
        <v>0</v>
      </c>
    </row>
    <row r="1651" ht="15.75" customHeight="1">
      <c r="A1651" s="55">
        <f t="shared" si="17"/>
        <v>560500</v>
      </c>
      <c r="B1651" s="52">
        <f t="shared" si="14"/>
        <v>592000</v>
      </c>
      <c r="C1651" s="51">
        <f>'SS taxation calculator'!$G$7</f>
        <v>0</v>
      </c>
      <c r="D1651" s="52">
        <f>'SS taxation calculator'!$C$7+B1651+'SS taxation calculator'!$C$8+'SS taxation calculator'!$C$9*0.5-'Line By Line'!$E$12</f>
        <v>592000</v>
      </c>
      <c r="E1651" s="52">
        <f>IF(D1651&lt;'Line By Line'!$E$14,0,MIN(D1651-'Line By Line'!$E$14,'Line By Line'!$E$16))</f>
        <v>12000</v>
      </c>
      <c r="F1651" s="52">
        <f t="shared" si="3"/>
        <v>0</v>
      </c>
      <c r="G1651" s="51" t="str">
        <f t="shared" si="4"/>
        <v>50% of All SS</v>
      </c>
      <c r="H1651" s="51">
        <f>IF('Line By Line'!$E$14&lt;D1651,D1651-'Line By Line'!$E$14-E1651,0)</f>
        <v>548000</v>
      </c>
      <c r="I1651" s="52">
        <f>H1651*'SS taxation calculator'!$E$32</f>
        <v>465800</v>
      </c>
      <c r="J1651" s="52">
        <f t="shared" si="5"/>
        <v>0</v>
      </c>
      <c r="K1651" s="204" t="str">
        <f t="shared" si="6"/>
        <v>#DIV/0!</v>
      </c>
      <c r="L1651" s="54" t="str">
        <f>CONCATENATE("Adding $",ROUND(B1651/1000,1),"K actually added $",ROUND((B1651+(J1651-'SS taxation calculator'!$G$8))/1000,1),"K")</f>
        <v>Adding $592K actually added $592K</v>
      </c>
      <c r="M1651" s="61">
        <f>'SS taxation calculator'!$C$7+'SS taxation calculator'!$C$8+'SS taxation calculator'!$C$9+B1651</f>
        <v>592000</v>
      </c>
      <c r="N1651" s="55">
        <f>J1651+B1651+'SS taxation calculator'!$C$7</f>
        <v>592000</v>
      </c>
      <c r="O1651" s="55">
        <f t="shared" si="15"/>
        <v>31500</v>
      </c>
      <c r="P1651" s="132">
        <f>VLOOKUP('SS taxation calculator'!$C$12,'SS taxation calculator'!$BC$6:$BF$16,3,FALSE)</f>
        <v>0</v>
      </c>
      <c r="Q1651" s="132">
        <f>VLOOKUP('SS taxation calculator'!$C$12,'SS taxation calculator'!$BC$6:$BF$16,4,FALSE)</f>
        <v>0</v>
      </c>
      <c r="R1651" s="132">
        <f t="shared" si="8"/>
        <v>1</v>
      </c>
      <c r="S1651" s="205">
        <f>VLOOKUP('SS taxation calculator'!$C$12,'SS taxation calculator'!$BC$6:$BF$16,2,FALSE)</f>
        <v>0</v>
      </c>
      <c r="T1651" s="132">
        <f t="shared" si="9"/>
        <v>0</v>
      </c>
    </row>
    <row r="1652" ht="15.75" customHeight="1">
      <c r="A1652" s="55">
        <f t="shared" si="17"/>
        <v>561500</v>
      </c>
      <c r="B1652" s="52">
        <f t="shared" si="14"/>
        <v>593000</v>
      </c>
      <c r="C1652" s="51">
        <f>'SS taxation calculator'!$G$7</f>
        <v>0</v>
      </c>
      <c r="D1652" s="52">
        <f>'SS taxation calculator'!$C$7+B1652+'SS taxation calculator'!$C$8+'SS taxation calculator'!$C$9*0.5-'Line By Line'!$E$12</f>
        <v>593000</v>
      </c>
      <c r="E1652" s="52">
        <f>IF(D1652&lt;'Line By Line'!$E$14,0,MIN(D1652-'Line By Line'!$E$14,'Line By Line'!$E$16))</f>
        <v>12000</v>
      </c>
      <c r="F1652" s="52">
        <f t="shared" si="3"/>
        <v>0</v>
      </c>
      <c r="G1652" s="51" t="str">
        <f t="shared" si="4"/>
        <v>50% of All SS</v>
      </c>
      <c r="H1652" s="51">
        <f>IF('Line By Line'!$E$14&lt;D1652,D1652-'Line By Line'!$E$14-E1652,0)</f>
        <v>549000</v>
      </c>
      <c r="I1652" s="52">
        <f>H1652*'SS taxation calculator'!$E$32</f>
        <v>466650</v>
      </c>
      <c r="J1652" s="52">
        <f t="shared" si="5"/>
        <v>0</v>
      </c>
      <c r="K1652" s="204" t="str">
        <f t="shared" si="6"/>
        <v>#DIV/0!</v>
      </c>
      <c r="L1652" s="54" t="str">
        <f>CONCATENATE("Adding $",ROUND(B1652/1000,1),"K actually added $",ROUND((B1652+(J1652-'SS taxation calculator'!$G$8))/1000,1),"K")</f>
        <v>Adding $593K actually added $593K</v>
      </c>
      <c r="M1652" s="61">
        <f>'SS taxation calculator'!$C$7+'SS taxation calculator'!$C$8+'SS taxation calculator'!$C$9+B1652</f>
        <v>593000</v>
      </c>
      <c r="N1652" s="55">
        <f>J1652+B1652+'SS taxation calculator'!$C$7</f>
        <v>593000</v>
      </c>
      <c r="O1652" s="55">
        <f t="shared" si="15"/>
        <v>31500</v>
      </c>
      <c r="P1652" s="132">
        <f>VLOOKUP('SS taxation calculator'!$C$12,'SS taxation calculator'!$BC$6:$BF$16,3,FALSE)</f>
        <v>0</v>
      </c>
      <c r="Q1652" s="132">
        <f>VLOOKUP('SS taxation calculator'!$C$12,'SS taxation calculator'!$BC$6:$BF$16,4,FALSE)</f>
        <v>0</v>
      </c>
      <c r="R1652" s="132">
        <f t="shared" si="8"/>
        <v>1</v>
      </c>
      <c r="S1652" s="205">
        <f>VLOOKUP('SS taxation calculator'!$C$12,'SS taxation calculator'!$BC$6:$BF$16,2,FALSE)</f>
        <v>0</v>
      </c>
      <c r="T1652" s="132">
        <f t="shared" si="9"/>
        <v>0</v>
      </c>
    </row>
    <row r="1653" ht="15.75" customHeight="1">
      <c r="A1653" s="55">
        <f t="shared" si="17"/>
        <v>562500</v>
      </c>
      <c r="B1653" s="52">
        <f t="shared" si="14"/>
        <v>594000</v>
      </c>
      <c r="C1653" s="51">
        <f>'SS taxation calculator'!$G$7</f>
        <v>0</v>
      </c>
      <c r="D1653" s="52">
        <f>'SS taxation calculator'!$C$7+B1653+'SS taxation calculator'!$C$8+'SS taxation calculator'!$C$9*0.5-'Line By Line'!$E$12</f>
        <v>594000</v>
      </c>
      <c r="E1653" s="52">
        <f>IF(D1653&lt;'Line By Line'!$E$14,0,MIN(D1653-'Line By Line'!$E$14,'Line By Line'!$E$16))</f>
        <v>12000</v>
      </c>
      <c r="F1653" s="52">
        <f t="shared" si="3"/>
        <v>0</v>
      </c>
      <c r="G1653" s="51" t="str">
        <f t="shared" si="4"/>
        <v>50% of All SS</v>
      </c>
      <c r="H1653" s="51">
        <f>IF('Line By Line'!$E$14&lt;D1653,D1653-'Line By Line'!$E$14-E1653,0)</f>
        <v>550000</v>
      </c>
      <c r="I1653" s="52">
        <f>H1653*'SS taxation calculator'!$E$32</f>
        <v>467500</v>
      </c>
      <c r="J1653" s="52">
        <f t="shared" si="5"/>
        <v>0</v>
      </c>
      <c r="K1653" s="204" t="str">
        <f t="shared" si="6"/>
        <v>#DIV/0!</v>
      </c>
      <c r="L1653" s="54" t="str">
        <f>CONCATENATE("Adding $",ROUND(B1653/1000,1),"K actually added $",ROUND((B1653+(J1653-'SS taxation calculator'!$G$8))/1000,1),"K")</f>
        <v>Adding $594K actually added $594K</v>
      </c>
      <c r="M1653" s="61">
        <f>'SS taxation calculator'!$C$7+'SS taxation calculator'!$C$8+'SS taxation calculator'!$C$9+B1653</f>
        <v>594000</v>
      </c>
      <c r="N1653" s="55">
        <f>J1653+B1653+'SS taxation calculator'!$C$7</f>
        <v>594000</v>
      </c>
      <c r="O1653" s="55">
        <f t="shared" si="15"/>
        <v>31500</v>
      </c>
      <c r="P1653" s="132">
        <f>VLOOKUP('SS taxation calculator'!$C$12,'SS taxation calculator'!$BC$6:$BF$16,3,FALSE)</f>
        <v>0</v>
      </c>
      <c r="Q1653" s="132">
        <f>VLOOKUP('SS taxation calculator'!$C$12,'SS taxation calculator'!$BC$6:$BF$16,4,FALSE)</f>
        <v>0</v>
      </c>
      <c r="R1653" s="132">
        <f t="shared" si="8"/>
        <v>1</v>
      </c>
      <c r="S1653" s="205">
        <f>VLOOKUP('SS taxation calculator'!$C$12,'SS taxation calculator'!$BC$6:$BF$16,2,FALSE)</f>
        <v>0</v>
      </c>
      <c r="T1653" s="132">
        <f t="shared" si="9"/>
        <v>0</v>
      </c>
    </row>
    <row r="1654" ht="15.75" customHeight="1">
      <c r="A1654" s="55">
        <f t="shared" si="17"/>
        <v>563500</v>
      </c>
      <c r="B1654" s="52">
        <f t="shared" si="14"/>
        <v>595000</v>
      </c>
      <c r="C1654" s="51">
        <f>'SS taxation calculator'!$G$7</f>
        <v>0</v>
      </c>
      <c r="D1654" s="52">
        <f>'SS taxation calculator'!$C$7+B1654+'SS taxation calculator'!$C$8+'SS taxation calculator'!$C$9*0.5-'Line By Line'!$E$12</f>
        <v>595000</v>
      </c>
      <c r="E1654" s="52">
        <f>IF(D1654&lt;'Line By Line'!$E$14,0,MIN(D1654-'Line By Line'!$E$14,'Line By Line'!$E$16))</f>
        <v>12000</v>
      </c>
      <c r="F1654" s="52">
        <f t="shared" si="3"/>
        <v>0</v>
      </c>
      <c r="G1654" s="51" t="str">
        <f t="shared" si="4"/>
        <v>50% of All SS</v>
      </c>
      <c r="H1654" s="51">
        <f>IF('Line By Line'!$E$14&lt;D1654,D1654-'Line By Line'!$E$14-E1654,0)</f>
        <v>551000</v>
      </c>
      <c r="I1654" s="52">
        <f>H1654*'SS taxation calculator'!$E$32</f>
        <v>468350</v>
      </c>
      <c r="J1654" s="52">
        <f t="shared" si="5"/>
        <v>0</v>
      </c>
      <c r="K1654" s="204" t="str">
        <f t="shared" si="6"/>
        <v>#DIV/0!</v>
      </c>
      <c r="L1654" s="54" t="str">
        <f>CONCATENATE("Adding $",ROUND(B1654/1000,1),"K actually added $",ROUND((B1654+(J1654-'SS taxation calculator'!$G$8))/1000,1),"K")</f>
        <v>Adding $595K actually added $595K</v>
      </c>
      <c r="M1654" s="61">
        <f>'SS taxation calculator'!$C$7+'SS taxation calculator'!$C$8+'SS taxation calculator'!$C$9+B1654</f>
        <v>595000</v>
      </c>
      <c r="N1654" s="55">
        <f>J1654+B1654+'SS taxation calculator'!$C$7</f>
        <v>595000</v>
      </c>
      <c r="O1654" s="55">
        <f t="shared" si="15"/>
        <v>31500</v>
      </c>
      <c r="P1654" s="132">
        <f>VLOOKUP('SS taxation calculator'!$C$12,'SS taxation calculator'!$BC$6:$BF$16,3,FALSE)</f>
        <v>0</v>
      </c>
      <c r="Q1654" s="132">
        <f>VLOOKUP('SS taxation calculator'!$C$12,'SS taxation calculator'!$BC$6:$BF$16,4,FALSE)</f>
        <v>0</v>
      </c>
      <c r="R1654" s="132">
        <f t="shared" si="8"/>
        <v>1</v>
      </c>
      <c r="S1654" s="205">
        <f>VLOOKUP('SS taxation calculator'!$C$12,'SS taxation calculator'!$BC$6:$BF$16,2,FALSE)</f>
        <v>0</v>
      </c>
      <c r="T1654" s="132">
        <f t="shared" si="9"/>
        <v>0</v>
      </c>
    </row>
    <row r="1655" ht="15.75" customHeight="1">
      <c r="A1655" s="55">
        <f t="shared" si="17"/>
        <v>564500</v>
      </c>
      <c r="B1655" s="52">
        <f t="shared" si="14"/>
        <v>596000</v>
      </c>
      <c r="C1655" s="51">
        <f>'SS taxation calculator'!$G$7</f>
        <v>0</v>
      </c>
      <c r="D1655" s="52">
        <f>'SS taxation calculator'!$C$7+B1655+'SS taxation calculator'!$C$8+'SS taxation calculator'!$C$9*0.5-'Line By Line'!$E$12</f>
        <v>596000</v>
      </c>
      <c r="E1655" s="52">
        <f>IF(D1655&lt;'Line By Line'!$E$14,0,MIN(D1655-'Line By Line'!$E$14,'Line By Line'!$E$16))</f>
        <v>12000</v>
      </c>
      <c r="F1655" s="52">
        <f t="shared" si="3"/>
        <v>0</v>
      </c>
      <c r="G1655" s="51" t="str">
        <f t="shared" si="4"/>
        <v>50% of All SS</v>
      </c>
      <c r="H1655" s="51">
        <f>IF('Line By Line'!$E$14&lt;D1655,D1655-'Line By Line'!$E$14-E1655,0)</f>
        <v>552000</v>
      </c>
      <c r="I1655" s="52">
        <f>H1655*'SS taxation calculator'!$E$32</f>
        <v>469200</v>
      </c>
      <c r="J1655" s="52">
        <f t="shared" si="5"/>
        <v>0</v>
      </c>
      <c r="K1655" s="204" t="str">
        <f t="shared" si="6"/>
        <v>#DIV/0!</v>
      </c>
      <c r="L1655" s="54" t="str">
        <f>CONCATENATE("Adding $",ROUND(B1655/1000,1),"K actually added $",ROUND((B1655+(J1655-'SS taxation calculator'!$G$8))/1000,1),"K")</f>
        <v>Adding $596K actually added $596K</v>
      </c>
      <c r="M1655" s="61">
        <f>'SS taxation calculator'!$C$7+'SS taxation calculator'!$C$8+'SS taxation calculator'!$C$9+B1655</f>
        <v>596000</v>
      </c>
      <c r="N1655" s="55">
        <f>J1655+B1655+'SS taxation calculator'!$C$7</f>
        <v>596000</v>
      </c>
      <c r="O1655" s="55">
        <f t="shared" si="15"/>
        <v>31500</v>
      </c>
      <c r="P1655" s="132">
        <f>VLOOKUP('SS taxation calculator'!$C$12,'SS taxation calculator'!$BC$6:$BF$16,3,FALSE)</f>
        <v>0</v>
      </c>
      <c r="Q1655" s="132">
        <f>VLOOKUP('SS taxation calculator'!$C$12,'SS taxation calculator'!$BC$6:$BF$16,4,FALSE)</f>
        <v>0</v>
      </c>
      <c r="R1655" s="132">
        <f t="shared" si="8"/>
        <v>1</v>
      </c>
      <c r="S1655" s="205">
        <f>VLOOKUP('SS taxation calculator'!$C$12,'SS taxation calculator'!$BC$6:$BF$16,2,FALSE)</f>
        <v>0</v>
      </c>
      <c r="T1655" s="132">
        <f t="shared" si="9"/>
        <v>0</v>
      </c>
    </row>
    <row r="1656" ht="15.75" customHeight="1">
      <c r="A1656" s="55">
        <f t="shared" si="17"/>
        <v>565500</v>
      </c>
      <c r="B1656" s="52">
        <f t="shared" si="14"/>
        <v>597000</v>
      </c>
      <c r="C1656" s="51">
        <f>'SS taxation calculator'!$G$7</f>
        <v>0</v>
      </c>
      <c r="D1656" s="52">
        <f>'SS taxation calculator'!$C$7+B1656+'SS taxation calculator'!$C$8+'SS taxation calculator'!$C$9*0.5-'Line By Line'!$E$12</f>
        <v>597000</v>
      </c>
      <c r="E1656" s="52">
        <f>IF(D1656&lt;'Line By Line'!$E$14,0,MIN(D1656-'Line By Line'!$E$14,'Line By Line'!$E$16))</f>
        <v>12000</v>
      </c>
      <c r="F1656" s="52">
        <f t="shared" si="3"/>
        <v>0</v>
      </c>
      <c r="G1656" s="51" t="str">
        <f t="shared" si="4"/>
        <v>50% of All SS</v>
      </c>
      <c r="H1656" s="51">
        <f>IF('Line By Line'!$E$14&lt;D1656,D1656-'Line By Line'!$E$14-E1656,0)</f>
        <v>553000</v>
      </c>
      <c r="I1656" s="52">
        <f>H1656*'SS taxation calculator'!$E$32</f>
        <v>470050</v>
      </c>
      <c r="J1656" s="52">
        <f t="shared" si="5"/>
        <v>0</v>
      </c>
      <c r="K1656" s="204" t="str">
        <f t="shared" si="6"/>
        <v>#DIV/0!</v>
      </c>
      <c r="L1656" s="54" t="str">
        <f>CONCATENATE("Adding $",ROUND(B1656/1000,1),"K actually added $",ROUND((B1656+(J1656-'SS taxation calculator'!$G$8))/1000,1),"K")</f>
        <v>Adding $597K actually added $597K</v>
      </c>
      <c r="M1656" s="61">
        <f>'SS taxation calculator'!$C$7+'SS taxation calculator'!$C$8+'SS taxation calculator'!$C$9+B1656</f>
        <v>597000</v>
      </c>
      <c r="N1656" s="55">
        <f>J1656+B1656+'SS taxation calculator'!$C$7</f>
        <v>597000</v>
      </c>
      <c r="O1656" s="55">
        <f t="shared" si="15"/>
        <v>31500</v>
      </c>
      <c r="P1656" s="132">
        <f>VLOOKUP('SS taxation calculator'!$C$12,'SS taxation calculator'!$BC$6:$BF$16,3,FALSE)</f>
        <v>0</v>
      </c>
      <c r="Q1656" s="132">
        <f>VLOOKUP('SS taxation calculator'!$C$12,'SS taxation calculator'!$BC$6:$BF$16,4,FALSE)</f>
        <v>0</v>
      </c>
      <c r="R1656" s="132">
        <f t="shared" si="8"/>
        <v>1</v>
      </c>
      <c r="S1656" s="205">
        <f>VLOOKUP('SS taxation calculator'!$C$12,'SS taxation calculator'!$BC$6:$BF$16,2,FALSE)</f>
        <v>0</v>
      </c>
      <c r="T1656" s="132">
        <f t="shared" si="9"/>
        <v>0</v>
      </c>
    </row>
    <row r="1657" ht="15.75" customHeight="1">
      <c r="A1657" s="55">
        <f t="shared" si="17"/>
        <v>566500</v>
      </c>
      <c r="B1657" s="52">
        <f t="shared" si="14"/>
        <v>598000</v>
      </c>
      <c r="C1657" s="51">
        <f>'SS taxation calculator'!$G$7</f>
        <v>0</v>
      </c>
      <c r="D1657" s="52">
        <f>'SS taxation calculator'!$C$7+B1657+'SS taxation calculator'!$C$8+'SS taxation calculator'!$C$9*0.5-'Line By Line'!$E$12</f>
        <v>598000</v>
      </c>
      <c r="E1657" s="52">
        <f>IF(D1657&lt;'Line By Line'!$E$14,0,MIN(D1657-'Line By Line'!$E$14,'Line By Line'!$E$16))</f>
        <v>12000</v>
      </c>
      <c r="F1657" s="52">
        <f t="shared" si="3"/>
        <v>0</v>
      </c>
      <c r="G1657" s="51" t="str">
        <f t="shared" si="4"/>
        <v>50% of All SS</v>
      </c>
      <c r="H1657" s="51">
        <f>IF('Line By Line'!$E$14&lt;D1657,D1657-'Line By Line'!$E$14-E1657,0)</f>
        <v>554000</v>
      </c>
      <c r="I1657" s="52">
        <f>H1657*'SS taxation calculator'!$E$32</f>
        <v>470900</v>
      </c>
      <c r="J1657" s="52">
        <f t="shared" si="5"/>
        <v>0</v>
      </c>
      <c r="K1657" s="204" t="str">
        <f t="shared" si="6"/>
        <v>#DIV/0!</v>
      </c>
      <c r="L1657" s="54" t="str">
        <f>CONCATENATE("Adding $",ROUND(B1657/1000,1),"K actually added $",ROUND((B1657+(J1657-'SS taxation calculator'!$G$8))/1000,1),"K")</f>
        <v>Adding $598K actually added $598K</v>
      </c>
      <c r="M1657" s="61">
        <f>'SS taxation calculator'!$C$7+'SS taxation calculator'!$C$8+'SS taxation calculator'!$C$9+B1657</f>
        <v>598000</v>
      </c>
      <c r="N1657" s="55">
        <f>J1657+B1657+'SS taxation calculator'!$C$7</f>
        <v>598000</v>
      </c>
      <c r="O1657" s="55">
        <f t="shared" si="15"/>
        <v>31500</v>
      </c>
      <c r="P1657" s="132">
        <f>VLOOKUP('SS taxation calculator'!$C$12,'SS taxation calculator'!$BC$6:$BF$16,3,FALSE)</f>
        <v>0</v>
      </c>
      <c r="Q1657" s="132">
        <f>VLOOKUP('SS taxation calculator'!$C$12,'SS taxation calculator'!$BC$6:$BF$16,4,FALSE)</f>
        <v>0</v>
      </c>
      <c r="R1657" s="132">
        <f t="shared" si="8"/>
        <v>1</v>
      </c>
      <c r="S1657" s="205">
        <f>VLOOKUP('SS taxation calculator'!$C$12,'SS taxation calculator'!$BC$6:$BF$16,2,FALSE)</f>
        <v>0</v>
      </c>
      <c r="T1657" s="132">
        <f t="shared" si="9"/>
        <v>0</v>
      </c>
    </row>
    <row r="1658" ht="15.75" customHeight="1">
      <c r="A1658" s="55">
        <f t="shared" si="17"/>
        <v>567500</v>
      </c>
      <c r="B1658" s="52">
        <f t="shared" si="14"/>
        <v>599000</v>
      </c>
      <c r="C1658" s="51">
        <f>'SS taxation calculator'!$G$7</f>
        <v>0</v>
      </c>
      <c r="D1658" s="52">
        <f>'SS taxation calculator'!$C$7+B1658+'SS taxation calculator'!$C$8+'SS taxation calculator'!$C$9*0.5-'Line By Line'!$E$12</f>
        <v>599000</v>
      </c>
      <c r="E1658" s="52">
        <f>IF(D1658&lt;'Line By Line'!$E$14,0,MIN(D1658-'Line By Line'!$E$14,'Line By Line'!$E$16))</f>
        <v>12000</v>
      </c>
      <c r="F1658" s="52">
        <f t="shared" si="3"/>
        <v>0</v>
      </c>
      <c r="G1658" s="51" t="str">
        <f t="shared" si="4"/>
        <v>50% of All SS</v>
      </c>
      <c r="H1658" s="51">
        <f>IF('Line By Line'!$E$14&lt;D1658,D1658-'Line By Line'!$E$14-E1658,0)</f>
        <v>555000</v>
      </c>
      <c r="I1658" s="52">
        <f>H1658*'SS taxation calculator'!$E$32</f>
        <v>471750</v>
      </c>
      <c r="J1658" s="52">
        <f t="shared" si="5"/>
        <v>0</v>
      </c>
      <c r="K1658" s="204" t="str">
        <f t="shared" si="6"/>
        <v>#DIV/0!</v>
      </c>
      <c r="L1658" s="54" t="str">
        <f>CONCATENATE("Adding $",ROUND(B1658/1000,1),"K actually added $",ROUND((B1658+(J1658-'SS taxation calculator'!$G$8))/1000,1),"K")</f>
        <v>Adding $599K actually added $599K</v>
      </c>
      <c r="M1658" s="61">
        <f>'SS taxation calculator'!$C$7+'SS taxation calculator'!$C$8+'SS taxation calculator'!$C$9+B1658</f>
        <v>599000</v>
      </c>
      <c r="N1658" s="55">
        <f>J1658+B1658+'SS taxation calculator'!$C$7</f>
        <v>599000</v>
      </c>
      <c r="O1658" s="55">
        <f t="shared" si="15"/>
        <v>31500</v>
      </c>
      <c r="P1658" s="132">
        <f>VLOOKUP('SS taxation calculator'!$C$12,'SS taxation calculator'!$BC$6:$BF$16,3,FALSE)</f>
        <v>0</v>
      </c>
      <c r="Q1658" s="132">
        <f>VLOOKUP('SS taxation calculator'!$C$12,'SS taxation calculator'!$BC$6:$BF$16,4,FALSE)</f>
        <v>0</v>
      </c>
      <c r="R1658" s="132">
        <f t="shared" si="8"/>
        <v>1</v>
      </c>
      <c r="S1658" s="205">
        <f>VLOOKUP('SS taxation calculator'!$C$12,'SS taxation calculator'!$BC$6:$BF$16,2,FALSE)</f>
        <v>0</v>
      </c>
      <c r="T1658" s="132">
        <f t="shared" si="9"/>
        <v>0</v>
      </c>
    </row>
    <row r="1659" ht="15.75" customHeight="1">
      <c r="A1659" s="55">
        <f t="shared" si="17"/>
        <v>568500</v>
      </c>
      <c r="B1659" s="52">
        <f t="shared" si="14"/>
        <v>600000</v>
      </c>
      <c r="C1659" s="51">
        <f>'SS taxation calculator'!$G$7</f>
        <v>0</v>
      </c>
      <c r="D1659" s="52">
        <f>'SS taxation calculator'!$C$7+B1659+'SS taxation calculator'!$C$8+'SS taxation calculator'!$C$9*0.5-'Line By Line'!$E$12</f>
        <v>600000</v>
      </c>
      <c r="E1659" s="52">
        <f>IF(D1659&lt;'Line By Line'!$E$14,0,MIN(D1659-'Line By Line'!$E$14,'Line By Line'!$E$16))</f>
        <v>12000</v>
      </c>
      <c r="F1659" s="52">
        <f t="shared" si="3"/>
        <v>0</v>
      </c>
      <c r="G1659" s="51" t="str">
        <f t="shared" si="4"/>
        <v>50% of All SS</v>
      </c>
      <c r="H1659" s="51">
        <f>IF('Line By Line'!$E$14&lt;D1659,D1659-'Line By Line'!$E$14-E1659,0)</f>
        <v>556000</v>
      </c>
      <c r="I1659" s="52">
        <f>H1659*'SS taxation calculator'!$E$32</f>
        <v>472600</v>
      </c>
      <c r="J1659" s="52">
        <f t="shared" si="5"/>
        <v>0</v>
      </c>
      <c r="K1659" s="204" t="str">
        <f t="shared" si="6"/>
        <v>#DIV/0!</v>
      </c>
      <c r="L1659" s="54" t="str">
        <f>CONCATENATE("Adding $",ROUND(B1659/1000,1),"K actually added $",ROUND((B1659+(J1659-'SS taxation calculator'!$G$8))/1000,1),"K")</f>
        <v>Adding $600K actually added $600K</v>
      </c>
      <c r="M1659" s="61">
        <f>'SS taxation calculator'!$C$7+'SS taxation calculator'!$C$8+'SS taxation calculator'!$C$9+B1659</f>
        <v>600000</v>
      </c>
      <c r="N1659" s="55">
        <f>J1659+B1659+'SS taxation calculator'!$C$7</f>
        <v>600000</v>
      </c>
      <c r="O1659" s="55">
        <f t="shared" si="15"/>
        <v>31500</v>
      </c>
      <c r="P1659" s="132">
        <f>VLOOKUP('SS taxation calculator'!$C$12,'SS taxation calculator'!$BC$6:$BF$16,3,FALSE)</f>
        <v>0</v>
      </c>
      <c r="Q1659" s="132">
        <f>VLOOKUP('SS taxation calculator'!$C$12,'SS taxation calculator'!$BC$6:$BF$16,4,FALSE)</f>
        <v>0</v>
      </c>
      <c r="R1659" s="132">
        <f t="shared" si="8"/>
        <v>1</v>
      </c>
      <c r="S1659" s="205">
        <f>VLOOKUP('SS taxation calculator'!$C$12,'SS taxation calculator'!$BC$6:$BF$16,2,FALSE)</f>
        <v>0</v>
      </c>
      <c r="T1659" s="132">
        <f t="shared" si="9"/>
        <v>0</v>
      </c>
    </row>
    <row r="1660" ht="15.75" customHeight="1">
      <c r="A1660" s="55">
        <f t="shared" si="17"/>
        <v>569500</v>
      </c>
      <c r="B1660" s="52">
        <f t="shared" si="14"/>
        <v>601000</v>
      </c>
      <c r="C1660" s="51">
        <f>'SS taxation calculator'!$G$7</f>
        <v>0</v>
      </c>
      <c r="D1660" s="52">
        <f>'SS taxation calculator'!$C$7+B1660+'SS taxation calculator'!$C$8+'SS taxation calculator'!$C$9*0.5-'Line By Line'!$E$12</f>
        <v>601000</v>
      </c>
      <c r="E1660" s="52">
        <f>IF(D1660&lt;'Line By Line'!$E$14,0,MIN(D1660-'Line By Line'!$E$14,'Line By Line'!$E$16))</f>
        <v>12000</v>
      </c>
      <c r="F1660" s="52">
        <f t="shared" si="3"/>
        <v>0</v>
      </c>
      <c r="G1660" s="51" t="str">
        <f t="shared" si="4"/>
        <v>50% of All SS</v>
      </c>
      <c r="H1660" s="51">
        <f>IF('Line By Line'!$E$14&lt;D1660,D1660-'Line By Line'!$E$14-E1660,0)</f>
        <v>557000</v>
      </c>
      <c r="I1660" s="52">
        <f>H1660*'SS taxation calculator'!$E$32</f>
        <v>473450</v>
      </c>
      <c r="J1660" s="52">
        <f t="shared" si="5"/>
        <v>0</v>
      </c>
      <c r="K1660" s="204" t="str">
        <f t="shared" si="6"/>
        <v>#DIV/0!</v>
      </c>
      <c r="L1660" s="54" t="str">
        <f>CONCATENATE("Adding $",ROUND(B1660/1000,1),"K actually added $",ROUND((B1660+(J1660-'SS taxation calculator'!$G$8))/1000,1),"K")</f>
        <v>Adding $601K actually added $601K</v>
      </c>
      <c r="M1660" s="61">
        <f>'SS taxation calculator'!$C$7+'SS taxation calculator'!$C$8+'SS taxation calculator'!$C$9+B1660</f>
        <v>601000</v>
      </c>
      <c r="N1660" s="55">
        <f>J1660+B1660+'SS taxation calculator'!$C$7</f>
        <v>601000</v>
      </c>
      <c r="O1660" s="55">
        <f t="shared" si="15"/>
        <v>31500</v>
      </c>
      <c r="P1660" s="132">
        <f>VLOOKUP('SS taxation calculator'!$C$12,'SS taxation calculator'!$BC$6:$BF$16,3,FALSE)</f>
        <v>0</v>
      </c>
      <c r="Q1660" s="132">
        <f>VLOOKUP('SS taxation calculator'!$C$12,'SS taxation calculator'!$BC$6:$BF$16,4,FALSE)</f>
        <v>0</v>
      </c>
      <c r="R1660" s="132">
        <f t="shared" si="8"/>
        <v>1</v>
      </c>
      <c r="S1660" s="205">
        <f>VLOOKUP('SS taxation calculator'!$C$12,'SS taxation calculator'!$BC$6:$BF$16,2,FALSE)</f>
        <v>0</v>
      </c>
      <c r="T1660" s="132">
        <f t="shared" si="9"/>
        <v>0</v>
      </c>
    </row>
    <row r="1661" ht="15.75" customHeight="1">
      <c r="A1661" s="55">
        <f t="shared" si="17"/>
        <v>570500</v>
      </c>
      <c r="B1661" s="52">
        <f t="shared" si="14"/>
        <v>602000</v>
      </c>
      <c r="C1661" s="51">
        <f>'SS taxation calculator'!$G$7</f>
        <v>0</v>
      </c>
      <c r="D1661" s="52">
        <f>'SS taxation calculator'!$C$7+B1661+'SS taxation calculator'!$C$8+'SS taxation calculator'!$C$9*0.5-'Line By Line'!$E$12</f>
        <v>602000</v>
      </c>
      <c r="E1661" s="52">
        <f>IF(D1661&lt;'Line By Line'!$E$14,0,MIN(D1661-'Line By Line'!$E$14,'Line By Line'!$E$16))</f>
        <v>12000</v>
      </c>
      <c r="F1661" s="52">
        <f t="shared" si="3"/>
        <v>0</v>
      </c>
      <c r="G1661" s="51" t="str">
        <f t="shared" si="4"/>
        <v>50% of All SS</v>
      </c>
      <c r="H1661" s="51">
        <f>IF('Line By Line'!$E$14&lt;D1661,D1661-'Line By Line'!$E$14-E1661,0)</f>
        <v>558000</v>
      </c>
      <c r="I1661" s="52">
        <f>H1661*'SS taxation calculator'!$E$32</f>
        <v>474300</v>
      </c>
      <c r="J1661" s="52">
        <f t="shared" si="5"/>
        <v>0</v>
      </c>
      <c r="K1661" s="204" t="str">
        <f t="shared" si="6"/>
        <v>#DIV/0!</v>
      </c>
      <c r="L1661" s="54" t="str">
        <f>CONCATENATE("Adding $",ROUND(B1661/1000,1),"K actually added $",ROUND((B1661+(J1661-'SS taxation calculator'!$G$8))/1000,1),"K")</f>
        <v>Adding $602K actually added $602K</v>
      </c>
      <c r="M1661" s="61">
        <f>'SS taxation calculator'!$C$7+'SS taxation calculator'!$C$8+'SS taxation calculator'!$C$9+B1661</f>
        <v>602000</v>
      </c>
      <c r="N1661" s="55">
        <f>J1661+B1661+'SS taxation calculator'!$C$7</f>
        <v>602000</v>
      </c>
      <c r="O1661" s="55">
        <f t="shared" si="15"/>
        <v>31500</v>
      </c>
      <c r="P1661" s="132">
        <f>VLOOKUP('SS taxation calculator'!$C$12,'SS taxation calculator'!$BC$6:$BF$16,3,FALSE)</f>
        <v>0</v>
      </c>
      <c r="Q1661" s="132">
        <f>VLOOKUP('SS taxation calculator'!$C$12,'SS taxation calculator'!$BC$6:$BF$16,4,FALSE)</f>
        <v>0</v>
      </c>
      <c r="R1661" s="132">
        <f t="shared" si="8"/>
        <v>1</v>
      </c>
      <c r="S1661" s="205">
        <f>VLOOKUP('SS taxation calculator'!$C$12,'SS taxation calculator'!$BC$6:$BF$16,2,FALSE)</f>
        <v>0</v>
      </c>
      <c r="T1661" s="132">
        <f t="shared" si="9"/>
        <v>0</v>
      </c>
    </row>
    <row r="1662" ht="15.75" customHeight="1">
      <c r="A1662" s="55">
        <f t="shared" si="17"/>
        <v>571500</v>
      </c>
      <c r="B1662" s="52">
        <f t="shared" si="14"/>
        <v>603000</v>
      </c>
      <c r="C1662" s="51">
        <f>'SS taxation calculator'!$G$7</f>
        <v>0</v>
      </c>
      <c r="D1662" s="52">
        <f>'SS taxation calculator'!$C$7+B1662+'SS taxation calculator'!$C$8+'SS taxation calculator'!$C$9*0.5-'Line By Line'!$E$12</f>
        <v>603000</v>
      </c>
      <c r="E1662" s="52">
        <f>IF(D1662&lt;'Line By Line'!$E$14,0,MIN(D1662-'Line By Line'!$E$14,'Line By Line'!$E$16))</f>
        <v>12000</v>
      </c>
      <c r="F1662" s="52">
        <f t="shared" si="3"/>
        <v>0</v>
      </c>
      <c r="G1662" s="51" t="str">
        <f t="shared" si="4"/>
        <v>50% of All SS</v>
      </c>
      <c r="H1662" s="51">
        <f>IF('Line By Line'!$E$14&lt;D1662,D1662-'Line By Line'!$E$14-E1662,0)</f>
        <v>559000</v>
      </c>
      <c r="I1662" s="52">
        <f>H1662*'SS taxation calculator'!$E$32</f>
        <v>475150</v>
      </c>
      <c r="J1662" s="52">
        <f t="shared" si="5"/>
        <v>0</v>
      </c>
      <c r="K1662" s="204" t="str">
        <f t="shared" si="6"/>
        <v>#DIV/0!</v>
      </c>
      <c r="L1662" s="54" t="str">
        <f>CONCATENATE("Adding $",ROUND(B1662/1000,1),"K actually added $",ROUND((B1662+(J1662-'SS taxation calculator'!$G$8))/1000,1),"K")</f>
        <v>Adding $603K actually added $603K</v>
      </c>
      <c r="M1662" s="61">
        <f>'SS taxation calculator'!$C$7+'SS taxation calculator'!$C$8+'SS taxation calculator'!$C$9+B1662</f>
        <v>603000</v>
      </c>
      <c r="N1662" s="55">
        <f>J1662+B1662+'SS taxation calculator'!$C$7</f>
        <v>603000</v>
      </c>
      <c r="O1662" s="55">
        <f t="shared" si="15"/>
        <v>31500</v>
      </c>
      <c r="P1662" s="132">
        <f>VLOOKUP('SS taxation calculator'!$C$12,'SS taxation calculator'!$BC$6:$BF$16,3,FALSE)</f>
        <v>0</v>
      </c>
      <c r="Q1662" s="132">
        <f>VLOOKUP('SS taxation calculator'!$C$12,'SS taxation calculator'!$BC$6:$BF$16,4,FALSE)</f>
        <v>0</v>
      </c>
      <c r="R1662" s="132">
        <f t="shared" si="8"/>
        <v>1</v>
      </c>
      <c r="S1662" s="205">
        <f>VLOOKUP('SS taxation calculator'!$C$12,'SS taxation calculator'!$BC$6:$BF$16,2,FALSE)</f>
        <v>0</v>
      </c>
      <c r="T1662" s="132">
        <f t="shared" si="9"/>
        <v>0</v>
      </c>
    </row>
    <row r="1663" ht="15.75" customHeight="1">
      <c r="A1663" s="55">
        <f t="shared" si="17"/>
        <v>572500</v>
      </c>
      <c r="B1663" s="52">
        <f t="shared" si="14"/>
        <v>604000</v>
      </c>
      <c r="C1663" s="51">
        <f>'SS taxation calculator'!$G$7</f>
        <v>0</v>
      </c>
      <c r="D1663" s="52">
        <f>'SS taxation calculator'!$C$7+B1663+'SS taxation calculator'!$C$8+'SS taxation calculator'!$C$9*0.5-'Line By Line'!$E$12</f>
        <v>604000</v>
      </c>
      <c r="E1663" s="52">
        <f>IF(D1663&lt;'Line By Line'!$E$14,0,MIN(D1663-'Line By Line'!$E$14,'Line By Line'!$E$16))</f>
        <v>12000</v>
      </c>
      <c r="F1663" s="52">
        <f t="shared" si="3"/>
        <v>0</v>
      </c>
      <c r="G1663" s="51" t="str">
        <f t="shared" si="4"/>
        <v>50% of All SS</v>
      </c>
      <c r="H1663" s="51">
        <f>IF('Line By Line'!$E$14&lt;D1663,D1663-'Line By Line'!$E$14-E1663,0)</f>
        <v>560000</v>
      </c>
      <c r="I1663" s="52">
        <f>H1663*'SS taxation calculator'!$E$32</f>
        <v>476000</v>
      </c>
      <c r="J1663" s="52">
        <f t="shared" si="5"/>
        <v>0</v>
      </c>
      <c r="K1663" s="204" t="str">
        <f t="shared" si="6"/>
        <v>#DIV/0!</v>
      </c>
      <c r="L1663" s="54" t="str">
        <f>CONCATENATE("Adding $",ROUND(B1663/1000,1),"K actually added $",ROUND((B1663+(J1663-'SS taxation calculator'!$G$8))/1000,1),"K")</f>
        <v>Adding $604K actually added $604K</v>
      </c>
      <c r="M1663" s="61">
        <f>'SS taxation calculator'!$C$7+'SS taxation calculator'!$C$8+'SS taxation calculator'!$C$9+B1663</f>
        <v>604000</v>
      </c>
      <c r="N1663" s="55">
        <f>J1663+B1663+'SS taxation calculator'!$C$7</f>
        <v>604000</v>
      </c>
      <c r="O1663" s="55">
        <f t="shared" si="15"/>
        <v>31500</v>
      </c>
      <c r="P1663" s="132">
        <f>VLOOKUP('SS taxation calculator'!$C$12,'SS taxation calculator'!$BC$6:$BF$16,3,FALSE)</f>
        <v>0</v>
      </c>
      <c r="Q1663" s="132">
        <f>VLOOKUP('SS taxation calculator'!$C$12,'SS taxation calculator'!$BC$6:$BF$16,4,FALSE)</f>
        <v>0</v>
      </c>
      <c r="R1663" s="132">
        <f t="shared" si="8"/>
        <v>1</v>
      </c>
      <c r="S1663" s="205">
        <f>VLOOKUP('SS taxation calculator'!$C$12,'SS taxation calculator'!$BC$6:$BF$16,2,FALSE)</f>
        <v>0</v>
      </c>
      <c r="T1663" s="132">
        <f t="shared" si="9"/>
        <v>0</v>
      </c>
    </row>
    <row r="1664" ht="15.75" customHeight="1">
      <c r="A1664" s="55">
        <f t="shared" si="17"/>
        <v>573500</v>
      </c>
      <c r="B1664" s="52">
        <f t="shared" si="14"/>
        <v>605000</v>
      </c>
      <c r="C1664" s="51">
        <f>'SS taxation calculator'!$G$7</f>
        <v>0</v>
      </c>
      <c r="D1664" s="52">
        <f>'SS taxation calculator'!$C$7+B1664+'SS taxation calculator'!$C$8+'SS taxation calculator'!$C$9*0.5-'Line By Line'!$E$12</f>
        <v>605000</v>
      </c>
      <c r="E1664" s="52">
        <f>IF(D1664&lt;'Line By Line'!$E$14,0,MIN(D1664-'Line By Line'!$E$14,'Line By Line'!$E$16))</f>
        <v>12000</v>
      </c>
      <c r="F1664" s="52">
        <f t="shared" si="3"/>
        <v>0</v>
      </c>
      <c r="G1664" s="51" t="str">
        <f t="shared" si="4"/>
        <v>50% of All SS</v>
      </c>
      <c r="H1664" s="51">
        <f>IF('Line By Line'!$E$14&lt;D1664,D1664-'Line By Line'!$E$14-E1664,0)</f>
        <v>561000</v>
      </c>
      <c r="I1664" s="52">
        <f>H1664*'SS taxation calculator'!$E$32</f>
        <v>476850</v>
      </c>
      <c r="J1664" s="52">
        <f t="shared" si="5"/>
        <v>0</v>
      </c>
      <c r="K1664" s="204" t="str">
        <f t="shared" si="6"/>
        <v>#DIV/0!</v>
      </c>
      <c r="L1664" s="54" t="str">
        <f>CONCATENATE("Adding $",ROUND(B1664/1000,1),"K actually added $",ROUND((B1664+(J1664-'SS taxation calculator'!$G$8))/1000,1),"K")</f>
        <v>Adding $605K actually added $605K</v>
      </c>
      <c r="M1664" s="61">
        <f>'SS taxation calculator'!$C$7+'SS taxation calculator'!$C$8+'SS taxation calculator'!$C$9+B1664</f>
        <v>605000</v>
      </c>
      <c r="N1664" s="55">
        <f>J1664+B1664+'SS taxation calculator'!$C$7</f>
        <v>605000</v>
      </c>
      <c r="O1664" s="55">
        <f t="shared" si="15"/>
        <v>31500</v>
      </c>
      <c r="P1664" s="132">
        <f>VLOOKUP('SS taxation calculator'!$C$12,'SS taxation calculator'!$BC$6:$BF$16,3,FALSE)</f>
        <v>0</v>
      </c>
      <c r="Q1664" s="132">
        <f>VLOOKUP('SS taxation calculator'!$C$12,'SS taxation calculator'!$BC$6:$BF$16,4,FALSE)</f>
        <v>0</v>
      </c>
      <c r="R1664" s="132">
        <f t="shared" si="8"/>
        <v>1</v>
      </c>
      <c r="S1664" s="205">
        <f>VLOOKUP('SS taxation calculator'!$C$12,'SS taxation calculator'!$BC$6:$BF$16,2,FALSE)</f>
        <v>0</v>
      </c>
      <c r="T1664" s="132">
        <f t="shared" si="9"/>
        <v>0</v>
      </c>
    </row>
    <row r="1665" ht="15.75" customHeight="1">
      <c r="A1665" s="55">
        <f t="shared" si="17"/>
        <v>574500</v>
      </c>
      <c r="B1665" s="52">
        <f t="shared" si="14"/>
        <v>606000</v>
      </c>
      <c r="C1665" s="51">
        <f>'SS taxation calculator'!$G$7</f>
        <v>0</v>
      </c>
      <c r="D1665" s="52">
        <f>'SS taxation calculator'!$C$7+B1665+'SS taxation calculator'!$C$8+'SS taxation calculator'!$C$9*0.5-'Line By Line'!$E$12</f>
        <v>606000</v>
      </c>
      <c r="E1665" s="52">
        <f>IF(D1665&lt;'Line By Line'!$E$14,0,MIN(D1665-'Line By Line'!$E$14,'Line By Line'!$E$16))</f>
        <v>12000</v>
      </c>
      <c r="F1665" s="52">
        <f t="shared" si="3"/>
        <v>0</v>
      </c>
      <c r="G1665" s="51" t="str">
        <f t="shared" si="4"/>
        <v>50% of All SS</v>
      </c>
      <c r="H1665" s="51">
        <f>IF('Line By Line'!$E$14&lt;D1665,D1665-'Line By Line'!$E$14-E1665,0)</f>
        <v>562000</v>
      </c>
      <c r="I1665" s="52">
        <f>H1665*'SS taxation calculator'!$E$32</f>
        <v>477700</v>
      </c>
      <c r="J1665" s="52">
        <f t="shared" si="5"/>
        <v>0</v>
      </c>
      <c r="K1665" s="204" t="str">
        <f t="shared" si="6"/>
        <v>#DIV/0!</v>
      </c>
      <c r="L1665" s="54" t="str">
        <f>CONCATENATE("Adding $",ROUND(B1665/1000,1),"K actually added $",ROUND((B1665+(J1665-'SS taxation calculator'!$G$8))/1000,1),"K")</f>
        <v>Adding $606K actually added $606K</v>
      </c>
      <c r="M1665" s="61">
        <f>'SS taxation calculator'!$C$7+'SS taxation calculator'!$C$8+'SS taxation calculator'!$C$9+B1665</f>
        <v>606000</v>
      </c>
      <c r="N1665" s="55">
        <f>J1665+B1665+'SS taxation calculator'!$C$7</f>
        <v>606000</v>
      </c>
      <c r="O1665" s="55">
        <f t="shared" si="15"/>
        <v>31500</v>
      </c>
      <c r="P1665" s="132">
        <f>VLOOKUP('SS taxation calculator'!$C$12,'SS taxation calculator'!$BC$6:$BF$16,3,FALSE)</f>
        <v>0</v>
      </c>
      <c r="Q1665" s="132">
        <f>VLOOKUP('SS taxation calculator'!$C$12,'SS taxation calculator'!$BC$6:$BF$16,4,FALSE)</f>
        <v>0</v>
      </c>
      <c r="R1665" s="132">
        <f t="shared" si="8"/>
        <v>1</v>
      </c>
      <c r="S1665" s="205">
        <f>VLOOKUP('SS taxation calculator'!$C$12,'SS taxation calculator'!$BC$6:$BF$16,2,FALSE)</f>
        <v>0</v>
      </c>
      <c r="T1665" s="132">
        <f t="shared" si="9"/>
        <v>0</v>
      </c>
    </row>
    <row r="1666" ht="15.75" customHeight="1">
      <c r="A1666" s="55">
        <f t="shared" si="17"/>
        <v>575500</v>
      </c>
      <c r="B1666" s="52">
        <f t="shared" si="14"/>
        <v>607000</v>
      </c>
      <c r="C1666" s="51">
        <f>'SS taxation calculator'!$G$7</f>
        <v>0</v>
      </c>
      <c r="D1666" s="52">
        <f>'SS taxation calculator'!$C$7+B1666+'SS taxation calculator'!$C$8+'SS taxation calculator'!$C$9*0.5-'Line By Line'!$E$12</f>
        <v>607000</v>
      </c>
      <c r="E1666" s="52">
        <f>IF(D1666&lt;'Line By Line'!$E$14,0,MIN(D1666-'Line By Line'!$E$14,'Line By Line'!$E$16))</f>
        <v>12000</v>
      </c>
      <c r="F1666" s="52">
        <f t="shared" si="3"/>
        <v>0</v>
      </c>
      <c r="G1666" s="51" t="str">
        <f t="shared" si="4"/>
        <v>50% of All SS</v>
      </c>
      <c r="H1666" s="51">
        <f>IF('Line By Line'!$E$14&lt;D1666,D1666-'Line By Line'!$E$14-E1666,0)</f>
        <v>563000</v>
      </c>
      <c r="I1666" s="52">
        <f>H1666*'SS taxation calculator'!$E$32</f>
        <v>478550</v>
      </c>
      <c r="J1666" s="52">
        <f t="shared" si="5"/>
        <v>0</v>
      </c>
      <c r="K1666" s="204" t="str">
        <f t="shared" si="6"/>
        <v>#DIV/0!</v>
      </c>
      <c r="L1666" s="54" t="str">
        <f>CONCATENATE("Adding $",ROUND(B1666/1000,1),"K actually added $",ROUND((B1666+(J1666-'SS taxation calculator'!$G$8))/1000,1),"K")</f>
        <v>Adding $607K actually added $607K</v>
      </c>
      <c r="M1666" s="61">
        <f>'SS taxation calculator'!$C$7+'SS taxation calculator'!$C$8+'SS taxation calculator'!$C$9+B1666</f>
        <v>607000</v>
      </c>
      <c r="N1666" s="55">
        <f>J1666+B1666+'SS taxation calculator'!$C$7</f>
        <v>607000</v>
      </c>
      <c r="O1666" s="55">
        <f t="shared" si="15"/>
        <v>31500</v>
      </c>
      <c r="P1666" s="132">
        <f>VLOOKUP('SS taxation calculator'!$C$12,'SS taxation calculator'!$BC$6:$BF$16,3,FALSE)</f>
        <v>0</v>
      </c>
      <c r="Q1666" s="132">
        <f>VLOOKUP('SS taxation calculator'!$C$12,'SS taxation calculator'!$BC$6:$BF$16,4,FALSE)</f>
        <v>0</v>
      </c>
      <c r="R1666" s="132">
        <f t="shared" si="8"/>
        <v>1</v>
      </c>
      <c r="S1666" s="205">
        <f>VLOOKUP('SS taxation calculator'!$C$12,'SS taxation calculator'!$BC$6:$BF$16,2,FALSE)</f>
        <v>0</v>
      </c>
      <c r="T1666" s="132">
        <f t="shared" si="9"/>
        <v>0</v>
      </c>
    </row>
    <row r="1667" ht="15.75" customHeight="1">
      <c r="A1667" s="55">
        <f t="shared" si="17"/>
        <v>576500</v>
      </c>
      <c r="B1667" s="52">
        <f t="shared" si="14"/>
        <v>608000</v>
      </c>
      <c r="C1667" s="51">
        <f>'SS taxation calculator'!$G$7</f>
        <v>0</v>
      </c>
      <c r="D1667" s="52">
        <f>'SS taxation calculator'!$C$7+B1667+'SS taxation calculator'!$C$8+'SS taxation calculator'!$C$9*0.5-'Line By Line'!$E$12</f>
        <v>608000</v>
      </c>
      <c r="E1667" s="52">
        <f>IF(D1667&lt;'Line By Line'!$E$14,0,MIN(D1667-'Line By Line'!$E$14,'Line By Line'!$E$16))</f>
        <v>12000</v>
      </c>
      <c r="F1667" s="52">
        <f t="shared" si="3"/>
        <v>0</v>
      </c>
      <c r="G1667" s="51" t="str">
        <f t="shared" si="4"/>
        <v>50% of All SS</v>
      </c>
      <c r="H1667" s="51">
        <f>IF('Line By Line'!$E$14&lt;D1667,D1667-'Line By Line'!$E$14-E1667,0)</f>
        <v>564000</v>
      </c>
      <c r="I1667" s="52">
        <f>H1667*'SS taxation calculator'!$E$32</f>
        <v>479400</v>
      </c>
      <c r="J1667" s="52">
        <f t="shared" si="5"/>
        <v>0</v>
      </c>
      <c r="K1667" s="204" t="str">
        <f t="shared" si="6"/>
        <v>#DIV/0!</v>
      </c>
      <c r="L1667" s="54" t="str">
        <f>CONCATENATE("Adding $",ROUND(B1667/1000,1),"K actually added $",ROUND((B1667+(J1667-'SS taxation calculator'!$G$8))/1000,1),"K")</f>
        <v>Adding $608K actually added $608K</v>
      </c>
      <c r="M1667" s="61">
        <f>'SS taxation calculator'!$C$7+'SS taxation calculator'!$C$8+'SS taxation calculator'!$C$9+B1667</f>
        <v>608000</v>
      </c>
      <c r="N1667" s="55">
        <f>J1667+B1667+'SS taxation calculator'!$C$7</f>
        <v>608000</v>
      </c>
      <c r="O1667" s="55">
        <f t="shared" si="15"/>
        <v>31500</v>
      </c>
      <c r="P1667" s="132">
        <f>VLOOKUP('SS taxation calculator'!$C$12,'SS taxation calculator'!$BC$6:$BF$16,3,FALSE)</f>
        <v>0</v>
      </c>
      <c r="Q1667" s="132">
        <f>VLOOKUP('SS taxation calculator'!$C$12,'SS taxation calculator'!$BC$6:$BF$16,4,FALSE)</f>
        <v>0</v>
      </c>
      <c r="R1667" s="132">
        <f t="shared" si="8"/>
        <v>1</v>
      </c>
      <c r="S1667" s="205">
        <f>VLOOKUP('SS taxation calculator'!$C$12,'SS taxation calculator'!$BC$6:$BF$16,2,FALSE)</f>
        <v>0</v>
      </c>
      <c r="T1667" s="132">
        <f t="shared" si="9"/>
        <v>0</v>
      </c>
    </row>
    <row r="1668" ht="15.75" customHeight="1">
      <c r="A1668" s="55">
        <f t="shared" si="17"/>
        <v>577500</v>
      </c>
      <c r="B1668" s="52">
        <f t="shared" si="14"/>
        <v>609000</v>
      </c>
      <c r="C1668" s="51">
        <f>'SS taxation calculator'!$G$7</f>
        <v>0</v>
      </c>
      <c r="D1668" s="52">
        <f>'SS taxation calculator'!$C$7+B1668+'SS taxation calculator'!$C$8+'SS taxation calculator'!$C$9*0.5-'Line By Line'!$E$12</f>
        <v>609000</v>
      </c>
      <c r="E1668" s="52">
        <f>IF(D1668&lt;'Line By Line'!$E$14,0,MIN(D1668-'Line By Line'!$E$14,'Line By Line'!$E$16))</f>
        <v>12000</v>
      </c>
      <c r="F1668" s="52">
        <f t="shared" si="3"/>
        <v>0</v>
      </c>
      <c r="G1668" s="51" t="str">
        <f t="shared" si="4"/>
        <v>50% of All SS</v>
      </c>
      <c r="H1668" s="51">
        <f>IF('Line By Line'!$E$14&lt;D1668,D1668-'Line By Line'!$E$14-E1668,0)</f>
        <v>565000</v>
      </c>
      <c r="I1668" s="52">
        <f>H1668*'SS taxation calculator'!$E$32</f>
        <v>480250</v>
      </c>
      <c r="J1668" s="52">
        <f t="shared" si="5"/>
        <v>0</v>
      </c>
      <c r="K1668" s="204" t="str">
        <f t="shared" si="6"/>
        <v>#DIV/0!</v>
      </c>
      <c r="L1668" s="54" t="str">
        <f>CONCATENATE("Adding $",ROUND(B1668/1000,1),"K actually added $",ROUND((B1668+(J1668-'SS taxation calculator'!$G$8))/1000,1),"K")</f>
        <v>Adding $609K actually added $609K</v>
      </c>
      <c r="M1668" s="61">
        <f>'SS taxation calculator'!$C$7+'SS taxation calculator'!$C$8+'SS taxation calculator'!$C$9+B1668</f>
        <v>609000</v>
      </c>
      <c r="N1668" s="55">
        <f>J1668+B1668+'SS taxation calculator'!$C$7</f>
        <v>609000</v>
      </c>
      <c r="O1668" s="55">
        <f t="shared" si="15"/>
        <v>31500</v>
      </c>
      <c r="P1668" s="132">
        <f>VLOOKUP('SS taxation calculator'!$C$12,'SS taxation calculator'!$BC$6:$BF$16,3,FALSE)</f>
        <v>0</v>
      </c>
      <c r="Q1668" s="132">
        <f>VLOOKUP('SS taxation calculator'!$C$12,'SS taxation calculator'!$BC$6:$BF$16,4,FALSE)</f>
        <v>0</v>
      </c>
      <c r="R1668" s="132">
        <f t="shared" si="8"/>
        <v>1</v>
      </c>
      <c r="S1668" s="205">
        <f>VLOOKUP('SS taxation calculator'!$C$12,'SS taxation calculator'!$BC$6:$BF$16,2,FALSE)</f>
        <v>0</v>
      </c>
      <c r="T1668" s="132">
        <f t="shared" si="9"/>
        <v>0</v>
      </c>
    </row>
    <row r="1669" ht="15.75" customHeight="1">
      <c r="A1669" s="55">
        <f t="shared" si="17"/>
        <v>578500</v>
      </c>
      <c r="B1669" s="52">
        <f t="shared" si="14"/>
        <v>610000</v>
      </c>
      <c r="C1669" s="51">
        <f>'SS taxation calculator'!$G$7</f>
        <v>0</v>
      </c>
      <c r="D1669" s="52">
        <f>'SS taxation calculator'!$C$7+B1669+'SS taxation calculator'!$C$8+'SS taxation calculator'!$C$9*0.5-'Line By Line'!$E$12</f>
        <v>610000</v>
      </c>
      <c r="E1669" s="52">
        <f>IF(D1669&lt;'Line By Line'!$E$14,0,MIN(D1669-'Line By Line'!$E$14,'Line By Line'!$E$16))</f>
        <v>12000</v>
      </c>
      <c r="F1669" s="52">
        <f t="shared" si="3"/>
        <v>0</v>
      </c>
      <c r="G1669" s="51" t="str">
        <f t="shared" si="4"/>
        <v>50% of All SS</v>
      </c>
      <c r="H1669" s="51">
        <f>IF('Line By Line'!$E$14&lt;D1669,D1669-'Line By Line'!$E$14-E1669,0)</f>
        <v>566000</v>
      </c>
      <c r="I1669" s="52">
        <f>H1669*'SS taxation calculator'!$E$32</f>
        <v>481100</v>
      </c>
      <c r="J1669" s="52">
        <f t="shared" si="5"/>
        <v>0</v>
      </c>
      <c r="K1669" s="204" t="str">
        <f t="shared" si="6"/>
        <v>#DIV/0!</v>
      </c>
      <c r="L1669" s="54" t="str">
        <f>CONCATENATE("Adding $",ROUND(B1669/1000,1),"K actually added $",ROUND((B1669+(J1669-'SS taxation calculator'!$G$8))/1000,1),"K")</f>
        <v>Adding $610K actually added $610K</v>
      </c>
      <c r="M1669" s="61">
        <f>'SS taxation calculator'!$C$7+'SS taxation calculator'!$C$8+'SS taxation calculator'!$C$9+B1669</f>
        <v>610000</v>
      </c>
      <c r="N1669" s="55">
        <f>J1669+B1669+'SS taxation calculator'!$C$7</f>
        <v>610000</v>
      </c>
      <c r="O1669" s="55">
        <f t="shared" si="15"/>
        <v>31500</v>
      </c>
      <c r="P1669" s="132">
        <f>VLOOKUP('SS taxation calculator'!$C$12,'SS taxation calculator'!$BC$6:$BF$16,3,FALSE)</f>
        <v>0</v>
      </c>
      <c r="Q1669" s="132">
        <f>VLOOKUP('SS taxation calculator'!$C$12,'SS taxation calculator'!$BC$6:$BF$16,4,FALSE)</f>
        <v>0</v>
      </c>
      <c r="R1669" s="132">
        <f t="shared" si="8"/>
        <v>1</v>
      </c>
      <c r="S1669" s="205">
        <f>VLOOKUP('SS taxation calculator'!$C$12,'SS taxation calculator'!$BC$6:$BF$16,2,FALSE)</f>
        <v>0</v>
      </c>
      <c r="T1669" s="132">
        <f t="shared" si="9"/>
        <v>0</v>
      </c>
    </row>
    <row r="1670" ht="15.75" customHeight="1">
      <c r="A1670" s="55">
        <f t="shared" si="17"/>
        <v>579500</v>
      </c>
      <c r="B1670" s="52">
        <f t="shared" si="14"/>
        <v>611000</v>
      </c>
      <c r="C1670" s="51">
        <f>'SS taxation calculator'!$G$7</f>
        <v>0</v>
      </c>
      <c r="D1670" s="52">
        <f>'SS taxation calculator'!$C$7+B1670+'SS taxation calculator'!$C$8+'SS taxation calculator'!$C$9*0.5-'Line By Line'!$E$12</f>
        <v>611000</v>
      </c>
      <c r="E1670" s="52">
        <f>IF(D1670&lt;'Line By Line'!$E$14,0,MIN(D1670-'Line By Line'!$E$14,'Line By Line'!$E$16))</f>
        <v>12000</v>
      </c>
      <c r="F1670" s="52">
        <f t="shared" si="3"/>
        <v>0</v>
      </c>
      <c r="G1670" s="51" t="str">
        <f t="shared" si="4"/>
        <v>50% of All SS</v>
      </c>
      <c r="H1670" s="51">
        <f>IF('Line By Line'!$E$14&lt;D1670,D1670-'Line By Line'!$E$14-E1670,0)</f>
        <v>567000</v>
      </c>
      <c r="I1670" s="52">
        <f>H1670*'SS taxation calculator'!$E$32</f>
        <v>481950</v>
      </c>
      <c r="J1670" s="52">
        <f t="shared" si="5"/>
        <v>0</v>
      </c>
      <c r="K1670" s="204" t="str">
        <f t="shared" si="6"/>
        <v>#DIV/0!</v>
      </c>
      <c r="L1670" s="54" t="str">
        <f>CONCATENATE("Adding $",ROUND(B1670/1000,1),"K actually added $",ROUND((B1670+(J1670-'SS taxation calculator'!$G$8))/1000,1),"K")</f>
        <v>Adding $611K actually added $611K</v>
      </c>
      <c r="M1670" s="61">
        <f>'SS taxation calculator'!$C$7+'SS taxation calculator'!$C$8+'SS taxation calculator'!$C$9+B1670</f>
        <v>611000</v>
      </c>
      <c r="N1670" s="55">
        <f>J1670+B1670+'SS taxation calculator'!$C$7</f>
        <v>611000</v>
      </c>
      <c r="O1670" s="55">
        <f t="shared" si="15"/>
        <v>31500</v>
      </c>
      <c r="P1670" s="132">
        <f>VLOOKUP('SS taxation calculator'!$C$12,'SS taxation calculator'!$BC$6:$BF$16,3,FALSE)</f>
        <v>0</v>
      </c>
      <c r="Q1670" s="132">
        <f>VLOOKUP('SS taxation calculator'!$C$12,'SS taxation calculator'!$BC$6:$BF$16,4,FALSE)</f>
        <v>0</v>
      </c>
      <c r="R1670" s="132">
        <f t="shared" si="8"/>
        <v>1</v>
      </c>
      <c r="S1670" s="205">
        <f>VLOOKUP('SS taxation calculator'!$C$12,'SS taxation calculator'!$BC$6:$BF$16,2,FALSE)</f>
        <v>0</v>
      </c>
      <c r="T1670" s="132">
        <f t="shared" si="9"/>
        <v>0</v>
      </c>
    </row>
    <row r="1671" ht="15.75" customHeight="1">
      <c r="A1671" s="55">
        <f t="shared" si="17"/>
        <v>580500</v>
      </c>
      <c r="B1671" s="52">
        <f t="shared" si="14"/>
        <v>612000</v>
      </c>
      <c r="C1671" s="51">
        <f>'SS taxation calculator'!$G$7</f>
        <v>0</v>
      </c>
      <c r="D1671" s="52">
        <f>'SS taxation calculator'!$C$7+B1671+'SS taxation calculator'!$C$8+'SS taxation calculator'!$C$9*0.5-'Line By Line'!$E$12</f>
        <v>612000</v>
      </c>
      <c r="E1671" s="52">
        <f>IF(D1671&lt;'Line By Line'!$E$14,0,MIN(D1671-'Line By Line'!$E$14,'Line By Line'!$E$16))</f>
        <v>12000</v>
      </c>
      <c r="F1671" s="52">
        <f t="shared" si="3"/>
        <v>0</v>
      </c>
      <c r="G1671" s="51" t="str">
        <f t="shared" si="4"/>
        <v>50% of All SS</v>
      </c>
      <c r="H1671" s="51">
        <f>IF('Line By Line'!$E$14&lt;D1671,D1671-'Line By Line'!$E$14-E1671,0)</f>
        <v>568000</v>
      </c>
      <c r="I1671" s="52">
        <f>H1671*'SS taxation calculator'!$E$32</f>
        <v>482800</v>
      </c>
      <c r="J1671" s="52">
        <f t="shared" si="5"/>
        <v>0</v>
      </c>
      <c r="K1671" s="204" t="str">
        <f t="shared" si="6"/>
        <v>#DIV/0!</v>
      </c>
      <c r="L1671" s="54" t="str">
        <f>CONCATENATE("Adding $",ROUND(B1671/1000,1),"K actually added $",ROUND((B1671+(J1671-'SS taxation calculator'!$G$8))/1000,1),"K")</f>
        <v>Adding $612K actually added $612K</v>
      </c>
      <c r="M1671" s="61">
        <f>'SS taxation calculator'!$C$7+'SS taxation calculator'!$C$8+'SS taxation calculator'!$C$9+B1671</f>
        <v>612000</v>
      </c>
      <c r="N1671" s="55">
        <f>J1671+B1671+'SS taxation calculator'!$C$7</f>
        <v>612000</v>
      </c>
      <c r="O1671" s="55">
        <f t="shared" si="15"/>
        <v>31500</v>
      </c>
      <c r="P1671" s="132">
        <f>VLOOKUP('SS taxation calculator'!$C$12,'SS taxation calculator'!$BC$6:$BF$16,3,FALSE)</f>
        <v>0</v>
      </c>
      <c r="Q1671" s="132">
        <f>VLOOKUP('SS taxation calculator'!$C$12,'SS taxation calculator'!$BC$6:$BF$16,4,FALSE)</f>
        <v>0</v>
      </c>
      <c r="R1671" s="132">
        <f t="shared" si="8"/>
        <v>1</v>
      </c>
      <c r="S1671" s="205">
        <f>VLOOKUP('SS taxation calculator'!$C$12,'SS taxation calculator'!$BC$6:$BF$16,2,FALSE)</f>
        <v>0</v>
      </c>
      <c r="T1671" s="132">
        <f t="shared" si="9"/>
        <v>0</v>
      </c>
    </row>
    <row r="1672" ht="15.75" customHeight="1">
      <c r="A1672" s="55">
        <f t="shared" si="17"/>
        <v>581500</v>
      </c>
      <c r="B1672" s="52">
        <f t="shared" si="14"/>
        <v>613000</v>
      </c>
      <c r="C1672" s="51">
        <f>'SS taxation calculator'!$G$7</f>
        <v>0</v>
      </c>
      <c r="D1672" s="52">
        <f>'SS taxation calculator'!$C$7+B1672+'SS taxation calculator'!$C$8+'SS taxation calculator'!$C$9*0.5-'Line By Line'!$E$12</f>
        <v>613000</v>
      </c>
      <c r="E1672" s="52">
        <f>IF(D1672&lt;'Line By Line'!$E$14,0,MIN(D1672-'Line By Line'!$E$14,'Line By Line'!$E$16))</f>
        <v>12000</v>
      </c>
      <c r="F1672" s="52">
        <f t="shared" si="3"/>
        <v>0</v>
      </c>
      <c r="G1672" s="51" t="str">
        <f t="shared" si="4"/>
        <v>50% of All SS</v>
      </c>
      <c r="H1672" s="51">
        <f>IF('Line By Line'!$E$14&lt;D1672,D1672-'Line By Line'!$E$14-E1672,0)</f>
        <v>569000</v>
      </c>
      <c r="I1672" s="52">
        <f>H1672*'SS taxation calculator'!$E$32</f>
        <v>483650</v>
      </c>
      <c r="J1672" s="52">
        <f t="shared" si="5"/>
        <v>0</v>
      </c>
      <c r="K1672" s="204" t="str">
        <f t="shared" si="6"/>
        <v>#DIV/0!</v>
      </c>
      <c r="L1672" s="54" t="str">
        <f>CONCATENATE("Adding $",ROUND(B1672/1000,1),"K actually added $",ROUND((B1672+(J1672-'SS taxation calculator'!$G$8))/1000,1),"K")</f>
        <v>Adding $613K actually added $613K</v>
      </c>
      <c r="M1672" s="61">
        <f>'SS taxation calculator'!$C$7+'SS taxation calculator'!$C$8+'SS taxation calculator'!$C$9+B1672</f>
        <v>613000</v>
      </c>
      <c r="N1672" s="55">
        <f>J1672+B1672+'SS taxation calculator'!$C$7</f>
        <v>613000</v>
      </c>
      <c r="O1672" s="55">
        <f t="shared" si="15"/>
        <v>31500</v>
      </c>
      <c r="P1672" s="132">
        <f>VLOOKUP('SS taxation calculator'!$C$12,'SS taxation calculator'!$BC$6:$BF$16,3,FALSE)</f>
        <v>0</v>
      </c>
      <c r="Q1672" s="132">
        <f>VLOOKUP('SS taxation calculator'!$C$12,'SS taxation calculator'!$BC$6:$BF$16,4,FALSE)</f>
        <v>0</v>
      </c>
      <c r="R1672" s="132">
        <f t="shared" si="8"/>
        <v>1</v>
      </c>
      <c r="S1672" s="205">
        <f>VLOOKUP('SS taxation calculator'!$C$12,'SS taxation calculator'!$BC$6:$BF$16,2,FALSE)</f>
        <v>0</v>
      </c>
      <c r="T1672" s="132">
        <f t="shared" si="9"/>
        <v>0</v>
      </c>
    </row>
    <row r="1673" ht="15.75" customHeight="1">
      <c r="A1673" s="55">
        <f t="shared" si="17"/>
        <v>582500</v>
      </c>
      <c r="B1673" s="52">
        <f t="shared" si="14"/>
        <v>614000</v>
      </c>
      <c r="C1673" s="51">
        <f>'SS taxation calculator'!$G$7</f>
        <v>0</v>
      </c>
      <c r="D1673" s="52">
        <f>'SS taxation calculator'!$C$7+B1673+'SS taxation calculator'!$C$8+'SS taxation calculator'!$C$9*0.5-'Line By Line'!$E$12</f>
        <v>614000</v>
      </c>
      <c r="E1673" s="52">
        <f>IF(D1673&lt;'Line By Line'!$E$14,0,MIN(D1673-'Line By Line'!$E$14,'Line By Line'!$E$16))</f>
        <v>12000</v>
      </c>
      <c r="F1673" s="52">
        <f t="shared" si="3"/>
        <v>0</v>
      </c>
      <c r="G1673" s="51" t="str">
        <f t="shared" si="4"/>
        <v>50% of All SS</v>
      </c>
      <c r="H1673" s="51">
        <f>IF('Line By Line'!$E$14&lt;D1673,D1673-'Line By Line'!$E$14-E1673,0)</f>
        <v>570000</v>
      </c>
      <c r="I1673" s="52">
        <f>H1673*'SS taxation calculator'!$E$32</f>
        <v>484500</v>
      </c>
      <c r="J1673" s="52">
        <f t="shared" si="5"/>
        <v>0</v>
      </c>
      <c r="K1673" s="204" t="str">
        <f t="shared" si="6"/>
        <v>#DIV/0!</v>
      </c>
      <c r="L1673" s="54" t="str">
        <f>CONCATENATE("Adding $",ROUND(B1673/1000,1),"K actually added $",ROUND((B1673+(J1673-'SS taxation calculator'!$G$8))/1000,1),"K")</f>
        <v>Adding $614K actually added $614K</v>
      </c>
      <c r="M1673" s="61">
        <f>'SS taxation calculator'!$C$7+'SS taxation calculator'!$C$8+'SS taxation calculator'!$C$9+B1673</f>
        <v>614000</v>
      </c>
      <c r="N1673" s="55">
        <f>J1673+B1673+'SS taxation calculator'!$C$7</f>
        <v>614000</v>
      </c>
      <c r="O1673" s="55">
        <f t="shared" si="15"/>
        <v>31500</v>
      </c>
      <c r="P1673" s="132">
        <f>VLOOKUP('SS taxation calculator'!$C$12,'SS taxation calculator'!$BC$6:$BF$16,3,FALSE)</f>
        <v>0</v>
      </c>
      <c r="Q1673" s="132">
        <f>VLOOKUP('SS taxation calculator'!$C$12,'SS taxation calculator'!$BC$6:$BF$16,4,FALSE)</f>
        <v>0</v>
      </c>
      <c r="R1673" s="132">
        <f t="shared" si="8"/>
        <v>1</v>
      </c>
      <c r="S1673" s="205">
        <f>VLOOKUP('SS taxation calculator'!$C$12,'SS taxation calculator'!$BC$6:$BF$16,2,FALSE)</f>
        <v>0</v>
      </c>
      <c r="T1673" s="132">
        <f t="shared" si="9"/>
        <v>0</v>
      </c>
    </row>
    <row r="1674" ht="15.75" customHeight="1">
      <c r="A1674" s="55">
        <f t="shared" si="17"/>
        <v>583500</v>
      </c>
      <c r="B1674" s="52">
        <f t="shared" si="14"/>
        <v>615000</v>
      </c>
      <c r="C1674" s="51">
        <f>'SS taxation calculator'!$G$7</f>
        <v>0</v>
      </c>
      <c r="D1674" s="52">
        <f>'SS taxation calculator'!$C$7+B1674+'SS taxation calculator'!$C$8+'SS taxation calculator'!$C$9*0.5-'Line By Line'!$E$12</f>
        <v>615000</v>
      </c>
      <c r="E1674" s="52">
        <f>IF(D1674&lt;'Line By Line'!$E$14,0,MIN(D1674-'Line By Line'!$E$14,'Line By Line'!$E$16))</f>
        <v>12000</v>
      </c>
      <c r="F1674" s="52">
        <f t="shared" si="3"/>
        <v>0</v>
      </c>
      <c r="G1674" s="51" t="str">
        <f t="shared" si="4"/>
        <v>50% of All SS</v>
      </c>
      <c r="H1674" s="51">
        <f>IF('Line By Line'!$E$14&lt;D1674,D1674-'Line By Line'!$E$14-E1674,0)</f>
        <v>571000</v>
      </c>
      <c r="I1674" s="52">
        <f>H1674*'SS taxation calculator'!$E$32</f>
        <v>485350</v>
      </c>
      <c r="J1674" s="52">
        <f t="shared" si="5"/>
        <v>0</v>
      </c>
      <c r="K1674" s="204" t="str">
        <f t="shared" si="6"/>
        <v>#DIV/0!</v>
      </c>
      <c r="L1674" s="54" t="str">
        <f>CONCATENATE("Adding $",ROUND(B1674/1000,1),"K actually added $",ROUND((B1674+(J1674-'SS taxation calculator'!$G$8))/1000,1),"K")</f>
        <v>Adding $615K actually added $615K</v>
      </c>
      <c r="M1674" s="61">
        <f>'SS taxation calculator'!$C$7+'SS taxation calculator'!$C$8+'SS taxation calculator'!$C$9+B1674</f>
        <v>615000</v>
      </c>
      <c r="N1674" s="55">
        <f>J1674+B1674+'SS taxation calculator'!$C$7</f>
        <v>615000</v>
      </c>
      <c r="O1674" s="55">
        <f t="shared" si="15"/>
        <v>31500</v>
      </c>
      <c r="P1674" s="132">
        <f>VLOOKUP('SS taxation calculator'!$C$12,'SS taxation calculator'!$BC$6:$BF$16,3,FALSE)</f>
        <v>0</v>
      </c>
      <c r="Q1674" s="132">
        <f>VLOOKUP('SS taxation calculator'!$C$12,'SS taxation calculator'!$BC$6:$BF$16,4,FALSE)</f>
        <v>0</v>
      </c>
      <c r="R1674" s="132">
        <f t="shared" si="8"/>
        <v>1</v>
      </c>
      <c r="S1674" s="205">
        <f>VLOOKUP('SS taxation calculator'!$C$12,'SS taxation calculator'!$BC$6:$BF$16,2,FALSE)</f>
        <v>0</v>
      </c>
      <c r="T1674" s="132">
        <f t="shared" si="9"/>
        <v>0</v>
      </c>
    </row>
    <row r="1675" ht="15.75" customHeight="1">
      <c r="A1675" s="55">
        <f t="shared" si="17"/>
        <v>584500</v>
      </c>
      <c r="B1675" s="52">
        <f t="shared" si="14"/>
        <v>616000</v>
      </c>
      <c r="C1675" s="51">
        <f>'SS taxation calculator'!$G$7</f>
        <v>0</v>
      </c>
      <c r="D1675" s="52">
        <f>'SS taxation calculator'!$C$7+B1675+'SS taxation calculator'!$C$8+'SS taxation calculator'!$C$9*0.5-'Line By Line'!$E$12</f>
        <v>616000</v>
      </c>
      <c r="E1675" s="52">
        <f>IF(D1675&lt;'Line By Line'!$E$14,0,MIN(D1675-'Line By Line'!$E$14,'Line By Line'!$E$16))</f>
        <v>12000</v>
      </c>
      <c r="F1675" s="52">
        <f t="shared" si="3"/>
        <v>0</v>
      </c>
      <c r="G1675" s="51" t="str">
        <f t="shared" si="4"/>
        <v>50% of All SS</v>
      </c>
      <c r="H1675" s="51">
        <f>IF('Line By Line'!$E$14&lt;D1675,D1675-'Line By Line'!$E$14-E1675,0)</f>
        <v>572000</v>
      </c>
      <c r="I1675" s="52">
        <f>H1675*'SS taxation calculator'!$E$32</f>
        <v>486200</v>
      </c>
      <c r="J1675" s="52">
        <f t="shared" si="5"/>
        <v>0</v>
      </c>
      <c r="K1675" s="204" t="str">
        <f t="shared" si="6"/>
        <v>#DIV/0!</v>
      </c>
      <c r="L1675" s="54" t="str">
        <f>CONCATENATE("Adding $",ROUND(B1675/1000,1),"K actually added $",ROUND((B1675+(J1675-'SS taxation calculator'!$G$8))/1000,1),"K")</f>
        <v>Adding $616K actually added $616K</v>
      </c>
      <c r="M1675" s="61">
        <f>'SS taxation calculator'!$C$7+'SS taxation calculator'!$C$8+'SS taxation calculator'!$C$9+B1675</f>
        <v>616000</v>
      </c>
      <c r="N1675" s="55">
        <f>J1675+B1675+'SS taxation calculator'!$C$7</f>
        <v>616000</v>
      </c>
      <c r="O1675" s="55">
        <f t="shared" si="15"/>
        <v>31500</v>
      </c>
      <c r="P1675" s="132">
        <f>VLOOKUP('SS taxation calculator'!$C$12,'SS taxation calculator'!$BC$6:$BF$16,3,FALSE)</f>
        <v>0</v>
      </c>
      <c r="Q1675" s="132">
        <f>VLOOKUP('SS taxation calculator'!$C$12,'SS taxation calculator'!$BC$6:$BF$16,4,FALSE)</f>
        <v>0</v>
      </c>
      <c r="R1675" s="132">
        <f t="shared" si="8"/>
        <v>1</v>
      </c>
      <c r="S1675" s="205">
        <f>VLOOKUP('SS taxation calculator'!$C$12,'SS taxation calculator'!$BC$6:$BF$16,2,FALSE)</f>
        <v>0</v>
      </c>
      <c r="T1675" s="132">
        <f t="shared" si="9"/>
        <v>0</v>
      </c>
    </row>
    <row r="1676" ht="15.75" customHeight="1">
      <c r="A1676" s="55">
        <f t="shared" si="17"/>
        <v>585500</v>
      </c>
      <c r="B1676" s="52">
        <f t="shared" si="14"/>
        <v>617000</v>
      </c>
      <c r="C1676" s="51">
        <f>'SS taxation calculator'!$G$7</f>
        <v>0</v>
      </c>
      <c r="D1676" s="52">
        <f>'SS taxation calculator'!$C$7+B1676+'SS taxation calculator'!$C$8+'SS taxation calculator'!$C$9*0.5-'Line By Line'!$E$12</f>
        <v>617000</v>
      </c>
      <c r="E1676" s="52">
        <f>IF(D1676&lt;'Line By Line'!$E$14,0,MIN(D1676-'Line By Line'!$E$14,'Line By Line'!$E$16))</f>
        <v>12000</v>
      </c>
      <c r="F1676" s="52">
        <f t="shared" si="3"/>
        <v>0</v>
      </c>
      <c r="G1676" s="51" t="str">
        <f t="shared" si="4"/>
        <v>50% of All SS</v>
      </c>
      <c r="H1676" s="51">
        <f>IF('Line By Line'!$E$14&lt;D1676,D1676-'Line By Line'!$E$14-E1676,0)</f>
        <v>573000</v>
      </c>
      <c r="I1676" s="52">
        <f>H1676*'SS taxation calculator'!$E$32</f>
        <v>487050</v>
      </c>
      <c r="J1676" s="52">
        <f t="shared" si="5"/>
        <v>0</v>
      </c>
      <c r="K1676" s="204" t="str">
        <f t="shared" si="6"/>
        <v>#DIV/0!</v>
      </c>
      <c r="L1676" s="54" t="str">
        <f>CONCATENATE("Adding $",ROUND(B1676/1000,1),"K actually added $",ROUND((B1676+(J1676-'SS taxation calculator'!$G$8))/1000,1),"K")</f>
        <v>Adding $617K actually added $617K</v>
      </c>
      <c r="M1676" s="61">
        <f>'SS taxation calculator'!$C$7+'SS taxation calculator'!$C$8+'SS taxation calculator'!$C$9+B1676</f>
        <v>617000</v>
      </c>
      <c r="N1676" s="55">
        <f>J1676+B1676+'SS taxation calculator'!$C$7</f>
        <v>617000</v>
      </c>
      <c r="O1676" s="55">
        <f t="shared" si="15"/>
        <v>31500</v>
      </c>
      <c r="P1676" s="132">
        <f>VLOOKUP('SS taxation calculator'!$C$12,'SS taxation calculator'!$BC$6:$BF$16,3,FALSE)</f>
        <v>0</v>
      </c>
      <c r="Q1676" s="132">
        <f>VLOOKUP('SS taxation calculator'!$C$12,'SS taxation calculator'!$BC$6:$BF$16,4,FALSE)</f>
        <v>0</v>
      </c>
      <c r="R1676" s="132">
        <f t="shared" si="8"/>
        <v>1</v>
      </c>
      <c r="S1676" s="205">
        <f>VLOOKUP('SS taxation calculator'!$C$12,'SS taxation calculator'!$BC$6:$BF$16,2,FALSE)</f>
        <v>0</v>
      </c>
      <c r="T1676" s="132">
        <f t="shared" si="9"/>
        <v>0</v>
      </c>
    </row>
    <row r="1677" ht="15.75" customHeight="1">
      <c r="A1677" s="55">
        <f t="shared" si="17"/>
        <v>586500</v>
      </c>
      <c r="B1677" s="52">
        <f t="shared" si="14"/>
        <v>618000</v>
      </c>
      <c r="C1677" s="51">
        <f>'SS taxation calculator'!$G$7</f>
        <v>0</v>
      </c>
      <c r="D1677" s="52">
        <f>'SS taxation calculator'!$C$7+B1677+'SS taxation calculator'!$C$8+'SS taxation calculator'!$C$9*0.5-'Line By Line'!$E$12</f>
        <v>618000</v>
      </c>
      <c r="E1677" s="52">
        <f>IF(D1677&lt;'Line By Line'!$E$14,0,MIN(D1677-'Line By Line'!$E$14,'Line By Line'!$E$16))</f>
        <v>12000</v>
      </c>
      <c r="F1677" s="52">
        <f t="shared" si="3"/>
        <v>0</v>
      </c>
      <c r="G1677" s="51" t="str">
        <f t="shared" si="4"/>
        <v>50% of All SS</v>
      </c>
      <c r="H1677" s="51">
        <f>IF('Line By Line'!$E$14&lt;D1677,D1677-'Line By Line'!$E$14-E1677,0)</f>
        <v>574000</v>
      </c>
      <c r="I1677" s="52">
        <f>H1677*'SS taxation calculator'!$E$32</f>
        <v>487900</v>
      </c>
      <c r="J1677" s="52">
        <f t="shared" si="5"/>
        <v>0</v>
      </c>
      <c r="K1677" s="204" t="str">
        <f t="shared" si="6"/>
        <v>#DIV/0!</v>
      </c>
      <c r="L1677" s="54" t="str">
        <f>CONCATENATE("Adding $",ROUND(B1677/1000,1),"K actually added $",ROUND((B1677+(J1677-'SS taxation calculator'!$G$8))/1000,1),"K")</f>
        <v>Adding $618K actually added $618K</v>
      </c>
      <c r="M1677" s="61">
        <f>'SS taxation calculator'!$C$7+'SS taxation calculator'!$C$8+'SS taxation calculator'!$C$9+B1677</f>
        <v>618000</v>
      </c>
      <c r="N1677" s="55">
        <f>J1677+B1677+'SS taxation calculator'!$C$7</f>
        <v>618000</v>
      </c>
      <c r="O1677" s="55">
        <f t="shared" si="15"/>
        <v>31500</v>
      </c>
      <c r="P1677" s="132">
        <f>VLOOKUP('SS taxation calculator'!$C$12,'SS taxation calculator'!$BC$6:$BF$16,3,FALSE)</f>
        <v>0</v>
      </c>
      <c r="Q1677" s="132">
        <f>VLOOKUP('SS taxation calculator'!$C$12,'SS taxation calculator'!$BC$6:$BF$16,4,FALSE)</f>
        <v>0</v>
      </c>
      <c r="R1677" s="132">
        <f t="shared" si="8"/>
        <v>1</v>
      </c>
      <c r="S1677" s="205">
        <f>VLOOKUP('SS taxation calculator'!$C$12,'SS taxation calculator'!$BC$6:$BF$16,2,FALSE)</f>
        <v>0</v>
      </c>
      <c r="T1677" s="132">
        <f t="shared" si="9"/>
        <v>0</v>
      </c>
    </row>
    <row r="1678" ht="15.75" customHeight="1">
      <c r="A1678" s="55">
        <f t="shared" si="17"/>
        <v>587500</v>
      </c>
      <c r="B1678" s="52">
        <f t="shared" si="14"/>
        <v>619000</v>
      </c>
      <c r="C1678" s="51">
        <f>'SS taxation calculator'!$G$7</f>
        <v>0</v>
      </c>
      <c r="D1678" s="52">
        <f>'SS taxation calculator'!$C$7+B1678+'SS taxation calculator'!$C$8+'SS taxation calculator'!$C$9*0.5-'Line By Line'!$E$12</f>
        <v>619000</v>
      </c>
      <c r="E1678" s="52">
        <f>IF(D1678&lt;'Line By Line'!$E$14,0,MIN(D1678-'Line By Line'!$E$14,'Line By Line'!$E$16))</f>
        <v>12000</v>
      </c>
      <c r="F1678" s="52">
        <f t="shared" si="3"/>
        <v>0</v>
      </c>
      <c r="G1678" s="51" t="str">
        <f t="shared" si="4"/>
        <v>50% of All SS</v>
      </c>
      <c r="H1678" s="51">
        <f>IF('Line By Line'!$E$14&lt;D1678,D1678-'Line By Line'!$E$14-E1678,0)</f>
        <v>575000</v>
      </c>
      <c r="I1678" s="52">
        <f>H1678*'SS taxation calculator'!$E$32</f>
        <v>488750</v>
      </c>
      <c r="J1678" s="52">
        <f t="shared" si="5"/>
        <v>0</v>
      </c>
      <c r="K1678" s="204" t="str">
        <f t="shared" si="6"/>
        <v>#DIV/0!</v>
      </c>
      <c r="L1678" s="54" t="str">
        <f>CONCATENATE("Adding $",ROUND(B1678/1000,1),"K actually added $",ROUND((B1678+(J1678-'SS taxation calculator'!$G$8))/1000,1),"K")</f>
        <v>Adding $619K actually added $619K</v>
      </c>
      <c r="M1678" s="61">
        <f>'SS taxation calculator'!$C$7+'SS taxation calculator'!$C$8+'SS taxation calculator'!$C$9+B1678</f>
        <v>619000</v>
      </c>
      <c r="N1678" s="55">
        <f>J1678+B1678+'SS taxation calculator'!$C$7</f>
        <v>619000</v>
      </c>
      <c r="O1678" s="55">
        <f t="shared" si="15"/>
        <v>31500</v>
      </c>
      <c r="P1678" s="132">
        <f>VLOOKUP('SS taxation calculator'!$C$12,'SS taxation calculator'!$BC$6:$BF$16,3,FALSE)</f>
        <v>0</v>
      </c>
      <c r="Q1678" s="132">
        <f>VLOOKUP('SS taxation calculator'!$C$12,'SS taxation calculator'!$BC$6:$BF$16,4,FALSE)</f>
        <v>0</v>
      </c>
      <c r="R1678" s="132">
        <f t="shared" si="8"/>
        <v>1</v>
      </c>
      <c r="S1678" s="205">
        <f>VLOOKUP('SS taxation calculator'!$C$12,'SS taxation calculator'!$BC$6:$BF$16,2,FALSE)</f>
        <v>0</v>
      </c>
      <c r="T1678" s="132">
        <f t="shared" si="9"/>
        <v>0</v>
      </c>
    </row>
    <row r="1679" ht="15.75" customHeight="1">
      <c r="A1679" s="55">
        <f t="shared" si="17"/>
        <v>588500</v>
      </c>
      <c r="B1679" s="52">
        <f t="shared" si="14"/>
        <v>620000</v>
      </c>
      <c r="C1679" s="51">
        <f>'SS taxation calculator'!$G$7</f>
        <v>0</v>
      </c>
      <c r="D1679" s="52">
        <f>'SS taxation calculator'!$C$7+B1679+'SS taxation calculator'!$C$8+'SS taxation calculator'!$C$9*0.5-'Line By Line'!$E$12</f>
        <v>620000</v>
      </c>
      <c r="E1679" s="52">
        <f>IF(D1679&lt;'Line By Line'!$E$14,0,MIN(D1679-'Line By Line'!$E$14,'Line By Line'!$E$16))</f>
        <v>12000</v>
      </c>
      <c r="F1679" s="52">
        <f t="shared" si="3"/>
        <v>0</v>
      </c>
      <c r="G1679" s="51" t="str">
        <f t="shared" si="4"/>
        <v>50% of All SS</v>
      </c>
      <c r="H1679" s="51">
        <f>IF('Line By Line'!$E$14&lt;D1679,D1679-'Line By Line'!$E$14-E1679,0)</f>
        <v>576000</v>
      </c>
      <c r="I1679" s="52">
        <f>H1679*'SS taxation calculator'!$E$32</f>
        <v>489600</v>
      </c>
      <c r="J1679" s="52">
        <f t="shared" si="5"/>
        <v>0</v>
      </c>
      <c r="K1679" s="204" t="str">
        <f t="shared" si="6"/>
        <v>#DIV/0!</v>
      </c>
      <c r="L1679" s="54" t="str">
        <f>CONCATENATE("Adding $",ROUND(B1679/1000,1),"K actually added $",ROUND((B1679+(J1679-'SS taxation calculator'!$G$8))/1000,1),"K")</f>
        <v>Adding $620K actually added $620K</v>
      </c>
      <c r="M1679" s="61">
        <f>'SS taxation calculator'!$C$7+'SS taxation calculator'!$C$8+'SS taxation calculator'!$C$9+B1679</f>
        <v>620000</v>
      </c>
      <c r="N1679" s="55">
        <f>J1679+B1679+'SS taxation calculator'!$C$7</f>
        <v>620000</v>
      </c>
      <c r="O1679" s="55">
        <f t="shared" si="15"/>
        <v>31500</v>
      </c>
      <c r="P1679" s="132">
        <f>VLOOKUP('SS taxation calculator'!$C$12,'SS taxation calculator'!$BC$6:$BF$16,3,FALSE)</f>
        <v>0</v>
      </c>
      <c r="Q1679" s="132">
        <f>VLOOKUP('SS taxation calculator'!$C$12,'SS taxation calculator'!$BC$6:$BF$16,4,FALSE)</f>
        <v>0</v>
      </c>
      <c r="R1679" s="132">
        <f t="shared" si="8"/>
        <v>1</v>
      </c>
      <c r="S1679" s="205">
        <f>VLOOKUP('SS taxation calculator'!$C$12,'SS taxation calculator'!$BC$6:$BF$16,2,FALSE)</f>
        <v>0</v>
      </c>
      <c r="T1679" s="132">
        <f t="shared" si="9"/>
        <v>0</v>
      </c>
    </row>
    <row r="1680" ht="15.75" customHeight="1">
      <c r="A1680" s="55">
        <f t="shared" si="17"/>
        <v>589500</v>
      </c>
      <c r="B1680" s="52">
        <f t="shared" si="14"/>
        <v>621000</v>
      </c>
      <c r="C1680" s="51">
        <f>'SS taxation calculator'!$G$7</f>
        <v>0</v>
      </c>
      <c r="D1680" s="52">
        <f>'SS taxation calculator'!$C$7+B1680+'SS taxation calculator'!$C$8+'SS taxation calculator'!$C$9*0.5-'Line By Line'!$E$12</f>
        <v>621000</v>
      </c>
      <c r="E1680" s="52">
        <f>IF(D1680&lt;'Line By Line'!$E$14,0,MIN(D1680-'Line By Line'!$E$14,'Line By Line'!$E$16))</f>
        <v>12000</v>
      </c>
      <c r="F1680" s="52">
        <f t="shared" si="3"/>
        <v>0</v>
      </c>
      <c r="G1680" s="51" t="str">
        <f t="shared" si="4"/>
        <v>50% of All SS</v>
      </c>
      <c r="H1680" s="51">
        <f>IF('Line By Line'!$E$14&lt;D1680,D1680-'Line By Line'!$E$14-E1680,0)</f>
        <v>577000</v>
      </c>
      <c r="I1680" s="52">
        <f>H1680*'SS taxation calculator'!$E$32</f>
        <v>490450</v>
      </c>
      <c r="J1680" s="52">
        <f t="shared" si="5"/>
        <v>0</v>
      </c>
      <c r="K1680" s="204" t="str">
        <f t="shared" si="6"/>
        <v>#DIV/0!</v>
      </c>
      <c r="L1680" s="54" t="str">
        <f>CONCATENATE("Adding $",ROUND(B1680/1000,1),"K actually added $",ROUND((B1680+(J1680-'SS taxation calculator'!$G$8))/1000,1),"K")</f>
        <v>Adding $621K actually added $621K</v>
      </c>
      <c r="M1680" s="61">
        <f>'SS taxation calculator'!$C$7+'SS taxation calculator'!$C$8+'SS taxation calculator'!$C$9+B1680</f>
        <v>621000</v>
      </c>
      <c r="N1680" s="55">
        <f>J1680+B1680+'SS taxation calculator'!$C$7</f>
        <v>621000</v>
      </c>
      <c r="O1680" s="55">
        <f t="shared" si="15"/>
        <v>31500</v>
      </c>
      <c r="P1680" s="132">
        <f>VLOOKUP('SS taxation calculator'!$C$12,'SS taxation calculator'!$BC$6:$BF$16,3,FALSE)</f>
        <v>0</v>
      </c>
      <c r="Q1680" s="132">
        <f>VLOOKUP('SS taxation calculator'!$C$12,'SS taxation calculator'!$BC$6:$BF$16,4,FALSE)</f>
        <v>0</v>
      </c>
      <c r="R1680" s="132">
        <f t="shared" si="8"/>
        <v>1</v>
      </c>
      <c r="S1680" s="205">
        <f>VLOOKUP('SS taxation calculator'!$C$12,'SS taxation calculator'!$BC$6:$BF$16,2,FALSE)</f>
        <v>0</v>
      </c>
      <c r="T1680" s="132">
        <f t="shared" si="9"/>
        <v>0</v>
      </c>
    </row>
    <row r="1681" ht="15.75" customHeight="1">
      <c r="A1681" s="55">
        <f t="shared" si="17"/>
        <v>590500</v>
      </c>
      <c r="B1681" s="52">
        <f t="shared" si="14"/>
        <v>622000</v>
      </c>
      <c r="C1681" s="51">
        <f>'SS taxation calculator'!$G$7</f>
        <v>0</v>
      </c>
      <c r="D1681" s="52">
        <f>'SS taxation calculator'!$C$7+B1681+'SS taxation calculator'!$C$8+'SS taxation calculator'!$C$9*0.5-'Line By Line'!$E$12</f>
        <v>622000</v>
      </c>
      <c r="E1681" s="52">
        <f>IF(D1681&lt;'Line By Line'!$E$14,0,MIN(D1681-'Line By Line'!$E$14,'Line By Line'!$E$16))</f>
        <v>12000</v>
      </c>
      <c r="F1681" s="52">
        <f t="shared" si="3"/>
        <v>0</v>
      </c>
      <c r="G1681" s="51" t="str">
        <f t="shared" si="4"/>
        <v>50% of All SS</v>
      </c>
      <c r="H1681" s="51">
        <f>IF('Line By Line'!$E$14&lt;D1681,D1681-'Line By Line'!$E$14-E1681,0)</f>
        <v>578000</v>
      </c>
      <c r="I1681" s="52">
        <f>H1681*'SS taxation calculator'!$E$32</f>
        <v>491300</v>
      </c>
      <c r="J1681" s="52">
        <f t="shared" si="5"/>
        <v>0</v>
      </c>
      <c r="K1681" s="204" t="str">
        <f t="shared" si="6"/>
        <v>#DIV/0!</v>
      </c>
      <c r="L1681" s="54" t="str">
        <f>CONCATENATE("Adding $",ROUND(B1681/1000,1),"K actually added $",ROUND((B1681+(J1681-'SS taxation calculator'!$G$8))/1000,1),"K")</f>
        <v>Adding $622K actually added $622K</v>
      </c>
      <c r="M1681" s="61">
        <f>'SS taxation calculator'!$C$7+'SS taxation calculator'!$C$8+'SS taxation calculator'!$C$9+B1681</f>
        <v>622000</v>
      </c>
      <c r="N1681" s="55">
        <f>J1681+B1681+'SS taxation calculator'!$C$7</f>
        <v>622000</v>
      </c>
      <c r="O1681" s="55">
        <f t="shared" si="15"/>
        <v>31500</v>
      </c>
      <c r="P1681" s="132">
        <f>VLOOKUP('SS taxation calculator'!$C$12,'SS taxation calculator'!$BC$6:$BF$16,3,FALSE)</f>
        <v>0</v>
      </c>
      <c r="Q1681" s="132">
        <f>VLOOKUP('SS taxation calculator'!$C$12,'SS taxation calculator'!$BC$6:$BF$16,4,FALSE)</f>
        <v>0</v>
      </c>
      <c r="R1681" s="132">
        <f t="shared" si="8"/>
        <v>1</v>
      </c>
      <c r="S1681" s="205">
        <f>VLOOKUP('SS taxation calculator'!$C$12,'SS taxation calculator'!$BC$6:$BF$16,2,FALSE)</f>
        <v>0</v>
      </c>
      <c r="T1681" s="132">
        <f t="shared" si="9"/>
        <v>0</v>
      </c>
    </row>
    <row r="1682" ht="15.75" customHeight="1">
      <c r="A1682" s="55">
        <f t="shared" si="17"/>
        <v>591500</v>
      </c>
      <c r="B1682" s="52">
        <f t="shared" si="14"/>
        <v>623000</v>
      </c>
      <c r="C1682" s="51">
        <f>'SS taxation calculator'!$G$7</f>
        <v>0</v>
      </c>
      <c r="D1682" s="52">
        <f>'SS taxation calculator'!$C$7+B1682+'SS taxation calculator'!$C$8+'SS taxation calculator'!$C$9*0.5-'Line By Line'!$E$12</f>
        <v>623000</v>
      </c>
      <c r="E1682" s="52">
        <f>IF(D1682&lt;'Line By Line'!$E$14,0,MIN(D1682-'Line By Line'!$E$14,'Line By Line'!$E$16))</f>
        <v>12000</v>
      </c>
      <c r="F1682" s="52">
        <f t="shared" si="3"/>
        <v>0</v>
      </c>
      <c r="G1682" s="51" t="str">
        <f t="shared" si="4"/>
        <v>50% of All SS</v>
      </c>
      <c r="H1682" s="51">
        <f>IF('Line By Line'!$E$14&lt;D1682,D1682-'Line By Line'!$E$14-E1682,0)</f>
        <v>579000</v>
      </c>
      <c r="I1682" s="52">
        <f>H1682*'SS taxation calculator'!$E$32</f>
        <v>492150</v>
      </c>
      <c r="J1682" s="52">
        <f t="shared" si="5"/>
        <v>0</v>
      </c>
      <c r="K1682" s="204" t="str">
        <f t="shared" si="6"/>
        <v>#DIV/0!</v>
      </c>
      <c r="L1682" s="54" t="str">
        <f>CONCATENATE("Adding $",ROUND(B1682/1000,1),"K actually added $",ROUND((B1682+(J1682-'SS taxation calculator'!$G$8))/1000,1),"K")</f>
        <v>Adding $623K actually added $623K</v>
      </c>
      <c r="M1682" s="61">
        <f>'SS taxation calculator'!$C$7+'SS taxation calculator'!$C$8+'SS taxation calculator'!$C$9+B1682</f>
        <v>623000</v>
      </c>
      <c r="N1682" s="55">
        <f>J1682+B1682+'SS taxation calculator'!$C$7</f>
        <v>623000</v>
      </c>
      <c r="O1682" s="55">
        <f t="shared" si="15"/>
        <v>31500</v>
      </c>
      <c r="P1682" s="132">
        <f>VLOOKUP('SS taxation calculator'!$C$12,'SS taxation calculator'!$BC$6:$BF$16,3,FALSE)</f>
        <v>0</v>
      </c>
      <c r="Q1682" s="132">
        <f>VLOOKUP('SS taxation calculator'!$C$12,'SS taxation calculator'!$BC$6:$BF$16,4,FALSE)</f>
        <v>0</v>
      </c>
      <c r="R1682" s="132">
        <f t="shared" si="8"/>
        <v>1</v>
      </c>
      <c r="S1682" s="205">
        <f>VLOOKUP('SS taxation calculator'!$C$12,'SS taxation calculator'!$BC$6:$BF$16,2,FALSE)</f>
        <v>0</v>
      </c>
      <c r="T1682" s="132">
        <f t="shared" si="9"/>
        <v>0</v>
      </c>
    </row>
    <row r="1683" ht="15.75" customHeight="1">
      <c r="A1683" s="55">
        <f t="shared" si="17"/>
        <v>592500</v>
      </c>
      <c r="B1683" s="52">
        <f t="shared" si="14"/>
        <v>624000</v>
      </c>
      <c r="C1683" s="51">
        <f>'SS taxation calculator'!$G$7</f>
        <v>0</v>
      </c>
      <c r="D1683" s="52">
        <f>'SS taxation calculator'!$C$7+B1683+'SS taxation calculator'!$C$8+'SS taxation calculator'!$C$9*0.5-'Line By Line'!$E$12</f>
        <v>624000</v>
      </c>
      <c r="E1683" s="52">
        <f>IF(D1683&lt;'Line By Line'!$E$14,0,MIN(D1683-'Line By Line'!$E$14,'Line By Line'!$E$16))</f>
        <v>12000</v>
      </c>
      <c r="F1683" s="52">
        <f t="shared" si="3"/>
        <v>0</v>
      </c>
      <c r="G1683" s="51" t="str">
        <f t="shared" si="4"/>
        <v>50% of All SS</v>
      </c>
      <c r="H1683" s="51">
        <f>IF('Line By Line'!$E$14&lt;D1683,D1683-'Line By Line'!$E$14-E1683,0)</f>
        <v>580000</v>
      </c>
      <c r="I1683" s="52">
        <f>H1683*'SS taxation calculator'!$E$32</f>
        <v>493000</v>
      </c>
      <c r="J1683" s="52">
        <f t="shared" si="5"/>
        <v>0</v>
      </c>
      <c r="K1683" s="204" t="str">
        <f t="shared" si="6"/>
        <v>#DIV/0!</v>
      </c>
      <c r="L1683" s="54" t="str">
        <f>CONCATENATE("Adding $",ROUND(B1683/1000,1),"K actually added $",ROUND((B1683+(J1683-'SS taxation calculator'!$G$8))/1000,1),"K")</f>
        <v>Adding $624K actually added $624K</v>
      </c>
      <c r="M1683" s="61">
        <f>'SS taxation calculator'!$C$7+'SS taxation calculator'!$C$8+'SS taxation calculator'!$C$9+B1683</f>
        <v>624000</v>
      </c>
      <c r="N1683" s="55">
        <f>J1683+B1683+'SS taxation calculator'!$C$7</f>
        <v>624000</v>
      </c>
      <c r="O1683" s="55">
        <f t="shared" si="15"/>
        <v>31500</v>
      </c>
      <c r="P1683" s="132">
        <f>VLOOKUP('SS taxation calculator'!$C$12,'SS taxation calculator'!$BC$6:$BF$16,3,FALSE)</f>
        <v>0</v>
      </c>
      <c r="Q1683" s="132">
        <f>VLOOKUP('SS taxation calculator'!$C$12,'SS taxation calculator'!$BC$6:$BF$16,4,FALSE)</f>
        <v>0</v>
      </c>
      <c r="R1683" s="132">
        <f t="shared" si="8"/>
        <v>1</v>
      </c>
      <c r="S1683" s="205">
        <f>VLOOKUP('SS taxation calculator'!$C$12,'SS taxation calculator'!$BC$6:$BF$16,2,FALSE)</f>
        <v>0</v>
      </c>
      <c r="T1683" s="132">
        <f t="shared" si="9"/>
        <v>0</v>
      </c>
    </row>
    <row r="1684" ht="15.75" customHeight="1">
      <c r="A1684" s="55">
        <f t="shared" si="17"/>
        <v>593500</v>
      </c>
      <c r="B1684" s="52">
        <f t="shared" si="14"/>
        <v>625000</v>
      </c>
      <c r="C1684" s="51">
        <f>'SS taxation calculator'!$G$7</f>
        <v>0</v>
      </c>
      <c r="D1684" s="52">
        <f>'SS taxation calculator'!$C$7+B1684+'SS taxation calculator'!$C$8+'SS taxation calculator'!$C$9*0.5-'Line By Line'!$E$12</f>
        <v>625000</v>
      </c>
      <c r="E1684" s="52">
        <f>IF(D1684&lt;'Line By Line'!$E$14,0,MIN(D1684-'Line By Line'!$E$14,'Line By Line'!$E$16))</f>
        <v>12000</v>
      </c>
      <c r="F1684" s="52">
        <f t="shared" si="3"/>
        <v>0</v>
      </c>
      <c r="G1684" s="51" t="str">
        <f t="shared" si="4"/>
        <v>50% of All SS</v>
      </c>
      <c r="H1684" s="51">
        <f>IF('Line By Line'!$E$14&lt;D1684,D1684-'Line By Line'!$E$14-E1684,0)</f>
        <v>581000</v>
      </c>
      <c r="I1684" s="52">
        <f>H1684*'SS taxation calculator'!$E$32</f>
        <v>493850</v>
      </c>
      <c r="J1684" s="52">
        <f t="shared" si="5"/>
        <v>0</v>
      </c>
      <c r="K1684" s="204" t="str">
        <f t="shared" si="6"/>
        <v>#DIV/0!</v>
      </c>
      <c r="L1684" s="54" t="str">
        <f>CONCATENATE("Adding $",ROUND(B1684/1000,1),"K actually added $",ROUND((B1684+(J1684-'SS taxation calculator'!$G$8))/1000,1),"K")</f>
        <v>Adding $625K actually added $625K</v>
      </c>
      <c r="M1684" s="61">
        <f>'SS taxation calculator'!$C$7+'SS taxation calculator'!$C$8+'SS taxation calculator'!$C$9+B1684</f>
        <v>625000</v>
      </c>
      <c r="N1684" s="55">
        <f>J1684+B1684+'SS taxation calculator'!$C$7</f>
        <v>625000</v>
      </c>
      <c r="O1684" s="55">
        <f t="shared" si="15"/>
        <v>31500</v>
      </c>
      <c r="P1684" s="132">
        <f>VLOOKUP('SS taxation calculator'!$C$12,'SS taxation calculator'!$BC$6:$BF$16,3,FALSE)</f>
        <v>0</v>
      </c>
      <c r="Q1684" s="132">
        <f>VLOOKUP('SS taxation calculator'!$C$12,'SS taxation calculator'!$BC$6:$BF$16,4,FALSE)</f>
        <v>0</v>
      </c>
      <c r="R1684" s="132">
        <f t="shared" si="8"/>
        <v>1</v>
      </c>
      <c r="S1684" s="205">
        <f>VLOOKUP('SS taxation calculator'!$C$12,'SS taxation calculator'!$BC$6:$BF$16,2,FALSE)</f>
        <v>0</v>
      </c>
      <c r="T1684" s="132">
        <f t="shared" si="9"/>
        <v>0</v>
      </c>
    </row>
    <row r="1685" ht="15.75" customHeight="1">
      <c r="A1685" s="55">
        <f t="shared" si="17"/>
        <v>594500</v>
      </c>
      <c r="B1685" s="52">
        <f t="shared" si="14"/>
        <v>626000</v>
      </c>
      <c r="C1685" s="51">
        <f>'SS taxation calculator'!$G$7</f>
        <v>0</v>
      </c>
      <c r="D1685" s="52">
        <f>'SS taxation calculator'!$C$7+B1685+'SS taxation calculator'!$C$8+'SS taxation calculator'!$C$9*0.5-'Line By Line'!$E$12</f>
        <v>626000</v>
      </c>
      <c r="E1685" s="52">
        <f>IF(D1685&lt;'Line By Line'!$E$14,0,MIN(D1685-'Line By Line'!$E$14,'Line By Line'!$E$16))</f>
        <v>12000</v>
      </c>
      <c r="F1685" s="52">
        <f t="shared" si="3"/>
        <v>0</v>
      </c>
      <c r="G1685" s="51" t="str">
        <f t="shared" si="4"/>
        <v>50% of All SS</v>
      </c>
      <c r="H1685" s="51">
        <f>IF('Line By Line'!$E$14&lt;D1685,D1685-'Line By Line'!$E$14-E1685,0)</f>
        <v>582000</v>
      </c>
      <c r="I1685" s="52">
        <f>H1685*'SS taxation calculator'!$E$32</f>
        <v>494700</v>
      </c>
      <c r="J1685" s="52">
        <f t="shared" si="5"/>
        <v>0</v>
      </c>
      <c r="K1685" s="204" t="str">
        <f t="shared" si="6"/>
        <v>#DIV/0!</v>
      </c>
      <c r="L1685" s="54" t="str">
        <f>CONCATENATE("Adding $",ROUND(B1685/1000,1),"K actually added $",ROUND((B1685+(J1685-'SS taxation calculator'!$G$8))/1000,1),"K")</f>
        <v>Adding $626K actually added $626K</v>
      </c>
      <c r="M1685" s="61">
        <f>'SS taxation calculator'!$C$7+'SS taxation calculator'!$C$8+'SS taxation calculator'!$C$9+B1685</f>
        <v>626000</v>
      </c>
      <c r="N1685" s="55">
        <f>J1685+B1685+'SS taxation calculator'!$C$7</f>
        <v>626000</v>
      </c>
      <c r="O1685" s="55">
        <f t="shared" si="15"/>
        <v>31500</v>
      </c>
      <c r="P1685" s="132">
        <f>VLOOKUP('SS taxation calculator'!$C$12,'SS taxation calculator'!$BC$6:$BF$16,3,FALSE)</f>
        <v>0</v>
      </c>
      <c r="Q1685" s="132">
        <f>VLOOKUP('SS taxation calculator'!$C$12,'SS taxation calculator'!$BC$6:$BF$16,4,FALSE)</f>
        <v>0</v>
      </c>
      <c r="R1685" s="132">
        <f t="shared" si="8"/>
        <v>1</v>
      </c>
      <c r="S1685" s="205">
        <f>VLOOKUP('SS taxation calculator'!$C$12,'SS taxation calculator'!$BC$6:$BF$16,2,FALSE)</f>
        <v>0</v>
      </c>
      <c r="T1685" s="132">
        <f t="shared" si="9"/>
        <v>0</v>
      </c>
    </row>
    <row r="1686" ht="15.75" customHeight="1">
      <c r="A1686" s="55">
        <f t="shared" si="17"/>
        <v>595500</v>
      </c>
      <c r="B1686" s="52">
        <f t="shared" si="14"/>
        <v>627000</v>
      </c>
      <c r="C1686" s="51">
        <f>'SS taxation calculator'!$G$7</f>
        <v>0</v>
      </c>
      <c r="D1686" s="52">
        <f>'SS taxation calculator'!$C$7+B1686+'SS taxation calculator'!$C$8+'SS taxation calculator'!$C$9*0.5-'Line By Line'!$E$12</f>
        <v>627000</v>
      </c>
      <c r="E1686" s="52">
        <f>IF(D1686&lt;'Line By Line'!$E$14,0,MIN(D1686-'Line By Line'!$E$14,'Line By Line'!$E$16))</f>
        <v>12000</v>
      </c>
      <c r="F1686" s="52">
        <f t="shared" si="3"/>
        <v>0</v>
      </c>
      <c r="G1686" s="51" t="str">
        <f t="shared" si="4"/>
        <v>50% of All SS</v>
      </c>
      <c r="H1686" s="51">
        <f>IF('Line By Line'!$E$14&lt;D1686,D1686-'Line By Line'!$E$14-E1686,0)</f>
        <v>583000</v>
      </c>
      <c r="I1686" s="52">
        <f>H1686*'SS taxation calculator'!$E$32</f>
        <v>495550</v>
      </c>
      <c r="J1686" s="52">
        <f t="shared" si="5"/>
        <v>0</v>
      </c>
      <c r="K1686" s="204" t="str">
        <f t="shared" si="6"/>
        <v>#DIV/0!</v>
      </c>
      <c r="L1686" s="54" t="str">
        <f>CONCATENATE("Adding $",ROUND(B1686/1000,1),"K actually added $",ROUND((B1686+(J1686-'SS taxation calculator'!$G$8))/1000,1),"K")</f>
        <v>Adding $627K actually added $627K</v>
      </c>
      <c r="M1686" s="61">
        <f>'SS taxation calculator'!$C$7+'SS taxation calculator'!$C$8+'SS taxation calculator'!$C$9+B1686</f>
        <v>627000</v>
      </c>
      <c r="N1686" s="55">
        <f>J1686+B1686+'SS taxation calculator'!$C$7</f>
        <v>627000</v>
      </c>
      <c r="O1686" s="55">
        <f t="shared" si="15"/>
        <v>31500</v>
      </c>
      <c r="P1686" s="132">
        <f>VLOOKUP('SS taxation calculator'!$C$12,'SS taxation calculator'!$BC$6:$BF$16,3,FALSE)</f>
        <v>0</v>
      </c>
      <c r="Q1686" s="132">
        <f>VLOOKUP('SS taxation calculator'!$C$12,'SS taxation calculator'!$BC$6:$BF$16,4,FALSE)</f>
        <v>0</v>
      </c>
      <c r="R1686" s="132">
        <f t="shared" si="8"/>
        <v>1</v>
      </c>
      <c r="S1686" s="205">
        <f>VLOOKUP('SS taxation calculator'!$C$12,'SS taxation calculator'!$BC$6:$BF$16,2,FALSE)</f>
        <v>0</v>
      </c>
      <c r="T1686" s="132">
        <f t="shared" si="9"/>
        <v>0</v>
      </c>
    </row>
    <row r="1687" ht="15.75" customHeight="1">
      <c r="A1687" s="55">
        <f t="shared" si="17"/>
        <v>596500</v>
      </c>
      <c r="B1687" s="52">
        <f t="shared" si="14"/>
        <v>628000</v>
      </c>
      <c r="C1687" s="51">
        <f>'SS taxation calculator'!$G$7</f>
        <v>0</v>
      </c>
      <c r="D1687" s="52">
        <f>'SS taxation calculator'!$C$7+B1687+'SS taxation calculator'!$C$8+'SS taxation calculator'!$C$9*0.5-'Line By Line'!$E$12</f>
        <v>628000</v>
      </c>
      <c r="E1687" s="52">
        <f>IF(D1687&lt;'Line By Line'!$E$14,0,MIN(D1687-'Line By Line'!$E$14,'Line By Line'!$E$16))</f>
        <v>12000</v>
      </c>
      <c r="F1687" s="52">
        <f t="shared" si="3"/>
        <v>0</v>
      </c>
      <c r="G1687" s="51" t="str">
        <f t="shared" si="4"/>
        <v>50% of All SS</v>
      </c>
      <c r="H1687" s="51">
        <f>IF('Line By Line'!$E$14&lt;D1687,D1687-'Line By Line'!$E$14-E1687,0)</f>
        <v>584000</v>
      </c>
      <c r="I1687" s="52">
        <f>H1687*'SS taxation calculator'!$E$32</f>
        <v>496400</v>
      </c>
      <c r="J1687" s="52">
        <f t="shared" si="5"/>
        <v>0</v>
      </c>
      <c r="K1687" s="204" t="str">
        <f t="shared" si="6"/>
        <v>#DIV/0!</v>
      </c>
      <c r="L1687" s="54" t="str">
        <f>CONCATENATE("Adding $",ROUND(B1687/1000,1),"K actually added $",ROUND((B1687+(J1687-'SS taxation calculator'!$G$8))/1000,1),"K")</f>
        <v>Adding $628K actually added $628K</v>
      </c>
      <c r="M1687" s="61">
        <f>'SS taxation calculator'!$C$7+'SS taxation calculator'!$C$8+'SS taxation calculator'!$C$9+B1687</f>
        <v>628000</v>
      </c>
      <c r="N1687" s="55">
        <f>J1687+B1687+'SS taxation calculator'!$C$7</f>
        <v>628000</v>
      </c>
      <c r="O1687" s="55">
        <f t="shared" si="15"/>
        <v>31500</v>
      </c>
      <c r="P1687" s="132">
        <f>VLOOKUP('SS taxation calculator'!$C$12,'SS taxation calculator'!$BC$6:$BF$16,3,FALSE)</f>
        <v>0</v>
      </c>
      <c r="Q1687" s="132">
        <f>VLOOKUP('SS taxation calculator'!$C$12,'SS taxation calculator'!$BC$6:$BF$16,4,FALSE)</f>
        <v>0</v>
      </c>
      <c r="R1687" s="132">
        <f t="shared" si="8"/>
        <v>1</v>
      </c>
      <c r="S1687" s="205">
        <f>VLOOKUP('SS taxation calculator'!$C$12,'SS taxation calculator'!$BC$6:$BF$16,2,FALSE)</f>
        <v>0</v>
      </c>
      <c r="T1687" s="132">
        <f t="shared" si="9"/>
        <v>0</v>
      </c>
    </row>
    <row r="1688" ht="15.75" customHeight="1">
      <c r="A1688" s="55">
        <f t="shared" si="17"/>
        <v>597500</v>
      </c>
      <c r="B1688" s="52">
        <f t="shared" si="14"/>
        <v>629000</v>
      </c>
      <c r="C1688" s="51">
        <f>'SS taxation calculator'!$G$7</f>
        <v>0</v>
      </c>
      <c r="D1688" s="52">
        <f>'SS taxation calculator'!$C$7+B1688+'SS taxation calculator'!$C$8+'SS taxation calculator'!$C$9*0.5-'Line By Line'!$E$12</f>
        <v>629000</v>
      </c>
      <c r="E1688" s="52">
        <f>IF(D1688&lt;'Line By Line'!$E$14,0,MIN(D1688-'Line By Line'!$E$14,'Line By Line'!$E$16))</f>
        <v>12000</v>
      </c>
      <c r="F1688" s="52">
        <f t="shared" si="3"/>
        <v>0</v>
      </c>
      <c r="G1688" s="51" t="str">
        <f t="shared" si="4"/>
        <v>50% of All SS</v>
      </c>
      <c r="H1688" s="51">
        <f>IF('Line By Line'!$E$14&lt;D1688,D1688-'Line By Line'!$E$14-E1688,0)</f>
        <v>585000</v>
      </c>
      <c r="I1688" s="52">
        <f>H1688*'SS taxation calculator'!$E$32</f>
        <v>497250</v>
      </c>
      <c r="J1688" s="52">
        <f t="shared" si="5"/>
        <v>0</v>
      </c>
      <c r="K1688" s="204" t="str">
        <f t="shared" si="6"/>
        <v>#DIV/0!</v>
      </c>
      <c r="L1688" s="54" t="str">
        <f>CONCATENATE("Adding $",ROUND(B1688/1000,1),"K actually added $",ROUND((B1688+(J1688-'SS taxation calculator'!$G$8))/1000,1),"K")</f>
        <v>Adding $629K actually added $629K</v>
      </c>
      <c r="M1688" s="61">
        <f>'SS taxation calculator'!$C$7+'SS taxation calculator'!$C$8+'SS taxation calculator'!$C$9+B1688</f>
        <v>629000</v>
      </c>
      <c r="N1688" s="55">
        <f>J1688+B1688+'SS taxation calculator'!$C$7</f>
        <v>629000</v>
      </c>
      <c r="O1688" s="55">
        <f t="shared" si="15"/>
        <v>31500</v>
      </c>
      <c r="P1688" s="132">
        <f>VLOOKUP('SS taxation calculator'!$C$12,'SS taxation calculator'!$BC$6:$BF$16,3,FALSE)</f>
        <v>0</v>
      </c>
      <c r="Q1688" s="132">
        <f>VLOOKUP('SS taxation calculator'!$C$12,'SS taxation calculator'!$BC$6:$BF$16,4,FALSE)</f>
        <v>0</v>
      </c>
      <c r="R1688" s="132">
        <f t="shared" si="8"/>
        <v>1</v>
      </c>
      <c r="S1688" s="205">
        <f>VLOOKUP('SS taxation calculator'!$C$12,'SS taxation calculator'!$BC$6:$BF$16,2,FALSE)</f>
        <v>0</v>
      </c>
      <c r="T1688" s="132">
        <f t="shared" si="9"/>
        <v>0</v>
      </c>
    </row>
    <row r="1689" ht="15.75" customHeight="1">
      <c r="A1689" s="55">
        <f t="shared" si="17"/>
        <v>598500</v>
      </c>
      <c r="B1689" s="52">
        <f t="shared" si="14"/>
        <v>630000</v>
      </c>
      <c r="C1689" s="51">
        <f>'SS taxation calculator'!$G$7</f>
        <v>0</v>
      </c>
      <c r="D1689" s="52">
        <f>'SS taxation calculator'!$C$7+B1689+'SS taxation calculator'!$C$8+'SS taxation calculator'!$C$9*0.5-'Line By Line'!$E$12</f>
        <v>630000</v>
      </c>
      <c r="E1689" s="52">
        <f>IF(D1689&lt;'Line By Line'!$E$14,0,MIN(D1689-'Line By Line'!$E$14,'Line By Line'!$E$16))</f>
        <v>12000</v>
      </c>
      <c r="F1689" s="52">
        <f t="shared" si="3"/>
        <v>0</v>
      </c>
      <c r="G1689" s="51" t="str">
        <f t="shared" si="4"/>
        <v>50% of All SS</v>
      </c>
      <c r="H1689" s="51">
        <f>IF('Line By Line'!$E$14&lt;D1689,D1689-'Line By Line'!$E$14-E1689,0)</f>
        <v>586000</v>
      </c>
      <c r="I1689" s="52">
        <f>H1689*'SS taxation calculator'!$E$32</f>
        <v>498100</v>
      </c>
      <c r="J1689" s="52">
        <f t="shared" si="5"/>
        <v>0</v>
      </c>
      <c r="K1689" s="204" t="str">
        <f t="shared" si="6"/>
        <v>#DIV/0!</v>
      </c>
      <c r="L1689" s="54" t="str">
        <f>CONCATENATE("Adding $",ROUND(B1689/1000,1),"K actually added $",ROUND((B1689+(J1689-'SS taxation calculator'!$G$8))/1000,1),"K")</f>
        <v>Adding $630K actually added $630K</v>
      </c>
      <c r="M1689" s="61">
        <f>'SS taxation calculator'!$C$7+'SS taxation calculator'!$C$8+'SS taxation calculator'!$C$9+B1689</f>
        <v>630000</v>
      </c>
      <c r="N1689" s="55">
        <f>J1689+B1689+'SS taxation calculator'!$C$7</f>
        <v>630000</v>
      </c>
      <c r="O1689" s="55">
        <f t="shared" si="15"/>
        <v>31500</v>
      </c>
      <c r="P1689" s="132">
        <f>VLOOKUP('SS taxation calculator'!$C$12,'SS taxation calculator'!$BC$6:$BF$16,3,FALSE)</f>
        <v>0</v>
      </c>
      <c r="Q1689" s="132">
        <f>VLOOKUP('SS taxation calculator'!$C$12,'SS taxation calculator'!$BC$6:$BF$16,4,FALSE)</f>
        <v>0</v>
      </c>
      <c r="R1689" s="132">
        <f t="shared" si="8"/>
        <v>1</v>
      </c>
      <c r="S1689" s="205">
        <f>VLOOKUP('SS taxation calculator'!$C$12,'SS taxation calculator'!$BC$6:$BF$16,2,FALSE)</f>
        <v>0</v>
      </c>
      <c r="T1689" s="132">
        <f t="shared" si="9"/>
        <v>0</v>
      </c>
    </row>
    <row r="1690" ht="15.75" customHeight="1">
      <c r="A1690" s="55">
        <f t="shared" si="17"/>
        <v>599500</v>
      </c>
      <c r="B1690" s="52">
        <f t="shared" si="14"/>
        <v>631000</v>
      </c>
      <c r="C1690" s="51">
        <f>'SS taxation calculator'!$G$7</f>
        <v>0</v>
      </c>
      <c r="D1690" s="52">
        <f>'SS taxation calculator'!$C$7+B1690+'SS taxation calculator'!$C$8+'SS taxation calculator'!$C$9*0.5-'Line By Line'!$E$12</f>
        <v>631000</v>
      </c>
      <c r="E1690" s="52">
        <f>IF(D1690&lt;'Line By Line'!$E$14,0,MIN(D1690-'Line By Line'!$E$14,'Line By Line'!$E$16))</f>
        <v>12000</v>
      </c>
      <c r="F1690" s="52">
        <f t="shared" si="3"/>
        <v>0</v>
      </c>
      <c r="G1690" s="51" t="str">
        <f t="shared" si="4"/>
        <v>50% of All SS</v>
      </c>
      <c r="H1690" s="51">
        <f>IF('Line By Line'!$E$14&lt;D1690,D1690-'Line By Line'!$E$14-E1690,0)</f>
        <v>587000</v>
      </c>
      <c r="I1690" s="52">
        <f>H1690*'SS taxation calculator'!$E$32</f>
        <v>498950</v>
      </c>
      <c r="J1690" s="52">
        <f t="shared" si="5"/>
        <v>0</v>
      </c>
      <c r="K1690" s="204" t="str">
        <f t="shared" si="6"/>
        <v>#DIV/0!</v>
      </c>
      <c r="L1690" s="54" t="str">
        <f>CONCATENATE("Adding $",ROUND(B1690/1000,1),"K actually added $",ROUND((B1690+(J1690-'SS taxation calculator'!$G$8))/1000,1),"K")</f>
        <v>Adding $631K actually added $631K</v>
      </c>
      <c r="M1690" s="61">
        <f>'SS taxation calculator'!$C$7+'SS taxation calculator'!$C$8+'SS taxation calculator'!$C$9+B1690</f>
        <v>631000</v>
      </c>
      <c r="N1690" s="55">
        <f>J1690+B1690+'SS taxation calculator'!$C$7</f>
        <v>631000</v>
      </c>
      <c r="O1690" s="55">
        <f t="shared" si="15"/>
        <v>31500</v>
      </c>
      <c r="P1690" s="132">
        <f>VLOOKUP('SS taxation calculator'!$C$12,'SS taxation calculator'!$BC$6:$BF$16,3,FALSE)</f>
        <v>0</v>
      </c>
      <c r="Q1690" s="132">
        <f>VLOOKUP('SS taxation calculator'!$C$12,'SS taxation calculator'!$BC$6:$BF$16,4,FALSE)</f>
        <v>0</v>
      </c>
      <c r="R1690" s="132">
        <f t="shared" si="8"/>
        <v>1</v>
      </c>
      <c r="S1690" s="205">
        <f>VLOOKUP('SS taxation calculator'!$C$12,'SS taxation calculator'!$BC$6:$BF$16,2,FALSE)</f>
        <v>0</v>
      </c>
      <c r="T1690" s="132">
        <f t="shared" si="9"/>
        <v>0</v>
      </c>
    </row>
    <row r="1691" ht="15.75" customHeight="1">
      <c r="A1691" s="55">
        <f t="shared" si="17"/>
        <v>600500</v>
      </c>
      <c r="B1691" s="52">
        <f t="shared" si="14"/>
        <v>632000</v>
      </c>
      <c r="C1691" s="51">
        <f>'SS taxation calculator'!$G$7</f>
        <v>0</v>
      </c>
      <c r="D1691" s="52">
        <f>'SS taxation calculator'!$C$7+B1691+'SS taxation calculator'!$C$8+'SS taxation calculator'!$C$9*0.5-'Line By Line'!$E$12</f>
        <v>632000</v>
      </c>
      <c r="E1691" s="52">
        <f>IF(D1691&lt;'Line By Line'!$E$14,0,MIN(D1691-'Line By Line'!$E$14,'Line By Line'!$E$16))</f>
        <v>12000</v>
      </c>
      <c r="F1691" s="52">
        <f t="shared" si="3"/>
        <v>0</v>
      </c>
      <c r="G1691" s="51" t="str">
        <f t="shared" si="4"/>
        <v>50% of All SS</v>
      </c>
      <c r="H1691" s="51">
        <f>IF('Line By Line'!$E$14&lt;D1691,D1691-'Line By Line'!$E$14-E1691,0)</f>
        <v>588000</v>
      </c>
      <c r="I1691" s="52">
        <f>H1691*'SS taxation calculator'!$E$32</f>
        <v>499800</v>
      </c>
      <c r="J1691" s="52">
        <f t="shared" si="5"/>
        <v>0</v>
      </c>
      <c r="K1691" s="204" t="str">
        <f t="shared" si="6"/>
        <v>#DIV/0!</v>
      </c>
      <c r="L1691" s="54" t="str">
        <f>CONCATENATE("Adding $",ROUND(B1691/1000,1),"K actually added $",ROUND((B1691+(J1691-'SS taxation calculator'!$G$8))/1000,1),"K")</f>
        <v>Adding $632K actually added $632K</v>
      </c>
      <c r="M1691" s="61">
        <f>'SS taxation calculator'!$C$7+'SS taxation calculator'!$C$8+'SS taxation calculator'!$C$9+B1691</f>
        <v>632000</v>
      </c>
      <c r="N1691" s="55">
        <f>J1691+B1691+'SS taxation calculator'!$C$7</f>
        <v>632000</v>
      </c>
      <c r="O1691" s="55">
        <f t="shared" si="15"/>
        <v>31500</v>
      </c>
      <c r="P1691" s="132">
        <f>VLOOKUP('SS taxation calculator'!$C$12,'SS taxation calculator'!$BC$6:$BF$16,3,FALSE)</f>
        <v>0</v>
      </c>
      <c r="Q1691" s="132">
        <f>VLOOKUP('SS taxation calculator'!$C$12,'SS taxation calculator'!$BC$6:$BF$16,4,FALSE)</f>
        <v>0</v>
      </c>
      <c r="R1691" s="132">
        <f t="shared" si="8"/>
        <v>1</v>
      </c>
      <c r="S1691" s="205">
        <f>VLOOKUP('SS taxation calculator'!$C$12,'SS taxation calculator'!$BC$6:$BF$16,2,FALSE)</f>
        <v>0</v>
      </c>
      <c r="T1691" s="132">
        <f t="shared" si="9"/>
        <v>0</v>
      </c>
    </row>
    <row r="1692" ht="15.75" customHeight="1">
      <c r="A1692" s="55">
        <f t="shared" si="17"/>
        <v>601500</v>
      </c>
      <c r="B1692" s="52">
        <f t="shared" si="14"/>
        <v>633000</v>
      </c>
      <c r="C1692" s="51">
        <f>'SS taxation calculator'!$G$7</f>
        <v>0</v>
      </c>
      <c r="D1692" s="52">
        <f>'SS taxation calculator'!$C$7+B1692+'SS taxation calculator'!$C$8+'SS taxation calculator'!$C$9*0.5-'Line By Line'!$E$12</f>
        <v>633000</v>
      </c>
      <c r="E1692" s="52">
        <f>IF(D1692&lt;'Line By Line'!$E$14,0,MIN(D1692-'Line By Line'!$E$14,'Line By Line'!$E$16))</f>
        <v>12000</v>
      </c>
      <c r="F1692" s="52">
        <f t="shared" si="3"/>
        <v>0</v>
      </c>
      <c r="G1692" s="51" t="str">
        <f t="shared" si="4"/>
        <v>50% of All SS</v>
      </c>
      <c r="H1692" s="51">
        <f>IF('Line By Line'!$E$14&lt;D1692,D1692-'Line By Line'!$E$14-E1692,0)</f>
        <v>589000</v>
      </c>
      <c r="I1692" s="52">
        <f>H1692*'SS taxation calculator'!$E$32</f>
        <v>500650</v>
      </c>
      <c r="J1692" s="52">
        <f t="shared" si="5"/>
        <v>0</v>
      </c>
      <c r="K1692" s="204" t="str">
        <f t="shared" si="6"/>
        <v>#DIV/0!</v>
      </c>
      <c r="L1692" s="54" t="str">
        <f>CONCATENATE("Adding $",ROUND(B1692/1000,1),"K actually added $",ROUND((B1692+(J1692-'SS taxation calculator'!$G$8))/1000,1),"K")</f>
        <v>Adding $633K actually added $633K</v>
      </c>
      <c r="M1692" s="61">
        <f>'SS taxation calculator'!$C$7+'SS taxation calculator'!$C$8+'SS taxation calculator'!$C$9+B1692</f>
        <v>633000</v>
      </c>
      <c r="N1692" s="55">
        <f>J1692+B1692+'SS taxation calculator'!$C$7</f>
        <v>633000</v>
      </c>
      <c r="O1692" s="55">
        <f t="shared" si="15"/>
        <v>31500</v>
      </c>
      <c r="P1692" s="132">
        <f>VLOOKUP('SS taxation calculator'!$C$12,'SS taxation calculator'!$BC$6:$BF$16,3,FALSE)</f>
        <v>0</v>
      </c>
      <c r="Q1692" s="132">
        <f>VLOOKUP('SS taxation calculator'!$C$12,'SS taxation calculator'!$BC$6:$BF$16,4,FALSE)</f>
        <v>0</v>
      </c>
      <c r="R1692" s="132">
        <f t="shared" si="8"/>
        <v>1</v>
      </c>
      <c r="S1692" s="205">
        <f>VLOOKUP('SS taxation calculator'!$C$12,'SS taxation calculator'!$BC$6:$BF$16,2,FALSE)</f>
        <v>0</v>
      </c>
      <c r="T1692" s="132">
        <f t="shared" si="9"/>
        <v>0</v>
      </c>
    </row>
    <row r="1693" ht="15.75" customHeight="1">
      <c r="A1693" s="55">
        <f t="shared" si="17"/>
        <v>602500</v>
      </c>
      <c r="B1693" s="52">
        <f t="shared" si="14"/>
        <v>634000</v>
      </c>
      <c r="C1693" s="51">
        <f>'SS taxation calculator'!$G$7</f>
        <v>0</v>
      </c>
      <c r="D1693" s="52">
        <f>'SS taxation calculator'!$C$7+B1693+'SS taxation calculator'!$C$8+'SS taxation calculator'!$C$9*0.5-'Line By Line'!$E$12</f>
        <v>634000</v>
      </c>
      <c r="E1693" s="52">
        <f>IF(D1693&lt;'Line By Line'!$E$14,0,MIN(D1693-'Line By Line'!$E$14,'Line By Line'!$E$16))</f>
        <v>12000</v>
      </c>
      <c r="F1693" s="52">
        <f t="shared" si="3"/>
        <v>0</v>
      </c>
      <c r="G1693" s="51" t="str">
        <f t="shared" si="4"/>
        <v>50% of All SS</v>
      </c>
      <c r="H1693" s="51">
        <f>IF('Line By Line'!$E$14&lt;D1693,D1693-'Line By Line'!$E$14-E1693,0)</f>
        <v>590000</v>
      </c>
      <c r="I1693" s="52">
        <f>H1693*'SS taxation calculator'!$E$32</f>
        <v>501500</v>
      </c>
      <c r="J1693" s="52">
        <f t="shared" si="5"/>
        <v>0</v>
      </c>
      <c r="K1693" s="204" t="str">
        <f t="shared" si="6"/>
        <v>#DIV/0!</v>
      </c>
      <c r="L1693" s="54" t="str">
        <f>CONCATENATE("Adding $",ROUND(B1693/1000,1),"K actually added $",ROUND((B1693+(J1693-'SS taxation calculator'!$G$8))/1000,1),"K")</f>
        <v>Adding $634K actually added $634K</v>
      </c>
      <c r="M1693" s="61">
        <f>'SS taxation calculator'!$C$7+'SS taxation calculator'!$C$8+'SS taxation calculator'!$C$9+B1693</f>
        <v>634000</v>
      </c>
      <c r="N1693" s="55">
        <f>J1693+B1693+'SS taxation calculator'!$C$7</f>
        <v>634000</v>
      </c>
      <c r="O1693" s="55">
        <f t="shared" si="15"/>
        <v>31500</v>
      </c>
      <c r="P1693" s="132">
        <f>VLOOKUP('SS taxation calculator'!$C$12,'SS taxation calculator'!$BC$6:$BF$16,3,FALSE)</f>
        <v>0</v>
      </c>
      <c r="Q1693" s="132">
        <f>VLOOKUP('SS taxation calculator'!$C$12,'SS taxation calculator'!$BC$6:$BF$16,4,FALSE)</f>
        <v>0</v>
      </c>
      <c r="R1693" s="132">
        <f t="shared" si="8"/>
        <v>1</v>
      </c>
      <c r="S1693" s="205">
        <f>VLOOKUP('SS taxation calculator'!$C$12,'SS taxation calculator'!$BC$6:$BF$16,2,FALSE)</f>
        <v>0</v>
      </c>
      <c r="T1693" s="132">
        <f t="shared" si="9"/>
        <v>0</v>
      </c>
    </row>
    <row r="1694" ht="15.75" customHeight="1">
      <c r="A1694" s="55">
        <f t="shared" si="17"/>
        <v>603500</v>
      </c>
      <c r="B1694" s="52">
        <f t="shared" si="14"/>
        <v>635000</v>
      </c>
      <c r="C1694" s="51">
        <f>'SS taxation calculator'!$G$7</f>
        <v>0</v>
      </c>
      <c r="D1694" s="52">
        <f>'SS taxation calculator'!$C$7+B1694+'SS taxation calculator'!$C$8+'SS taxation calculator'!$C$9*0.5-'Line By Line'!$E$12</f>
        <v>635000</v>
      </c>
      <c r="E1694" s="52">
        <f>IF(D1694&lt;'Line By Line'!$E$14,0,MIN(D1694-'Line By Line'!$E$14,'Line By Line'!$E$16))</f>
        <v>12000</v>
      </c>
      <c r="F1694" s="52">
        <f t="shared" si="3"/>
        <v>0</v>
      </c>
      <c r="G1694" s="51" t="str">
        <f t="shared" si="4"/>
        <v>50% of All SS</v>
      </c>
      <c r="H1694" s="51">
        <f>IF('Line By Line'!$E$14&lt;D1694,D1694-'Line By Line'!$E$14-E1694,0)</f>
        <v>591000</v>
      </c>
      <c r="I1694" s="52">
        <f>H1694*'SS taxation calculator'!$E$32</f>
        <v>502350</v>
      </c>
      <c r="J1694" s="52">
        <f t="shared" si="5"/>
        <v>0</v>
      </c>
      <c r="K1694" s="204" t="str">
        <f t="shared" si="6"/>
        <v>#DIV/0!</v>
      </c>
      <c r="L1694" s="54" t="str">
        <f>CONCATENATE("Adding $",ROUND(B1694/1000,1),"K actually added $",ROUND((B1694+(J1694-'SS taxation calculator'!$G$8))/1000,1),"K")</f>
        <v>Adding $635K actually added $635K</v>
      </c>
      <c r="M1694" s="61">
        <f>'SS taxation calculator'!$C$7+'SS taxation calculator'!$C$8+'SS taxation calculator'!$C$9+B1694</f>
        <v>635000</v>
      </c>
      <c r="N1694" s="55">
        <f>J1694+B1694+'SS taxation calculator'!$C$7</f>
        <v>635000</v>
      </c>
      <c r="O1694" s="55">
        <f t="shared" si="15"/>
        <v>31500</v>
      </c>
      <c r="P1694" s="132">
        <f>VLOOKUP('SS taxation calculator'!$C$12,'SS taxation calculator'!$BC$6:$BF$16,3,FALSE)</f>
        <v>0</v>
      </c>
      <c r="Q1694" s="132">
        <f>VLOOKUP('SS taxation calculator'!$C$12,'SS taxation calculator'!$BC$6:$BF$16,4,FALSE)</f>
        <v>0</v>
      </c>
      <c r="R1694" s="132">
        <f t="shared" si="8"/>
        <v>1</v>
      </c>
      <c r="S1694" s="205">
        <f>VLOOKUP('SS taxation calculator'!$C$12,'SS taxation calculator'!$BC$6:$BF$16,2,FALSE)</f>
        <v>0</v>
      </c>
      <c r="T1694" s="132">
        <f t="shared" si="9"/>
        <v>0</v>
      </c>
    </row>
    <row r="1695" ht="15.75" customHeight="1">
      <c r="A1695" s="55">
        <f t="shared" si="17"/>
        <v>604500</v>
      </c>
      <c r="B1695" s="52">
        <f t="shared" si="14"/>
        <v>636000</v>
      </c>
      <c r="C1695" s="51">
        <f>'SS taxation calculator'!$G$7</f>
        <v>0</v>
      </c>
      <c r="D1695" s="52">
        <f>'SS taxation calculator'!$C$7+B1695+'SS taxation calculator'!$C$8+'SS taxation calculator'!$C$9*0.5-'Line By Line'!$E$12</f>
        <v>636000</v>
      </c>
      <c r="E1695" s="52">
        <f>IF(D1695&lt;'Line By Line'!$E$14,0,MIN(D1695-'Line By Line'!$E$14,'Line By Line'!$E$16))</f>
        <v>12000</v>
      </c>
      <c r="F1695" s="52">
        <f t="shared" si="3"/>
        <v>0</v>
      </c>
      <c r="G1695" s="51" t="str">
        <f t="shared" si="4"/>
        <v>50% of All SS</v>
      </c>
      <c r="H1695" s="51">
        <f>IF('Line By Line'!$E$14&lt;D1695,D1695-'Line By Line'!$E$14-E1695,0)</f>
        <v>592000</v>
      </c>
      <c r="I1695" s="52">
        <f>H1695*'SS taxation calculator'!$E$32</f>
        <v>503200</v>
      </c>
      <c r="J1695" s="52">
        <f t="shared" si="5"/>
        <v>0</v>
      </c>
      <c r="K1695" s="204" t="str">
        <f t="shared" si="6"/>
        <v>#DIV/0!</v>
      </c>
      <c r="L1695" s="54" t="str">
        <f>CONCATENATE("Adding $",ROUND(B1695/1000,1),"K actually added $",ROUND((B1695+(J1695-'SS taxation calculator'!$G$8))/1000,1),"K")</f>
        <v>Adding $636K actually added $636K</v>
      </c>
      <c r="M1695" s="61">
        <f>'SS taxation calculator'!$C$7+'SS taxation calculator'!$C$8+'SS taxation calculator'!$C$9+B1695</f>
        <v>636000</v>
      </c>
      <c r="N1695" s="55">
        <f>J1695+B1695+'SS taxation calculator'!$C$7</f>
        <v>636000</v>
      </c>
      <c r="O1695" s="55">
        <f t="shared" si="15"/>
        <v>31500</v>
      </c>
      <c r="P1695" s="132">
        <f>VLOOKUP('SS taxation calculator'!$C$12,'SS taxation calculator'!$BC$6:$BF$16,3,FALSE)</f>
        <v>0</v>
      </c>
      <c r="Q1695" s="132">
        <f>VLOOKUP('SS taxation calculator'!$C$12,'SS taxation calculator'!$BC$6:$BF$16,4,FALSE)</f>
        <v>0</v>
      </c>
      <c r="R1695" s="132">
        <f t="shared" si="8"/>
        <v>1</v>
      </c>
      <c r="S1695" s="205">
        <f>VLOOKUP('SS taxation calculator'!$C$12,'SS taxation calculator'!$BC$6:$BF$16,2,FALSE)</f>
        <v>0</v>
      </c>
      <c r="T1695" s="132">
        <f t="shared" si="9"/>
        <v>0</v>
      </c>
    </row>
    <row r="1696" ht="15.75" customHeight="1">
      <c r="A1696" s="55">
        <f t="shared" si="17"/>
        <v>605500</v>
      </c>
      <c r="B1696" s="52">
        <f t="shared" si="14"/>
        <v>637000</v>
      </c>
      <c r="C1696" s="51">
        <f>'SS taxation calculator'!$G$7</f>
        <v>0</v>
      </c>
      <c r="D1696" s="52">
        <f>'SS taxation calculator'!$C$7+B1696+'SS taxation calculator'!$C$8+'SS taxation calculator'!$C$9*0.5-'Line By Line'!$E$12</f>
        <v>637000</v>
      </c>
      <c r="E1696" s="52">
        <f>IF(D1696&lt;'Line By Line'!$E$14,0,MIN(D1696-'Line By Line'!$E$14,'Line By Line'!$E$16))</f>
        <v>12000</v>
      </c>
      <c r="F1696" s="52">
        <f t="shared" si="3"/>
        <v>0</v>
      </c>
      <c r="G1696" s="51" t="str">
        <f t="shared" si="4"/>
        <v>50% of All SS</v>
      </c>
      <c r="H1696" s="51">
        <f>IF('Line By Line'!$E$14&lt;D1696,D1696-'Line By Line'!$E$14-E1696,0)</f>
        <v>593000</v>
      </c>
      <c r="I1696" s="52">
        <f>H1696*'SS taxation calculator'!$E$32</f>
        <v>504050</v>
      </c>
      <c r="J1696" s="52">
        <f t="shared" si="5"/>
        <v>0</v>
      </c>
      <c r="K1696" s="204" t="str">
        <f t="shared" si="6"/>
        <v>#DIV/0!</v>
      </c>
      <c r="L1696" s="54" t="str">
        <f>CONCATENATE("Adding $",ROUND(B1696/1000,1),"K actually added $",ROUND((B1696+(J1696-'SS taxation calculator'!$G$8))/1000,1),"K")</f>
        <v>Adding $637K actually added $637K</v>
      </c>
      <c r="M1696" s="61">
        <f>'SS taxation calculator'!$C$7+'SS taxation calculator'!$C$8+'SS taxation calculator'!$C$9+B1696</f>
        <v>637000</v>
      </c>
      <c r="N1696" s="55">
        <f>J1696+B1696+'SS taxation calculator'!$C$7</f>
        <v>637000</v>
      </c>
      <c r="O1696" s="55">
        <f t="shared" si="15"/>
        <v>31500</v>
      </c>
      <c r="P1696" s="132">
        <f>VLOOKUP('SS taxation calculator'!$C$12,'SS taxation calculator'!$BC$6:$BF$16,3,FALSE)</f>
        <v>0</v>
      </c>
      <c r="Q1696" s="132">
        <f>VLOOKUP('SS taxation calculator'!$C$12,'SS taxation calculator'!$BC$6:$BF$16,4,FALSE)</f>
        <v>0</v>
      </c>
      <c r="R1696" s="132">
        <f t="shared" si="8"/>
        <v>1</v>
      </c>
      <c r="S1696" s="205">
        <f>VLOOKUP('SS taxation calculator'!$C$12,'SS taxation calculator'!$BC$6:$BF$16,2,FALSE)</f>
        <v>0</v>
      </c>
      <c r="T1696" s="132">
        <f t="shared" si="9"/>
        <v>0</v>
      </c>
    </row>
    <row r="1697" ht="15.75" customHeight="1">
      <c r="A1697" s="55">
        <f t="shared" si="17"/>
        <v>606500</v>
      </c>
      <c r="B1697" s="52">
        <f t="shared" si="14"/>
        <v>638000</v>
      </c>
      <c r="C1697" s="51">
        <f>'SS taxation calculator'!$G$7</f>
        <v>0</v>
      </c>
      <c r="D1697" s="52">
        <f>'SS taxation calculator'!$C$7+B1697+'SS taxation calculator'!$C$8+'SS taxation calculator'!$C$9*0.5-'Line By Line'!$E$12</f>
        <v>638000</v>
      </c>
      <c r="E1697" s="52">
        <f>IF(D1697&lt;'Line By Line'!$E$14,0,MIN(D1697-'Line By Line'!$E$14,'Line By Line'!$E$16))</f>
        <v>12000</v>
      </c>
      <c r="F1697" s="52">
        <f t="shared" si="3"/>
        <v>0</v>
      </c>
      <c r="G1697" s="51" t="str">
        <f t="shared" si="4"/>
        <v>50% of All SS</v>
      </c>
      <c r="H1697" s="51">
        <f>IF('Line By Line'!$E$14&lt;D1697,D1697-'Line By Line'!$E$14-E1697,0)</f>
        <v>594000</v>
      </c>
      <c r="I1697" s="52">
        <f>H1697*'SS taxation calculator'!$E$32</f>
        <v>504900</v>
      </c>
      <c r="J1697" s="52">
        <f t="shared" si="5"/>
        <v>0</v>
      </c>
      <c r="K1697" s="204" t="str">
        <f t="shared" si="6"/>
        <v>#DIV/0!</v>
      </c>
      <c r="L1697" s="54" t="str">
        <f>CONCATENATE("Adding $",ROUND(B1697/1000,1),"K actually added $",ROUND((B1697+(J1697-'SS taxation calculator'!$G$8))/1000,1),"K")</f>
        <v>Adding $638K actually added $638K</v>
      </c>
      <c r="M1697" s="61">
        <f>'SS taxation calculator'!$C$7+'SS taxation calculator'!$C$8+'SS taxation calculator'!$C$9+B1697</f>
        <v>638000</v>
      </c>
      <c r="N1697" s="55">
        <f>J1697+B1697+'SS taxation calculator'!$C$7</f>
        <v>638000</v>
      </c>
      <c r="O1697" s="55">
        <f t="shared" si="15"/>
        <v>31500</v>
      </c>
      <c r="P1697" s="132">
        <f>VLOOKUP('SS taxation calculator'!$C$12,'SS taxation calculator'!$BC$6:$BF$16,3,FALSE)</f>
        <v>0</v>
      </c>
      <c r="Q1697" s="132">
        <f>VLOOKUP('SS taxation calculator'!$C$12,'SS taxation calculator'!$BC$6:$BF$16,4,FALSE)</f>
        <v>0</v>
      </c>
      <c r="R1697" s="132">
        <f t="shared" si="8"/>
        <v>1</v>
      </c>
      <c r="S1697" s="205">
        <f>VLOOKUP('SS taxation calculator'!$C$12,'SS taxation calculator'!$BC$6:$BF$16,2,FALSE)</f>
        <v>0</v>
      </c>
      <c r="T1697" s="132">
        <f t="shared" si="9"/>
        <v>0</v>
      </c>
    </row>
    <row r="1698" ht="15.75" customHeight="1">
      <c r="A1698" s="55">
        <f t="shared" si="17"/>
        <v>607500</v>
      </c>
      <c r="B1698" s="52">
        <f t="shared" si="14"/>
        <v>639000</v>
      </c>
      <c r="C1698" s="51">
        <f>'SS taxation calculator'!$G$7</f>
        <v>0</v>
      </c>
      <c r="D1698" s="52">
        <f>'SS taxation calculator'!$C$7+B1698+'SS taxation calculator'!$C$8+'SS taxation calculator'!$C$9*0.5-'Line By Line'!$E$12</f>
        <v>639000</v>
      </c>
      <c r="E1698" s="52">
        <f>IF(D1698&lt;'Line By Line'!$E$14,0,MIN(D1698-'Line By Line'!$E$14,'Line By Line'!$E$16))</f>
        <v>12000</v>
      </c>
      <c r="F1698" s="52">
        <f t="shared" si="3"/>
        <v>0</v>
      </c>
      <c r="G1698" s="51" t="str">
        <f t="shared" si="4"/>
        <v>50% of All SS</v>
      </c>
      <c r="H1698" s="51">
        <f>IF('Line By Line'!$E$14&lt;D1698,D1698-'Line By Line'!$E$14-E1698,0)</f>
        <v>595000</v>
      </c>
      <c r="I1698" s="52">
        <f>H1698*'SS taxation calculator'!$E$32</f>
        <v>505750</v>
      </c>
      <c r="J1698" s="52">
        <f t="shared" si="5"/>
        <v>0</v>
      </c>
      <c r="K1698" s="204" t="str">
        <f t="shared" si="6"/>
        <v>#DIV/0!</v>
      </c>
      <c r="L1698" s="54" t="str">
        <f>CONCATENATE("Adding $",ROUND(B1698/1000,1),"K actually added $",ROUND((B1698+(J1698-'SS taxation calculator'!$G$8))/1000,1),"K")</f>
        <v>Adding $639K actually added $639K</v>
      </c>
      <c r="M1698" s="61">
        <f>'SS taxation calculator'!$C$7+'SS taxation calculator'!$C$8+'SS taxation calculator'!$C$9+B1698</f>
        <v>639000</v>
      </c>
      <c r="N1698" s="55">
        <f>J1698+B1698+'SS taxation calculator'!$C$7</f>
        <v>639000</v>
      </c>
      <c r="O1698" s="55">
        <f t="shared" si="15"/>
        <v>31500</v>
      </c>
      <c r="P1698" s="132">
        <f>VLOOKUP('SS taxation calculator'!$C$12,'SS taxation calculator'!$BC$6:$BF$16,3,FALSE)</f>
        <v>0</v>
      </c>
      <c r="Q1698" s="132">
        <f>VLOOKUP('SS taxation calculator'!$C$12,'SS taxation calculator'!$BC$6:$BF$16,4,FALSE)</f>
        <v>0</v>
      </c>
      <c r="R1698" s="132">
        <f t="shared" si="8"/>
        <v>1</v>
      </c>
      <c r="S1698" s="205">
        <f>VLOOKUP('SS taxation calculator'!$C$12,'SS taxation calculator'!$BC$6:$BF$16,2,FALSE)</f>
        <v>0</v>
      </c>
      <c r="T1698" s="132">
        <f t="shared" si="9"/>
        <v>0</v>
      </c>
    </row>
    <row r="1699" ht="15.75" customHeight="1">
      <c r="A1699" s="55">
        <f t="shared" si="17"/>
        <v>608500</v>
      </c>
      <c r="B1699" s="52">
        <f t="shared" si="14"/>
        <v>640000</v>
      </c>
      <c r="C1699" s="51">
        <f>'SS taxation calculator'!$G$7</f>
        <v>0</v>
      </c>
      <c r="D1699" s="52">
        <f>'SS taxation calculator'!$C$7+B1699+'SS taxation calculator'!$C$8+'SS taxation calculator'!$C$9*0.5-'Line By Line'!$E$12</f>
        <v>640000</v>
      </c>
      <c r="E1699" s="52">
        <f>IF(D1699&lt;'Line By Line'!$E$14,0,MIN(D1699-'Line By Line'!$E$14,'Line By Line'!$E$16))</f>
        <v>12000</v>
      </c>
      <c r="F1699" s="52">
        <f t="shared" si="3"/>
        <v>0</v>
      </c>
      <c r="G1699" s="51" t="str">
        <f t="shared" si="4"/>
        <v>50% of All SS</v>
      </c>
      <c r="H1699" s="51">
        <f>IF('Line By Line'!$E$14&lt;D1699,D1699-'Line By Line'!$E$14-E1699,0)</f>
        <v>596000</v>
      </c>
      <c r="I1699" s="52">
        <f>H1699*'SS taxation calculator'!$E$32</f>
        <v>506600</v>
      </c>
      <c r="J1699" s="52">
        <f t="shared" si="5"/>
        <v>0</v>
      </c>
      <c r="K1699" s="204" t="str">
        <f t="shared" si="6"/>
        <v>#DIV/0!</v>
      </c>
      <c r="L1699" s="54" t="str">
        <f>CONCATENATE("Adding $",ROUND(B1699/1000,1),"K actually added $",ROUND((B1699+(J1699-'SS taxation calculator'!$G$8))/1000,1),"K")</f>
        <v>Adding $640K actually added $640K</v>
      </c>
      <c r="M1699" s="61">
        <f>'SS taxation calculator'!$C$7+'SS taxation calculator'!$C$8+'SS taxation calculator'!$C$9+B1699</f>
        <v>640000</v>
      </c>
      <c r="N1699" s="55">
        <f>J1699+B1699+'SS taxation calculator'!$C$7</f>
        <v>640000</v>
      </c>
      <c r="O1699" s="55">
        <f t="shared" si="15"/>
        <v>31500</v>
      </c>
      <c r="P1699" s="132">
        <f>VLOOKUP('SS taxation calculator'!$C$12,'SS taxation calculator'!$BC$6:$BF$16,3,FALSE)</f>
        <v>0</v>
      </c>
      <c r="Q1699" s="132">
        <f>VLOOKUP('SS taxation calculator'!$C$12,'SS taxation calculator'!$BC$6:$BF$16,4,FALSE)</f>
        <v>0</v>
      </c>
      <c r="R1699" s="132">
        <f t="shared" si="8"/>
        <v>1</v>
      </c>
      <c r="S1699" s="205">
        <f>VLOOKUP('SS taxation calculator'!$C$12,'SS taxation calculator'!$BC$6:$BF$16,2,FALSE)</f>
        <v>0</v>
      </c>
      <c r="T1699" s="132">
        <f t="shared" si="9"/>
        <v>0</v>
      </c>
    </row>
    <row r="1700" ht="15.75" customHeight="1">
      <c r="A1700" s="55">
        <f t="shared" si="17"/>
        <v>609500</v>
      </c>
      <c r="B1700" s="52">
        <f t="shared" si="14"/>
        <v>641000</v>
      </c>
      <c r="C1700" s="51">
        <f>'SS taxation calculator'!$G$7</f>
        <v>0</v>
      </c>
      <c r="D1700" s="52">
        <f>'SS taxation calculator'!$C$7+B1700+'SS taxation calculator'!$C$8+'SS taxation calculator'!$C$9*0.5-'Line By Line'!$E$12</f>
        <v>641000</v>
      </c>
      <c r="E1700" s="52">
        <f>IF(D1700&lt;'Line By Line'!$E$14,0,MIN(D1700-'Line By Line'!$E$14,'Line By Line'!$E$16))</f>
        <v>12000</v>
      </c>
      <c r="F1700" s="52">
        <f t="shared" si="3"/>
        <v>0</v>
      </c>
      <c r="G1700" s="51" t="str">
        <f t="shared" si="4"/>
        <v>50% of All SS</v>
      </c>
      <c r="H1700" s="51">
        <f>IF('Line By Line'!$E$14&lt;D1700,D1700-'Line By Line'!$E$14-E1700,0)</f>
        <v>597000</v>
      </c>
      <c r="I1700" s="52">
        <f>H1700*'SS taxation calculator'!$E$32</f>
        <v>507450</v>
      </c>
      <c r="J1700" s="52">
        <f t="shared" si="5"/>
        <v>0</v>
      </c>
      <c r="K1700" s="204" t="str">
        <f t="shared" si="6"/>
        <v>#DIV/0!</v>
      </c>
      <c r="L1700" s="54" t="str">
        <f>CONCATENATE("Adding $",ROUND(B1700/1000,1),"K actually added $",ROUND((B1700+(J1700-'SS taxation calculator'!$G$8))/1000,1),"K")</f>
        <v>Adding $641K actually added $641K</v>
      </c>
      <c r="M1700" s="61">
        <f>'SS taxation calculator'!$C$7+'SS taxation calculator'!$C$8+'SS taxation calculator'!$C$9+B1700</f>
        <v>641000</v>
      </c>
      <c r="N1700" s="55">
        <f>J1700+B1700+'SS taxation calculator'!$C$7</f>
        <v>641000</v>
      </c>
      <c r="O1700" s="55">
        <f t="shared" si="15"/>
        <v>31500</v>
      </c>
      <c r="P1700" s="132">
        <f>VLOOKUP('SS taxation calculator'!$C$12,'SS taxation calculator'!$BC$6:$BF$16,3,FALSE)</f>
        <v>0</v>
      </c>
      <c r="Q1700" s="132">
        <f>VLOOKUP('SS taxation calculator'!$C$12,'SS taxation calculator'!$BC$6:$BF$16,4,FALSE)</f>
        <v>0</v>
      </c>
      <c r="R1700" s="132">
        <f t="shared" si="8"/>
        <v>1</v>
      </c>
      <c r="S1700" s="205">
        <f>VLOOKUP('SS taxation calculator'!$C$12,'SS taxation calculator'!$BC$6:$BF$16,2,FALSE)</f>
        <v>0</v>
      </c>
      <c r="T1700" s="132">
        <f t="shared" si="9"/>
        <v>0</v>
      </c>
    </row>
    <row r="1701" ht="15.75" customHeight="1">
      <c r="A1701" s="55">
        <f t="shared" si="17"/>
        <v>610500</v>
      </c>
      <c r="B1701" s="52">
        <f t="shared" si="14"/>
        <v>642000</v>
      </c>
      <c r="C1701" s="51">
        <f>'SS taxation calculator'!$G$7</f>
        <v>0</v>
      </c>
      <c r="D1701" s="52">
        <f>'SS taxation calculator'!$C$7+B1701+'SS taxation calculator'!$C$8+'SS taxation calculator'!$C$9*0.5-'Line By Line'!$E$12</f>
        <v>642000</v>
      </c>
      <c r="E1701" s="52">
        <f>IF(D1701&lt;'Line By Line'!$E$14,0,MIN(D1701-'Line By Line'!$E$14,'Line By Line'!$E$16))</f>
        <v>12000</v>
      </c>
      <c r="F1701" s="52">
        <f t="shared" si="3"/>
        <v>0</v>
      </c>
      <c r="G1701" s="51" t="str">
        <f t="shared" si="4"/>
        <v>50% of All SS</v>
      </c>
      <c r="H1701" s="51">
        <f>IF('Line By Line'!$E$14&lt;D1701,D1701-'Line By Line'!$E$14-E1701,0)</f>
        <v>598000</v>
      </c>
      <c r="I1701" s="52">
        <f>H1701*'SS taxation calculator'!$E$32</f>
        <v>508300</v>
      </c>
      <c r="J1701" s="52">
        <f t="shared" si="5"/>
        <v>0</v>
      </c>
      <c r="K1701" s="204" t="str">
        <f t="shared" si="6"/>
        <v>#DIV/0!</v>
      </c>
      <c r="L1701" s="54" t="str">
        <f>CONCATENATE("Adding $",ROUND(B1701/1000,1),"K actually added $",ROUND((B1701+(J1701-'SS taxation calculator'!$G$8))/1000,1),"K")</f>
        <v>Adding $642K actually added $642K</v>
      </c>
      <c r="M1701" s="61">
        <f>'SS taxation calculator'!$C$7+'SS taxation calculator'!$C$8+'SS taxation calculator'!$C$9+B1701</f>
        <v>642000</v>
      </c>
      <c r="N1701" s="55">
        <f>J1701+B1701+'SS taxation calculator'!$C$7</f>
        <v>642000</v>
      </c>
      <c r="O1701" s="55">
        <f t="shared" si="15"/>
        <v>31500</v>
      </c>
      <c r="P1701" s="132">
        <f>VLOOKUP('SS taxation calculator'!$C$12,'SS taxation calculator'!$BC$6:$BF$16,3,FALSE)</f>
        <v>0</v>
      </c>
      <c r="Q1701" s="132">
        <f>VLOOKUP('SS taxation calculator'!$C$12,'SS taxation calculator'!$BC$6:$BF$16,4,FALSE)</f>
        <v>0</v>
      </c>
      <c r="R1701" s="132">
        <f t="shared" si="8"/>
        <v>1</v>
      </c>
      <c r="S1701" s="205">
        <f>VLOOKUP('SS taxation calculator'!$C$12,'SS taxation calculator'!$BC$6:$BF$16,2,FALSE)</f>
        <v>0</v>
      </c>
      <c r="T1701" s="132">
        <f t="shared" si="9"/>
        <v>0</v>
      </c>
    </row>
    <row r="1702" ht="15.75" customHeight="1">
      <c r="A1702" s="55">
        <f t="shared" si="17"/>
        <v>611500</v>
      </c>
      <c r="B1702" s="52">
        <f t="shared" si="14"/>
        <v>643000</v>
      </c>
      <c r="C1702" s="51">
        <f>'SS taxation calculator'!$G$7</f>
        <v>0</v>
      </c>
      <c r="D1702" s="52">
        <f>'SS taxation calculator'!$C$7+B1702+'SS taxation calculator'!$C$8+'SS taxation calculator'!$C$9*0.5-'Line By Line'!$E$12</f>
        <v>643000</v>
      </c>
      <c r="E1702" s="52">
        <f>IF(D1702&lt;'Line By Line'!$E$14,0,MIN(D1702-'Line By Line'!$E$14,'Line By Line'!$E$16))</f>
        <v>12000</v>
      </c>
      <c r="F1702" s="52">
        <f t="shared" si="3"/>
        <v>0</v>
      </c>
      <c r="G1702" s="51" t="str">
        <f t="shared" si="4"/>
        <v>50% of All SS</v>
      </c>
      <c r="H1702" s="51">
        <f>IF('Line By Line'!$E$14&lt;D1702,D1702-'Line By Line'!$E$14-E1702,0)</f>
        <v>599000</v>
      </c>
      <c r="I1702" s="52">
        <f>H1702*'SS taxation calculator'!$E$32</f>
        <v>509150</v>
      </c>
      <c r="J1702" s="52">
        <f t="shared" si="5"/>
        <v>0</v>
      </c>
      <c r="K1702" s="204" t="str">
        <f t="shared" si="6"/>
        <v>#DIV/0!</v>
      </c>
      <c r="L1702" s="54" t="str">
        <f>CONCATENATE("Adding $",ROUND(B1702/1000,1),"K actually added $",ROUND((B1702+(J1702-'SS taxation calculator'!$G$8))/1000,1),"K")</f>
        <v>Adding $643K actually added $643K</v>
      </c>
      <c r="M1702" s="61">
        <f>'SS taxation calculator'!$C$7+'SS taxation calculator'!$C$8+'SS taxation calculator'!$C$9+B1702</f>
        <v>643000</v>
      </c>
      <c r="N1702" s="55">
        <f>J1702+B1702+'SS taxation calculator'!$C$7</f>
        <v>643000</v>
      </c>
      <c r="O1702" s="55">
        <f t="shared" si="15"/>
        <v>31500</v>
      </c>
      <c r="P1702" s="132">
        <f>VLOOKUP('SS taxation calculator'!$C$12,'SS taxation calculator'!$BC$6:$BF$16,3,FALSE)</f>
        <v>0</v>
      </c>
      <c r="Q1702" s="132">
        <f>VLOOKUP('SS taxation calculator'!$C$12,'SS taxation calculator'!$BC$6:$BF$16,4,FALSE)</f>
        <v>0</v>
      </c>
      <c r="R1702" s="132">
        <f t="shared" si="8"/>
        <v>1</v>
      </c>
      <c r="S1702" s="205">
        <f>VLOOKUP('SS taxation calculator'!$C$12,'SS taxation calculator'!$BC$6:$BF$16,2,FALSE)</f>
        <v>0</v>
      </c>
      <c r="T1702" s="132">
        <f t="shared" si="9"/>
        <v>0</v>
      </c>
    </row>
    <row r="1703" ht="15.75" customHeight="1">
      <c r="A1703" s="55">
        <f t="shared" si="17"/>
        <v>612500</v>
      </c>
      <c r="B1703" s="52">
        <f t="shared" si="14"/>
        <v>644000</v>
      </c>
      <c r="C1703" s="51">
        <f>'SS taxation calculator'!$G$7</f>
        <v>0</v>
      </c>
      <c r="D1703" s="52">
        <f>'SS taxation calculator'!$C$7+B1703+'SS taxation calculator'!$C$8+'SS taxation calculator'!$C$9*0.5-'Line By Line'!$E$12</f>
        <v>644000</v>
      </c>
      <c r="E1703" s="52">
        <f>IF(D1703&lt;'Line By Line'!$E$14,0,MIN(D1703-'Line By Line'!$E$14,'Line By Line'!$E$16))</f>
        <v>12000</v>
      </c>
      <c r="F1703" s="52">
        <f t="shared" si="3"/>
        <v>0</v>
      </c>
      <c r="G1703" s="51" t="str">
        <f t="shared" si="4"/>
        <v>50% of All SS</v>
      </c>
      <c r="H1703" s="51">
        <f>IF('Line By Line'!$E$14&lt;D1703,D1703-'Line By Line'!$E$14-E1703,0)</f>
        <v>600000</v>
      </c>
      <c r="I1703" s="52">
        <f>H1703*'SS taxation calculator'!$E$32</f>
        <v>510000</v>
      </c>
      <c r="J1703" s="52">
        <f t="shared" si="5"/>
        <v>0</v>
      </c>
      <c r="K1703" s="204" t="str">
        <f t="shared" si="6"/>
        <v>#DIV/0!</v>
      </c>
      <c r="L1703" s="54" t="str">
        <f>CONCATENATE("Adding $",ROUND(B1703/1000,1),"K actually added $",ROUND((B1703+(J1703-'SS taxation calculator'!$G$8))/1000,1),"K")</f>
        <v>Adding $644K actually added $644K</v>
      </c>
      <c r="M1703" s="61">
        <f>'SS taxation calculator'!$C$7+'SS taxation calculator'!$C$8+'SS taxation calculator'!$C$9+B1703</f>
        <v>644000</v>
      </c>
      <c r="N1703" s="55">
        <f>J1703+B1703+'SS taxation calculator'!$C$7</f>
        <v>644000</v>
      </c>
      <c r="O1703" s="55">
        <f t="shared" si="15"/>
        <v>31500</v>
      </c>
      <c r="P1703" s="132">
        <f>VLOOKUP('SS taxation calculator'!$C$12,'SS taxation calculator'!$BC$6:$BF$16,3,FALSE)</f>
        <v>0</v>
      </c>
      <c r="Q1703" s="132">
        <f>VLOOKUP('SS taxation calculator'!$C$12,'SS taxation calculator'!$BC$6:$BF$16,4,FALSE)</f>
        <v>0</v>
      </c>
      <c r="R1703" s="132">
        <f t="shared" si="8"/>
        <v>1</v>
      </c>
      <c r="S1703" s="205">
        <f>VLOOKUP('SS taxation calculator'!$C$12,'SS taxation calculator'!$BC$6:$BF$16,2,FALSE)</f>
        <v>0</v>
      </c>
      <c r="T1703" s="132">
        <f t="shared" si="9"/>
        <v>0</v>
      </c>
    </row>
    <row r="1704" ht="15.75" customHeight="1">
      <c r="A1704" s="55">
        <f t="shared" si="17"/>
        <v>613500</v>
      </c>
      <c r="B1704" s="52">
        <f t="shared" si="14"/>
        <v>645000</v>
      </c>
      <c r="C1704" s="51">
        <f>'SS taxation calculator'!$G$7</f>
        <v>0</v>
      </c>
      <c r="D1704" s="52">
        <f>'SS taxation calculator'!$C$7+B1704+'SS taxation calculator'!$C$8+'SS taxation calculator'!$C$9*0.5-'Line By Line'!$E$12</f>
        <v>645000</v>
      </c>
      <c r="E1704" s="52">
        <f>IF(D1704&lt;'Line By Line'!$E$14,0,MIN(D1704-'Line By Line'!$E$14,'Line By Line'!$E$16))</f>
        <v>12000</v>
      </c>
      <c r="F1704" s="52">
        <f t="shared" si="3"/>
        <v>0</v>
      </c>
      <c r="G1704" s="51" t="str">
        <f t="shared" si="4"/>
        <v>50% of All SS</v>
      </c>
      <c r="H1704" s="51">
        <f>IF('Line By Line'!$E$14&lt;D1704,D1704-'Line By Line'!$E$14-E1704,0)</f>
        <v>601000</v>
      </c>
      <c r="I1704" s="52">
        <f>H1704*'SS taxation calculator'!$E$32</f>
        <v>510850</v>
      </c>
      <c r="J1704" s="52">
        <f t="shared" si="5"/>
        <v>0</v>
      </c>
      <c r="K1704" s="204" t="str">
        <f t="shared" si="6"/>
        <v>#DIV/0!</v>
      </c>
      <c r="L1704" s="54" t="str">
        <f>CONCATENATE("Adding $",ROUND(B1704/1000,1),"K actually added $",ROUND((B1704+(J1704-'SS taxation calculator'!$G$8))/1000,1),"K")</f>
        <v>Adding $645K actually added $645K</v>
      </c>
      <c r="M1704" s="61">
        <f>'SS taxation calculator'!$C$7+'SS taxation calculator'!$C$8+'SS taxation calculator'!$C$9+B1704</f>
        <v>645000</v>
      </c>
      <c r="N1704" s="55">
        <f>J1704+B1704+'SS taxation calculator'!$C$7</f>
        <v>645000</v>
      </c>
      <c r="O1704" s="55">
        <f t="shared" si="15"/>
        <v>31500</v>
      </c>
      <c r="P1704" s="132">
        <f>VLOOKUP('SS taxation calculator'!$C$12,'SS taxation calculator'!$BC$6:$BF$16,3,FALSE)</f>
        <v>0</v>
      </c>
      <c r="Q1704" s="132">
        <f>VLOOKUP('SS taxation calculator'!$C$12,'SS taxation calculator'!$BC$6:$BF$16,4,FALSE)</f>
        <v>0</v>
      </c>
      <c r="R1704" s="132">
        <f t="shared" si="8"/>
        <v>1</v>
      </c>
      <c r="S1704" s="205">
        <f>VLOOKUP('SS taxation calculator'!$C$12,'SS taxation calculator'!$BC$6:$BF$16,2,FALSE)</f>
        <v>0</v>
      </c>
      <c r="T1704" s="132">
        <f t="shared" si="9"/>
        <v>0</v>
      </c>
    </row>
    <row r="1705" ht="15.75" customHeight="1">
      <c r="A1705" s="55">
        <f t="shared" si="17"/>
        <v>614500</v>
      </c>
      <c r="B1705" s="52">
        <f t="shared" si="14"/>
        <v>646000</v>
      </c>
      <c r="C1705" s="51">
        <f>'SS taxation calculator'!$G$7</f>
        <v>0</v>
      </c>
      <c r="D1705" s="52">
        <f>'SS taxation calculator'!$C$7+B1705+'SS taxation calculator'!$C$8+'SS taxation calculator'!$C$9*0.5-'Line By Line'!$E$12</f>
        <v>646000</v>
      </c>
      <c r="E1705" s="52">
        <f>IF(D1705&lt;'Line By Line'!$E$14,0,MIN(D1705-'Line By Line'!$E$14,'Line By Line'!$E$16))</f>
        <v>12000</v>
      </c>
      <c r="F1705" s="52">
        <f t="shared" si="3"/>
        <v>0</v>
      </c>
      <c r="G1705" s="51" t="str">
        <f t="shared" si="4"/>
        <v>50% of All SS</v>
      </c>
      <c r="H1705" s="51">
        <f>IF('Line By Line'!$E$14&lt;D1705,D1705-'Line By Line'!$E$14-E1705,0)</f>
        <v>602000</v>
      </c>
      <c r="I1705" s="52">
        <f>H1705*'SS taxation calculator'!$E$32</f>
        <v>511700</v>
      </c>
      <c r="J1705" s="52">
        <f t="shared" si="5"/>
        <v>0</v>
      </c>
      <c r="K1705" s="204" t="str">
        <f t="shared" si="6"/>
        <v>#DIV/0!</v>
      </c>
      <c r="L1705" s="54" t="str">
        <f>CONCATENATE("Adding $",ROUND(B1705/1000,1),"K actually added $",ROUND((B1705+(J1705-'SS taxation calculator'!$G$8))/1000,1),"K")</f>
        <v>Adding $646K actually added $646K</v>
      </c>
      <c r="M1705" s="61">
        <f>'SS taxation calculator'!$C$7+'SS taxation calculator'!$C$8+'SS taxation calculator'!$C$9+B1705</f>
        <v>646000</v>
      </c>
      <c r="N1705" s="55">
        <f>J1705+B1705+'SS taxation calculator'!$C$7</f>
        <v>646000</v>
      </c>
      <c r="O1705" s="55">
        <f t="shared" si="15"/>
        <v>31500</v>
      </c>
      <c r="P1705" s="132">
        <f>VLOOKUP('SS taxation calculator'!$C$12,'SS taxation calculator'!$BC$6:$BF$16,3,FALSE)</f>
        <v>0</v>
      </c>
      <c r="Q1705" s="132">
        <f>VLOOKUP('SS taxation calculator'!$C$12,'SS taxation calculator'!$BC$6:$BF$16,4,FALSE)</f>
        <v>0</v>
      </c>
      <c r="R1705" s="132">
        <f t="shared" si="8"/>
        <v>1</v>
      </c>
      <c r="S1705" s="205">
        <f>VLOOKUP('SS taxation calculator'!$C$12,'SS taxation calculator'!$BC$6:$BF$16,2,FALSE)</f>
        <v>0</v>
      </c>
      <c r="T1705" s="132">
        <f t="shared" si="9"/>
        <v>0</v>
      </c>
    </row>
    <row r="1706" ht="15.75" customHeight="1">
      <c r="A1706" s="55">
        <f t="shared" si="17"/>
        <v>615500</v>
      </c>
      <c r="B1706" s="52">
        <f t="shared" si="14"/>
        <v>647000</v>
      </c>
      <c r="C1706" s="51">
        <f>'SS taxation calculator'!$G$7</f>
        <v>0</v>
      </c>
      <c r="D1706" s="52">
        <f>'SS taxation calculator'!$C$7+B1706+'SS taxation calculator'!$C$8+'SS taxation calculator'!$C$9*0.5-'Line By Line'!$E$12</f>
        <v>647000</v>
      </c>
      <c r="E1706" s="52">
        <f>IF(D1706&lt;'Line By Line'!$E$14,0,MIN(D1706-'Line By Line'!$E$14,'Line By Line'!$E$16))</f>
        <v>12000</v>
      </c>
      <c r="F1706" s="52">
        <f t="shared" si="3"/>
        <v>0</v>
      </c>
      <c r="G1706" s="51" t="str">
        <f t="shared" si="4"/>
        <v>50% of All SS</v>
      </c>
      <c r="H1706" s="51">
        <f>IF('Line By Line'!$E$14&lt;D1706,D1706-'Line By Line'!$E$14-E1706,0)</f>
        <v>603000</v>
      </c>
      <c r="I1706" s="52">
        <f>H1706*'SS taxation calculator'!$E$32</f>
        <v>512550</v>
      </c>
      <c r="J1706" s="52">
        <f t="shared" si="5"/>
        <v>0</v>
      </c>
      <c r="K1706" s="204" t="str">
        <f t="shared" si="6"/>
        <v>#DIV/0!</v>
      </c>
      <c r="L1706" s="54" t="str">
        <f>CONCATENATE("Adding $",ROUND(B1706/1000,1),"K actually added $",ROUND((B1706+(J1706-'SS taxation calculator'!$G$8))/1000,1),"K")</f>
        <v>Adding $647K actually added $647K</v>
      </c>
      <c r="M1706" s="61">
        <f>'SS taxation calculator'!$C$7+'SS taxation calculator'!$C$8+'SS taxation calculator'!$C$9+B1706</f>
        <v>647000</v>
      </c>
      <c r="N1706" s="55">
        <f>J1706+B1706+'SS taxation calculator'!$C$7</f>
        <v>647000</v>
      </c>
      <c r="O1706" s="55">
        <f t="shared" si="15"/>
        <v>31500</v>
      </c>
      <c r="P1706" s="132">
        <f>VLOOKUP('SS taxation calculator'!$C$12,'SS taxation calculator'!$BC$6:$BF$16,3,FALSE)</f>
        <v>0</v>
      </c>
      <c r="Q1706" s="132">
        <f>VLOOKUP('SS taxation calculator'!$C$12,'SS taxation calculator'!$BC$6:$BF$16,4,FALSE)</f>
        <v>0</v>
      </c>
      <c r="R1706" s="132">
        <f t="shared" si="8"/>
        <v>1</v>
      </c>
      <c r="S1706" s="205">
        <f>VLOOKUP('SS taxation calculator'!$C$12,'SS taxation calculator'!$BC$6:$BF$16,2,FALSE)</f>
        <v>0</v>
      </c>
      <c r="T1706" s="132">
        <f t="shared" si="9"/>
        <v>0</v>
      </c>
    </row>
    <row r="1707" ht="15.75" customHeight="1">
      <c r="A1707" s="55">
        <f t="shared" si="17"/>
        <v>616500</v>
      </c>
      <c r="B1707" s="52">
        <f t="shared" si="14"/>
        <v>648000</v>
      </c>
      <c r="C1707" s="51">
        <f>'SS taxation calculator'!$G$7</f>
        <v>0</v>
      </c>
      <c r="D1707" s="52">
        <f>'SS taxation calculator'!$C$7+B1707+'SS taxation calculator'!$C$8+'SS taxation calculator'!$C$9*0.5-'Line By Line'!$E$12</f>
        <v>648000</v>
      </c>
      <c r="E1707" s="52">
        <f>IF(D1707&lt;'Line By Line'!$E$14,0,MIN(D1707-'Line By Line'!$E$14,'Line By Line'!$E$16))</f>
        <v>12000</v>
      </c>
      <c r="F1707" s="52">
        <f t="shared" si="3"/>
        <v>0</v>
      </c>
      <c r="G1707" s="51" t="str">
        <f t="shared" si="4"/>
        <v>50% of All SS</v>
      </c>
      <c r="H1707" s="51">
        <f>IF('Line By Line'!$E$14&lt;D1707,D1707-'Line By Line'!$E$14-E1707,0)</f>
        <v>604000</v>
      </c>
      <c r="I1707" s="52">
        <f>H1707*'SS taxation calculator'!$E$32</f>
        <v>513400</v>
      </c>
      <c r="J1707" s="52">
        <f t="shared" si="5"/>
        <v>0</v>
      </c>
      <c r="K1707" s="204" t="str">
        <f t="shared" si="6"/>
        <v>#DIV/0!</v>
      </c>
      <c r="L1707" s="54" t="str">
        <f>CONCATENATE("Adding $",ROUND(B1707/1000,1),"K actually added $",ROUND((B1707+(J1707-'SS taxation calculator'!$G$8))/1000,1),"K")</f>
        <v>Adding $648K actually added $648K</v>
      </c>
      <c r="M1707" s="61">
        <f>'SS taxation calculator'!$C$7+'SS taxation calculator'!$C$8+'SS taxation calculator'!$C$9+B1707</f>
        <v>648000</v>
      </c>
      <c r="N1707" s="55">
        <f>J1707+B1707+'SS taxation calculator'!$C$7</f>
        <v>648000</v>
      </c>
      <c r="O1707" s="55">
        <f t="shared" si="15"/>
        <v>31500</v>
      </c>
      <c r="P1707" s="132">
        <f>VLOOKUP('SS taxation calculator'!$C$12,'SS taxation calculator'!$BC$6:$BF$16,3,FALSE)</f>
        <v>0</v>
      </c>
      <c r="Q1707" s="132">
        <f>VLOOKUP('SS taxation calculator'!$C$12,'SS taxation calculator'!$BC$6:$BF$16,4,FALSE)</f>
        <v>0</v>
      </c>
      <c r="R1707" s="132">
        <f t="shared" si="8"/>
        <v>1</v>
      </c>
      <c r="S1707" s="205">
        <f>VLOOKUP('SS taxation calculator'!$C$12,'SS taxation calculator'!$BC$6:$BF$16,2,FALSE)</f>
        <v>0</v>
      </c>
      <c r="T1707" s="132">
        <f t="shared" si="9"/>
        <v>0</v>
      </c>
    </row>
    <row r="1708" ht="15.75" customHeight="1">
      <c r="A1708" s="55">
        <f t="shared" si="17"/>
        <v>617500</v>
      </c>
      <c r="B1708" s="52">
        <f t="shared" si="14"/>
        <v>649000</v>
      </c>
      <c r="C1708" s="51">
        <f>'SS taxation calculator'!$G$7</f>
        <v>0</v>
      </c>
      <c r="D1708" s="52">
        <f>'SS taxation calculator'!$C$7+B1708+'SS taxation calculator'!$C$8+'SS taxation calculator'!$C$9*0.5-'Line By Line'!$E$12</f>
        <v>649000</v>
      </c>
      <c r="E1708" s="52">
        <f>IF(D1708&lt;'Line By Line'!$E$14,0,MIN(D1708-'Line By Line'!$E$14,'Line By Line'!$E$16))</f>
        <v>12000</v>
      </c>
      <c r="F1708" s="52">
        <f t="shared" si="3"/>
        <v>0</v>
      </c>
      <c r="G1708" s="51" t="str">
        <f t="shared" si="4"/>
        <v>50% of All SS</v>
      </c>
      <c r="H1708" s="51">
        <f>IF('Line By Line'!$E$14&lt;D1708,D1708-'Line By Line'!$E$14-E1708,0)</f>
        <v>605000</v>
      </c>
      <c r="I1708" s="52">
        <f>H1708*'SS taxation calculator'!$E$32</f>
        <v>514250</v>
      </c>
      <c r="J1708" s="52">
        <f t="shared" si="5"/>
        <v>0</v>
      </c>
      <c r="K1708" s="204" t="str">
        <f t="shared" si="6"/>
        <v>#DIV/0!</v>
      </c>
      <c r="L1708" s="54" t="str">
        <f>CONCATENATE("Adding $",ROUND(B1708/1000,1),"K actually added $",ROUND((B1708+(J1708-'SS taxation calculator'!$G$8))/1000,1),"K")</f>
        <v>Adding $649K actually added $649K</v>
      </c>
      <c r="M1708" s="61">
        <f>'SS taxation calculator'!$C$7+'SS taxation calculator'!$C$8+'SS taxation calculator'!$C$9+B1708</f>
        <v>649000</v>
      </c>
      <c r="N1708" s="55">
        <f>J1708+B1708+'SS taxation calculator'!$C$7</f>
        <v>649000</v>
      </c>
      <c r="O1708" s="55">
        <f t="shared" si="15"/>
        <v>31500</v>
      </c>
      <c r="P1708" s="132">
        <f>VLOOKUP('SS taxation calculator'!$C$12,'SS taxation calculator'!$BC$6:$BF$16,3,FALSE)</f>
        <v>0</v>
      </c>
      <c r="Q1708" s="132">
        <f>VLOOKUP('SS taxation calculator'!$C$12,'SS taxation calculator'!$BC$6:$BF$16,4,FALSE)</f>
        <v>0</v>
      </c>
      <c r="R1708" s="132">
        <f t="shared" si="8"/>
        <v>1</v>
      </c>
      <c r="S1708" s="205">
        <f>VLOOKUP('SS taxation calculator'!$C$12,'SS taxation calculator'!$BC$6:$BF$16,2,FALSE)</f>
        <v>0</v>
      </c>
      <c r="T1708" s="132">
        <f t="shared" si="9"/>
        <v>0</v>
      </c>
    </row>
    <row r="1709" ht="15.75" customHeight="1">
      <c r="A1709" s="55">
        <f t="shared" si="17"/>
        <v>618500</v>
      </c>
      <c r="B1709" s="52">
        <f t="shared" si="14"/>
        <v>650000</v>
      </c>
      <c r="C1709" s="51">
        <f>'SS taxation calculator'!$G$7</f>
        <v>0</v>
      </c>
      <c r="D1709" s="52">
        <f>'SS taxation calculator'!$C$7+B1709+'SS taxation calculator'!$C$8+'SS taxation calculator'!$C$9*0.5-'Line By Line'!$E$12</f>
        <v>650000</v>
      </c>
      <c r="E1709" s="52">
        <f>IF(D1709&lt;'Line By Line'!$E$14,0,MIN(D1709-'Line By Line'!$E$14,'Line By Line'!$E$16))</f>
        <v>12000</v>
      </c>
      <c r="F1709" s="52">
        <f t="shared" si="3"/>
        <v>0</v>
      </c>
      <c r="G1709" s="51" t="str">
        <f t="shared" si="4"/>
        <v>50% of All SS</v>
      </c>
      <c r="H1709" s="51">
        <f>IF('Line By Line'!$E$14&lt;D1709,D1709-'Line By Line'!$E$14-E1709,0)</f>
        <v>606000</v>
      </c>
      <c r="I1709" s="52">
        <f>H1709*'SS taxation calculator'!$E$32</f>
        <v>515100</v>
      </c>
      <c r="J1709" s="52">
        <f t="shared" si="5"/>
        <v>0</v>
      </c>
      <c r="K1709" s="204" t="str">
        <f t="shared" si="6"/>
        <v>#DIV/0!</v>
      </c>
      <c r="L1709" s="54" t="str">
        <f>CONCATENATE("Adding $",ROUND(B1709/1000,1),"K actually added $",ROUND((B1709+(J1709-'SS taxation calculator'!$G$8))/1000,1),"K")</f>
        <v>Adding $650K actually added $650K</v>
      </c>
      <c r="M1709" s="61">
        <f>'SS taxation calculator'!$C$7+'SS taxation calculator'!$C$8+'SS taxation calculator'!$C$9+B1709</f>
        <v>650000</v>
      </c>
      <c r="N1709" s="55">
        <f>J1709+B1709+'SS taxation calculator'!$C$7</f>
        <v>650000</v>
      </c>
      <c r="O1709" s="55">
        <f t="shared" si="15"/>
        <v>31500</v>
      </c>
      <c r="P1709" s="132">
        <f>VLOOKUP('SS taxation calculator'!$C$12,'SS taxation calculator'!$BC$6:$BF$16,3,FALSE)</f>
        <v>0</v>
      </c>
      <c r="Q1709" s="132">
        <f>VLOOKUP('SS taxation calculator'!$C$12,'SS taxation calculator'!$BC$6:$BF$16,4,FALSE)</f>
        <v>0</v>
      </c>
      <c r="R1709" s="132">
        <f t="shared" si="8"/>
        <v>1</v>
      </c>
      <c r="S1709" s="205">
        <f>VLOOKUP('SS taxation calculator'!$C$12,'SS taxation calculator'!$BC$6:$BF$16,2,FALSE)</f>
        <v>0</v>
      </c>
      <c r="T1709" s="132">
        <f t="shared" si="9"/>
        <v>0</v>
      </c>
    </row>
    <row r="1710" ht="15.75" customHeight="1">
      <c r="A1710" s="55">
        <f t="shared" si="17"/>
        <v>619500</v>
      </c>
      <c r="B1710" s="52">
        <f t="shared" si="14"/>
        <v>651000</v>
      </c>
      <c r="C1710" s="51">
        <f>'SS taxation calculator'!$G$7</f>
        <v>0</v>
      </c>
      <c r="D1710" s="52">
        <f>'SS taxation calculator'!$C$7+B1710+'SS taxation calculator'!$C$8+'SS taxation calculator'!$C$9*0.5-'Line By Line'!$E$12</f>
        <v>651000</v>
      </c>
      <c r="E1710" s="52">
        <f>IF(D1710&lt;'Line By Line'!$E$14,0,MIN(D1710-'Line By Line'!$E$14,'Line By Line'!$E$16))</f>
        <v>12000</v>
      </c>
      <c r="F1710" s="52">
        <f t="shared" si="3"/>
        <v>0</v>
      </c>
      <c r="G1710" s="51" t="str">
        <f t="shared" si="4"/>
        <v>50% of All SS</v>
      </c>
      <c r="H1710" s="51">
        <f>IF('Line By Line'!$E$14&lt;D1710,D1710-'Line By Line'!$E$14-E1710,0)</f>
        <v>607000</v>
      </c>
      <c r="I1710" s="52">
        <f>H1710*'SS taxation calculator'!$E$32</f>
        <v>515950</v>
      </c>
      <c r="J1710" s="52">
        <f t="shared" si="5"/>
        <v>0</v>
      </c>
      <c r="K1710" s="204" t="str">
        <f t="shared" si="6"/>
        <v>#DIV/0!</v>
      </c>
      <c r="L1710" s="54" t="str">
        <f>CONCATENATE("Adding $",ROUND(B1710/1000,1),"K actually added $",ROUND((B1710+(J1710-'SS taxation calculator'!$G$8))/1000,1),"K")</f>
        <v>Adding $651K actually added $651K</v>
      </c>
      <c r="M1710" s="61">
        <f>'SS taxation calculator'!$C$7+'SS taxation calculator'!$C$8+'SS taxation calculator'!$C$9+B1710</f>
        <v>651000</v>
      </c>
      <c r="N1710" s="55">
        <f>J1710+B1710+'SS taxation calculator'!$C$7</f>
        <v>651000</v>
      </c>
      <c r="O1710" s="55">
        <f t="shared" si="15"/>
        <v>31500</v>
      </c>
      <c r="P1710" s="132">
        <f>VLOOKUP('SS taxation calculator'!$C$12,'SS taxation calculator'!$BC$6:$BF$16,3,FALSE)</f>
        <v>0</v>
      </c>
      <c r="Q1710" s="132">
        <f>VLOOKUP('SS taxation calculator'!$C$12,'SS taxation calculator'!$BC$6:$BF$16,4,FALSE)</f>
        <v>0</v>
      </c>
      <c r="R1710" s="132">
        <f t="shared" si="8"/>
        <v>1</v>
      </c>
      <c r="S1710" s="205">
        <f>VLOOKUP('SS taxation calculator'!$C$12,'SS taxation calculator'!$BC$6:$BF$16,2,FALSE)</f>
        <v>0</v>
      </c>
      <c r="T1710" s="132">
        <f t="shared" si="9"/>
        <v>0</v>
      </c>
    </row>
    <row r="1711" ht="15.75" customHeight="1">
      <c r="A1711" s="55">
        <f t="shared" si="17"/>
        <v>620500</v>
      </c>
      <c r="B1711" s="52">
        <f t="shared" si="14"/>
        <v>652000</v>
      </c>
      <c r="C1711" s="51">
        <f>'SS taxation calculator'!$G$7</f>
        <v>0</v>
      </c>
      <c r="D1711" s="52">
        <f>'SS taxation calculator'!$C$7+B1711+'SS taxation calculator'!$C$8+'SS taxation calculator'!$C$9*0.5-'Line By Line'!$E$12</f>
        <v>652000</v>
      </c>
      <c r="E1711" s="52">
        <f>IF(D1711&lt;'Line By Line'!$E$14,0,MIN(D1711-'Line By Line'!$E$14,'Line By Line'!$E$16))</f>
        <v>12000</v>
      </c>
      <c r="F1711" s="52">
        <f t="shared" si="3"/>
        <v>0</v>
      </c>
      <c r="G1711" s="51" t="str">
        <f t="shared" si="4"/>
        <v>50% of All SS</v>
      </c>
      <c r="H1711" s="51">
        <f>IF('Line By Line'!$E$14&lt;D1711,D1711-'Line By Line'!$E$14-E1711,0)</f>
        <v>608000</v>
      </c>
      <c r="I1711" s="52">
        <f>H1711*'SS taxation calculator'!$E$32</f>
        <v>516800</v>
      </c>
      <c r="J1711" s="52">
        <f t="shared" si="5"/>
        <v>0</v>
      </c>
      <c r="K1711" s="204" t="str">
        <f t="shared" si="6"/>
        <v>#DIV/0!</v>
      </c>
      <c r="L1711" s="54" t="str">
        <f>CONCATENATE("Adding $",ROUND(B1711/1000,1),"K actually added $",ROUND((B1711+(J1711-'SS taxation calculator'!$G$8))/1000,1),"K")</f>
        <v>Adding $652K actually added $652K</v>
      </c>
      <c r="M1711" s="61">
        <f>'SS taxation calculator'!$C$7+'SS taxation calculator'!$C$8+'SS taxation calculator'!$C$9+B1711</f>
        <v>652000</v>
      </c>
      <c r="N1711" s="55">
        <f>J1711+B1711+'SS taxation calculator'!$C$7</f>
        <v>652000</v>
      </c>
      <c r="O1711" s="55">
        <f t="shared" si="15"/>
        <v>31500</v>
      </c>
      <c r="P1711" s="132">
        <f>VLOOKUP('SS taxation calculator'!$C$12,'SS taxation calculator'!$BC$6:$BF$16,3,FALSE)</f>
        <v>0</v>
      </c>
      <c r="Q1711" s="132">
        <f>VLOOKUP('SS taxation calculator'!$C$12,'SS taxation calculator'!$BC$6:$BF$16,4,FALSE)</f>
        <v>0</v>
      </c>
      <c r="R1711" s="132">
        <f t="shared" si="8"/>
        <v>1</v>
      </c>
      <c r="S1711" s="205">
        <f>VLOOKUP('SS taxation calculator'!$C$12,'SS taxation calculator'!$BC$6:$BF$16,2,FALSE)</f>
        <v>0</v>
      </c>
      <c r="T1711" s="132">
        <f t="shared" si="9"/>
        <v>0</v>
      </c>
    </row>
    <row r="1712" ht="15.75" customHeight="1">
      <c r="A1712" s="55">
        <f t="shared" si="17"/>
        <v>621500</v>
      </c>
      <c r="B1712" s="52">
        <f t="shared" si="14"/>
        <v>653000</v>
      </c>
      <c r="C1712" s="51">
        <f>'SS taxation calculator'!$G$7</f>
        <v>0</v>
      </c>
      <c r="D1712" s="52">
        <f>'SS taxation calculator'!$C$7+B1712+'SS taxation calculator'!$C$8+'SS taxation calculator'!$C$9*0.5-'Line By Line'!$E$12</f>
        <v>653000</v>
      </c>
      <c r="E1712" s="52">
        <f>IF(D1712&lt;'Line By Line'!$E$14,0,MIN(D1712-'Line By Line'!$E$14,'Line By Line'!$E$16))</f>
        <v>12000</v>
      </c>
      <c r="F1712" s="52">
        <f t="shared" si="3"/>
        <v>0</v>
      </c>
      <c r="G1712" s="51" t="str">
        <f t="shared" si="4"/>
        <v>50% of All SS</v>
      </c>
      <c r="H1712" s="51">
        <f>IF('Line By Line'!$E$14&lt;D1712,D1712-'Line By Line'!$E$14-E1712,0)</f>
        <v>609000</v>
      </c>
      <c r="I1712" s="52">
        <f>H1712*'SS taxation calculator'!$E$32</f>
        <v>517650</v>
      </c>
      <c r="J1712" s="52">
        <f t="shared" si="5"/>
        <v>0</v>
      </c>
      <c r="K1712" s="204" t="str">
        <f t="shared" si="6"/>
        <v>#DIV/0!</v>
      </c>
      <c r="L1712" s="54" t="str">
        <f>CONCATENATE("Adding $",ROUND(B1712/1000,1),"K actually added $",ROUND((B1712+(J1712-'SS taxation calculator'!$G$8))/1000,1),"K")</f>
        <v>Adding $653K actually added $653K</v>
      </c>
      <c r="M1712" s="61">
        <f>'SS taxation calculator'!$C$7+'SS taxation calculator'!$C$8+'SS taxation calculator'!$C$9+B1712</f>
        <v>653000</v>
      </c>
      <c r="N1712" s="55">
        <f>J1712+B1712+'SS taxation calculator'!$C$7</f>
        <v>653000</v>
      </c>
      <c r="O1712" s="55">
        <f t="shared" si="15"/>
        <v>31500</v>
      </c>
      <c r="P1712" s="132">
        <f>VLOOKUP('SS taxation calculator'!$C$12,'SS taxation calculator'!$BC$6:$BF$16,3,FALSE)</f>
        <v>0</v>
      </c>
      <c r="Q1712" s="132">
        <f>VLOOKUP('SS taxation calculator'!$C$12,'SS taxation calculator'!$BC$6:$BF$16,4,FALSE)</f>
        <v>0</v>
      </c>
      <c r="R1712" s="132">
        <f t="shared" si="8"/>
        <v>1</v>
      </c>
      <c r="S1712" s="205">
        <f>VLOOKUP('SS taxation calculator'!$C$12,'SS taxation calculator'!$BC$6:$BF$16,2,FALSE)</f>
        <v>0</v>
      </c>
      <c r="T1712" s="132">
        <f t="shared" si="9"/>
        <v>0</v>
      </c>
    </row>
    <row r="1713" ht="15.75" customHeight="1">
      <c r="A1713" s="55">
        <f t="shared" si="17"/>
        <v>622500</v>
      </c>
      <c r="B1713" s="52">
        <f t="shared" si="14"/>
        <v>654000</v>
      </c>
      <c r="C1713" s="51">
        <f>'SS taxation calculator'!$G$7</f>
        <v>0</v>
      </c>
      <c r="D1713" s="52">
        <f>'SS taxation calculator'!$C$7+B1713+'SS taxation calculator'!$C$8+'SS taxation calculator'!$C$9*0.5-'Line By Line'!$E$12</f>
        <v>654000</v>
      </c>
      <c r="E1713" s="52">
        <f>IF(D1713&lt;'Line By Line'!$E$14,0,MIN(D1713-'Line By Line'!$E$14,'Line By Line'!$E$16))</f>
        <v>12000</v>
      </c>
      <c r="F1713" s="52">
        <f t="shared" si="3"/>
        <v>0</v>
      </c>
      <c r="G1713" s="51" t="str">
        <f t="shared" si="4"/>
        <v>50% of All SS</v>
      </c>
      <c r="H1713" s="51">
        <f>IF('Line By Line'!$E$14&lt;D1713,D1713-'Line By Line'!$E$14-E1713,0)</f>
        <v>610000</v>
      </c>
      <c r="I1713" s="52">
        <f>H1713*'SS taxation calculator'!$E$32</f>
        <v>518500</v>
      </c>
      <c r="J1713" s="52">
        <f t="shared" si="5"/>
        <v>0</v>
      </c>
      <c r="K1713" s="204" t="str">
        <f t="shared" si="6"/>
        <v>#DIV/0!</v>
      </c>
      <c r="L1713" s="54" t="str">
        <f>CONCATENATE("Adding $",ROUND(B1713/1000,1),"K actually added $",ROUND((B1713+(J1713-'SS taxation calculator'!$G$8))/1000,1),"K")</f>
        <v>Adding $654K actually added $654K</v>
      </c>
      <c r="M1713" s="61">
        <f>'SS taxation calculator'!$C$7+'SS taxation calculator'!$C$8+'SS taxation calculator'!$C$9+B1713</f>
        <v>654000</v>
      </c>
      <c r="N1713" s="55">
        <f>J1713+B1713+'SS taxation calculator'!$C$7</f>
        <v>654000</v>
      </c>
      <c r="O1713" s="55">
        <f t="shared" si="15"/>
        <v>31500</v>
      </c>
      <c r="P1713" s="132">
        <f>VLOOKUP('SS taxation calculator'!$C$12,'SS taxation calculator'!$BC$6:$BF$16,3,FALSE)</f>
        <v>0</v>
      </c>
      <c r="Q1713" s="132">
        <f>VLOOKUP('SS taxation calculator'!$C$12,'SS taxation calculator'!$BC$6:$BF$16,4,FALSE)</f>
        <v>0</v>
      </c>
      <c r="R1713" s="132">
        <f t="shared" si="8"/>
        <v>1</v>
      </c>
      <c r="S1713" s="205">
        <f>VLOOKUP('SS taxation calculator'!$C$12,'SS taxation calculator'!$BC$6:$BF$16,2,FALSE)</f>
        <v>0</v>
      </c>
      <c r="T1713" s="132">
        <f t="shared" si="9"/>
        <v>0</v>
      </c>
    </row>
    <row r="1714" ht="15.75" customHeight="1">
      <c r="A1714" s="55">
        <f t="shared" si="17"/>
        <v>623500</v>
      </c>
      <c r="B1714" s="52">
        <f t="shared" si="14"/>
        <v>655000</v>
      </c>
      <c r="C1714" s="51">
        <f>'SS taxation calculator'!$G$7</f>
        <v>0</v>
      </c>
      <c r="D1714" s="52">
        <f>'SS taxation calculator'!$C$7+B1714+'SS taxation calculator'!$C$8+'SS taxation calculator'!$C$9*0.5-'Line By Line'!$E$12</f>
        <v>655000</v>
      </c>
      <c r="E1714" s="52">
        <f>IF(D1714&lt;'Line By Line'!$E$14,0,MIN(D1714-'Line By Line'!$E$14,'Line By Line'!$E$16))</f>
        <v>12000</v>
      </c>
      <c r="F1714" s="52">
        <f t="shared" si="3"/>
        <v>0</v>
      </c>
      <c r="G1714" s="51" t="str">
        <f t="shared" si="4"/>
        <v>50% of All SS</v>
      </c>
      <c r="H1714" s="51">
        <f>IF('Line By Line'!$E$14&lt;D1714,D1714-'Line By Line'!$E$14-E1714,0)</f>
        <v>611000</v>
      </c>
      <c r="I1714" s="52">
        <f>H1714*'SS taxation calculator'!$E$32</f>
        <v>519350</v>
      </c>
      <c r="J1714" s="52">
        <f t="shared" si="5"/>
        <v>0</v>
      </c>
      <c r="K1714" s="204" t="str">
        <f t="shared" si="6"/>
        <v>#DIV/0!</v>
      </c>
      <c r="L1714" s="54" t="str">
        <f>CONCATENATE("Adding $",ROUND(B1714/1000,1),"K actually added $",ROUND((B1714+(J1714-'SS taxation calculator'!$G$8))/1000,1),"K")</f>
        <v>Adding $655K actually added $655K</v>
      </c>
      <c r="M1714" s="61">
        <f>'SS taxation calculator'!$C$7+'SS taxation calculator'!$C$8+'SS taxation calculator'!$C$9+B1714</f>
        <v>655000</v>
      </c>
      <c r="N1714" s="55">
        <f>J1714+B1714+'SS taxation calculator'!$C$7</f>
        <v>655000</v>
      </c>
      <c r="O1714" s="55">
        <f t="shared" si="15"/>
        <v>31500</v>
      </c>
      <c r="P1714" s="132">
        <f>VLOOKUP('SS taxation calculator'!$C$12,'SS taxation calculator'!$BC$6:$BF$16,3,FALSE)</f>
        <v>0</v>
      </c>
      <c r="Q1714" s="132">
        <f>VLOOKUP('SS taxation calculator'!$C$12,'SS taxation calculator'!$BC$6:$BF$16,4,FALSE)</f>
        <v>0</v>
      </c>
      <c r="R1714" s="132">
        <f t="shared" si="8"/>
        <v>1</v>
      </c>
      <c r="S1714" s="205">
        <f>VLOOKUP('SS taxation calculator'!$C$12,'SS taxation calculator'!$BC$6:$BF$16,2,FALSE)</f>
        <v>0</v>
      </c>
      <c r="T1714" s="132">
        <f t="shared" si="9"/>
        <v>0</v>
      </c>
    </row>
    <row r="1715" ht="15.75" customHeight="1">
      <c r="A1715" s="55">
        <f t="shared" si="17"/>
        <v>624500</v>
      </c>
      <c r="B1715" s="52">
        <f t="shared" si="14"/>
        <v>656000</v>
      </c>
      <c r="C1715" s="51">
        <f>'SS taxation calculator'!$G$7</f>
        <v>0</v>
      </c>
      <c r="D1715" s="52">
        <f>'SS taxation calculator'!$C$7+B1715+'SS taxation calculator'!$C$8+'SS taxation calculator'!$C$9*0.5-'Line By Line'!$E$12</f>
        <v>656000</v>
      </c>
      <c r="E1715" s="52">
        <f>IF(D1715&lt;'Line By Line'!$E$14,0,MIN(D1715-'Line By Line'!$E$14,'Line By Line'!$E$16))</f>
        <v>12000</v>
      </c>
      <c r="F1715" s="52">
        <f t="shared" si="3"/>
        <v>0</v>
      </c>
      <c r="G1715" s="51" t="str">
        <f t="shared" si="4"/>
        <v>50% of All SS</v>
      </c>
      <c r="H1715" s="51">
        <f>IF('Line By Line'!$E$14&lt;D1715,D1715-'Line By Line'!$E$14-E1715,0)</f>
        <v>612000</v>
      </c>
      <c r="I1715" s="52">
        <f>H1715*'SS taxation calculator'!$E$32</f>
        <v>520200</v>
      </c>
      <c r="J1715" s="52">
        <f t="shared" si="5"/>
        <v>0</v>
      </c>
      <c r="K1715" s="204" t="str">
        <f t="shared" si="6"/>
        <v>#DIV/0!</v>
      </c>
      <c r="L1715" s="54" t="str">
        <f>CONCATENATE("Adding $",ROUND(B1715/1000,1),"K actually added $",ROUND((B1715+(J1715-'SS taxation calculator'!$G$8))/1000,1),"K")</f>
        <v>Adding $656K actually added $656K</v>
      </c>
      <c r="M1715" s="61">
        <f>'SS taxation calculator'!$C$7+'SS taxation calculator'!$C$8+'SS taxation calculator'!$C$9+B1715</f>
        <v>656000</v>
      </c>
      <c r="N1715" s="55">
        <f>J1715+B1715+'SS taxation calculator'!$C$7</f>
        <v>656000</v>
      </c>
      <c r="O1715" s="55">
        <f t="shared" si="15"/>
        <v>31500</v>
      </c>
      <c r="P1715" s="132">
        <f>VLOOKUP('SS taxation calculator'!$C$12,'SS taxation calculator'!$BC$6:$BF$16,3,FALSE)</f>
        <v>0</v>
      </c>
      <c r="Q1715" s="132">
        <f>VLOOKUP('SS taxation calculator'!$C$12,'SS taxation calculator'!$BC$6:$BF$16,4,FALSE)</f>
        <v>0</v>
      </c>
      <c r="R1715" s="132">
        <f t="shared" si="8"/>
        <v>1</v>
      </c>
      <c r="S1715" s="205">
        <f>VLOOKUP('SS taxation calculator'!$C$12,'SS taxation calculator'!$BC$6:$BF$16,2,FALSE)</f>
        <v>0</v>
      </c>
      <c r="T1715" s="132">
        <f t="shared" si="9"/>
        <v>0</v>
      </c>
    </row>
    <row r="1716" ht="15.75" customHeight="1">
      <c r="A1716" s="55">
        <f t="shared" si="17"/>
        <v>625500</v>
      </c>
      <c r="B1716" s="52">
        <f t="shared" si="14"/>
        <v>657000</v>
      </c>
      <c r="C1716" s="51">
        <f>'SS taxation calculator'!$G$7</f>
        <v>0</v>
      </c>
      <c r="D1716" s="52">
        <f>'SS taxation calculator'!$C$7+B1716+'SS taxation calculator'!$C$8+'SS taxation calculator'!$C$9*0.5-'Line By Line'!$E$12</f>
        <v>657000</v>
      </c>
      <c r="E1716" s="52">
        <f>IF(D1716&lt;'Line By Line'!$E$14,0,MIN(D1716-'Line By Line'!$E$14,'Line By Line'!$E$16))</f>
        <v>12000</v>
      </c>
      <c r="F1716" s="52">
        <f t="shared" si="3"/>
        <v>0</v>
      </c>
      <c r="G1716" s="51" t="str">
        <f t="shared" si="4"/>
        <v>50% of All SS</v>
      </c>
      <c r="H1716" s="51">
        <f>IF('Line By Line'!$E$14&lt;D1716,D1716-'Line By Line'!$E$14-E1716,0)</f>
        <v>613000</v>
      </c>
      <c r="I1716" s="52">
        <f>H1716*'SS taxation calculator'!$E$32</f>
        <v>521050</v>
      </c>
      <c r="J1716" s="52">
        <f t="shared" si="5"/>
        <v>0</v>
      </c>
      <c r="K1716" s="204" t="str">
        <f t="shared" si="6"/>
        <v>#DIV/0!</v>
      </c>
      <c r="L1716" s="54" t="str">
        <f>CONCATENATE("Adding $",ROUND(B1716/1000,1),"K actually added $",ROUND((B1716+(J1716-'SS taxation calculator'!$G$8))/1000,1),"K")</f>
        <v>Adding $657K actually added $657K</v>
      </c>
      <c r="M1716" s="61">
        <f>'SS taxation calculator'!$C$7+'SS taxation calculator'!$C$8+'SS taxation calculator'!$C$9+B1716</f>
        <v>657000</v>
      </c>
      <c r="N1716" s="55">
        <f>J1716+B1716+'SS taxation calculator'!$C$7</f>
        <v>657000</v>
      </c>
      <c r="O1716" s="55">
        <f t="shared" si="15"/>
        <v>31500</v>
      </c>
      <c r="P1716" s="132">
        <f>VLOOKUP('SS taxation calculator'!$C$12,'SS taxation calculator'!$BC$6:$BF$16,3,FALSE)</f>
        <v>0</v>
      </c>
      <c r="Q1716" s="132">
        <f>VLOOKUP('SS taxation calculator'!$C$12,'SS taxation calculator'!$BC$6:$BF$16,4,FALSE)</f>
        <v>0</v>
      </c>
      <c r="R1716" s="132">
        <f t="shared" si="8"/>
        <v>1</v>
      </c>
      <c r="S1716" s="205">
        <f>VLOOKUP('SS taxation calculator'!$C$12,'SS taxation calculator'!$BC$6:$BF$16,2,FALSE)</f>
        <v>0</v>
      </c>
      <c r="T1716" s="132">
        <f t="shared" si="9"/>
        <v>0</v>
      </c>
    </row>
    <row r="1717" ht="15.75" customHeight="1">
      <c r="A1717" s="55">
        <f t="shared" si="17"/>
        <v>626500</v>
      </c>
      <c r="B1717" s="52">
        <f t="shared" si="14"/>
        <v>658000</v>
      </c>
      <c r="C1717" s="51">
        <f>'SS taxation calculator'!$G$7</f>
        <v>0</v>
      </c>
      <c r="D1717" s="52">
        <f>'SS taxation calculator'!$C$7+B1717+'SS taxation calculator'!$C$8+'SS taxation calculator'!$C$9*0.5-'Line By Line'!$E$12</f>
        <v>658000</v>
      </c>
      <c r="E1717" s="52">
        <f>IF(D1717&lt;'Line By Line'!$E$14,0,MIN(D1717-'Line By Line'!$E$14,'Line By Line'!$E$16))</f>
        <v>12000</v>
      </c>
      <c r="F1717" s="52">
        <f t="shared" si="3"/>
        <v>0</v>
      </c>
      <c r="G1717" s="51" t="str">
        <f t="shared" si="4"/>
        <v>50% of All SS</v>
      </c>
      <c r="H1717" s="51">
        <f>IF('Line By Line'!$E$14&lt;D1717,D1717-'Line By Line'!$E$14-E1717,0)</f>
        <v>614000</v>
      </c>
      <c r="I1717" s="52">
        <f>H1717*'SS taxation calculator'!$E$32</f>
        <v>521900</v>
      </c>
      <c r="J1717" s="52">
        <f t="shared" si="5"/>
        <v>0</v>
      </c>
      <c r="K1717" s="204" t="str">
        <f t="shared" si="6"/>
        <v>#DIV/0!</v>
      </c>
      <c r="L1717" s="54" t="str">
        <f>CONCATENATE("Adding $",ROUND(B1717/1000,1),"K actually added $",ROUND((B1717+(J1717-'SS taxation calculator'!$G$8))/1000,1),"K")</f>
        <v>Adding $658K actually added $658K</v>
      </c>
      <c r="M1717" s="61">
        <f>'SS taxation calculator'!$C$7+'SS taxation calculator'!$C$8+'SS taxation calculator'!$C$9+B1717</f>
        <v>658000</v>
      </c>
      <c r="N1717" s="55">
        <f>J1717+B1717+'SS taxation calculator'!$C$7</f>
        <v>658000</v>
      </c>
      <c r="O1717" s="55">
        <f t="shared" si="15"/>
        <v>31500</v>
      </c>
      <c r="P1717" s="132">
        <f>VLOOKUP('SS taxation calculator'!$C$12,'SS taxation calculator'!$BC$6:$BF$16,3,FALSE)</f>
        <v>0</v>
      </c>
      <c r="Q1717" s="132">
        <f>VLOOKUP('SS taxation calculator'!$C$12,'SS taxation calculator'!$BC$6:$BF$16,4,FALSE)</f>
        <v>0</v>
      </c>
      <c r="R1717" s="132">
        <f t="shared" si="8"/>
        <v>1</v>
      </c>
      <c r="S1717" s="205">
        <f>VLOOKUP('SS taxation calculator'!$C$12,'SS taxation calculator'!$BC$6:$BF$16,2,FALSE)</f>
        <v>0</v>
      </c>
      <c r="T1717" s="132">
        <f t="shared" si="9"/>
        <v>0</v>
      </c>
    </row>
    <row r="1718" ht="15.75" customHeight="1">
      <c r="A1718" s="55">
        <f t="shared" si="17"/>
        <v>627500</v>
      </c>
      <c r="B1718" s="52">
        <f t="shared" si="14"/>
        <v>659000</v>
      </c>
      <c r="C1718" s="51">
        <f>'SS taxation calculator'!$G$7</f>
        <v>0</v>
      </c>
      <c r="D1718" s="52">
        <f>'SS taxation calculator'!$C$7+B1718+'SS taxation calculator'!$C$8+'SS taxation calculator'!$C$9*0.5-'Line By Line'!$E$12</f>
        <v>659000</v>
      </c>
      <c r="E1718" s="52">
        <f>IF(D1718&lt;'Line By Line'!$E$14,0,MIN(D1718-'Line By Line'!$E$14,'Line By Line'!$E$16))</f>
        <v>12000</v>
      </c>
      <c r="F1718" s="52">
        <f t="shared" si="3"/>
        <v>0</v>
      </c>
      <c r="G1718" s="51" t="str">
        <f t="shared" si="4"/>
        <v>50% of All SS</v>
      </c>
      <c r="H1718" s="51">
        <f>IF('Line By Line'!$E$14&lt;D1718,D1718-'Line By Line'!$E$14-E1718,0)</f>
        <v>615000</v>
      </c>
      <c r="I1718" s="52">
        <f>H1718*'SS taxation calculator'!$E$32</f>
        <v>522750</v>
      </c>
      <c r="J1718" s="52">
        <f t="shared" si="5"/>
        <v>0</v>
      </c>
      <c r="K1718" s="204" t="str">
        <f t="shared" si="6"/>
        <v>#DIV/0!</v>
      </c>
      <c r="L1718" s="54" t="str">
        <f>CONCATENATE("Adding $",ROUND(B1718/1000,1),"K actually added $",ROUND((B1718+(J1718-'SS taxation calculator'!$G$8))/1000,1),"K")</f>
        <v>Adding $659K actually added $659K</v>
      </c>
      <c r="M1718" s="61">
        <f>'SS taxation calculator'!$C$7+'SS taxation calculator'!$C$8+'SS taxation calculator'!$C$9+B1718</f>
        <v>659000</v>
      </c>
      <c r="N1718" s="55">
        <f>J1718+B1718+'SS taxation calculator'!$C$7</f>
        <v>659000</v>
      </c>
      <c r="O1718" s="55">
        <f t="shared" si="15"/>
        <v>31500</v>
      </c>
      <c r="P1718" s="132">
        <f>VLOOKUP('SS taxation calculator'!$C$12,'SS taxation calculator'!$BC$6:$BF$16,3,FALSE)</f>
        <v>0</v>
      </c>
      <c r="Q1718" s="132">
        <f>VLOOKUP('SS taxation calculator'!$C$12,'SS taxation calculator'!$BC$6:$BF$16,4,FALSE)</f>
        <v>0</v>
      </c>
      <c r="R1718" s="132">
        <f t="shared" si="8"/>
        <v>1</v>
      </c>
      <c r="S1718" s="205">
        <f>VLOOKUP('SS taxation calculator'!$C$12,'SS taxation calculator'!$BC$6:$BF$16,2,FALSE)</f>
        <v>0</v>
      </c>
      <c r="T1718" s="132">
        <f t="shared" si="9"/>
        <v>0</v>
      </c>
    </row>
    <row r="1719" ht="15.75" customHeight="1">
      <c r="A1719" s="55">
        <f t="shared" si="17"/>
        <v>628500</v>
      </c>
      <c r="B1719" s="52">
        <f t="shared" si="14"/>
        <v>660000</v>
      </c>
      <c r="C1719" s="51">
        <f>'SS taxation calculator'!$G$7</f>
        <v>0</v>
      </c>
      <c r="D1719" s="52">
        <f>'SS taxation calculator'!$C$7+B1719+'SS taxation calculator'!$C$8+'SS taxation calculator'!$C$9*0.5-'Line By Line'!$E$12</f>
        <v>660000</v>
      </c>
      <c r="E1719" s="52">
        <f>IF(D1719&lt;'Line By Line'!$E$14,0,MIN(D1719-'Line By Line'!$E$14,'Line By Line'!$E$16))</f>
        <v>12000</v>
      </c>
      <c r="F1719" s="52">
        <f t="shared" si="3"/>
        <v>0</v>
      </c>
      <c r="G1719" s="51" t="str">
        <f t="shared" si="4"/>
        <v>50% of All SS</v>
      </c>
      <c r="H1719" s="51">
        <f>IF('Line By Line'!$E$14&lt;D1719,D1719-'Line By Line'!$E$14-E1719,0)</f>
        <v>616000</v>
      </c>
      <c r="I1719" s="52">
        <f>H1719*'SS taxation calculator'!$E$32</f>
        <v>523600</v>
      </c>
      <c r="J1719" s="52">
        <f t="shared" si="5"/>
        <v>0</v>
      </c>
      <c r="K1719" s="204" t="str">
        <f t="shared" si="6"/>
        <v>#DIV/0!</v>
      </c>
      <c r="L1719" s="54" t="str">
        <f>CONCATENATE("Adding $",ROUND(B1719/1000,1),"K actually added $",ROUND((B1719+(J1719-'SS taxation calculator'!$G$8))/1000,1),"K")</f>
        <v>Adding $660K actually added $660K</v>
      </c>
      <c r="M1719" s="61">
        <f>'SS taxation calculator'!$C$7+'SS taxation calculator'!$C$8+'SS taxation calculator'!$C$9+B1719</f>
        <v>660000</v>
      </c>
      <c r="N1719" s="55">
        <f>J1719+B1719+'SS taxation calculator'!$C$7</f>
        <v>660000</v>
      </c>
      <c r="O1719" s="55">
        <f t="shared" si="15"/>
        <v>31500</v>
      </c>
      <c r="P1719" s="132">
        <f>VLOOKUP('SS taxation calculator'!$C$12,'SS taxation calculator'!$BC$6:$BF$16,3,FALSE)</f>
        <v>0</v>
      </c>
      <c r="Q1719" s="132">
        <f>VLOOKUP('SS taxation calculator'!$C$12,'SS taxation calculator'!$BC$6:$BF$16,4,FALSE)</f>
        <v>0</v>
      </c>
      <c r="R1719" s="132">
        <f t="shared" si="8"/>
        <v>1</v>
      </c>
      <c r="S1719" s="205">
        <f>VLOOKUP('SS taxation calculator'!$C$12,'SS taxation calculator'!$BC$6:$BF$16,2,FALSE)</f>
        <v>0</v>
      </c>
      <c r="T1719" s="132">
        <f t="shared" si="9"/>
        <v>0</v>
      </c>
    </row>
    <row r="1720" ht="15.75" customHeight="1">
      <c r="A1720" s="55">
        <f t="shared" si="17"/>
        <v>629500</v>
      </c>
      <c r="B1720" s="52">
        <f t="shared" si="14"/>
        <v>661000</v>
      </c>
      <c r="C1720" s="51">
        <f>'SS taxation calculator'!$G$7</f>
        <v>0</v>
      </c>
      <c r="D1720" s="52">
        <f>'SS taxation calculator'!$C$7+B1720+'SS taxation calculator'!$C$8+'SS taxation calculator'!$C$9*0.5-'Line By Line'!$E$12</f>
        <v>661000</v>
      </c>
      <c r="E1720" s="52">
        <f>IF(D1720&lt;'Line By Line'!$E$14,0,MIN(D1720-'Line By Line'!$E$14,'Line By Line'!$E$16))</f>
        <v>12000</v>
      </c>
      <c r="F1720" s="52">
        <f t="shared" si="3"/>
        <v>0</v>
      </c>
      <c r="G1720" s="51" t="str">
        <f t="shared" si="4"/>
        <v>50% of All SS</v>
      </c>
      <c r="H1720" s="51">
        <f>IF('Line By Line'!$E$14&lt;D1720,D1720-'Line By Line'!$E$14-E1720,0)</f>
        <v>617000</v>
      </c>
      <c r="I1720" s="52">
        <f>H1720*'SS taxation calculator'!$E$32</f>
        <v>524450</v>
      </c>
      <c r="J1720" s="52">
        <f t="shared" si="5"/>
        <v>0</v>
      </c>
      <c r="K1720" s="204" t="str">
        <f t="shared" si="6"/>
        <v>#DIV/0!</v>
      </c>
      <c r="L1720" s="54" t="str">
        <f>CONCATENATE("Adding $",ROUND(B1720/1000,1),"K actually added $",ROUND((B1720+(J1720-'SS taxation calculator'!$G$8))/1000,1),"K")</f>
        <v>Adding $661K actually added $661K</v>
      </c>
      <c r="M1720" s="61">
        <f>'SS taxation calculator'!$C$7+'SS taxation calculator'!$C$8+'SS taxation calculator'!$C$9+B1720</f>
        <v>661000</v>
      </c>
      <c r="N1720" s="55">
        <f>J1720+B1720+'SS taxation calculator'!$C$7</f>
        <v>661000</v>
      </c>
      <c r="O1720" s="55">
        <f t="shared" si="15"/>
        <v>31500</v>
      </c>
      <c r="P1720" s="132">
        <f>VLOOKUP('SS taxation calculator'!$C$12,'SS taxation calculator'!$BC$6:$BF$16,3,FALSE)</f>
        <v>0</v>
      </c>
      <c r="Q1720" s="132">
        <f>VLOOKUP('SS taxation calculator'!$C$12,'SS taxation calculator'!$BC$6:$BF$16,4,FALSE)</f>
        <v>0</v>
      </c>
      <c r="R1720" s="132">
        <f t="shared" si="8"/>
        <v>1</v>
      </c>
      <c r="S1720" s="205">
        <f>VLOOKUP('SS taxation calculator'!$C$12,'SS taxation calculator'!$BC$6:$BF$16,2,FALSE)</f>
        <v>0</v>
      </c>
      <c r="T1720" s="132">
        <f t="shared" si="9"/>
        <v>0</v>
      </c>
    </row>
    <row r="1721" ht="15.75" customHeight="1">
      <c r="A1721" s="55">
        <f t="shared" si="17"/>
        <v>630500</v>
      </c>
      <c r="B1721" s="52">
        <f t="shared" si="14"/>
        <v>662000</v>
      </c>
      <c r="C1721" s="51">
        <f>'SS taxation calculator'!$G$7</f>
        <v>0</v>
      </c>
      <c r="D1721" s="52">
        <f>'SS taxation calculator'!$C$7+B1721+'SS taxation calculator'!$C$8+'SS taxation calculator'!$C$9*0.5-'Line By Line'!$E$12</f>
        <v>662000</v>
      </c>
      <c r="E1721" s="52">
        <f>IF(D1721&lt;'Line By Line'!$E$14,0,MIN(D1721-'Line By Line'!$E$14,'Line By Line'!$E$16))</f>
        <v>12000</v>
      </c>
      <c r="F1721" s="52">
        <f t="shared" si="3"/>
        <v>0</v>
      </c>
      <c r="G1721" s="51" t="str">
        <f t="shared" si="4"/>
        <v>50% of All SS</v>
      </c>
      <c r="H1721" s="51">
        <f>IF('Line By Line'!$E$14&lt;D1721,D1721-'Line By Line'!$E$14-E1721,0)</f>
        <v>618000</v>
      </c>
      <c r="I1721" s="52">
        <f>H1721*'SS taxation calculator'!$E$32</f>
        <v>525300</v>
      </c>
      <c r="J1721" s="52">
        <f t="shared" si="5"/>
        <v>0</v>
      </c>
      <c r="K1721" s="204" t="str">
        <f t="shared" si="6"/>
        <v>#DIV/0!</v>
      </c>
      <c r="L1721" s="54" t="str">
        <f>CONCATENATE("Adding $",ROUND(B1721/1000,1),"K actually added $",ROUND((B1721+(J1721-'SS taxation calculator'!$G$8))/1000,1),"K")</f>
        <v>Adding $662K actually added $662K</v>
      </c>
      <c r="M1721" s="61">
        <f>'SS taxation calculator'!$C$7+'SS taxation calculator'!$C$8+'SS taxation calculator'!$C$9+B1721</f>
        <v>662000</v>
      </c>
      <c r="N1721" s="55">
        <f>J1721+B1721+'SS taxation calculator'!$C$7</f>
        <v>662000</v>
      </c>
      <c r="O1721" s="55">
        <f t="shared" si="15"/>
        <v>31500</v>
      </c>
      <c r="P1721" s="132">
        <f>VLOOKUP('SS taxation calculator'!$C$12,'SS taxation calculator'!$BC$6:$BF$16,3,FALSE)</f>
        <v>0</v>
      </c>
      <c r="Q1721" s="132">
        <f>VLOOKUP('SS taxation calculator'!$C$12,'SS taxation calculator'!$BC$6:$BF$16,4,FALSE)</f>
        <v>0</v>
      </c>
      <c r="R1721" s="132">
        <f t="shared" si="8"/>
        <v>1</v>
      </c>
      <c r="S1721" s="205">
        <f>VLOOKUP('SS taxation calculator'!$C$12,'SS taxation calculator'!$BC$6:$BF$16,2,FALSE)</f>
        <v>0</v>
      </c>
      <c r="T1721" s="132">
        <f t="shared" si="9"/>
        <v>0</v>
      </c>
    </row>
    <row r="1722" ht="15.75" customHeight="1">
      <c r="A1722" s="55">
        <f t="shared" si="17"/>
        <v>631500</v>
      </c>
      <c r="B1722" s="52">
        <f t="shared" si="14"/>
        <v>663000</v>
      </c>
      <c r="C1722" s="51">
        <f>'SS taxation calculator'!$G$7</f>
        <v>0</v>
      </c>
      <c r="D1722" s="52">
        <f>'SS taxation calculator'!$C$7+B1722+'SS taxation calculator'!$C$8+'SS taxation calculator'!$C$9*0.5-'Line By Line'!$E$12</f>
        <v>663000</v>
      </c>
      <c r="E1722" s="52">
        <f>IF(D1722&lt;'Line By Line'!$E$14,0,MIN(D1722-'Line By Line'!$E$14,'Line By Line'!$E$16))</f>
        <v>12000</v>
      </c>
      <c r="F1722" s="52">
        <f t="shared" si="3"/>
        <v>0</v>
      </c>
      <c r="G1722" s="51" t="str">
        <f t="shared" si="4"/>
        <v>50% of All SS</v>
      </c>
      <c r="H1722" s="51">
        <f>IF('Line By Line'!$E$14&lt;D1722,D1722-'Line By Line'!$E$14-E1722,0)</f>
        <v>619000</v>
      </c>
      <c r="I1722" s="52">
        <f>H1722*'SS taxation calculator'!$E$32</f>
        <v>526150</v>
      </c>
      <c r="J1722" s="52">
        <f t="shared" si="5"/>
        <v>0</v>
      </c>
      <c r="K1722" s="204" t="str">
        <f t="shared" si="6"/>
        <v>#DIV/0!</v>
      </c>
      <c r="L1722" s="54" t="str">
        <f>CONCATENATE("Adding $",ROUND(B1722/1000,1),"K actually added $",ROUND((B1722+(J1722-'SS taxation calculator'!$G$8))/1000,1),"K")</f>
        <v>Adding $663K actually added $663K</v>
      </c>
      <c r="M1722" s="61">
        <f>'SS taxation calculator'!$C$7+'SS taxation calculator'!$C$8+'SS taxation calculator'!$C$9+B1722</f>
        <v>663000</v>
      </c>
      <c r="N1722" s="55">
        <f>J1722+B1722+'SS taxation calculator'!$C$7</f>
        <v>663000</v>
      </c>
      <c r="O1722" s="55">
        <f t="shared" si="15"/>
        <v>31500</v>
      </c>
      <c r="P1722" s="132">
        <f>VLOOKUP('SS taxation calculator'!$C$12,'SS taxation calculator'!$BC$6:$BF$16,3,FALSE)</f>
        <v>0</v>
      </c>
      <c r="Q1722" s="132">
        <f>VLOOKUP('SS taxation calculator'!$C$12,'SS taxation calculator'!$BC$6:$BF$16,4,FALSE)</f>
        <v>0</v>
      </c>
      <c r="R1722" s="132">
        <f t="shared" si="8"/>
        <v>1</v>
      </c>
      <c r="S1722" s="205">
        <f>VLOOKUP('SS taxation calculator'!$C$12,'SS taxation calculator'!$BC$6:$BF$16,2,FALSE)</f>
        <v>0</v>
      </c>
      <c r="T1722" s="132">
        <f t="shared" si="9"/>
        <v>0</v>
      </c>
    </row>
    <row r="1723" ht="15.75" customHeight="1">
      <c r="A1723" s="55">
        <f t="shared" si="17"/>
        <v>632500</v>
      </c>
      <c r="B1723" s="52">
        <f t="shared" si="14"/>
        <v>664000</v>
      </c>
      <c r="C1723" s="51">
        <f>'SS taxation calculator'!$G$7</f>
        <v>0</v>
      </c>
      <c r="D1723" s="52">
        <f>'SS taxation calculator'!$C$7+B1723+'SS taxation calculator'!$C$8+'SS taxation calculator'!$C$9*0.5-'Line By Line'!$E$12</f>
        <v>664000</v>
      </c>
      <c r="E1723" s="52">
        <f>IF(D1723&lt;'Line By Line'!$E$14,0,MIN(D1723-'Line By Line'!$E$14,'Line By Line'!$E$16))</f>
        <v>12000</v>
      </c>
      <c r="F1723" s="52">
        <f t="shared" si="3"/>
        <v>0</v>
      </c>
      <c r="G1723" s="51" t="str">
        <f t="shared" si="4"/>
        <v>50% of All SS</v>
      </c>
      <c r="H1723" s="51">
        <f>IF('Line By Line'!$E$14&lt;D1723,D1723-'Line By Line'!$E$14-E1723,0)</f>
        <v>620000</v>
      </c>
      <c r="I1723" s="52">
        <f>H1723*'SS taxation calculator'!$E$32</f>
        <v>527000</v>
      </c>
      <c r="J1723" s="52">
        <f t="shared" si="5"/>
        <v>0</v>
      </c>
      <c r="K1723" s="204" t="str">
        <f t="shared" si="6"/>
        <v>#DIV/0!</v>
      </c>
      <c r="L1723" s="54" t="str">
        <f>CONCATENATE("Adding $",ROUND(B1723/1000,1),"K actually added $",ROUND((B1723+(J1723-'SS taxation calculator'!$G$8))/1000,1),"K")</f>
        <v>Adding $664K actually added $664K</v>
      </c>
      <c r="M1723" s="61">
        <f>'SS taxation calculator'!$C$7+'SS taxation calculator'!$C$8+'SS taxation calculator'!$C$9+B1723</f>
        <v>664000</v>
      </c>
      <c r="N1723" s="55">
        <f>J1723+B1723+'SS taxation calculator'!$C$7</f>
        <v>664000</v>
      </c>
      <c r="O1723" s="55">
        <f t="shared" si="15"/>
        <v>31500</v>
      </c>
      <c r="P1723" s="132">
        <f>VLOOKUP('SS taxation calculator'!$C$12,'SS taxation calculator'!$BC$6:$BF$16,3,FALSE)</f>
        <v>0</v>
      </c>
      <c r="Q1723" s="132">
        <f>VLOOKUP('SS taxation calculator'!$C$12,'SS taxation calculator'!$BC$6:$BF$16,4,FALSE)</f>
        <v>0</v>
      </c>
      <c r="R1723" s="132">
        <f t="shared" si="8"/>
        <v>1</v>
      </c>
      <c r="S1723" s="205">
        <f>VLOOKUP('SS taxation calculator'!$C$12,'SS taxation calculator'!$BC$6:$BF$16,2,FALSE)</f>
        <v>0</v>
      </c>
      <c r="T1723" s="132">
        <f t="shared" si="9"/>
        <v>0</v>
      </c>
    </row>
    <row r="1724" ht="15.75" customHeight="1">
      <c r="A1724" s="55">
        <f t="shared" si="17"/>
        <v>633500</v>
      </c>
      <c r="B1724" s="52">
        <f t="shared" si="14"/>
        <v>665000</v>
      </c>
      <c r="C1724" s="51">
        <f>'SS taxation calculator'!$G$7</f>
        <v>0</v>
      </c>
      <c r="D1724" s="52">
        <f>'SS taxation calculator'!$C$7+B1724+'SS taxation calculator'!$C$8+'SS taxation calculator'!$C$9*0.5-'Line By Line'!$E$12</f>
        <v>665000</v>
      </c>
      <c r="E1724" s="52">
        <f>IF(D1724&lt;'Line By Line'!$E$14,0,MIN(D1724-'Line By Line'!$E$14,'Line By Line'!$E$16))</f>
        <v>12000</v>
      </c>
      <c r="F1724" s="52">
        <f t="shared" si="3"/>
        <v>0</v>
      </c>
      <c r="G1724" s="51" t="str">
        <f t="shared" si="4"/>
        <v>50% of All SS</v>
      </c>
      <c r="H1724" s="51">
        <f>IF('Line By Line'!$E$14&lt;D1724,D1724-'Line By Line'!$E$14-E1724,0)</f>
        <v>621000</v>
      </c>
      <c r="I1724" s="52">
        <f>H1724*'SS taxation calculator'!$E$32</f>
        <v>527850</v>
      </c>
      <c r="J1724" s="52">
        <f t="shared" si="5"/>
        <v>0</v>
      </c>
      <c r="K1724" s="204" t="str">
        <f t="shared" si="6"/>
        <v>#DIV/0!</v>
      </c>
      <c r="L1724" s="54" t="str">
        <f>CONCATENATE("Adding $",ROUND(B1724/1000,1),"K actually added $",ROUND((B1724+(J1724-'SS taxation calculator'!$G$8))/1000,1),"K")</f>
        <v>Adding $665K actually added $665K</v>
      </c>
      <c r="M1724" s="61">
        <f>'SS taxation calculator'!$C$7+'SS taxation calculator'!$C$8+'SS taxation calculator'!$C$9+B1724</f>
        <v>665000</v>
      </c>
      <c r="N1724" s="55">
        <f>J1724+B1724+'SS taxation calculator'!$C$7</f>
        <v>665000</v>
      </c>
      <c r="O1724" s="55">
        <f t="shared" si="15"/>
        <v>31500</v>
      </c>
      <c r="P1724" s="132">
        <f>VLOOKUP('SS taxation calculator'!$C$12,'SS taxation calculator'!$BC$6:$BF$16,3,FALSE)</f>
        <v>0</v>
      </c>
      <c r="Q1724" s="132">
        <f>VLOOKUP('SS taxation calculator'!$C$12,'SS taxation calculator'!$BC$6:$BF$16,4,FALSE)</f>
        <v>0</v>
      </c>
      <c r="R1724" s="132">
        <f t="shared" si="8"/>
        <v>1</v>
      </c>
      <c r="S1724" s="205">
        <f>VLOOKUP('SS taxation calculator'!$C$12,'SS taxation calculator'!$BC$6:$BF$16,2,FALSE)</f>
        <v>0</v>
      </c>
      <c r="T1724" s="132">
        <f t="shared" si="9"/>
        <v>0</v>
      </c>
    </row>
    <row r="1725" ht="15.75" customHeight="1">
      <c r="A1725" s="55">
        <f t="shared" si="17"/>
        <v>634500</v>
      </c>
      <c r="B1725" s="52">
        <f t="shared" si="14"/>
        <v>666000</v>
      </c>
      <c r="C1725" s="51">
        <f>'SS taxation calculator'!$G$7</f>
        <v>0</v>
      </c>
      <c r="D1725" s="52">
        <f>'SS taxation calculator'!$C$7+B1725+'SS taxation calculator'!$C$8+'SS taxation calculator'!$C$9*0.5-'Line By Line'!$E$12</f>
        <v>666000</v>
      </c>
      <c r="E1725" s="52">
        <f>IF(D1725&lt;'Line By Line'!$E$14,0,MIN(D1725-'Line By Line'!$E$14,'Line By Line'!$E$16))</f>
        <v>12000</v>
      </c>
      <c r="F1725" s="52">
        <f t="shared" si="3"/>
        <v>0</v>
      </c>
      <c r="G1725" s="51" t="str">
        <f t="shared" si="4"/>
        <v>50% of All SS</v>
      </c>
      <c r="H1725" s="51">
        <f>IF('Line By Line'!$E$14&lt;D1725,D1725-'Line By Line'!$E$14-E1725,0)</f>
        <v>622000</v>
      </c>
      <c r="I1725" s="52">
        <f>H1725*'SS taxation calculator'!$E$32</f>
        <v>528700</v>
      </c>
      <c r="J1725" s="52">
        <f t="shared" si="5"/>
        <v>0</v>
      </c>
      <c r="K1725" s="204" t="str">
        <f t="shared" si="6"/>
        <v>#DIV/0!</v>
      </c>
      <c r="L1725" s="54" t="str">
        <f>CONCATENATE("Adding $",ROUND(B1725/1000,1),"K actually added $",ROUND((B1725+(J1725-'SS taxation calculator'!$G$8))/1000,1),"K")</f>
        <v>Adding $666K actually added $666K</v>
      </c>
      <c r="M1725" s="61">
        <f>'SS taxation calculator'!$C$7+'SS taxation calculator'!$C$8+'SS taxation calculator'!$C$9+B1725</f>
        <v>666000</v>
      </c>
      <c r="N1725" s="55">
        <f>J1725+B1725+'SS taxation calculator'!$C$7</f>
        <v>666000</v>
      </c>
      <c r="O1725" s="55">
        <f t="shared" si="15"/>
        <v>31500</v>
      </c>
      <c r="P1725" s="132">
        <f>VLOOKUP('SS taxation calculator'!$C$12,'SS taxation calculator'!$BC$6:$BF$16,3,FALSE)</f>
        <v>0</v>
      </c>
      <c r="Q1725" s="132">
        <f>VLOOKUP('SS taxation calculator'!$C$12,'SS taxation calculator'!$BC$6:$BF$16,4,FALSE)</f>
        <v>0</v>
      </c>
      <c r="R1725" s="132">
        <f t="shared" si="8"/>
        <v>1</v>
      </c>
      <c r="S1725" s="205">
        <f>VLOOKUP('SS taxation calculator'!$C$12,'SS taxation calculator'!$BC$6:$BF$16,2,FALSE)</f>
        <v>0</v>
      </c>
      <c r="T1725" s="132">
        <f t="shared" si="9"/>
        <v>0</v>
      </c>
    </row>
    <row r="1726" ht="15.75" customHeight="1">
      <c r="A1726" s="55">
        <f t="shared" si="17"/>
        <v>635500</v>
      </c>
      <c r="B1726" s="52">
        <f t="shared" si="14"/>
        <v>667000</v>
      </c>
      <c r="C1726" s="51">
        <f>'SS taxation calculator'!$G$7</f>
        <v>0</v>
      </c>
      <c r="D1726" s="52">
        <f>'SS taxation calculator'!$C$7+B1726+'SS taxation calculator'!$C$8+'SS taxation calculator'!$C$9*0.5-'Line By Line'!$E$12</f>
        <v>667000</v>
      </c>
      <c r="E1726" s="52">
        <f>IF(D1726&lt;'Line By Line'!$E$14,0,MIN(D1726-'Line By Line'!$E$14,'Line By Line'!$E$16))</f>
        <v>12000</v>
      </c>
      <c r="F1726" s="52">
        <f t="shared" si="3"/>
        <v>0</v>
      </c>
      <c r="G1726" s="51" t="str">
        <f t="shared" si="4"/>
        <v>50% of All SS</v>
      </c>
      <c r="H1726" s="51">
        <f>IF('Line By Line'!$E$14&lt;D1726,D1726-'Line By Line'!$E$14-E1726,0)</f>
        <v>623000</v>
      </c>
      <c r="I1726" s="52">
        <f>H1726*'SS taxation calculator'!$E$32</f>
        <v>529550</v>
      </c>
      <c r="J1726" s="52">
        <f t="shared" si="5"/>
        <v>0</v>
      </c>
      <c r="K1726" s="204" t="str">
        <f t="shared" si="6"/>
        <v>#DIV/0!</v>
      </c>
      <c r="L1726" s="54" t="str">
        <f>CONCATENATE("Adding $",ROUND(B1726/1000,1),"K actually added $",ROUND((B1726+(J1726-'SS taxation calculator'!$G$8))/1000,1),"K")</f>
        <v>Adding $667K actually added $667K</v>
      </c>
      <c r="M1726" s="61">
        <f>'SS taxation calculator'!$C$7+'SS taxation calculator'!$C$8+'SS taxation calculator'!$C$9+B1726</f>
        <v>667000</v>
      </c>
      <c r="N1726" s="55">
        <f>J1726+B1726+'SS taxation calculator'!$C$7</f>
        <v>667000</v>
      </c>
      <c r="O1726" s="55">
        <f t="shared" si="15"/>
        <v>31500</v>
      </c>
      <c r="P1726" s="132">
        <f>VLOOKUP('SS taxation calculator'!$C$12,'SS taxation calculator'!$BC$6:$BF$16,3,FALSE)</f>
        <v>0</v>
      </c>
      <c r="Q1726" s="132">
        <f>VLOOKUP('SS taxation calculator'!$C$12,'SS taxation calculator'!$BC$6:$BF$16,4,FALSE)</f>
        <v>0</v>
      </c>
      <c r="R1726" s="132">
        <f t="shared" si="8"/>
        <v>1</v>
      </c>
      <c r="S1726" s="205">
        <f>VLOOKUP('SS taxation calculator'!$C$12,'SS taxation calculator'!$BC$6:$BF$16,2,FALSE)</f>
        <v>0</v>
      </c>
      <c r="T1726" s="132">
        <f t="shared" si="9"/>
        <v>0</v>
      </c>
    </row>
    <row r="1727" ht="15.75" customHeight="1">
      <c r="A1727" s="55">
        <f t="shared" si="17"/>
        <v>636500</v>
      </c>
      <c r="B1727" s="52">
        <f t="shared" si="14"/>
        <v>668000</v>
      </c>
      <c r="C1727" s="51">
        <f>'SS taxation calculator'!$G$7</f>
        <v>0</v>
      </c>
      <c r="D1727" s="52">
        <f>'SS taxation calculator'!$C$7+B1727+'SS taxation calculator'!$C$8+'SS taxation calculator'!$C$9*0.5-'Line By Line'!$E$12</f>
        <v>668000</v>
      </c>
      <c r="E1727" s="52">
        <f>IF(D1727&lt;'Line By Line'!$E$14,0,MIN(D1727-'Line By Line'!$E$14,'Line By Line'!$E$16))</f>
        <v>12000</v>
      </c>
      <c r="F1727" s="52">
        <f t="shared" si="3"/>
        <v>0</v>
      </c>
      <c r="G1727" s="51" t="str">
        <f t="shared" si="4"/>
        <v>50% of All SS</v>
      </c>
      <c r="H1727" s="51">
        <f>IF('Line By Line'!$E$14&lt;D1727,D1727-'Line By Line'!$E$14-E1727,0)</f>
        <v>624000</v>
      </c>
      <c r="I1727" s="52">
        <f>H1727*'SS taxation calculator'!$E$32</f>
        <v>530400</v>
      </c>
      <c r="J1727" s="52">
        <f t="shared" si="5"/>
        <v>0</v>
      </c>
      <c r="K1727" s="204" t="str">
        <f t="shared" si="6"/>
        <v>#DIV/0!</v>
      </c>
      <c r="L1727" s="54" t="str">
        <f>CONCATENATE("Adding $",ROUND(B1727/1000,1),"K actually added $",ROUND((B1727+(J1727-'SS taxation calculator'!$G$8))/1000,1),"K")</f>
        <v>Adding $668K actually added $668K</v>
      </c>
      <c r="M1727" s="61">
        <f>'SS taxation calculator'!$C$7+'SS taxation calculator'!$C$8+'SS taxation calculator'!$C$9+B1727</f>
        <v>668000</v>
      </c>
      <c r="N1727" s="55">
        <f>J1727+B1727+'SS taxation calculator'!$C$7</f>
        <v>668000</v>
      </c>
      <c r="O1727" s="55">
        <f t="shared" si="15"/>
        <v>31500</v>
      </c>
      <c r="P1727" s="132">
        <f>VLOOKUP('SS taxation calculator'!$C$12,'SS taxation calculator'!$BC$6:$BF$16,3,FALSE)</f>
        <v>0</v>
      </c>
      <c r="Q1727" s="132">
        <f>VLOOKUP('SS taxation calculator'!$C$12,'SS taxation calculator'!$BC$6:$BF$16,4,FALSE)</f>
        <v>0</v>
      </c>
      <c r="R1727" s="132">
        <f t="shared" si="8"/>
        <v>1</v>
      </c>
      <c r="S1727" s="205">
        <f>VLOOKUP('SS taxation calculator'!$C$12,'SS taxation calculator'!$BC$6:$BF$16,2,FALSE)</f>
        <v>0</v>
      </c>
      <c r="T1727" s="132">
        <f t="shared" si="9"/>
        <v>0</v>
      </c>
    </row>
    <row r="1728" ht="15.75" customHeight="1">
      <c r="A1728" s="55">
        <f t="shared" si="17"/>
        <v>637500</v>
      </c>
      <c r="B1728" s="52">
        <f t="shared" si="14"/>
        <v>669000</v>
      </c>
      <c r="C1728" s="51">
        <f>'SS taxation calculator'!$G$7</f>
        <v>0</v>
      </c>
      <c r="D1728" s="52">
        <f>'SS taxation calculator'!$C$7+B1728+'SS taxation calculator'!$C$8+'SS taxation calculator'!$C$9*0.5-'Line By Line'!$E$12</f>
        <v>669000</v>
      </c>
      <c r="E1728" s="52">
        <f>IF(D1728&lt;'Line By Line'!$E$14,0,MIN(D1728-'Line By Line'!$E$14,'Line By Line'!$E$16))</f>
        <v>12000</v>
      </c>
      <c r="F1728" s="52">
        <f t="shared" si="3"/>
        <v>0</v>
      </c>
      <c r="G1728" s="51" t="str">
        <f t="shared" si="4"/>
        <v>50% of All SS</v>
      </c>
      <c r="H1728" s="51">
        <f>IF('Line By Line'!$E$14&lt;D1728,D1728-'Line By Line'!$E$14-E1728,0)</f>
        <v>625000</v>
      </c>
      <c r="I1728" s="52">
        <f>H1728*'SS taxation calculator'!$E$32</f>
        <v>531250</v>
      </c>
      <c r="J1728" s="52">
        <f t="shared" si="5"/>
        <v>0</v>
      </c>
      <c r="K1728" s="204" t="str">
        <f t="shared" si="6"/>
        <v>#DIV/0!</v>
      </c>
      <c r="L1728" s="54" t="str">
        <f>CONCATENATE("Adding $",ROUND(B1728/1000,1),"K actually added $",ROUND((B1728+(J1728-'SS taxation calculator'!$G$8))/1000,1),"K")</f>
        <v>Adding $669K actually added $669K</v>
      </c>
      <c r="M1728" s="61">
        <f>'SS taxation calculator'!$C$7+'SS taxation calculator'!$C$8+'SS taxation calculator'!$C$9+B1728</f>
        <v>669000</v>
      </c>
      <c r="N1728" s="55">
        <f>J1728+B1728+'SS taxation calculator'!$C$7</f>
        <v>669000</v>
      </c>
      <c r="O1728" s="55">
        <f t="shared" si="15"/>
        <v>31500</v>
      </c>
      <c r="P1728" s="132">
        <f>VLOOKUP('SS taxation calculator'!$C$12,'SS taxation calculator'!$BC$6:$BF$16,3,FALSE)</f>
        <v>0</v>
      </c>
      <c r="Q1728" s="132">
        <f>VLOOKUP('SS taxation calculator'!$C$12,'SS taxation calculator'!$BC$6:$BF$16,4,FALSE)</f>
        <v>0</v>
      </c>
      <c r="R1728" s="132">
        <f t="shared" si="8"/>
        <v>1</v>
      </c>
      <c r="S1728" s="205">
        <f>VLOOKUP('SS taxation calculator'!$C$12,'SS taxation calculator'!$BC$6:$BF$16,2,FALSE)</f>
        <v>0</v>
      </c>
      <c r="T1728" s="132">
        <f t="shared" si="9"/>
        <v>0</v>
      </c>
    </row>
    <row r="1729" ht="15.75" customHeight="1">
      <c r="A1729" s="55">
        <f t="shared" si="17"/>
        <v>638500</v>
      </c>
      <c r="B1729" s="52">
        <f t="shared" si="14"/>
        <v>670000</v>
      </c>
      <c r="C1729" s="51">
        <f>'SS taxation calculator'!$G$7</f>
        <v>0</v>
      </c>
      <c r="D1729" s="52">
        <f>'SS taxation calculator'!$C$7+B1729+'SS taxation calculator'!$C$8+'SS taxation calculator'!$C$9*0.5-'Line By Line'!$E$12</f>
        <v>670000</v>
      </c>
      <c r="E1729" s="52">
        <f>IF(D1729&lt;'Line By Line'!$E$14,0,MIN(D1729-'Line By Line'!$E$14,'Line By Line'!$E$16))</f>
        <v>12000</v>
      </c>
      <c r="F1729" s="52">
        <f t="shared" si="3"/>
        <v>0</v>
      </c>
      <c r="G1729" s="51" t="str">
        <f t="shared" si="4"/>
        <v>50% of All SS</v>
      </c>
      <c r="H1729" s="51">
        <f>IF('Line By Line'!$E$14&lt;D1729,D1729-'Line By Line'!$E$14-E1729,0)</f>
        <v>626000</v>
      </c>
      <c r="I1729" s="52">
        <f>H1729*'SS taxation calculator'!$E$32</f>
        <v>532100</v>
      </c>
      <c r="J1729" s="52">
        <f t="shared" si="5"/>
        <v>0</v>
      </c>
      <c r="K1729" s="204" t="str">
        <f t="shared" si="6"/>
        <v>#DIV/0!</v>
      </c>
      <c r="L1729" s="54" t="str">
        <f>CONCATENATE("Adding $",ROUND(B1729/1000,1),"K actually added $",ROUND((B1729+(J1729-'SS taxation calculator'!$G$8))/1000,1),"K")</f>
        <v>Adding $670K actually added $670K</v>
      </c>
      <c r="M1729" s="61">
        <f>'SS taxation calculator'!$C$7+'SS taxation calculator'!$C$8+'SS taxation calculator'!$C$9+B1729</f>
        <v>670000</v>
      </c>
      <c r="N1729" s="55">
        <f>J1729+B1729+'SS taxation calculator'!$C$7</f>
        <v>670000</v>
      </c>
      <c r="O1729" s="55">
        <f t="shared" si="15"/>
        <v>31500</v>
      </c>
      <c r="P1729" s="132">
        <f>VLOOKUP('SS taxation calculator'!$C$12,'SS taxation calculator'!$BC$6:$BF$16,3,FALSE)</f>
        <v>0</v>
      </c>
      <c r="Q1729" s="132">
        <f>VLOOKUP('SS taxation calculator'!$C$12,'SS taxation calculator'!$BC$6:$BF$16,4,FALSE)</f>
        <v>0</v>
      </c>
      <c r="R1729" s="132">
        <f t="shared" si="8"/>
        <v>1</v>
      </c>
      <c r="S1729" s="205">
        <f>VLOOKUP('SS taxation calculator'!$C$12,'SS taxation calculator'!$BC$6:$BF$16,2,FALSE)</f>
        <v>0</v>
      </c>
      <c r="T1729" s="132">
        <f t="shared" si="9"/>
        <v>0</v>
      </c>
    </row>
    <row r="1730" ht="15.75" customHeight="1">
      <c r="A1730" s="55">
        <f t="shared" si="17"/>
        <v>639500</v>
      </c>
      <c r="B1730" s="52">
        <f t="shared" si="14"/>
        <v>671000</v>
      </c>
      <c r="C1730" s="51">
        <f>'SS taxation calculator'!$G$7</f>
        <v>0</v>
      </c>
      <c r="D1730" s="52">
        <f>'SS taxation calculator'!$C$7+B1730+'SS taxation calculator'!$C$8+'SS taxation calculator'!$C$9*0.5-'Line By Line'!$E$12</f>
        <v>671000</v>
      </c>
      <c r="E1730" s="52">
        <f>IF(D1730&lt;'Line By Line'!$E$14,0,MIN(D1730-'Line By Line'!$E$14,'Line By Line'!$E$16))</f>
        <v>12000</v>
      </c>
      <c r="F1730" s="52">
        <f t="shared" si="3"/>
        <v>0</v>
      </c>
      <c r="G1730" s="51" t="str">
        <f t="shared" si="4"/>
        <v>50% of All SS</v>
      </c>
      <c r="H1730" s="51">
        <f>IF('Line By Line'!$E$14&lt;D1730,D1730-'Line By Line'!$E$14-E1730,0)</f>
        <v>627000</v>
      </c>
      <c r="I1730" s="52">
        <f>H1730*'SS taxation calculator'!$E$32</f>
        <v>532950</v>
      </c>
      <c r="J1730" s="52">
        <f t="shared" si="5"/>
        <v>0</v>
      </c>
      <c r="K1730" s="204" t="str">
        <f t="shared" si="6"/>
        <v>#DIV/0!</v>
      </c>
      <c r="L1730" s="54" t="str">
        <f>CONCATENATE("Adding $",ROUND(B1730/1000,1),"K actually added $",ROUND((B1730+(J1730-'SS taxation calculator'!$G$8))/1000,1),"K")</f>
        <v>Adding $671K actually added $671K</v>
      </c>
      <c r="M1730" s="61">
        <f>'SS taxation calculator'!$C$7+'SS taxation calculator'!$C$8+'SS taxation calculator'!$C$9+B1730</f>
        <v>671000</v>
      </c>
      <c r="N1730" s="55">
        <f>J1730+B1730+'SS taxation calculator'!$C$7</f>
        <v>671000</v>
      </c>
      <c r="O1730" s="55">
        <f t="shared" si="15"/>
        <v>31500</v>
      </c>
      <c r="P1730" s="132">
        <f>VLOOKUP('SS taxation calculator'!$C$12,'SS taxation calculator'!$BC$6:$BF$16,3,FALSE)</f>
        <v>0</v>
      </c>
      <c r="Q1730" s="132">
        <f>VLOOKUP('SS taxation calculator'!$C$12,'SS taxation calculator'!$BC$6:$BF$16,4,FALSE)</f>
        <v>0</v>
      </c>
      <c r="R1730" s="132">
        <f t="shared" si="8"/>
        <v>1</v>
      </c>
      <c r="S1730" s="205">
        <f>VLOOKUP('SS taxation calculator'!$C$12,'SS taxation calculator'!$BC$6:$BF$16,2,FALSE)</f>
        <v>0</v>
      </c>
      <c r="T1730" s="132">
        <f t="shared" si="9"/>
        <v>0</v>
      </c>
    </row>
    <row r="1731" ht="15.75" customHeight="1">
      <c r="A1731" s="55">
        <f t="shared" si="17"/>
        <v>640500</v>
      </c>
      <c r="B1731" s="52">
        <f t="shared" si="14"/>
        <v>672000</v>
      </c>
      <c r="C1731" s="51">
        <f>'SS taxation calculator'!$G$7</f>
        <v>0</v>
      </c>
      <c r="D1731" s="52">
        <f>'SS taxation calculator'!$C$7+B1731+'SS taxation calculator'!$C$8+'SS taxation calculator'!$C$9*0.5-'Line By Line'!$E$12</f>
        <v>672000</v>
      </c>
      <c r="E1731" s="52">
        <f>IF(D1731&lt;'Line By Line'!$E$14,0,MIN(D1731-'Line By Line'!$E$14,'Line By Line'!$E$16))</f>
        <v>12000</v>
      </c>
      <c r="F1731" s="52">
        <f t="shared" si="3"/>
        <v>0</v>
      </c>
      <c r="G1731" s="51" t="str">
        <f t="shared" si="4"/>
        <v>50% of All SS</v>
      </c>
      <c r="H1731" s="51">
        <f>IF('Line By Line'!$E$14&lt;D1731,D1731-'Line By Line'!$E$14-E1731,0)</f>
        <v>628000</v>
      </c>
      <c r="I1731" s="52">
        <f>H1731*'SS taxation calculator'!$E$32</f>
        <v>533800</v>
      </c>
      <c r="J1731" s="52">
        <f t="shared" si="5"/>
        <v>0</v>
      </c>
      <c r="K1731" s="204" t="str">
        <f t="shared" si="6"/>
        <v>#DIV/0!</v>
      </c>
      <c r="L1731" s="54" t="str">
        <f>CONCATENATE("Adding $",ROUND(B1731/1000,1),"K actually added $",ROUND((B1731+(J1731-'SS taxation calculator'!$G$8))/1000,1),"K")</f>
        <v>Adding $672K actually added $672K</v>
      </c>
      <c r="M1731" s="61">
        <f>'SS taxation calculator'!$C$7+'SS taxation calculator'!$C$8+'SS taxation calculator'!$C$9+B1731</f>
        <v>672000</v>
      </c>
      <c r="N1731" s="55">
        <f>J1731+B1731+'SS taxation calculator'!$C$7</f>
        <v>672000</v>
      </c>
      <c r="O1731" s="55">
        <f t="shared" si="15"/>
        <v>31500</v>
      </c>
      <c r="P1731" s="132">
        <f>VLOOKUP('SS taxation calculator'!$C$12,'SS taxation calculator'!$BC$6:$BF$16,3,FALSE)</f>
        <v>0</v>
      </c>
      <c r="Q1731" s="132">
        <f>VLOOKUP('SS taxation calculator'!$C$12,'SS taxation calculator'!$BC$6:$BF$16,4,FALSE)</f>
        <v>0</v>
      </c>
      <c r="R1731" s="132">
        <f t="shared" si="8"/>
        <v>1</v>
      </c>
      <c r="S1731" s="205">
        <f>VLOOKUP('SS taxation calculator'!$C$12,'SS taxation calculator'!$BC$6:$BF$16,2,FALSE)</f>
        <v>0</v>
      </c>
      <c r="T1731" s="132">
        <f t="shared" si="9"/>
        <v>0</v>
      </c>
    </row>
    <row r="1732" ht="15.75" customHeight="1">
      <c r="A1732" s="55">
        <f t="shared" si="17"/>
        <v>641500</v>
      </c>
      <c r="B1732" s="52">
        <f t="shared" si="14"/>
        <v>673000</v>
      </c>
      <c r="C1732" s="51">
        <f>'SS taxation calculator'!$G$7</f>
        <v>0</v>
      </c>
      <c r="D1732" s="52">
        <f>'SS taxation calculator'!$C$7+B1732+'SS taxation calculator'!$C$8+'SS taxation calculator'!$C$9*0.5-'Line By Line'!$E$12</f>
        <v>673000</v>
      </c>
      <c r="E1732" s="52">
        <f>IF(D1732&lt;'Line By Line'!$E$14,0,MIN(D1732-'Line By Line'!$E$14,'Line By Line'!$E$16))</f>
        <v>12000</v>
      </c>
      <c r="F1732" s="52">
        <f t="shared" si="3"/>
        <v>0</v>
      </c>
      <c r="G1732" s="51" t="str">
        <f t="shared" si="4"/>
        <v>50% of All SS</v>
      </c>
      <c r="H1732" s="51">
        <f>IF('Line By Line'!$E$14&lt;D1732,D1732-'Line By Line'!$E$14-E1732,0)</f>
        <v>629000</v>
      </c>
      <c r="I1732" s="52">
        <f>H1732*'SS taxation calculator'!$E$32</f>
        <v>534650</v>
      </c>
      <c r="J1732" s="52">
        <f t="shared" si="5"/>
        <v>0</v>
      </c>
      <c r="K1732" s="204" t="str">
        <f t="shared" si="6"/>
        <v>#DIV/0!</v>
      </c>
      <c r="L1732" s="54" t="str">
        <f>CONCATENATE("Adding $",ROUND(B1732/1000,1),"K actually added $",ROUND((B1732+(J1732-'SS taxation calculator'!$G$8))/1000,1),"K")</f>
        <v>Adding $673K actually added $673K</v>
      </c>
      <c r="M1732" s="61">
        <f>'SS taxation calculator'!$C$7+'SS taxation calculator'!$C$8+'SS taxation calculator'!$C$9+B1732</f>
        <v>673000</v>
      </c>
      <c r="N1732" s="55">
        <f>J1732+B1732+'SS taxation calculator'!$C$7</f>
        <v>673000</v>
      </c>
      <c r="O1732" s="55">
        <f t="shared" si="15"/>
        <v>31500</v>
      </c>
      <c r="P1732" s="132">
        <f>VLOOKUP('SS taxation calculator'!$C$12,'SS taxation calculator'!$BC$6:$BF$16,3,FALSE)</f>
        <v>0</v>
      </c>
      <c r="Q1732" s="132">
        <f>VLOOKUP('SS taxation calculator'!$C$12,'SS taxation calculator'!$BC$6:$BF$16,4,FALSE)</f>
        <v>0</v>
      </c>
      <c r="R1732" s="132">
        <f t="shared" si="8"/>
        <v>1</v>
      </c>
      <c r="S1732" s="205">
        <f>VLOOKUP('SS taxation calculator'!$C$12,'SS taxation calculator'!$BC$6:$BF$16,2,FALSE)</f>
        <v>0</v>
      </c>
      <c r="T1732" s="132">
        <f t="shared" si="9"/>
        <v>0</v>
      </c>
    </row>
    <row r="1733" ht="15.75" customHeight="1">
      <c r="A1733" s="55">
        <f t="shared" si="17"/>
        <v>642500</v>
      </c>
      <c r="B1733" s="52">
        <f t="shared" si="14"/>
        <v>674000</v>
      </c>
      <c r="C1733" s="51">
        <f>'SS taxation calculator'!$G$7</f>
        <v>0</v>
      </c>
      <c r="D1733" s="52">
        <f>'SS taxation calculator'!$C$7+B1733+'SS taxation calculator'!$C$8+'SS taxation calculator'!$C$9*0.5-'Line By Line'!$E$12</f>
        <v>674000</v>
      </c>
      <c r="E1733" s="52">
        <f>IF(D1733&lt;'Line By Line'!$E$14,0,MIN(D1733-'Line By Line'!$E$14,'Line By Line'!$E$16))</f>
        <v>12000</v>
      </c>
      <c r="F1733" s="52">
        <f t="shared" si="3"/>
        <v>0</v>
      </c>
      <c r="G1733" s="51" t="str">
        <f t="shared" si="4"/>
        <v>50% of All SS</v>
      </c>
      <c r="H1733" s="51">
        <f>IF('Line By Line'!$E$14&lt;D1733,D1733-'Line By Line'!$E$14-E1733,0)</f>
        <v>630000</v>
      </c>
      <c r="I1733" s="52">
        <f>H1733*'SS taxation calculator'!$E$32</f>
        <v>535500</v>
      </c>
      <c r="J1733" s="52">
        <f t="shared" si="5"/>
        <v>0</v>
      </c>
      <c r="K1733" s="204" t="str">
        <f t="shared" si="6"/>
        <v>#DIV/0!</v>
      </c>
      <c r="L1733" s="54" t="str">
        <f>CONCATENATE("Adding $",ROUND(B1733/1000,1),"K actually added $",ROUND((B1733+(J1733-'SS taxation calculator'!$G$8))/1000,1),"K")</f>
        <v>Adding $674K actually added $674K</v>
      </c>
      <c r="M1733" s="61">
        <f>'SS taxation calculator'!$C$7+'SS taxation calculator'!$C$8+'SS taxation calculator'!$C$9+B1733</f>
        <v>674000</v>
      </c>
      <c r="N1733" s="55">
        <f>J1733+B1733+'SS taxation calculator'!$C$7</f>
        <v>674000</v>
      </c>
      <c r="O1733" s="55">
        <f t="shared" si="15"/>
        <v>31500</v>
      </c>
      <c r="P1733" s="132">
        <f>VLOOKUP('SS taxation calculator'!$C$12,'SS taxation calculator'!$BC$6:$BF$16,3,FALSE)</f>
        <v>0</v>
      </c>
      <c r="Q1733" s="132">
        <f>VLOOKUP('SS taxation calculator'!$C$12,'SS taxation calculator'!$BC$6:$BF$16,4,FALSE)</f>
        <v>0</v>
      </c>
      <c r="R1733" s="132">
        <f t="shared" si="8"/>
        <v>1</v>
      </c>
      <c r="S1733" s="205">
        <f>VLOOKUP('SS taxation calculator'!$C$12,'SS taxation calculator'!$BC$6:$BF$16,2,FALSE)</f>
        <v>0</v>
      </c>
      <c r="T1733" s="132">
        <f t="shared" si="9"/>
        <v>0</v>
      </c>
    </row>
    <row r="1734" ht="15.75" customHeight="1">
      <c r="A1734" s="55">
        <f t="shared" si="17"/>
        <v>643500</v>
      </c>
      <c r="B1734" s="52">
        <f t="shared" si="14"/>
        <v>675000</v>
      </c>
      <c r="C1734" s="51">
        <f>'SS taxation calculator'!$G$7</f>
        <v>0</v>
      </c>
      <c r="D1734" s="52">
        <f>'SS taxation calculator'!$C$7+B1734+'SS taxation calculator'!$C$8+'SS taxation calculator'!$C$9*0.5-'Line By Line'!$E$12</f>
        <v>675000</v>
      </c>
      <c r="E1734" s="52">
        <f>IF(D1734&lt;'Line By Line'!$E$14,0,MIN(D1734-'Line By Line'!$E$14,'Line By Line'!$E$16))</f>
        <v>12000</v>
      </c>
      <c r="F1734" s="52">
        <f t="shared" si="3"/>
        <v>0</v>
      </c>
      <c r="G1734" s="51" t="str">
        <f t="shared" si="4"/>
        <v>50% of All SS</v>
      </c>
      <c r="H1734" s="51">
        <f>IF('Line By Line'!$E$14&lt;D1734,D1734-'Line By Line'!$E$14-E1734,0)</f>
        <v>631000</v>
      </c>
      <c r="I1734" s="52">
        <f>H1734*'SS taxation calculator'!$E$32</f>
        <v>536350</v>
      </c>
      <c r="J1734" s="52">
        <f t="shared" si="5"/>
        <v>0</v>
      </c>
      <c r="K1734" s="204" t="str">
        <f t="shared" si="6"/>
        <v>#DIV/0!</v>
      </c>
      <c r="L1734" s="54" t="str">
        <f>CONCATENATE("Adding $",ROUND(B1734/1000,1),"K actually added $",ROUND((B1734+(J1734-'SS taxation calculator'!$G$8))/1000,1),"K")</f>
        <v>Adding $675K actually added $675K</v>
      </c>
      <c r="M1734" s="61">
        <f>'SS taxation calculator'!$C$7+'SS taxation calculator'!$C$8+'SS taxation calculator'!$C$9+B1734</f>
        <v>675000</v>
      </c>
      <c r="N1734" s="55">
        <f>J1734+B1734+'SS taxation calculator'!$C$7</f>
        <v>675000</v>
      </c>
      <c r="O1734" s="55">
        <f t="shared" si="15"/>
        <v>31500</v>
      </c>
      <c r="P1734" s="132">
        <f>VLOOKUP('SS taxation calculator'!$C$12,'SS taxation calculator'!$BC$6:$BF$16,3,FALSE)</f>
        <v>0</v>
      </c>
      <c r="Q1734" s="132">
        <f>VLOOKUP('SS taxation calculator'!$C$12,'SS taxation calculator'!$BC$6:$BF$16,4,FALSE)</f>
        <v>0</v>
      </c>
      <c r="R1734" s="132">
        <f t="shared" si="8"/>
        <v>1</v>
      </c>
      <c r="S1734" s="205">
        <f>VLOOKUP('SS taxation calculator'!$C$12,'SS taxation calculator'!$BC$6:$BF$16,2,FALSE)</f>
        <v>0</v>
      </c>
      <c r="T1734" s="132">
        <f t="shared" si="9"/>
        <v>0</v>
      </c>
    </row>
    <row r="1735" ht="15.75" customHeight="1">
      <c r="A1735" s="55">
        <f t="shared" si="17"/>
        <v>644500</v>
      </c>
      <c r="B1735" s="52">
        <f t="shared" si="14"/>
        <v>676000</v>
      </c>
      <c r="C1735" s="51">
        <f>'SS taxation calculator'!$G$7</f>
        <v>0</v>
      </c>
      <c r="D1735" s="52">
        <f>'SS taxation calculator'!$C$7+B1735+'SS taxation calculator'!$C$8+'SS taxation calculator'!$C$9*0.5-'Line By Line'!$E$12</f>
        <v>676000</v>
      </c>
      <c r="E1735" s="52">
        <f>IF(D1735&lt;'Line By Line'!$E$14,0,MIN(D1735-'Line By Line'!$E$14,'Line By Line'!$E$16))</f>
        <v>12000</v>
      </c>
      <c r="F1735" s="52">
        <f t="shared" si="3"/>
        <v>0</v>
      </c>
      <c r="G1735" s="51" t="str">
        <f t="shared" si="4"/>
        <v>50% of All SS</v>
      </c>
      <c r="H1735" s="51">
        <f>IF('Line By Line'!$E$14&lt;D1735,D1735-'Line By Line'!$E$14-E1735,0)</f>
        <v>632000</v>
      </c>
      <c r="I1735" s="52">
        <f>H1735*'SS taxation calculator'!$E$32</f>
        <v>537200</v>
      </c>
      <c r="J1735" s="52">
        <f t="shared" si="5"/>
        <v>0</v>
      </c>
      <c r="K1735" s="204" t="str">
        <f t="shared" si="6"/>
        <v>#DIV/0!</v>
      </c>
      <c r="L1735" s="54" t="str">
        <f>CONCATENATE("Adding $",ROUND(B1735/1000,1),"K actually added $",ROUND((B1735+(J1735-'SS taxation calculator'!$G$8))/1000,1),"K")</f>
        <v>Adding $676K actually added $676K</v>
      </c>
      <c r="M1735" s="61">
        <f>'SS taxation calculator'!$C$7+'SS taxation calculator'!$C$8+'SS taxation calculator'!$C$9+B1735</f>
        <v>676000</v>
      </c>
      <c r="N1735" s="55">
        <f>J1735+B1735+'SS taxation calculator'!$C$7</f>
        <v>676000</v>
      </c>
      <c r="O1735" s="55">
        <f t="shared" si="15"/>
        <v>31500</v>
      </c>
      <c r="P1735" s="132">
        <f>VLOOKUP('SS taxation calculator'!$C$12,'SS taxation calculator'!$BC$6:$BF$16,3,FALSE)</f>
        <v>0</v>
      </c>
      <c r="Q1735" s="132">
        <f>VLOOKUP('SS taxation calculator'!$C$12,'SS taxation calculator'!$BC$6:$BF$16,4,FALSE)</f>
        <v>0</v>
      </c>
      <c r="R1735" s="132">
        <f t="shared" si="8"/>
        <v>1</v>
      </c>
      <c r="S1735" s="205">
        <f>VLOOKUP('SS taxation calculator'!$C$12,'SS taxation calculator'!$BC$6:$BF$16,2,FALSE)</f>
        <v>0</v>
      </c>
      <c r="T1735" s="132">
        <f t="shared" si="9"/>
        <v>0</v>
      </c>
    </row>
    <row r="1736" ht="15.75" customHeight="1">
      <c r="A1736" s="55">
        <f t="shared" si="17"/>
        <v>645500</v>
      </c>
      <c r="B1736" s="52">
        <f t="shared" si="14"/>
        <v>677000</v>
      </c>
      <c r="C1736" s="51">
        <f>'SS taxation calculator'!$G$7</f>
        <v>0</v>
      </c>
      <c r="D1736" s="52">
        <f>'SS taxation calculator'!$C$7+B1736+'SS taxation calculator'!$C$8+'SS taxation calculator'!$C$9*0.5-'Line By Line'!$E$12</f>
        <v>677000</v>
      </c>
      <c r="E1736" s="52">
        <f>IF(D1736&lt;'Line By Line'!$E$14,0,MIN(D1736-'Line By Line'!$E$14,'Line By Line'!$E$16))</f>
        <v>12000</v>
      </c>
      <c r="F1736" s="52">
        <f t="shared" si="3"/>
        <v>0</v>
      </c>
      <c r="G1736" s="51" t="str">
        <f t="shared" si="4"/>
        <v>50% of All SS</v>
      </c>
      <c r="H1736" s="51">
        <f>IF('Line By Line'!$E$14&lt;D1736,D1736-'Line By Line'!$E$14-E1736,0)</f>
        <v>633000</v>
      </c>
      <c r="I1736" s="52">
        <f>H1736*'SS taxation calculator'!$E$32</f>
        <v>538050</v>
      </c>
      <c r="J1736" s="52">
        <f t="shared" si="5"/>
        <v>0</v>
      </c>
      <c r="K1736" s="204" t="str">
        <f t="shared" si="6"/>
        <v>#DIV/0!</v>
      </c>
      <c r="L1736" s="54" t="str">
        <f>CONCATENATE("Adding $",ROUND(B1736/1000,1),"K actually added $",ROUND((B1736+(J1736-'SS taxation calculator'!$G$8))/1000,1),"K")</f>
        <v>Adding $677K actually added $677K</v>
      </c>
      <c r="M1736" s="61">
        <f>'SS taxation calculator'!$C$7+'SS taxation calculator'!$C$8+'SS taxation calculator'!$C$9+B1736</f>
        <v>677000</v>
      </c>
      <c r="N1736" s="55">
        <f>J1736+B1736+'SS taxation calculator'!$C$7</f>
        <v>677000</v>
      </c>
      <c r="O1736" s="55">
        <f t="shared" si="15"/>
        <v>31500</v>
      </c>
      <c r="P1736" s="132">
        <f>VLOOKUP('SS taxation calculator'!$C$12,'SS taxation calculator'!$BC$6:$BF$16,3,FALSE)</f>
        <v>0</v>
      </c>
      <c r="Q1736" s="132">
        <f>VLOOKUP('SS taxation calculator'!$C$12,'SS taxation calculator'!$BC$6:$BF$16,4,FALSE)</f>
        <v>0</v>
      </c>
      <c r="R1736" s="132">
        <f t="shared" si="8"/>
        <v>1</v>
      </c>
      <c r="S1736" s="205">
        <f>VLOOKUP('SS taxation calculator'!$C$12,'SS taxation calculator'!$BC$6:$BF$16,2,FALSE)</f>
        <v>0</v>
      </c>
      <c r="T1736" s="132">
        <f t="shared" si="9"/>
        <v>0</v>
      </c>
    </row>
    <row r="1737" ht="15.75" customHeight="1">
      <c r="A1737" s="55">
        <f t="shared" si="17"/>
        <v>646500</v>
      </c>
      <c r="B1737" s="52">
        <f t="shared" si="14"/>
        <v>678000</v>
      </c>
      <c r="C1737" s="51">
        <f>'SS taxation calculator'!$G$7</f>
        <v>0</v>
      </c>
      <c r="D1737" s="52">
        <f>'SS taxation calculator'!$C$7+B1737+'SS taxation calculator'!$C$8+'SS taxation calculator'!$C$9*0.5-'Line By Line'!$E$12</f>
        <v>678000</v>
      </c>
      <c r="E1737" s="52">
        <f>IF(D1737&lt;'Line By Line'!$E$14,0,MIN(D1737-'Line By Line'!$E$14,'Line By Line'!$E$16))</f>
        <v>12000</v>
      </c>
      <c r="F1737" s="52">
        <f t="shared" si="3"/>
        <v>0</v>
      </c>
      <c r="G1737" s="51" t="str">
        <f t="shared" si="4"/>
        <v>50% of All SS</v>
      </c>
      <c r="H1737" s="51">
        <f>IF('Line By Line'!$E$14&lt;D1737,D1737-'Line By Line'!$E$14-E1737,0)</f>
        <v>634000</v>
      </c>
      <c r="I1737" s="52">
        <f>H1737*'SS taxation calculator'!$E$32</f>
        <v>538900</v>
      </c>
      <c r="J1737" s="52">
        <f t="shared" si="5"/>
        <v>0</v>
      </c>
      <c r="K1737" s="204" t="str">
        <f t="shared" si="6"/>
        <v>#DIV/0!</v>
      </c>
      <c r="L1737" s="54" t="str">
        <f>CONCATENATE("Adding $",ROUND(B1737/1000,1),"K actually added $",ROUND((B1737+(J1737-'SS taxation calculator'!$G$8))/1000,1),"K")</f>
        <v>Adding $678K actually added $678K</v>
      </c>
      <c r="M1737" s="61">
        <f>'SS taxation calculator'!$C$7+'SS taxation calculator'!$C$8+'SS taxation calculator'!$C$9+B1737</f>
        <v>678000</v>
      </c>
      <c r="N1737" s="55">
        <f>J1737+B1737+'SS taxation calculator'!$C$7</f>
        <v>678000</v>
      </c>
      <c r="O1737" s="55">
        <f t="shared" si="15"/>
        <v>31500</v>
      </c>
      <c r="P1737" s="132">
        <f>VLOOKUP('SS taxation calculator'!$C$12,'SS taxation calculator'!$BC$6:$BF$16,3,FALSE)</f>
        <v>0</v>
      </c>
      <c r="Q1737" s="132">
        <f>VLOOKUP('SS taxation calculator'!$C$12,'SS taxation calculator'!$BC$6:$BF$16,4,FALSE)</f>
        <v>0</v>
      </c>
      <c r="R1737" s="132">
        <f t="shared" si="8"/>
        <v>1</v>
      </c>
      <c r="S1737" s="205">
        <f>VLOOKUP('SS taxation calculator'!$C$12,'SS taxation calculator'!$BC$6:$BF$16,2,FALSE)</f>
        <v>0</v>
      </c>
      <c r="T1737" s="132">
        <f t="shared" si="9"/>
        <v>0</v>
      </c>
    </row>
    <row r="1738" ht="15.75" customHeight="1">
      <c r="A1738" s="55">
        <f t="shared" si="17"/>
        <v>647500</v>
      </c>
      <c r="B1738" s="52">
        <f t="shared" si="14"/>
        <v>679000</v>
      </c>
      <c r="C1738" s="51">
        <f>'SS taxation calculator'!$G$7</f>
        <v>0</v>
      </c>
      <c r="D1738" s="52">
        <f>'SS taxation calculator'!$C$7+B1738+'SS taxation calculator'!$C$8+'SS taxation calculator'!$C$9*0.5-'Line By Line'!$E$12</f>
        <v>679000</v>
      </c>
      <c r="E1738" s="52">
        <f>IF(D1738&lt;'Line By Line'!$E$14,0,MIN(D1738-'Line By Line'!$E$14,'Line By Line'!$E$16))</f>
        <v>12000</v>
      </c>
      <c r="F1738" s="52">
        <f t="shared" si="3"/>
        <v>0</v>
      </c>
      <c r="G1738" s="51" t="str">
        <f t="shared" si="4"/>
        <v>50% of All SS</v>
      </c>
      <c r="H1738" s="51">
        <f>IF('Line By Line'!$E$14&lt;D1738,D1738-'Line By Line'!$E$14-E1738,0)</f>
        <v>635000</v>
      </c>
      <c r="I1738" s="52">
        <f>H1738*'SS taxation calculator'!$E$32</f>
        <v>539750</v>
      </c>
      <c r="J1738" s="52">
        <f t="shared" si="5"/>
        <v>0</v>
      </c>
      <c r="K1738" s="204" t="str">
        <f t="shared" si="6"/>
        <v>#DIV/0!</v>
      </c>
      <c r="L1738" s="54" t="str">
        <f>CONCATENATE("Adding $",ROUND(B1738/1000,1),"K actually added $",ROUND((B1738+(J1738-'SS taxation calculator'!$G$8))/1000,1),"K")</f>
        <v>Adding $679K actually added $679K</v>
      </c>
      <c r="M1738" s="61">
        <f>'SS taxation calculator'!$C$7+'SS taxation calculator'!$C$8+'SS taxation calculator'!$C$9+B1738</f>
        <v>679000</v>
      </c>
      <c r="N1738" s="55">
        <f>J1738+B1738+'SS taxation calculator'!$C$7</f>
        <v>679000</v>
      </c>
      <c r="O1738" s="55">
        <f t="shared" si="15"/>
        <v>31500</v>
      </c>
      <c r="P1738" s="132">
        <f>VLOOKUP('SS taxation calculator'!$C$12,'SS taxation calculator'!$BC$6:$BF$16,3,FALSE)</f>
        <v>0</v>
      </c>
      <c r="Q1738" s="132">
        <f>VLOOKUP('SS taxation calculator'!$C$12,'SS taxation calculator'!$BC$6:$BF$16,4,FALSE)</f>
        <v>0</v>
      </c>
      <c r="R1738" s="132">
        <f t="shared" si="8"/>
        <v>1</v>
      </c>
      <c r="S1738" s="205">
        <f>VLOOKUP('SS taxation calculator'!$C$12,'SS taxation calculator'!$BC$6:$BF$16,2,FALSE)</f>
        <v>0</v>
      </c>
      <c r="T1738" s="132">
        <f t="shared" si="9"/>
        <v>0</v>
      </c>
    </row>
    <row r="1739" ht="15.75" customHeight="1">
      <c r="A1739" s="55">
        <f t="shared" si="17"/>
        <v>648500</v>
      </c>
      <c r="B1739" s="52">
        <f t="shared" si="14"/>
        <v>680000</v>
      </c>
      <c r="C1739" s="51">
        <f>'SS taxation calculator'!$G$7</f>
        <v>0</v>
      </c>
      <c r="D1739" s="52">
        <f>'SS taxation calculator'!$C$7+B1739+'SS taxation calculator'!$C$8+'SS taxation calculator'!$C$9*0.5-'Line By Line'!$E$12</f>
        <v>680000</v>
      </c>
      <c r="E1739" s="52">
        <f>IF(D1739&lt;'Line By Line'!$E$14,0,MIN(D1739-'Line By Line'!$E$14,'Line By Line'!$E$16))</f>
        <v>12000</v>
      </c>
      <c r="F1739" s="52">
        <f t="shared" si="3"/>
        <v>0</v>
      </c>
      <c r="G1739" s="51" t="str">
        <f t="shared" si="4"/>
        <v>50% of All SS</v>
      </c>
      <c r="H1739" s="51">
        <f>IF('Line By Line'!$E$14&lt;D1739,D1739-'Line By Line'!$E$14-E1739,0)</f>
        <v>636000</v>
      </c>
      <c r="I1739" s="52">
        <f>H1739*'SS taxation calculator'!$E$32</f>
        <v>540600</v>
      </c>
      <c r="J1739" s="52">
        <f t="shared" si="5"/>
        <v>0</v>
      </c>
      <c r="K1739" s="204" t="str">
        <f t="shared" si="6"/>
        <v>#DIV/0!</v>
      </c>
      <c r="L1739" s="54" t="str">
        <f>CONCATENATE("Adding $",ROUND(B1739/1000,1),"K actually added $",ROUND((B1739+(J1739-'SS taxation calculator'!$G$8))/1000,1),"K")</f>
        <v>Adding $680K actually added $680K</v>
      </c>
      <c r="M1739" s="61">
        <f>'SS taxation calculator'!$C$7+'SS taxation calculator'!$C$8+'SS taxation calculator'!$C$9+B1739</f>
        <v>680000</v>
      </c>
      <c r="N1739" s="55">
        <f>J1739+B1739+'SS taxation calculator'!$C$7</f>
        <v>680000</v>
      </c>
      <c r="O1739" s="55">
        <f t="shared" si="15"/>
        <v>31500</v>
      </c>
      <c r="P1739" s="132">
        <f>VLOOKUP('SS taxation calculator'!$C$12,'SS taxation calculator'!$BC$6:$BF$16,3,FALSE)</f>
        <v>0</v>
      </c>
      <c r="Q1739" s="132">
        <f>VLOOKUP('SS taxation calculator'!$C$12,'SS taxation calculator'!$BC$6:$BF$16,4,FALSE)</f>
        <v>0</v>
      </c>
      <c r="R1739" s="132">
        <f t="shared" si="8"/>
        <v>1</v>
      </c>
      <c r="S1739" s="205">
        <f>VLOOKUP('SS taxation calculator'!$C$12,'SS taxation calculator'!$BC$6:$BF$16,2,FALSE)</f>
        <v>0</v>
      </c>
      <c r="T1739" s="132">
        <f t="shared" si="9"/>
        <v>0</v>
      </c>
    </row>
    <row r="1740" ht="15.75" customHeight="1">
      <c r="A1740" s="55">
        <f t="shared" si="17"/>
        <v>649500</v>
      </c>
      <c r="B1740" s="52">
        <f t="shared" si="14"/>
        <v>681000</v>
      </c>
      <c r="C1740" s="51">
        <f>'SS taxation calculator'!$G$7</f>
        <v>0</v>
      </c>
      <c r="D1740" s="52">
        <f>'SS taxation calculator'!$C$7+B1740+'SS taxation calculator'!$C$8+'SS taxation calculator'!$C$9*0.5-'Line By Line'!$E$12</f>
        <v>681000</v>
      </c>
      <c r="E1740" s="52">
        <f>IF(D1740&lt;'Line By Line'!$E$14,0,MIN(D1740-'Line By Line'!$E$14,'Line By Line'!$E$16))</f>
        <v>12000</v>
      </c>
      <c r="F1740" s="52">
        <f t="shared" si="3"/>
        <v>0</v>
      </c>
      <c r="G1740" s="51" t="str">
        <f t="shared" si="4"/>
        <v>50% of All SS</v>
      </c>
      <c r="H1740" s="51">
        <f>IF('Line By Line'!$E$14&lt;D1740,D1740-'Line By Line'!$E$14-E1740,0)</f>
        <v>637000</v>
      </c>
      <c r="I1740" s="52">
        <f>H1740*'SS taxation calculator'!$E$32</f>
        <v>541450</v>
      </c>
      <c r="J1740" s="52">
        <f t="shared" si="5"/>
        <v>0</v>
      </c>
      <c r="K1740" s="204" t="str">
        <f t="shared" si="6"/>
        <v>#DIV/0!</v>
      </c>
      <c r="L1740" s="54" t="str">
        <f>CONCATENATE("Adding $",ROUND(B1740/1000,1),"K actually added $",ROUND((B1740+(J1740-'SS taxation calculator'!$G$8))/1000,1),"K")</f>
        <v>Adding $681K actually added $681K</v>
      </c>
      <c r="M1740" s="61">
        <f>'SS taxation calculator'!$C$7+'SS taxation calculator'!$C$8+'SS taxation calculator'!$C$9+B1740</f>
        <v>681000</v>
      </c>
      <c r="N1740" s="55">
        <f>J1740+B1740+'SS taxation calculator'!$C$7</f>
        <v>681000</v>
      </c>
      <c r="O1740" s="55">
        <f t="shared" si="15"/>
        <v>31500</v>
      </c>
      <c r="P1740" s="132">
        <f>VLOOKUP('SS taxation calculator'!$C$12,'SS taxation calculator'!$BC$6:$BF$16,3,FALSE)</f>
        <v>0</v>
      </c>
      <c r="Q1740" s="132">
        <f>VLOOKUP('SS taxation calculator'!$C$12,'SS taxation calculator'!$BC$6:$BF$16,4,FALSE)</f>
        <v>0</v>
      </c>
      <c r="R1740" s="132">
        <f t="shared" si="8"/>
        <v>1</v>
      </c>
      <c r="S1740" s="205">
        <f>VLOOKUP('SS taxation calculator'!$C$12,'SS taxation calculator'!$BC$6:$BF$16,2,FALSE)</f>
        <v>0</v>
      </c>
      <c r="T1740" s="132">
        <f t="shared" si="9"/>
        <v>0</v>
      </c>
    </row>
    <row r="1741" ht="15.75" customHeight="1">
      <c r="A1741" s="55">
        <f t="shared" si="17"/>
        <v>650500</v>
      </c>
      <c r="B1741" s="52">
        <f t="shared" si="14"/>
        <v>682000</v>
      </c>
      <c r="C1741" s="51">
        <f>'SS taxation calculator'!$G$7</f>
        <v>0</v>
      </c>
      <c r="D1741" s="52">
        <f>'SS taxation calculator'!$C$7+B1741+'SS taxation calculator'!$C$8+'SS taxation calculator'!$C$9*0.5-'Line By Line'!$E$12</f>
        <v>682000</v>
      </c>
      <c r="E1741" s="52">
        <f>IF(D1741&lt;'Line By Line'!$E$14,0,MIN(D1741-'Line By Line'!$E$14,'Line By Line'!$E$16))</f>
        <v>12000</v>
      </c>
      <c r="F1741" s="52">
        <f t="shared" si="3"/>
        <v>0</v>
      </c>
      <c r="G1741" s="51" t="str">
        <f t="shared" si="4"/>
        <v>50% of All SS</v>
      </c>
      <c r="H1741" s="51">
        <f>IF('Line By Line'!$E$14&lt;D1741,D1741-'Line By Line'!$E$14-E1741,0)</f>
        <v>638000</v>
      </c>
      <c r="I1741" s="52">
        <f>H1741*'SS taxation calculator'!$E$32</f>
        <v>542300</v>
      </c>
      <c r="J1741" s="52">
        <f t="shared" si="5"/>
        <v>0</v>
      </c>
      <c r="K1741" s="204" t="str">
        <f t="shared" si="6"/>
        <v>#DIV/0!</v>
      </c>
      <c r="L1741" s="54" t="str">
        <f>CONCATENATE("Adding $",ROUND(B1741/1000,1),"K actually added $",ROUND((B1741+(J1741-'SS taxation calculator'!$G$8))/1000,1),"K")</f>
        <v>Adding $682K actually added $682K</v>
      </c>
      <c r="M1741" s="61">
        <f>'SS taxation calculator'!$C$7+'SS taxation calculator'!$C$8+'SS taxation calculator'!$C$9+B1741</f>
        <v>682000</v>
      </c>
      <c r="N1741" s="55">
        <f>J1741+B1741+'SS taxation calculator'!$C$7</f>
        <v>682000</v>
      </c>
      <c r="O1741" s="55">
        <f t="shared" si="15"/>
        <v>31500</v>
      </c>
      <c r="P1741" s="132">
        <f>VLOOKUP('SS taxation calculator'!$C$12,'SS taxation calculator'!$BC$6:$BF$16,3,FALSE)</f>
        <v>0</v>
      </c>
      <c r="Q1741" s="132">
        <f>VLOOKUP('SS taxation calculator'!$C$12,'SS taxation calculator'!$BC$6:$BF$16,4,FALSE)</f>
        <v>0</v>
      </c>
      <c r="R1741" s="132">
        <f t="shared" si="8"/>
        <v>1</v>
      </c>
      <c r="S1741" s="205">
        <f>VLOOKUP('SS taxation calculator'!$C$12,'SS taxation calculator'!$BC$6:$BF$16,2,FALSE)</f>
        <v>0</v>
      </c>
      <c r="T1741" s="132">
        <f t="shared" si="9"/>
        <v>0</v>
      </c>
    </row>
    <row r="1742" ht="15.75" customHeight="1">
      <c r="A1742" s="55">
        <f t="shared" si="17"/>
        <v>651500</v>
      </c>
      <c r="B1742" s="52">
        <f t="shared" si="14"/>
        <v>683000</v>
      </c>
      <c r="C1742" s="51">
        <f>'SS taxation calculator'!$G$7</f>
        <v>0</v>
      </c>
      <c r="D1742" s="52">
        <f>'SS taxation calculator'!$C$7+B1742+'SS taxation calculator'!$C$8+'SS taxation calculator'!$C$9*0.5-'Line By Line'!$E$12</f>
        <v>683000</v>
      </c>
      <c r="E1742" s="52">
        <f>IF(D1742&lt;'Line By Line'!$E$14,0,MIN(D1742-'Line By Line'!$E$14,'Line By Line'!$E$16))</f>
        <v>12000</v>
      </c>
      <c r="F1742" s="52">
        <f t="shared" si="3"/>
        <v>0</v>
      </c>
      <c r="G1742" s="51" t="str">
        <f t="shared" si="4"/>
        <v>50% of All SS</v>
      </c>
      <c r="H1742" s="51">
        <f>IF('Line By Line'!$E$14&lt;D1742,D1742-'Line By Line'!$E$14-E1742,0)</f>
        <v>639000</v>
      </c>
      <c r="I1742" s="52">
        <f>H1742*'SS taxation calculator'!$E$32</f>
        <v>543150</v>
      </c>
      <c r="J1742" s="52">
        <f t="shared" si="5"/>
        <v>0</v>
      </c>
      <c r="K1742" s="204" t="str">
        <f t="shared" si="6"/>
        <v>#DIV/0!</v>
      </c>
      <c r="L1742" s="54" t="str">
        <f>CONCATENATE("Adding $",ROUND(B1742/1000,1),"K actually added $",ROUND((B1742+(J1742-'SS taxation calculator'!$G$8))/1000,1),"K")</f>
        <v>Adding $683K actually added $683K</v>
      </c>
      <c r="M1742" s="61">
        <f>'SS taxation calculator'!$C$7+'SS taxation calculator'!$C$8+'SS taxation calculator'!$C$9+B1742</f>
        <v>683000</v>
      </c>
      <c r="N1742" s="55">
        <f>J1742+B1742+'SS taxation calculator'!$C$7</f>
        <v>683000</v>
      </c>
      <c r="O1742" s="55">
        <f t="shared" si="15"/>
        <v>31500</v>
      </c>
      <c r="P1742" s="132">
        <f>VLOOKUP('SS taxation calculator'!$C$12,'SS taxation calculator'!$BC$6:$BF$16,3,FALSE)</f>
        <v>0</v>
      </c>
      <c r="Q1742" s="132">
        <f>VLOOKUP('SS taxation calculator'!$C$12,'SS taxation calculator'!$BC$6:$BF$16,4,FALSE)</f>
        <v>0</v>
      </c>
      <c r="R1742" s="132">
        <f t="shared" si="8"/>
        <v>1</v>
      </c>
      <c r="S1742" s="205">
        <f>VLOOKUP('SS taxation calculator'!$C$12,'SS taxation calculator'!$BC$6:$BF$16,2,FALSE)</f>
        <v>0</v>
      </c>
      <c r="T1742" s="132">
        <f t="shared" si="9"/>
        <v>0</v>
      </c>
    </row>
    <row r="1743" ht="15.75" customHeight="1">
      <c r="A1743" s="55">
        <f t="shared" si="17"/>
        <v>652500</v>
      </c>
      <c r="B1743" s="52">
        <f t="shared" si="14"/>
        <v>684000</v>
      </c>
      <c r="C1743" s="51">
        <f>'SS taxation calculator'!$G$7</f>
        <v>0</v>
      </c>
      <c r="D1743" s="52">
        <f>'SS taxation calculator'!$C$7+B1743+'SS taxation calculator'!$C$8+'SS taxation calculator'!$C$9*0.5-'Line By Line'!$E$12</f>
        <v>684000</v>
      </c>
      <c r="E1743" s="52">
        <f>IF(D1743&lt;'Line By Line'!$E$14,0,MIN(D1743-'Line By Line'!$E$14,'Line By Line'!$E$16))</f>
        <v>12000</v>
      </c>
      <c r="F1743" s="52">
        <f t="shared" si="3"/>
        <v>0</v>
      </c>
      <c r="G1743" s="51" t="str">
        <f t="shared" si="4"/>
        <v>50% of All SS</v>
      </c>
      <c r="H1743" s="51">
        <f>IF('Line By Line'!$E$14&lt;D1743,D1743-'Line By Line'!$E$14-E1743,0)</f>
        <v>640000</v>
      </c>
      <c r="I1743" s="52">
        <f>H1743*'SS taxation calculator'!$E$32</f>
        <v>544000</v>
      </c>
      <c r="J1743" s="52">
        <f t="shared" si="5"/>
        <v>0</v>
      </c>
      <c r="K1743" s="204" t="str">
        <f t="shared" si="6"/>
        <v>#DIV/0!</v>
      </c>
      <c r="L1743" s="54" t="str">
        <f>CONCATENATE("Adding $",ROUND(B1743/1000,1),"K actually added $",ROUND((B1743+(J1743-'SS taxation calculator'!$G$8))/1000,1),"K")</f>
        <v>Adding $684K actually added $684K</v>
      </c>
      <c r="M1743" s="61">
        <f>'SS taxation calculator'!$C$7+'SS taxation calculator'!$C$8+'SS taxation calculator'!$C$9+B1743</f>
        <v>684000</v>
      </c>
      <c r="N1743" s="55">
        <f>J1743+B1743+'SS taxation calculator'!$C$7</f>
        <v>684000</v>
      </c>
      <c r="O1743" s="55">
        <f t="shared" si="15"/>
        <v>31500</v>
      </c>
      <c r="P1743" s="132">
        <f>VLOOKUP('SS taxation calculator'!$C$12,'SS taxation calculator'!$BC$6:$BF$16,3,FALSE)</f>
        <v>0</v>
      </c>
      <c r="Q1743" s="132">
        <f>VLOOKUP('SS taxation calculator'!$C$12,'SS taxation calculator'!$BC$6:$BF$16,4,FALSE)</f>
        <v>0</v>
      </c>
      <c r="R1743" s="132">
        <f t="shared" si="8"/>
        <v>1</v>
      </c>
      <c r="S1743" s="205">
        <f>VLOOKUP('SS taxation calculator'!$C$12,'SS taxation calculator'!$BC$6:$BF$16,2,FALSE)</f>
        <v>0</v>
      </c>
      <c r="T1743" s="132">
        <f t="shared" si="9"/>
        <v>0</v>
      </c>
    </row>
    <row r="1744" ht="15.75" customHeight="1">
      <c r="A1744" s="55">
        <f t="shared" si="17"/>
        <v>653500</v>
      </c>
      <c r="B1744" s="52">
        <f t="shared" si="14"/>
        <v>685000</v>
      </c>
      <c r="C1744" s="51">
        <f>'SS taxation calculator'!$G$7</f>
        <v>0</v>
      </c>
      <c r="D1744" s="52">
        <f>'SS taxation calculator'!$C$7+B1744+'SS taxation calculator'!$C$8+'SS taxation calculator'!$C$9*0.5-'Line By Line'!$E$12</f>
        <v>685000</v>
      </c>
      <c r="E1744" s="52">
        <f>IF(D1744&lt;'Line By Line'!$E$14,0,MIN(D1744-'Line By Line'!$E$14,'Line By Line'!$E$16))</f>
        <v>12000</v>
      </c>
      <c r="F1744" s="52">
        <f t="shared" si="3"/>
        <v>0</v>
      </c>
      <c r="G1744" s="51" t="str">
        <f t="shared" si="4"/>
        <v>50% of All SS</v>
      </c>
      <c r="H1744" s="51">
        <f>IF('Line By Line'!$E$14&lt;D1744,D1744-'Line By Line'!$E$14-E1744,0)</f>
        <v>641000</v>
      </c>
      <c r="I1744" s="52">
        <f>H1744*'SS taxation calculator'!$E$32</f>
        <v>544850</v>
      </c>
      <c r="J1744" s="52">
        <f t="shared" si="5"/>
        <v>0</v>
      </c>
      <c r="K1744" s="204" t="str">
        <f t="shared" si="6"/>
        <v>#DIV/0!</v>
      </c>
      <c r="L1744" s="54" t="str">
        <f>CONCATENATE("Adding $",ROUND(B1744/1000,1),"K actually added $",ROUND((B1744+(J1744-'SS taxation calculator'!$G$8))/1000,1),"K")</f>
        <v>Adding $685K actually added $685K</v>
      </c>
      <c r="M1744" s="61">
        <f>'SS taxation calculator'!$C$7+'SS taxation calculator'!$C$8+'SS taxation calculator'!$C$9+B1744</f>
        <v>685000</v>
      </c>
      <c r="N1744" s="55">
        <f>J1744+B1744+'SS taxation calculator'!$C$7</f>
        <v>685000</v>
      </c>
      <c r="O1744" s="55">
        <f t="shared" si="15"/>
        <v>31500</v>
      </c>
      <c r="P1744" s="132">
        <f>VLOOKUP('SS taxation calculator'!$C$12,'SS taxation calculator'!$BC$6:$BF$16,3,FALSE)</f>
        <v>0</v>
      </c>
      <c r="Q1744" s="132">
        <f>VLOOKUP('SS taxation calculator'!$C$12,'SS taxation calculator'!$BC$6:$BF$16,4,FALSE)</f>
        <v>0</v>
      </c>
      <c r="R1744" s="132">
        <f t="shared" si="8"/>
        <v>1</v>
      </c>
      <c r="S1744" s="205">
        <f>VLOOKUP('SS taxation calculator'!$C$12,'SS taxation calculator'!$BC$6:$BF$16,2,FALSE)</f>
        <v>0</v>
      </c>
      <c r="T1744" s="132">
        <f t="shared" si="9"/>
        <v>0</v>
      </c>
    </row>
    <row r="1745" ht="15.75" customHeight="1">
      <c r="A1745" s="55">
        <f t="shared" si="17"/>
        <v>654500</v>
      </c>
      <c r="B1745" s="52">
        <f t="shared" si="14"/>
        <v>686000</v>
      </c>
      <c r="C1745" s="51">
        <f>'SS taxation calculator'!$G$7</f>
        <v>0</v>
      </c>
      <c r="D1745" s="52">
        <f>'SS taxation calculator'!$C$7+B1745+'SS taxation calculator'!$C$8+'SS taxation calculator'!$C$9*0.5-'Line By Line'!$E$12</f>
        <v>686000</v>
      </c>
      <c r="E1745" s="52">
        <f>IF(D1745&lt;'Line By Line'!$E$14,0,MIN(D1745-'Line By Line'!$E$14,'Line By Line'!$E$16))</f>
        <v>12000</v>
      </c>
      <c r="F1745" s="52">
        <f t="shared" si="3"/>
        <v>0</v>
      </c>
      <c r="G1745" s="51" t="str">
        <f t="shared" si="4"/>
        <v>50% of All SS</v>
      </c>
      <c r="H1745" s="51">
        <f>IF('Line By Line'!$E$14&lt;D1745,D1745-'Line By Line'!$E$14-E1745,0)</f>
        <v>642000</v>
      </c>
      <c r="I1745" s="52">
        <f>H1745*'SS taxation calculator'!$E$32</f>
        <v>545700</v>
      </c>
      <c r="J1745" s="52">
        <f t="shared" si="5"/>
        <v>0</v>
      </c>
      <c r="K1745" s="204" t="str">
        <f t="shared" si="6"/>
        <v>#DIV/0!</v>
      </c>
      <c r="L1745" s="54" t="str">
        <f>CONCATENATE("Adding $",ROUND(B1745/1000,1),"K actually added $",ROUND((B1745+(J1745-'SS taxation calculator'!$G$8))/1000,1),"K")</f>
        <v>Adding $686K actually added $686K</v>
      </c>
      <c r="M1745" s="61">
        <f>'SS taxation calculator'!$C$7+'SS taxation calculator'!$C$8+'SS taxation calculator'!$C$9+B1745</f>
        <v>686000</v>
      </c>
      <c r="N1745" s="55">
        <f>J1745+B1745+'SS taxation calculator'!$C$7</f>
        <v>686000</v>
      </c>
      <c r="O1745" s="55">
        <f t="shared" si="15"/>
        <v>31500</v>
      </c>
      <c r="P1745" s="132">
        <f>VLOOKUP('SS taxation calculator'!$C$12,'SS taxation calculator'!$BC$6:$BF$16,3,FALSE)</f>
        <v>0</v>
      </c>
      <c r="Q1745" s="132">
        <f>VLOOKUP('SS taxation calculator'!$C$12,'SS taxation calculator'!$BC$6:$BF$16,4,FALSE)</f>
        <v>0</v>
      </c>
      <c r="R1745" s="132">
        <f t="shared" si="8"/>
        <v>1</v>
      </c>
      <c r="S1745" s="205">
        <f>VLOOKUP('SS taxation calculator'!$C$12,'SS taxation calculator'!$BC$6:$BF$16,2,FALSE)</f>
        <v>0</v>
      </c>
      <c r="T1745" s="132">
        <f t="shared" si="9"/>
        <v>0</v>
      </c>
    </row>
    <row r="1746" ht="15.75" customHeight="1">
      <c r="A1746" s="55">
        <f t="shared" si="17"/>
        <v>655500</v>
      </c>
      <c r="B1746" s="52">
        <f t="shared" si="14"/>
        <v>687000</v>
      </c>
      <c r="C1746" s="51">
        <f>'SS taxation calculator'!$G$7</f>
        <v>0</v>
      </c>
      <c r="D1746" s="52">
        <f>'SS taxation calculator'!$C$7+B1746+'SS taxation calculator'!$C$8+'SS taxation calculator'!$C$9*0.5-'Line By Line'!$E$12</f>
        <v>687000</v>
      </c>
      <c r="E1746" s="52">
        <f>IF(D1746&lt;'Line By Line'!$E$14,0,MIN(D1746-'Line By Line'!$E$14,'Line By Line'!$E$16))</f>
        <v>12000</v>
      </c>
      <c r="F1746" s="52">
        <f t="shared" si="3"/>
        <v>0</v>
      </c>
      <c r="G1746" s="51" t="str">
        <f t="shared" si="4"/>
        <v>50% of All SS</v>
      </c>
      <c r="H1746" s="51">
        <f>IF('Line By Line'!$E$14&lt;D1746,D1746-'Line By Line'!$E$14-E1746,0)</f>
        <v>643000</v>
      </c>
      <c r="I1746" s="52">
        <f>H1746*'SS taxation calculator'!$E$32</f>
        <v>546550</v>
      </c>
      <c r="J1746" s="52">
        <f t="shared" si="5"/>
        <v>0</v>
      </c>
      <c r="K1746" s="204" t="str">
        <f t="shared" si="6"/>
        <v>#DIV/0!</v>
      </c>
      <c r="L1746" s="54" t="str">
        <f>CONCATENATE("Adding $",ROUND(B1746/1000,1),"K actually added $",ROUND((B1746+(J1746-'SS taxation calculator'!$G$8))/1000,1),"K")</f>
        <v>Adding $687K actually added $687K</v>
      </c>
      <c r="M1746" s="61">
        <f>'SS taxation calculator'!$C$7+'SS taxation calculator'!$C$8+'SS taxation calculator'!$C$9+B1746</f>
        <v>687000</v>
      </c>
      <c r="N1746" s="55">
        <f>J1746+B1746+'SS taxation calculator'!$C$7</f>
        <v>687000</v>
      </c>
      <c r="O1746" s="55">
        <f t="shared" si="15"/>
        <v>31500</v>
      </c>
      <c r="P1746" s="132">
        <f>VLOOKUP('SS taxation calculator'!$C$12,'SS taxation calculator'!$BC$6:$BF$16,3,FALSE)</f>
        <v>0</v>
      </c>
      <c r="Q1746" s="132">
        <f>VLOOKUP('SS taxation calculator'!$C$12,'SS taxation calculator'!$BC$6:$BF$16,4,FALSE)</f>
        <v>0</v>
      </c>
      <c r="R1746" s="132">
        <f t="shared" si="8"/>
        <v>1</v>
      </c>
      <c r="S1746" s="205">
        <f>VLOOKUP('SS taxation calculator'!$C$12,'SS taxation calculator'!$BC$6:$BF$16,2,FALSE)</f>
        <v>0</v>
      </c>
      <c r="T1746" s="132">
        <f t="shared" si="9"/>
        <v>0</v>
      </c>
    </row>
    <row r="1747" ht="15.75" customHeight="1">
      <c r="A1747" s="55">
        <f t="shared" si="17"/>
        <v>656500</v>
      </c>
      <c r="B1747" s="52">
        <f t="shared" si="14"/>
        <v>688000</v>
      </c>
      <c r="C1747" s="51">
        <f>'SS taxation calculator'!$G$7</f>
        <v>0</v>
      </c>
      <c r="D1747" s="52">
        <f>'SS taxation calculator'!$C$7+B1747+'SS taxation calculator'!$C$8+'SS taxation calculator'!$C$9*0.5-'Line By Line'!$E$12</f>
        <v>688000</v>
      </c>
      <c r="E1747" s="52">
        <f>IF(D1747&lt;'Line By Line'!$E$14,0,MIN(D1747-'Line By Line'!$E$14,'Line By Line'!$E$16))</f>
        <v>12000</v>
      </c>
      <c r="F1747" s="52">
        <f t="shared" si="3"/>
        <v>0</v>
      </c>
      <c r="G1747" s="51" t="str">
        <f t="shared" si="4"/>
        <v>50% of All SS</v>
      </c>
      <c r="H1747" s="51">
        <f>IF('Line By Line'!$E$14&lt;D1747,D1747-'Line By Line'!$E$14-E1747,0)</f>
        <v>644000</v>
      </c>
      <c r="I1747" s="52">
        <f>H1747*'SS taxation calculator'!$E$32</f>
        <v>547400</v>
      </c>
      <c r="J1747" s="52">
        <f t="shared" si="5"/>
        <v>0</v>
      </c>
      <c r="K1747" s="204" t="str">
        <f t="shared" si="6"/>
        <v>#DIV/0!</v>
      </c>
      <c r="L1747" s="54" t="str">
        <f>CONCATENATE("Adding $",ROUND(B1747/1000,1),"K actually added $",ROUND((B1747+(J1747-'SS taxation calculator'!$G$8))/1000,1),"K")</f>
        <v>Adding $688K actually added $688K</v>
      </c>
      <c r="M1747" s="61">
        <f>'SS taxation calculator'!$C$7+'SS taxation calculator'!$C$8+'SS taxation calculator'!$C$9+B1747</f>
        <v>688000</v>
      </c>
      <c r="N1747" s="55">
        <f>J1747+B1747+'SS taxation calculator'!$C$7</f>
        <v>688000</v>
      </c>
      <c r="O1747" s="55">
        <f t="shared" si="15"/>
        <v>31500</v>
      </c>
      <c r="P1747" s="132">
        <f>VLOOKUP('SS taxation calculator'!$C$12,'SS taxation calculator'!$BC$6:$BF$16,3,FALSE)</f>
        <v>0</v>
      </c>
      <c r="Q1747" s="132">
        <f>VLOOKUP('SS taxation calculator'!$C$12,'SS taxation calculator'!$BC$6:$BF$16,4,FALSE)</f>
        <v>0</v>
      </c>
      <c r="R1747" s="132">
        <f t="shared" si="8"/>
        <v>1</v>
      </c>
      <c r="S1747" s="205">
        <f>VLOOKUP('SS taxation calculator'!$C$12,'SS taxation calculator'!$BC$6:$BF$16,2,FALSE)</f>
        <v>0</v>
      </c>
      <c r="T1747" s="132">
        <f t="shared" si="9"/>
        <v>0</v>
      </c>
    </row>
    <row r="1748" ht="15.75" customHeight="1">
      <c r="A1748" s="55">
        <f t="shared" si="17"/>
        <v>657500</v>
      </c>
      <c r="B1748" s="52">
        <f t="shared" si="14"/>
        <v>689000</v>
      </c>
      <c r="C1748" s="51">
        <f>'SS taxation calculator'!$G$7</f>
        <v>0</v>
      </c>
      <c r="D1748" s="52">
        <f>'SS taxation calculator'!$C$7+B1748+'SS taxation calculator'!$C$8+'SS taxation calculator'!$C$9*0.5-'Line By Line'!$E$12</f>
        <v>689000</v>
      </c>
      <c r="E1748" s="52">
        <f>IF(D1748&lt;'Line By Line'!$E$14,0,MIN(D1748-'Line By Line'!$E$14,'Line By Line'!$E$16))</f>
        <v>12000</v>
      </c>
      <c r="F1748" s="52">
        <f t="shared" si="3"/>
        <v>0</v>
      </c>
      <c r="G1748" s="51" t="str">
        <f t="shared" si="4"/>
        <v>50% of All SS</v>
      </c>
      <c r="H1748" s="51">
        <f>IF('Line By Line'!$E$14&lt;D1748,D1748-'Line By Line'!$E$14-E1748,0)</f>
        <v>645000</v>
      </c>
      <c r="I1748" s="52">
        <f>H1748*'SS taxation calculator'!$E$32</f>
        <v>548250</v>
      </c>
      <c r="J1748" s="52">
        <f t="shared" si="5"/>
        <v>0</v>
      </c>
      <c r="K1748" s="204" t="str">
        <f t="shared" si="6"/>
        <v>#DIV/0!</v>
      </c>
      <c r="L1748" s="54" t="str">
        <f>CONCATENATE("Adding $",ROUND(B1748/1000,1),"K actually added $",ROUND((B1748+(J1748-'SS taxation calculator'!$G$8))/1000,1),"K")</f>
        <v>Adding $689K actually added $689K</v>
      </c>
      <c r="M1748" s="61">
        <f>'SS taxation calculator'!$C$7+'SS taxation calculator'!$C$8+'SS taxation calculator'!$C$9+B1748</f>
        <v>689000</v>
      </c>
      <c r="N1748" s="55">
        <f>J1748+B1748+'SS taxation calculator'!$C$7</f>
        <v>689000</v>
      </c>
      <c r="O1748" s="55">
        <f t="shared" si="15"/>
        <v>31500</v>
      </c>
      <c r="P1748" s="132">
        <f>VLOOKUP('SS taxation calculator'!$C$12,'SS taxation calculator'!$BC$6:$BF$16,3,FALSE)</f>
        <v>0</v>
      </c>
      <c r="Q1748" s="132">
        <f>VLOOKUP('SS taxation calculator'!$C$12,'SS taxation calculator'!$BC$6:$BF$16,4,FALSE)</f>
        <v>0</v>
      </c>
      <c r="R1748" s="132">
        <f t="shared" si="8"/>
        <v>1</v>
      </c>
      <c r="S1748" s="205">
        <f>VLOOKUP('SS taxation calculator'!$C$12,'SS taxation calculator'!$BC$6:$BF$16,2,FALSE)</f>
        <v>0</v>
      </c>
      <c r="T1748" s="132">
        <f t="shared" si="9"/>
        <v>0</v>
      </c>
    </row>
    <row r="1749" ht="15.75" customHeight="1">
      <c r="A1749" s="55">
        <f t="shared" si="17"/>
        <v>658500</v>
      </c>
      <c r="B1749" s="52">
        <f t="shared" si="14"/>
        <v>690000</v>
      </c>
      <c r="C1749" s="51">
        <f>'SS taxation calculator'!$G$7</f>
        <v>0</v>
      </c>
      <c r="D1749" s="52">
        <f>'SS taxation calculator'!$C$7+B1749+'SS taxation calculator'!$C$8+'SS taxation calculator'!$C$9*0.5-'Line By Line'!$E$12</f>
        <v>690000</v>
      </c>
      <c r="E1749" s="52">
        <f>IF(D1749&lt;'Line By Line'!$E$14,0,MIN(D1749-'Line By Line'!$E$14,'Line By Line'!$E$16))</f>
        <v>12000</v>
      </c>
      <c r="F1749" s="52">
        <f t="shared" si="3"/>
        <v>0</v>
      </c>
      <c r="G1749" s="51" t="str">
        <f t="shared" si="4"/>
        <v>50% of All SS</v>
      </c>
      <c r="H1749" s="51">
        <f>IF('Line By Line'!$E$14&lt;D1749,D1749-'Line By Line'!$E$14-E1749,0)</f>
        <v>646000</v>
      </c>
      <c r="I1749" s="52">
        <f>H1749*'SS taxation calculator'!$E$32</f>
        <v>549100</v>
      </c>
      <c r="J1749" s="52">
        <f t="shared" si="5"/>
        <v>0</v>
      </c>
      <c r="K1749" s="204" t="str">
        <f t="shared" si="6"/>
        <v>#DIV/0!</v>
      </c>
      <c r="L1749" s="54" t="str">
        <f>CONCATENATE("Adding $",ROUND(B1749/1000,1),"K actually added $",ROUND((B1749+(J1749-'SS taxation calculator'!$G$8))/1000,1),"K")</f>
        <v>Adding $690K actually added $690K</v>
      </c>
      <c r="M1749" s="61">
        <f>'SS taxation calculator'!$C$7+'SS taxation calculator'!$C$8+'SS taxation calculator'!$C$9+B1749</f>
        <v>690000</v>
      </c>
      <c r="N1749" s="55">
        <f>J1749+B1749+'SS taxation calculator'!$C$7</f>
        <v>690000</v>
      </c>
      <c r="O1749" s="55">
        <f t="shared" si="15"/>
        <v>31500</v>
      </c>
      <c r="P1749" s="132">
        <f>VLOOKUP('SS taxation calculator'!$C$12,'SS taxation calculator'!$BC$6:$BF$16,3,FALSE)</f>
        <v>0</v>
      </c>
      <c r="Q1749" s="132">
        <f>VLOOKUP('SS taxation calculator'!$C$12,'SS taxation calculator'!$BC$6:$BF$16,4,FALSE)</f>
        <v>0</v>
      </c>
      <c r="R1749" s="132">
        <f t="shared" si="8"/>
        <v>1</v>
      </c>
      <c r="S1749" s="205">
        <f>VLOOKUP('SS taxation calculator'!$C$12,'SS taxation calculator'!$BC$6:$BF$16,2,FALSE)</f>
        <v>0</v>
      </c>
      <c r="T1749" s="132">
        <f t="shared" si="9"/>
        <v>0</v>
      </c>
    </row>
    <row r="1750" ht="15.75" customHeight="1">
      <c r="A1750" s="55">
        <f t="shared" si="17"/>
        <v>659500</v>
      </c>
      <c r="B1750" s="52">
        <f t="shared" si="14"/>
        <v>691000</v>
      </c>
      <c r="C1750" s="51">
        <f>'SS taxation calculator'!$G$7</f>
        <v>0</v>
      </c>
      <c r="D1750" s="52">
        <f>'SS taxation calculator'!$C$7+B1750+'SS taxation calculator'!$C$8+'SS taxation calculator'!$C$9*0.5-'Line By Line'!$E$12</f>
        <v>691000</v>
      </c>
      <c r="E1750" s="52">
        <f>IF(D1750&lt;'Line By Line'!$E$14,0,MIN(D1750-'Line By Line'!$E$14,'Line By Line'!$E$16))</f>
        <v>12000</v>
      </c>
      <c r="F1750" s="52">
        <f t="shared" si="3"/>
        <v>0</v>
      </c>
      <c r="G1750" s="51" t="str">
        <f t="shared" si="4"/>
        <v>50% of All SS</v>
      </c>
      <c r="H1750" s="51">
        <f>IF('Line By Line'!$E$14&lt;D1750,D1750-'Line By Line'!$E$14-E1750,0)</f>
        <v>647000</v>
      </c>
      <c r="I1750" s="52">
        <f>H1750*'SS taxation calculator'!$E$32</f>
        <v>549950</v>
      </c>
      <c r="J1750" s="52">
        <f t="shared" si="5"/>
        <v>0</v>
      </c>
      <c r="K1750" s="204" t="str">
        <f t="shared" si="6"/>
        <v>#DIV/0!</v>
      </c>
      <c r="L1750" s="54" t="str">
        <f>CONCATENATE("Adding $",ROUND(B1750/1000,1),"K actually added $",ROUND((B1750+(J1750-'SS taxation calculator'!$G$8))/1000,1),"K")</f>
        <v>Adding $691K actually added $691K</v>
      </c>
      <c r="M1750" s="61">
        <f>'SS taxation calculator'!$C$7+'SS taxation calculator'!$C$8+'SS taxation calculator'!$C$9+B1750</f>
        <v>691000</v>
      </c>
      <c r="N1750" s="55">
        <f>J1750+B1750+'SS taxation calculator'!$C$7</f>
        <v>691000</v>
      </c>
      <c r="O1750" s="55">
        <f t="shared" si="15"/>
        <v>31500</v>
      </c>
      <c r="P1750" s="132">
        <f>VLOOKUP('SS taxation calculator'!$C$12,'SS taxation calculator'!$BC$6:$BF$16,3,FALSE)</f>
        <v>0</v>
      </c>
      <c r="Q1750" s="132">
        <f>VLOOKUP('SS taxation calculator'!$C$12,'SS taxation calculator'!$BC$6:$BF$16,4,FALSE)</f>
        <v>0</v>
      </c>
      <c r="R1750" s="132">
        <f t="shared" si="8"/>
        <v>1</v>
      </c>
      <c r="S1750" s="205">
        <f>VLOOKUP('SS taxation calculator'!$C$12,'SS taxation calculator'!$BC$6:$BF$16,2,FALSE)</f>
        <v>0</v>
      </c>
      <c r="T1750" s="132">
        <f t="shared" si="9"/>
        <v>0</v>
      </c>
    </row>
    <row r="1751" ht="15.75" customHeight="1">
      <c r="A1751" s="55">
        <f t="shared" si="17"/>
        <v>660500</v>
      </c>
      <c r="B1751" s="52">
        <f t="shared" si="14"/>
        <v>692000</v>
      </c>
      <c r="C1751" s="51">
        <f>'SS taxation calculator'!$G$7</f>
        <v>0</v>
      </c>
      <c r="D1751" s="52">
        <f>'SS taxation calculator'!$C$7+B1751+'SS taxation calculator'!$C$8+'SS taxation calculator'!$C$9*0.5-'Line By Line'!$E$12</f>
        <v>692000</v>
      </c>
      <c r="E1751" s="52">
        <f>IF(D1751&lt;'Line By Line'!$E$14,0,MIN(D1751-'Line By Line'!$E$14,'Line By Line'!$E$16))</f>
        <v>12000</v>
      </c>
      <c r="F1751" s="52">
        <f t="shared" si="3"/>
        <v>0</v>
      </c>
      <c r="G1751" s="51" t="str">
        <f t="shared" si="4"/>
        <v>50% of All SS</v>
      </c>
      <c r="H1751" s="51">
        <f>IF('Line By Line'!$E$14&lt;D1751,D1751-'Line By Line'!$E$14-E1751,0)</f>
        <v>648000</v>
      </c>
      <c r="I1751" s="52">
        <f>H1751*'SS taxation calculator'!$E$32</f>
        <v>550800</v>
      </c>
      <c r="J1751" s="52">
        <f t="shared" si="5"/>
        <v>0</v>
      </c>
      <c r="K1751" s="204" t="str">
        <f t="shared" si="6"/>
        <v>#DIV/0!</v>
      </c>
      <c r="L1751" s="54" t="str">
        <f>CONCATENATE("Adding $",ROUND(B1751/1000,1),"K actually added $",ROUND((B1751+(J1751-'SS taxation calculator'!$G$8))/1000,1),"K")</f>
        <v>Adding $692K actually added $692K</v>
      </c>
      <c r="M1751" s="61">
        <f>'SS taxation calculator'!$C$7+'SS taxation calculator'!$C$8+'SS taxation calculator'!$C$9+B1751</f>
        <v>692000</v>
      </c>
      <c r="N1751" s="55">
        <f>J1751+B1751+'SS taxation calculator'!$C$7</f>
        <v>692000</v>
      </c>
      <c r="O1751" s="55">
        <f t="shared" si="15"/>
        <v>31500</v>
      </c>
      <c r="P1751" s="132">
        <f>VLOOKUP('SS taxation calculator'!$C$12,'SS taxation calculator'!$BC$6:$BF$16,3,FALSE)</f>
        <v>0</v>
      </c>
      <c r="Q1751" s="132">
        <f>VLOOKUP('SS taxation calculator'!$C$12,'SS taxation calculator'!$BC$6:$BF$16,4,FALSE)</f>
        <v>0</v>
      </c>
      <c r="R1751" s="132">
        <f t="shared" si="8"/>
        <v>1</v>
      </c>
      <c r="S1751" s="205">
        <f>VLOOKUP('SS taxation calculator'!$C$12,'SS taxation calculator'!$BC$6:$BF$16,2,FALSE)</f>
        <v>0</v>
      </c>
      <c r="T1751" s="132">
        <f t="shared" si="9"/>
        <v>0</v>
      </c>
    </row>
    <row r="1752" ht="15.75" customHeight="1">
      <c r="A1752" s="55">
        <f t="shared" si="17"/>
        <v>661500</v>
      </c>
      <c r="B1752" s="52">
        <f t="shared" si="14"/>
        <v>693000</v>
      </c>
      <c r="C1752" s="51">
        <f>'SS taxation calculator'!$G$7</f>
        <v>0</v>
      </c>
      <c r="D1752" s="52">
        <f>'SS taxation calculator'!$C$7+B1752+'SS taxation calculator'!$C$8+'SS taxation calculator'!$C$9*0.5-'Line By Line'!$E$12</f>
        <v>693000</v>
      </c>
      <c r="E1752" s="52">
        <f>IF(D1752&lt;'Line By Line'!$E$14,0,MIN(D1752-'Line By Line'!$E$14,'Line By Line'!$E$16))</f>
        <v>12000</v>
      </c>
      <c r="F1752" s="52">
        <f t="shared" si="3"/>
        <v>0</v>
      </c>
      <c r="G1752" s="51" t="str">
        <f t="shared" si="4"/>
        <v>50% of All SS</v>
      </c>
      <c r="H1752" s="51">
        <f>IF('Line By Line'!$E$14&lt;D1752,D1752-'Line By Line'!$E$14-E1752,0)</f>
        <v>649000</v>
      </c>
      <c r="I1752" s="52">
        <f>H1752*'SS taxation calculator'!$E$32</f>
        <v>551650</v>
      </c>
      <c r="J1752" s="52">
        <f t="shared" si="5"/>
        <v>0</v>
      </c>
      <c r="K1752" s="204" t="str">
        <f t="shared" si="6"/>
        <v>#DIV/0!</v>
      </c>
      <c r="L1752" s="54" t="str">
        <f>CONCATENATE("Adding $",ROUND(B1752/1000,1),"K actually added $",ROUND((B1752+(J1752-'SS taxation calculator'!$G$8))/1000,1),"K")</f>
        <v>Adding $693K actually added $693K</v>
      </c>
      <c r="M1752" s="61">
        <f>'SS taxation calculator'!$C$7+'SS taxation calculator'!$C$8+'SS taxation calculator'!$C$9+B1752</f>
        <v>693000</v>
      </c>
      <c r="N1752" s="55">
        <f>J1752+B1752+'SS taxation calculator'!$C$7</f>
        <v>693000</v>
      </c>
      <c r="O1752" s="55">
        <f t="shared" si="15"/>
        <v>31500</v>
      </c>
      <c r="P1752" s="132">
        <f>VLOOKUP('SS taxation calculator'!$C$12,'SS taxation calculator'!$BC$6:$BF$16,3,FALSE)</f>
        <v>0</v>
      </c>
      <c r="Q1752" s="132">
        <f>VLOOKUP('SS taxation calculator'!$C$12,'SS taxation calculator'!$BC$6:$BF$16,4,FALSE)</f>
        <v>0</v>
      </c>
      <c r="R1752" s="132">
        <f t="shared" si="8"/>
        <v>1</v>
      </c>
      <c r="S1752" s="205">
        <f>VLOOKUP('SS taxation calculator'!$C$12,'SS taxation calculator'!$BC$6:$BF$16,2,FALSE)</f>
        <v>0</v>
      </c>
      <c r="T1752" s="132">
        <f t="shared" si="9"/>
        <v>0</v>
      </c>
    </row>
    <row r="1753" ht="15.75" customHeight="1">
      <c r="A1753" s="55">
        <f t="shared" si="17"/>
        <v>662500</v>
      </c>
      <c r="B1753" s="52">
        <f t="shared" si="14"/>
        <v>694000</v>
      </c>
      <c r="C1753" s="51">
        <f>'SS taxation calculator'!$G$7</f>
        <v>0</v>
      </c>
      <c r="D1753" s="52">
        <f>'SS taxation calculator'!$C$7+B1753+'SS taxation calculator'!$C$8+'SS taxation calculator'!$C$9*0.5-'Line By Line'!$E$12</f>
        <v>694000</v>
      </c>
      <c r="E1753" s="52">
        <f>IF(D1753&lt;'Line By Line'!$E$14,0,MIN(D1753-'Line By Line'!$E$14,'Line By Line'!$E$16))</f>
        <v>12000</v>
      </c>
      <c r="F1753" s="52">
        <f t="shared" si="3"/>
        <v>0</v>
      </c>
      <c r="G1753" s="51" t="str">
        <f t="shared" si="4"/>
        <v>50% of All SS</v>
      </c>
      <c r="H1753" s="51">
        <f>IF('Line By Line'!$E$14&lt;D1753,D1753-'Line By Line'!$E$14-E1753,0)</f>
        <v>650000</v>
      </c>
      <c r="I1753" s="52">
        <f>H1753*'SS taxation calculator'!$E$32</f>
        <v>552500</v>
      </c>
      <c r="J1753" s="52">
        <f t="shared" si="5"/>
        <v>0</v>
      </c>
      <c r="K1753" s="204" t="str">
        <f t="shared" si="6"/>
        <v>#DIV/0!</v>
      </c>
      <c r="L1753" s="54" t="str">
        <f>CONCATENATE("Adding $",ROUND(B1753/1000,1),"K actually added $",ROUND((B1753+(J1753-'SS taxation calculator'!$G$8))/1000,1),"K")</f>
        <v>Adding $694K actually added $694K</v>
      </c>
      <c r="M1753" s="61">
        <f>'SS taxation calculator'!$C$7+'SS taxation calculator'!$C$8+'SS taxation calculator'!$C$9+B1753</f>
        <v>694000</v>
      </c>
      <c r="N1753" s="55">
        <f>J1753+B1753+'SS taxation calculator'!$C$7</f>
        <v>694000</v>
      </c>
      <c r="O1753" s="55">
        <f t="shared" si="15"/>
        <v>31500</v>
      </c>
      <c r="P1753" s="132">
        <f>VLOOKUP('SS taxation calculator'!$C$12,'SS taxation calculator'!$BC$6:$BF$16,3,FALSE)</f>
        <v>0</v>
      </c>
      <c r="Q1753" s="132">
        <f>VLOOKUP('SS taxation calculator'!$C$12,'SS taxation calculator'!$BC$6:$BF$16,4,FALSE)</f>
        <v>0</v>
      </c>
      <c r="R1753" s="132">
        <f t="shared" si="8"/>
        <v>1</v>
      </c>
      <c r="S1753" s="205">
        <f>VLOOKUP('SS taxation calculator'!$C$12,'SS taxation calculator'!$BC$6:$BF$16,2,FALSE)</f>
        <v>0</v>
      </c>
      <c r="T1753" s="132">
        <f t="shared" si="9"/>
        <v>0</v>
      </c>
    </row>
    <row r="1754" ht="15.75" customHeight="1">
      <c r="A1754" s="55">
        <f t="shared" si="17"/>
        <v>663500</v>
      </c>
      <c r="B1754" s="52">
        <f t="shared" si="14"/>
        <v>695000</v>
      </c>
      <c r="C1754" s="51">
        <f>'SS taxation calculator'!$G$7</f>
        <v>0</v>
      </c>
      <c r="D1754" s="52">
        <f>'SS taxation calculator'!$C$7+B1754+'SS taxation calculator'!$C$8+'SS taxation calculator'!$C$9*0.5-'Line By Line'!$E$12</f>
        <v>695000</v>
      </c>
      <c r="E1754" s="52">
        <f>IF(D1754&lt;'Line By Line'!$E$14,0,MIN(D1754-'Line By Line'!$E$14,'Line By Line'!$E$16))</f>
        <v>12000</v>
      </c>
      <c r="F1754" s="52">
        <f t="shared" si="3"/>
        <v>0</v>
      </c>
      <c r="G1754" s="51" t="str">
        <f t="shared" si="4"/>
        <v>50% of All SS</v>
      </c>
      <c r="H1754" s="51">
        <f>IF('Line By Line'!$E$14&lt;D1754,D1754-'Line By Line'!$E$14-E1754,0)</f>
        <v>651000</v>
      </c>
      <c r="I1754" s="52">
        <f>H1754*'SS taxation calculator'!$E$32</f>
        <v>553350</v>
      </c>
      <c r="J1754" s="52">
        <f t="shared" si="5"/>
        <v>0</v>
      </c>
      <c r="K1754" s="204" t="str">
        <f t="shared" si="6"/>
        <v>#DIV/0!</v>
      </c>
      <c r="L1754" s="54" t="str">
        <f>CONCATENATE("Adding $",ROUND(B1754/1000,1),"K actually added $",ROUND((B1754+(J1754-'SS taxation calculator'!$G$8))/1000,1),"K")</f>
        <v>Adding $695K actually added $695K</v>
      </c>
      <c r="M1754" s="61">
        <f>'SS taxation calculator'!$C$7+'SS taxation calculator'!$C$8+'SS taxation calculator'!$C$9+B1754</f>
        <v>695000</v>
      </c>
      <c r="N1754" s="55">
        <f>J1754+B1754+'SS taxation calculator'!$C$7</f>
        <v>695000</v>
      </c>
      <c r="O1754" s="55">
        <f t="shared" si="15"/>
        <v>31500</v>
      </c>
      <c r="P1754" s="132">
        <f>VLOOKUP('SS taxation calculator'!$C$12,'SS taxation calculator'!$BC$6:$BF$16,3,FALSE)</f>
        <v>0</v>
      </c>
      <c r="Q1754" s="132">
        <f>VLOOKUP('SS taxation calculator'!$C$12,'SS taxation calculator'!$BC$6:$BF$16,4,FALSE)</f>
        <v>0</v>
      </c>
      <c r="R1754" s="132">
        <f t="shared" si="8"/>
        <v>1</v>
      </c>
      <c r="S1754" s="205">
        <f>VLOOKUP('SS taxation calculator'!$C$12,'SS taxation calculator'!$BC$6:$BF$16,2,FALSE)</f>
        <v>0</v>
      </c>
      <c r="T1754" s="132">
        <f t="shared" si="9"/>
        <v>0</v>
      </c>
    </row>
    <row r="1755" ht="15.75" customHeight="1">
      <c r="A1755" s="55">
        <f t="shared" si="17"/>
        <v>664500</v>
      </c>
      <c r="B1755" s="52">
        <f t="shared" si="14"/>
        <v>696000</v>
      </c>
      <c r="C1755" s="51">
        <f>'SS taxation calculator'!$G$7</f>
        <v>0</v>
      </c>
      <c r="D1755" s="52">
        <f>'SS taxation calculator'!$C$7+B1755+'SS taxation calculator'!$C$8+'SS taxation calculator'!$C$9*0.5-'Line By Line'!$E$12</f>
        <v>696000</v>
      </c>
      <c r="E1755" s="52">
        <f>IF(D1755&lt;'Line By Line'!$E$14,0,MIN(D1755-'Line By Line'!$E$14,'Line By Line'!$E$16))</f>
        <v>12000</v>
      </c>
      <c r="F1755" s="52">
        <f t="shared" si="3"/>
        <v>0</v>
      </c>
      <c r="G1755" s="51" t="str">
        <f t="shared" si="4"/>
        <v>50% of All SS</v>
      </c>
      <c r="H1755" s="51">
        <f>IF('Line By Line'!$E$14&lt;D1755,D1755-'Line By Line'!$E$14-E1755,0)</f>
        <v>652000</v>
      </c>
      <c r="I1755" s="52">
        <f>H1755*'SS taxation calculator'!$E$32</f>
        <v>554200</v>
      </c>
      <c r="J1755" s="52">
        <f t="shared" si="5"/>
        <v>0</v>
      </c>
      <c r="K1755" s="204" t="str">
        <f t="shared" si="6"/>
        <v>#DIV/0!</v>
      </c>
      <c r="L1755" s="54" t="str">
        <f>CONCATENATE("Adding $",ROUND(B1755/1000,1),"K actually added $",ROUND((B1755+(J1755-'SS taxation calculator'!$G$8))/1000,1),"K")</f>
        <v>Adding $696K actually added $696K</v>
      </c>
      <c r="M1755" s="61">
        <f>'SS taxation calculator'!$C$7+'SS taxation calculator'!$C$8+'SS taxation calculator'!$C$9+B1755</f>
        <v>696000</v>
      </c>
      <c r="N1755" s="55">
        <f>J1755+B1755+'SS taxation calculator'!$C$7</f>
        <v>696000</v>
      </c>
      <c r="O1755" s="55">
        <f t="shared" si="15"/>
        <v>31500</v>
      </c>
      <c r="P1755" s="132">
        <f>VLOOKUP('SS taxation calculator'!$C$12,'SS taxation calculator'!$BC$6:$BF$16,3,FALSE)</f>
        <v>0</v>
      </c>
      <c r="Q1755" s="132">
        <f>VLOOKUP('SS taxation calculator'!$C$12,'SS taxation calculator'!$BC$6:$BF$16,4,FALSE)</f>
        <v>0</v>
      </c>
      <c r="R1755" s="132">
        <f t="shared" si="8"/>
        <v>1</v>
      </c>
      <c r="S1755" s="205">
        <f>VLOOKUP('SS taxation calculator'!$C$12,'SS taxation calculator'!$BC$6:$BF$16,2,FALSE)</f>
        <v>0</v>
      </c>
      <c r="T1755" s="132">
        <f t="shared" si="9"/>
        <v>0</v>
      </c>
    </row>
    <row r="1756" ht="15.75" customHeight="1">
      <c r="A1756" s="55">
        <f t="shared" si="17"/>
        <v>665500</v>
      </c>
      <c r="B1756" s="52">
        <f t="shared" si="14"/>
        <v>697000</v>
      </c>
      <c r="C1756" s="51">
        <f>'SS taxation calculator'!$G$7</f>
        <v>0</v>
      </c>
      <c r="D1756" s="52">
        <f>'SS taxation calculator'!$C$7+B1756+'SS taxation calculator'!$C$8+'SS taxation calculator'!$C$9*0.5-'Line By Line'!$E$12</f>
        <v>697000</v>
      </c>
      <c r="E1756" s="52">
        <f>IF(D1756&lt;'Line By Line'!$E$14,0,MIN(D1756-'Line By Line'!$E$14,'Line By Line'!$E$16))</f>
        <v>12000</v>
      </c>
      <c r="F1756" s="52">
        <f t="shared" si="3"/>
        <v>0</v>
      </c>
      <c r="G1756" s="51" t="str">
        <f t="shared" si="4"/>
        <v>50% of All SS</v>
      </c>
      <c r="H1756" s="51">
        <f>IF('Line By Line'!$E$14&lt;D1756,D1756-'Line By Line'!$E$14-E1756,0)</f>
        <v>653000</v>
      </c>
      <c r="I1756" s="52">
        <f>H1756*'SS taxation calculator'!$E$32</f>
        <v>555050</v>
      </c>
      <c r="J1756" s="52">
        <f t="shared" si="5"/>
        <v>0</v>
      </c>
      <c r="K1756" s="204" t="str">
        <f t="shared" si="6"/>
        <v>#DIV/0!</v>
      </c>
      <c r="L1756" s="54" t="str">
        <f>CONCATENATE("Adding $",ROUND(B1756/1000,1),"K actually added $",ROUND((B1756+(J1756-'SS taxation calculator'!$G$8))/1000,1),"K")</f>
        <v>Adding $697K actually added $697K</v>
      </c>
      <c r="M1756" s="61">
        <f>'SS taxation calculator'!$C$7+'SS taxation calculator'!$C$8+'SS taxation calculator'!$C$9+B1756</f>
        <v>697000</v>
      </c>
      <c r="N1756" s="55">
        <f>J1756+B1756+'SS taxation calculator'!$C$7</f>
        <v>697000</v>
      </c>
      <c r="O1756" s="55">
        <f t="shared" si="15"/>
        <v>31500</v>
      </c>
      <c r="P1756" s="132">
        <f>VLOOKUP('SS taxation calculator'!$C$12,'SS taxation calculator'!$BC$6:$BF$16,3,FALSE)</f>
        <v>0</v>
      </c>
      <c r="Q1756" s="132">
        <f>VLOOKUP('SS taxation calculator'!$C$12,'SS taxation calculator'!$BC$6:$BF$16,4,FALSE)</f>
        <v>0</v>
      </c>
      <c r="R1756" s="132">
        <f t="shared" si="8"/>
        <v>1</v>
      </c>
      <c r="S1756" s="205">
        <f>VLOOKUP('SS taxation calculator'!$C$12,'SS taxation calculator'!$BC$6:$BF$16,2,FALSE)</f>
        <v>0</v>
      </c>
      <c r="T1756" s="132">
        <f t="shared" si="9"/>
        <v>0</v>
      </c>
    </row>
    <row r="1757" ht="15.75" customHeight="1">
      <c r="A1757" s="55">
        <f t="shared" si="17"/>
        <v>666500</v>
      </c>
      <c r="B1757" s="52">
        <f t="shared" si="14"/>
        <v>698000</v>
      </c>
      <c r="C1757" s="51">
        <f>'SS taxation calculator'!$G$7</f>
        <v>0</v>
      </c>
      <c r="D1757" s="52">
        <f>'SS taxation calculator'!$C$7+B1757+'SS taxation calculator'!$C$8+'SS taxation calculator'!$C$9*0.5-'Line By Line'!$E$12</f>
        <v>698000</v>
      </c>
      <c r="E1757" s="52">
        <f>IF(D1757&lt;'Line By Line'!$E$14,0,MIN(D1757-'Line By Line'!$E$14,'Line By Line'!$E$16))</f>
        <v>12000</v>
      </c>
      <c r="F1757" s="52">
        <f t="shared" si="3"/>
        <v>0</v>
      </c>
      <c r="G1757" s="51" t="str">
        <f t="shared" si="4"/>
        <v>50% of All SS</v>
      </c>
      <c r="H1757" s="51">
        <f>IF('Line By Line'!$E$14&lt;D1757,D1757-'Line By Line'!$E$14-E1757,0)</f>
        <v>654000</v>
      </c>
      <c r="I1757" s="52">
        <f>H1757*'SS taxation calculator'!$E$32</f>
        <v>555900</v>
      </c>
      <c r="J1757" s="52">
        <f t="shared" si="5"/>
        <v>0</v>
      </c>
      <c r="K1757" s="204" t="str">
        <f t="shared" si="6"/>
        <v>#DIV/0!</v>
      </c>
      <c r="L1757" s="54" t="str">
        <f>CONCATENATE("Adding $",ROUND(B1757/1000,1),"K actually added $",ROUND((B1757+(J1757-'SS taxation calculator'!$G$8))/1000,1),"K")</f>
        <v>Adding $698K actually added $698K</v>
      </c>
      <c r="M1757" s="61">
        <f>'SS taxation calculator'!$C$7+'SS taxation calculator'!$C$8+'SS taxation calculator'!$C$9+B1757</f>
        <v>698000</v>
      </c>
      <c r="N1757" s="55">
        <f>J1757+B1757+'SS taxation calculator'!$C$7</f>
        <v>698000</v>
      </c>
      <c r="O1757" s="55">
        <f t="shared" si="15"/>
        <v>31500</v>
      </c>
      <c r="P1757" s="132">
        <f>VLOOKUP('SS taxation calculator'!$C$12,'SS taxation calculator'!$BC$6:$BF$16,3,FALSE)</f>
        <v>0</v>
      </c>
      <c r="Q1757" s="132">
        <f>VLOOKUP('SS taxation calculator'!$C$12,'SS taxation calculator'!$BC$6:$BF$16,4,FALSE)</f>
        <v>0</v>
      </c>
      <c r="R1757" s="132">
        <f t="shared" si="8"/>
        <v>1</v>
      </c>
      <c r="S1757" s="205">
        <f>VLOOKUP('SS taxation calculator'!$C$12,'SS taxation calculator'!$BC$6:$BF$16,2,FALSE)</f>
        <v>0</v>
      </c>
      <c r="T1757" s="132">
        <f t="shared" si="9"/>
        <v>0</v>
      </c>
    </row>
    <row r="1758" ht="15.75" customHeight="1">
      <c r="A1758" s="55">
        <f t="shared" si="17"/>
        <v>667500</v>
      </c>
      <c r="B1758" s="52">
        <f t="shared" si="14"/>
        <v>699000</v>
      </c>
      <c r="C1758" s="51">
        <f>'SS taxation calculator'!$G$7</f>
        <v>0</v>
      </c>
      <c r="D1758" s="52">
        <f>'SS taxation calculator'!$C$7+B1758+'SS taxation calculator'!$C$8+'SS taxation calculator'!$C$9*0.5-'Line By Line'!$E$12</f>
        <v>699000</v>
      </c>
      <c r="E1758" s="52">
        <f>IF(D1758&lt;'Line By Line'!$E$14,0,MIN(D1758-'Line By Line'!$E$14,'Line By Line'!$E$16))</f>
        <v>12000</v>
      </c>
      <c r="F1758" s="52">
        <f t="shared" si="3"/>
        <v>0</v>
      </c>
      <c r="G1758" s="51" t="str">
        <f t="shared" si="4"/>
        <v>50% of All SS</v>
      </c>
      <c r="H1758" s="51">
        <f>IF('Line By Line'!$E$14&lt;D1758,D1758-'Line By Line'!$E$14-E1758,0)</f>
        <v>655000</v>
      </c>
      <c r="I1758" s="52">
        <f>H1758*'SS taxation calculator'!$E$32</f>
        <v>556750</v>
      </c>
      <c r="J1758" s="52">
        <f t="shared" si="5"/>
        <v>0</v>
      </c>
      <c r="K1758" s="204" t="str">
        <f t="shared" si="6"/>
        <v>#DIV/0!</v>
      </c>
      <c r="L1758" s="54" t="str">
        <f>CONCATENATE("Adding $",ROUND(B1758/1000,1),"K actually added $",ROUND((B1758+(J1758-'SS taxation calculator'!$G$8))/1000,1),"K")</f>
        <v>Adding $699K actually added $699K</v>
      </c>
      <c r="M1758" s="61">
        <f>'SS taxation calculator'!$C$7+'SS taxation calculator'!$C$8+'SS taxation calculator'!$C$9+B1758</f>
        <v>699000</v>
      </c>
      <c r="N1758" s="55">
        <f>J1758+B1758+'SS taxation calculator'!$C$7</f>
        <v>699000</v>
      </c>
      <c r="O1758" s="55">
        <f t="shared" si="15"/>
        <v>31500</v>
      </c>
      <c r="P1758" s="132">
        <f>VLOOKUP('SS taxation calculator'!$C$12,'SS taxation calculator'!$BC$6:$BF$16,3,FALSE)</f>
        <v>0</v>
      </c>
      <c r="Q1758" s="132">
        <f>VLOOKUP('SS taxation calculator'!$C$12,'SS taxation calculator'!$BC$6:$BF$16,4,FALSE)</f>
        <v>0</v>
      </c>
      <c r="R1758" s="132">
        <f t="shared" si="8"/>
        <v>1</v>
      </c>
      <c r="S1758" s="205">
        <f>VLOOKUP('SS taxation calculator'!$C$12,'SS taxation calculator'!$BC$6:$BF$16,2,FALSE)</f>
        <v>0</v>
      </c>
      <c r="T1758" s="132">
        <f t="shared" si="9"/>
        <v>0</v>
      </c>
    </row>
    <row r="1759" ht="15.75" customHeight="1">
      <c r="A1759" s="55">
        <f t="shared" si="17"/>
        <v>668500</v>
      </c>
      <c r="B1759" s="52">
        <f t="shared" si="14"/>
        <v>700000</v>
      </c>
      <c r="C1759" s="51">
        <f>'SS taxation calculator'!$G$7</f>
        <v>0</v>
      </c>
      <c r="D1759" s="52">
        <f>'SS taxation calculator'!$C$7+B1759+'SS taxation calculator'!$C$8+'SS taxation calculator'!$C$9*0.5-'Line By Line'!$E$12</f>
        <v>700000</v>
      </c>
      <c r="E1759" s="52">
        <f>IF(D1759&lt;'Line By Line'!$E$14,0,MIN(D1759-'Line By Line'!$E$14,'Line By Line'!$E$16))</f>
        <v>12000</v>
      </c>
      <c r="F1759" s="52">
        <f t="shared" si="3"/>
        <v>0</v>
      </c>
      <c r="G1759" s="51" t="str">
        <f t="shared" si="4"/>
        <v>50% of All SS</v>
      </c>
      <c r="H1759" s="51">
        <f>IF('Line By Line'!$E$14&lt;D1759,D1759-'Line By Line'!$E$14-E1759,0)</f>
        <v>656000</v>
      </c>
      <c r="I1759" s="52">
        <f>H1759*'SS taxation calculator'!$E$32</f>
        <v>557600</v>
      </c>
      <c r="J1759" s="52">
        <f t="shared" si="5"/>
        <v>0</v>
      </c>
      <c r="K1759" s="204" t="str">
        <f t="shared" si="6"/>
        <v>#DIV/0!</v>
      </c>
      <c r="L1759" s="54" t="str">
        <f>CONCATENATE("Adding $",ROUND(B1759/1000,1),"K actually added $",ROUND((B1759+(J1759-'SS taxation calculator'!$G$8))/1000,1),"K")</f>
        <v>Adding $700K actually added $700K</v>
      </c>
      <c r="M1759" s="61">
        <f>'SS taxation calculator'!$C$7+'SS taxation calculator'!$C$8+'SS taxation calculator'!$C$9+B1759</f>
        <v>700000</v>
      </c>
      <c r="N1759" s="55">
        <f>J1759+B1759+'SS taxation calculator'!$C$7</f>
        <v>700000</v>
      </c>
      <c r="O1759" s="55">
        <f t="shared" si="15"/>
        <v>31500</v>
      </c>
      <c r="P1759" s="132">
        <f>VLOOKUP('SS taxation calculator'!$C$12,'SS taxation calculator'!$BC$6:$BF$16,3,FALSE)</f>
        <v>0</v>
      </c>
      <c r="Q1759" s="132">
        <f>VLOOKUP('SS taxation calculator'!$C$12,'SS taxation calculator'!$BC$6:$BF$16,4,FALSE)</f>
        <v>0</v>
      </c>
      <c r="R1759" s="132">
        <f t="shared" si="8"/>
        <v>1</v>
      </c>
      <c r="S1759" s="205">
        <f>VLOOKUP('SS taxation calculator'!$C$12,'SS taxation calculator'!$BC$6:$BF$16,2,FALSE)</f>
        <v>0</v>
      </c>
      <c r="T1759" s="132">
        <f t="shared" si="9"/>
        <v>0</v>
      </c>
    </row>
    <row r="1760" ht="15.75" customHeight="1">
      <c r="A1760" s="55">
        <f t="shared" si="17"/>
        <v>669500</v>
      </c>
      <c r="B1760" s="52">
        <f t="shared" si="14"/>
        <v>701000</v>
      </c>
      <c r="C1760" s="51">
        <f>'SS taxation calculator'!$G$7</f>
        <v>0</v>
      </c>
      <c r="D1760" s="52">
        <f>'SS taxation calculator'!$C$7+B1760+'SS taxation calculator'!$C$8+'SS taxation calculator'!$C$9*0.5-'Line By Line'!$E$12</f>
        <v>701000</v>
      </c>
      <c r="E1760" s="52">
        <f>IF(D1760&lt;'Line By Line'!$E$14,0,MIN(D1760-'Line By Line'!$E$14,'Line By Line'!$E$16))</f>
        <v>12000</v>
      </c>
      <c r="F1760" s="52">
        <f t="shared" si="3"/>
        <v>0</v>
      </c>
      <c r="G1760" s="51" t="str">
        <f t="shared" si="4"/>
        <v>50% of All SS</v>
      </c>
      <c r="H1760" s="51">
        <f>IF('Line By Line'!$E$14&lt;D1760,D1760-'Line By Line'!$E$14-E1760,0)</f>
        <v>657000</v>
      </c>
      <c r="I1760" s="52">
        <f>H1760*'SS taxation calculator'!$E$32</f>
        <v>558450</v>
      </c>
      <c r="J1760" s="52">
        <f t="shared" si="5"/>
        <v>0</v>
      </c>
      <c r="K1760" s="204" t="str">
        <f t="shared" si="6"/>
        <v>#DIV/0!</v>
      </c>
      <c r="L1760" s="54" t="str">
        <f>CONCATENATE("Adding $",ROUND(B1760/1000,1),"K actually added $",ROUND((B1760+(J1760-'SS taxation calculator'!$G$8))/1000,1),"K")</f>
        <v>Adding $701K actually added $701K</v>
      </c>
      <c r="M1760" s="61">
        <f>'SS taxation calculator'!$C$7+'SS taxation calculator'!$C$8+'SS taxation calculator'!$C$9+B1760</f>
        <v>701000</v>
      </c>
      <c r="N1760" s="55">
        <f>J1760+B1760+'SS taxation calculator'!$C$7</f>
        <v>701000</v>
      </c>
      <c r="O1760" s="55">
        <f t="shared" si="15"/>
        <v>31500</v>
      </c>
      <c r="P1760" s="132">
        <f>VLOOKUP('SS taxation calculator'!$C$12,'SS taxation calculator'!$BC$6:$BF$16,3,FALSE)</f>
        <v>0</v>
      </c>
      <c r="Q1760" s="132">
        <f>VLOOKUP('SS taxation calculator'!$C$12,'SS taxation calculator'!$BC$6:$BF$16,4,FALSE)</f>
        <v>0</v>
      </c>
      <c r="R1760" s="132">
        <f t="shared" si="8"/>
        <v>1</v>
      </c>
      <c r="S1760" s="205">
        <f>VLOOKUP('SS taxation calculator'!$C$12,'SS taxation calculator'!$BC$6:$BF$16,2,FALSE)</f>
        <v>0</v>
      </c>
      <c r="T1760" s="132">
        <f t="shared" si="9"/>
        <v>0</v>
      </c>
    </row>
    <row r="1761" ht="15.75" customHeight="1">
      <c r="A1761" s="55">
        <f t="shared" si="17"/>
        <v>670500</v>
      </c>
      <c r="B1761" s="52">
        <f t="shared" si="14"/>
        <v>702000</v>
      </c>
      <c r="C1761" s="51">
        <f>'SS taxation calculator'!$G$7</f>
        <v>0</v>
      </c>
      <c r="D1761" s="52">
        <f>'SS taxation calculator'!$C$7+B1761+'SS taxation calculator'!$C$8+'SS taxation calculator'!$C$9*0.5-'Line By Line'!$E$12</f>
        <v>702000</v>
      </c>
      <c r="E1761" s="52">
        <f>IF(D1761&lt;'Line By Line'!$E$14,0,MIN(D1761-'Line By Line'!$E$14,'Line By Line'!$E$16))</f>
        <v>12000</v>
      </c>
      <c r="F1761" s="52">
        <f t="shared" si="3"/>
        <v>0</v>
      </c>
      <c r="G1761" s="51" t="str">
        <f t="shared" si="4"/>
        <v>50% of All SS</v>
      </c>
      <c r="H1761" s="51">
        <f>IF('Line By Line'!$E$14&lt;D1761,D1761-'Line By Line'!$E$14-E1761,0)</f>
        <v>658000</v>
      </c>
      <c r="I1761" s="52">
        <f>H1761*'SS taxation calculator'!$E$32</f>
        <v>559300</v>
      </c>
      <c r="J1761" s="52">
        <f t="shared" si="5"/>
        <v>0</v>
      </c>
      <c r="K1761" s="204" t="str">
        <f t="shared" si="6"/>
        <v>#DIV/0!</v>
      </c>
      <c r="L1761" s="54" t="str">
        <f>CONCATENATE("Adding $",ROUND(B1761/1000,1),"K actually added $",ROUND((B1761+(J1761-'SS taxation calculator'!$G$8))/1000,1),"K")</f>
        <v>Adding $702K actually added $702K</v>
      </c>
      <c r="M1761" s="61">
        <f>'SS taxation calculator'!$C$7+'SS taxation calculator'!$C$8+'SS taxation calculator'!$C$9+B1761</f>
        <v>702000</v>
      </c>
      <c r="N1761" s="55">
        <f>J1761+B1761+'SS taxation calculator'!$C$7</f>
        <v>702000</v>
      </c>
      <c r="O1761" s="55">
        <f t="shared" si="15"/>
        <v>31500</v>
      </c>
      <c r="P1761" s="132">
        <f>VLOOKUP('SS taxation calculator'!$C$12,'SS taxation calculator'!$BC$6:$BF$16,3,FALSE)</f>
        <v>0</v>
      </c>
      <c r="Q1761" s="132">
        <f>VLOOKUP('SS taxation calculator'!$C$12,'SS taxation calculator'!$BC$6:$BF$16,4,FALSE)</f>
        <v>0</v>
      </c>
      <c r="R1761" s="132">
        <f t="shared" si="8"/>
        <v>1</v>
      </c>
      <c r="S1761" s="205">
        <f>VLOOKUP('SS taxation calculator'!$C$12,'SS taxation calculator'!$BC$6:$BF$16,2,FALSE)</f>
        <v>0</v>
      </c>
      <c r="T1761" s="132">
        <f t="shared" si="9"/>
        <v>0</v>
      </c>
    </row>
    <row r="1762" ht="15.75" customHeight="1">
      <c r="A1762" s="55">
        <f t="shared" si="17"/>
        <v>671500</v>
      </c>
      <c r="B1762" s="52">
        <f t="shared" si="14"/>
        <v>703000</v>
      </c>
      <c r="C1762" s="51">
        <f>'SS taxation calculator'!$G$7</f>
        <v>0</v>
      </c>
      <c r="D1762" s="52">
        <f>'SS taxation calculator'!$C$7+B1762+'SS taxation calculator'!$C$8+'SS taxation calculator'!$C$9*0.5-'Line By Line'!$E$12</f>
        <v>703000</v>
      </c>
      <c r="E1762" s="52">
        <f>IF(D1762&lt;'Line By Line'!$E$14,0,MIN(D1762-'Line By Line'!$E$14,'Line By Line'!$E$16))</f>
        <v>12000</v>
      </c>
      <c r="F1762" s="52">
        <f t="shared" si="3"/>
        <v>0</v>
      </c>
      <c r="G1762" s="51" t="str">
        <f t="shared" si="4"/>
        <v>50% of All SS</v>
      </c>
      <c r="H1762" s="51">
        <f>IF('Line By Line'!$E$14&lt;D1762,D1762-'Line By Line'!$E$14-E1762,0)</f>
        <v>659000</v>
      </c>
      <c r="I1762" s="52">
        <f>H1762*'SS taxation calculator'!$E$32</f>
        <v>560150</v>
      </c>
      <c r="J1762" s="52">
        <f t="shared" si="5"/>
        <v>0</v>
      </c>
      <c r="K1762" s="204" t="str">
        <f t="shared" si="6"/>
        <v>#DIV/0!</v>
      </c>
      <c r="L1762" s="54" t="str">
        <f>CONCATENATE("Adding $",ROUND(B1762/1000,1),"K actually added $",ROUND((B1762+(J1762-'SS taxation calculator'!$G$8))/1000,1),"K")</f>
        <v>Adding $703K actually added $703K</v>
      </c>
      <c r="M1762" s="61">
        <f>'SS taxation calculator'!$C$7+'SS taxation calculator'!$C$8+'SS taxation calculator'!$C$9+B1762</f>
        <v>703000</v>
      </c>
      <c r="N1762" s="55">
        <f>J1762+B1762+'SS taxation calculator'!$C$7</f>
        <v>703000</v>
      </c>
      <c r="O1762" s="55">
        <f t="shared" si="15"/>
        <v>31500</v>
      </c>
      <c r="P1762" s="132">
        <f>VLOOKUP('SS taxation calculator'!$C$12,'SS taxation calculator'!$BC$6:$BF$16,3,FALSE)</f>
        <v>0</v>
      </c>
      <c r="Q1762" s="132">
        <f>VLOOKUP('SS taxation calculator'!$C$12,'SS taxation calculator'!$BC$6:$BF$16,4,FALSE)</f>
        <v>0</v>
      </c>
      <c r="R1762" s="132">
        <f t="shared" si="8"/>
        <v>1</v>
      </c>
      <c r="S1762" s="205">
        <f>VLOOKUP('SS taxation calculator'!$C$12,'SS taxation calculator'!$BC$6:$BF$16,2,FALSE)</f>
        <v>0</v>
      </c>
      <c r="T1762" s="132">
        <f t="shared" si="9"/>
        <v>0</v>
      </c>
    </row>
    <row r="1763" ht="15.75" customHeight="1">
      <c r="A1763" s="55">
        <f t="shared" si="17"/>
        <v>672500</v>
      </c>
      <c r="B1763" s="52">
        <f t="shared" si="14"/>
        <v>704000</v>
      </c>
      <c r="C1763" s="51">
        <f>'SS taxation calculator'!$G$7</f>
        <v>0</v>
      </c>
      <c r="D1763" s="52">
        <f>'SS taxation calculator'!$C$7+B1763+'SS taxation calculator'!$C$8+'SS taxation calculator'!$C$9*0.5-'Line By Line'!$E$12</f>
        <v>704000</v>
      </c>
      <c r="E1763" s="52">
        <f>IF(D1763&lt;'Line By Line'!$E$14,0,MIN(D1763-'Line By Line'!$E$14,'Line By Line'!$E$16))</f>
        <v>12000</v>
      </c>
      <c r="F1763" s="52">
        <f t="shared" si="3"/>
        <v>0</v>
      </c>
      <c r="G1763" s="51" t="str">
        <f t="shared" si="4"/>
        <v>50% of All SS</v>
      </c>
      <c r="H1763" s="51">
        <f>IF('Line By Line'!$E$14&lt;D1763,D1763-'Line By Line'!$E$14-E1763,0)</f>
        <v>660000</v>
      </c>
      <c r="I1763" s="52">
        <f>H1763*'SS taxation calculator'!$E$32</f>
        <v>561000</v>
      </c>
      <c r="J1763" s="52">
        <f t="shared" si="5"/>
        <v>0</v>
      </c>
      <c r="K1763" s="204" t="str">
        <f t="shared" si="6"/>
        <v>#DIV/0!</v>
      </c>
      <c r="L1763" s="54" t="str">
        <f>CONCATENATE("Adding $",ROUND(B1763/1000,1),"K actually added $",ROUND((B1763+(J1763-'SS taxation calculator'!$G$8))/1000,1),"K")</f>
        <v>Adding $704K actually added $704K</v>
      </c>
      <c r="M1763" s="61">
        <f>'SS taxation calculator'!$C$7+'SS taxation calculator'!$C$8+'SS taxation calculator'!$C$9+B1763</f>
        <v>704000</v>
      </c>
      <c r="N1763" s="55">
        <f>J1763+B1763+'SS taxation calculator'!$C$7</f>
        <v>704000</v>
      </c>
      <c r="O1763" s="55">
        <f t="shared" si="15"/>
        <v>31500</v>
      </c>
      <c r="P1763" s="132">
        <f>VLOOKUP('SS taxation calculator'!$C$12,'SS taxation calculator'!$BC$6:$BF$16,3,FALSE)</f>
        <v>0</v>
      </c>
      <c r="Q1763" s="132">
        <f>VLOOKUP('SS taxation calculator'!$C$12,'SS taxation calculator'!$BC$6:$BF$16,4,FALSE)</f>
        <v>0</v>
      </c>
      <c r="R1763" s="132">
        <f t="shared" si="8"/>
        <v>1</v>
      </c>
      <c r="S1763" s="205">
        <f>VLOOKUP('SS taxation calculator'!$C$12,'SS taxation calculator'!$BC$6:$BF$16,2,FALSE)</f>
        <v>0</v>
      </c>
      <c r="T1763" s="132">
        <f t="shared" si="9"/>
        <v>0</v>
      </c>
    </row>
    <row r="1764" ht="15.75" customHeight="1">
      <c r="A1764" s="55">
        <f t="shared" si="17"/>
        <v>673500</v>
      </c>
      <c r="B1764" s="52">
        <f t="shared" si="14"/>
        <v>705000</v>
      </c>
      <c r="C1764" s="51">
        <f>'SS taxation calculator'!$G$7</f>
        <v>0</v>
      </c>
      <c r="D1764" s="52">
        <f>'SS taxation calculator'!$C$7+B1764+'SS taxation calculator'!$C$8+'SS taxation calculator'!$C$9*0.5-'Line By Line'!$E$12</f>
        <v>705000</v>
      </c>
      <c r="E1764" s="52">
        <f>IF(D1764&lt;'Line By Line'!$E$14,0,MIN(D1764-'Line By Line'!$E$14,'Line By Line'!$E$16))</f>
        <v>12000</v>
      </c>
      <c r="F1764" s="52">
        <f t="shared" si="3"/>
        <v>0</v>
      </c>
      <c r="G1764" s="51" t="str">
        <f t="shared" si="4"/>
        <v>50% of All SS</v>
      </c>
      <c r="H1764" s="51">
        <f>IF('Line By Line'!$E$14&lt;D1764,D1764-'Line By Line'!$E$14-E1764,0)</f>
        <v>661000</v>
      </c>
      <c r="I1764" s="52">
        <f>H1764*'SS taxation calculator'!$E$32</f>
        <v>561850</v>
      </c>
      <c r="J1764" s="52">
        <f t="shared" si="5"/>
        <v>0</v>
      </c>
      <c r="K1764" s="204" t="str">
        <f t="shared" si="6"/>
        <v>#DIV/0!</v>
      </c>
      <c r="L1764" s="54" t="str">
        <f>CONCATENATE("Adding $",ROUND(B1764/1000,1),"K actually added $",ROUND((B1764+(J1764-'SS taxation calculator'!$G$8))/1000,1),"K")</f>
        <v>Adding $705K actually added $705K</v>
      </c>
      <c r="M1764" s="61">
        <f>'SS taxation calculator'!$C$7+'SS taxation calculator'!$C$8+'SS taxation calculator'!$C$9+B1764</f>
        <v>705000</v>
      </c>
      <c r="N1764" s="55">
        <f>J1764+B1764+'SS taxation calculator'!$C$7</f>
        <v>705000</v>
      </c>
      <c r="O1764" s="55">
        <f t="shared" si="15"/>
        <v>31500</v>
      </c>
      <c r="P1764" s="132">
        <f>VLOOKUP('SS taxation calculator'!$C$12,'SS taxation calculator'!$BC$6:$BF$16,3,FALSE)</f>
        <v>0</v>
      </c>
      <c r="Q1764" s="132">
        <f>VLOOKUP('SS taxation calculator'!$C$12,'SS taxation calculator'!$BC$6:$BF$16,4,FALSE)</f>
        <v>0</v>
      </c>
      <c r="R1764" s="132">
        <f t="shared" si="8"/>
        <v>1</v>
      </c>
      <c r="S1764" s="205">
        <f>VLOOKUP('SS taxation calculator'!$C$12,'SS taxation calculator'!$BC$6:$BF$16,2,FALSE)</f>
        <v>0</v>
      </c>
      <c r="T1764" s="132">
        <f t="shared" si="9"/>
        <v>0</v>
      </c>
    </row>
    <row r="1765" ht="15.75" customHeight="1">
      <c r="A1765" s="55">
        <f t="shared" si="17"/>
        <v>674500</v>
      </c>
      <c r="B1765" s="52">
        <f t="shared" si="14"/>
        <v>706000</v>
      </c>
      <c r="C1765" s="51">
        <f>'SS taxation calculator'!$G$7</f>
        <v>0</v>
      </c>
      <c r="D1765" s="52">
        <f>'SS taxation calculator'!$C$7+B1765+'SS taxation calculator'!$C$8+'SS taxation calculator'!$C$9*0.5-'Line By Line'!$E$12</f>
        <v>706000</v>
      </c>
      <c r="E1765" s="52">
        <f>IF(D1765&lt;'Line By Line'!$E$14,0,MIN(D1765-'Line By Line'!$E$14,'Line By Line'!$E$16))</f>
        <v>12000</v>
      </c>
      <c r="F1765" s="52">
        <f t="shared" si="3"/>
        <v>0</v>
      </c>
      <c r="G1765" s="51" t="str">
        <f t="shared" si="4"/>
        <v>50% of All SS</v>
      </c>
      <c r="H1765" s="51">
        <f>IF('Line By Line'!$E$14&lt;D1765,D1765-'Line By Line'!$E$14-E1765,0)</f>
        <v>662000</v>
      </c>
      <c r="I1765" s="52">
        <f>H1765*'SS taxation calculator'!$E$32</f>
        <v>562700</v>
      </c>
      <c r="J1765" s="52">
        <f t="shared" si="5"/>
        <v>0</v>
      </c>
      <c r="K1765" s="204" t="str">
        <f t="shared" si="6"/>
        <v>#DIV/0!</v>
      </c>
      <c r="L1765" s="54" t="str">
        <f>CONCATENATE("Adding $",ROUND(B1765/1000,1),"K actually added $",ROUND((B1765+(J1765-'SS taxation calculator'!$G$8))/1000,1),"K")</f>
        <v>Adding $706K actually added $706K</v>
      </c>
      <c r="M1765" s="61">
        <f>'SS taxation calculator'!$C$7+'SS taxation calculator'!$C$8+'SS taxation calculator'!$C$9+B1765</f>
        <v>706000</v>
      </c>
      <c r="N1765" s="55">
        <f>J1765+B1765+'SS taxation calculator'!$C$7</f>
        <v>706000</v>
      </c>
      <c r="O1765" s="55">
        <f t="shared" si="15"/>
        <v>31500</v>
      </c>
      <c r="P1765" s="132">
        <f>VLOOKUP('SS taxation calculator'!$C$12,'SS taxation calculator'!$BC$6:$BF$16,3,FALSE)</f>
        <v>0</v>
      </c>
      <c r="Q1765" s="132">
        <f>VLOOKUP('SS taxation calculator'!$C$12,'SS taxation calculator'!$BC$6:$BF$16,4,FALSE)</f>
        <v>0</v>
      </c>
      <c r="R1765" s="132">
        <f t="shared" si="8"/>
        <v>1</v>
      </c>
      <c r="S1765" s="205">
        <f>VLOOKUP('SS taxation calculator'!$C$12,'SS taxation calculator'!$BC$6:$BF$16,2,FALSE)</f>
        <v>0</v>
      </c>
      <c r="T1765" s="132">
        <f t="shared" si="9"/>
        <v>0</v>
      </c>
    </row>
    <row r="1766" ht="15.75" customHeight="1">
      <c r="A1766" s="55">
        <f t="shared" si="17"/>
        <v>675500</v>
      </c>
      <c r="B1766" s="52">
        <f t="shared" si="14"/>
        <v>707000</v>
      </c>
      <c r="C1766" s="51">
        <f>'SS taxation calculator'!$G$7</f>
        <v>0</v>
      </c>
      <c r="D1766" s="52">
        <f>'SS taxation calculator'!$C$7+B1766+'SS taxation calculator'!$C$8+'SS taxation calculator'!$C$9*0.5-'Line By Line'!$E$12</f>
        <v>707000</v>
      </c>
      <c r="E1766" s="52">
        <f>IF(D1766&lt;'Line By Line'!$E$14,0,MIN(D1766-'Line By Line'!$E$14,'Line By Line'!$E$16))</f>
        <v>12000</v>
      </c>
      <c r="F1766" s="52">
        <f t="shared" si="3"/>
        <v>0</v>
      </c>
      <c r="G1766" s="51" t="str">
        <f t="shared" si="4"/>
        <v>50% of All SS</v>
      </c>
      <c r="H1766" s="51">
        <f>IF('Line By Line'!$E$14&lt;D1766,D1766-'Line By Line'!$E$14-E1766,0)</f>
        <v>663000</v>
      </c>
      <c r="I1766" s="52">
        <f>H1766*'SS taxation calculator'!$E$32</f>
        <v>563550</v>
      </c>
      <c r="J1766" s="52">
        <f t="shared" si="5"/>
        <v>0</v>
      </c>
      <c r="K1766" s="204" t="str">
        <f t="shared" si="6"/>
        <v>#DIV/0!</v>
      </c>
      <c r="L1766" s="54" t="str">
        <f>CONCATENATE("Adding $",ROUND(B1766/1000,1),"K actually added $",ROUND((B1766+(J1766-'SS taxation calculator'!$G$8))/1000,1),"K")</f>
        <v>Adding $707K actually added $707K</v>
      </c>
      <c r="M1766" s="61">
        <f>'SS taxation calculator'!$C$7+'SS taxation calculator'!$C$8+'SS taxation calculator'!$C$9+B1766</f>
        <v>707000</v>
      </c>
      <c r="N1766" s="55">
        <f>J1766+B1766+'SS taxation calculator'!$C$7</f>
        <v>707000</v>
      </c>
      <c r="O1766" s="55">
        <f t="shared" si="15"/>
        <v>31500</v>
      </c>
      <c r="P1766" s="132">
        <f>VLOOKUP('SS taxation calculator'!$C$12,'SS taxation calculator'!$BC$6:$BF$16,3,FALSE)</f>
        <v>0</v>
      </c>
      <c r="Q1766" s="132">
        <f>VLOOKUP('SS taxation calculator'!$C$12,'SS taxation calculator'!$BC$6:$BF$16,4,FALSE)</f>
        <v>0</v>
      </c>
      <c r="R1766" s="132">
        <f t="shared" si="8"/>
        <v>1</v>
      </c>
      <c r="S1766" s="205">
        <f>VLOOKUP('SS taxation calculator'!$C$12,'SS taxation calculator'!$BC$6:$BF$16,2,FALSE)</f>
        <v>0</v>
      </c>
      <c r="T1766" s="132">
        <f t="shared" si="9"/>
        <v>0</v>
      </c>
    </row>
    <row r="1767" ht="15.75" customHeight="1">
      <c r="A1767" s="55">
        <f t="shared" ref="A1767:A1811" si="18">IF((N1767-O1767-S1767)&lt;0,0,N1767-O1767-S1767)</f>
        <v>676500</v>
      </c>
      <c r="B1767" s="52">
        <f t="shared" si="14"/>
        <v>708000</v>
      </c>
      <c r="C1767" s="51">
        <f>'SS taxation calculator'!$G$7</f>
        <v>0</v>
      </c>
      <c r="D1767" s="52">
        <f>'SS taxation calculator'!$C$7+B1767+'SS taxation calculator'!$C$8+'SS taxation calculator'!$C$9*0.5-'Line By Line'!$E$12</f>
        <v>708000</v>
      </c>
      <c r="E1767" s="52">
        <f>IF(D1767&lt;'Line By Line'!$E$14,0,MIN(D1767-'Line By Line'!$E$14,'Line By Line'!$E$16))</f>
        <v>12000</v>
      </c>
      <c r="F1767" s="52">
        <f t="shared" si="3"/>
        <v>0</v>
      </c>
      <c r="G1767" s="51" t="str">
        <f t="shared" si="4"/>
        <v>50% of All SS</v>
      </c>
      <c r="H1767" s="51">
        <f>IF('Line By Line'!$E$14&lt;D1767,D1767-'Line By Line'!$E$14-E1767,0)</f>
        <v>664000</v>
      </c>
      <c r="I1767" s="52">
        <f>H1767*'SS taxation calculator'!$E$32</f>
        <v>564400</v>
      </c>
      <c r="J1767" s="52">
        <f t="shared" si="5"/>
        <v>0</v>
      </c>
      <c r="K1767" s="204" t="str">
        <f t="shared" si="6"/>
        <v>#DIV/0!</v>
      </c>
      <c r="L1767" s="54" t="str">
        <f>CONCATENATE("Adding $",ROUND(B1767/1000,1),"K actually added $",ROUND((B1767+(J1767-'SS taxation calculator'!$G$8))/1000,1),"K")</f>
        <v>Adding $708K actually added $708K</v>
      </c>
      <c r="M1767" s="61">
        <f>'SS taxation calculator'!$C$7+'SS taxation calculator'!$C$8+'SS taxation calculator'!$C$9+B1767</f>
        <v>708000</v>
      </c>
      <c r="N1767" s="55">
        <f>J1767+B1767+'SS taxation calculator'!$C$7</f>
        <v>708000</v>
      </c>
      <c r="O1767" s="55">
        <f t="shared" si="15"/>
        <v>31500</v>
      </c>
      <c r="P1767" s="132">
        <f>VLOOKUP('SS taxation calculator'!$C$12,'SS taxation calculator'!$BC$6:$BF$16,3,FALSE)</f>
        <v>0</v>
      </c>
      <c r="Q1767" s="132">
        <f>VLOOKUP('SS taxation calculator'!$C$12,'SS taxation calculator'!$BC$6:$BF$16,4,FALSE)</f>
        <v>0</v>
      </c>
      <c r="R1767" s="132">
        <f t="shared" si="8"/>
        <v>1</v>
      </c>
      <c r="S1767" s="205">
        <f>VLOOKUP('SS taxation calculator'!$C$12,'SS taxation calculator'!$BC$6:$BF$16,2,FALSE)</f>
        <v>0</v>
      </c>
      <c r="T1767" s="132">
        <f t="shared" si="9"/>
        <v>0</v>
      </c>
    </row>
    <row r="1768" ht="15.75" customHeight="1">
      <c r="A1768" s="55">
        <f t="shared" si="18"/>
        <v>677500</v>
      </c>
      <c r="B1768" s="52">
        <f t="shared" si="14"/>
        <v>709000</v>
      </c>
      <c r="C1768" s="51">
        <f>'SS taxation calculator'!$G$7</f>
        <v>0</v>
      </c>
      <c r="D1768" s="52">
        <f>'SS taxation calculator'!$C$7+B1768+'SS taxation calculator'!$C$8+'SS taxation calculator'!$C$9*0.5-'Line By Line'!$E$12</f>
        <v>709000</v>
      </c>
      <c r="E1768" s="52">
        <f>IF(D1768&lt;'Line By Line'!$E$14,0,MIN(D1768-'Line By Line'!$E$14,'Line By Line'!$E$16))</f>
        <v>12000</v>
      </c>
      <c r="F1768" s="52">
        <f t="shared" si="3"/>
        <v>0</v>
      </c>
      <c r="G1768" s="51" t="str">
        <f t="shared" si="4"/>
        <v>50% of All SS</v>
      </c>
      <c r="H1768" s="51">
        <f>IF('Line By Line'!$E$14&lt;D1768,D1768-'Line By Line'!$E$14-E1768,0)</f>
        <v>665000</v>
      </c>
      <c r="I1768" s="52">
        <f>H1768*'SS taxation calculator'!$E$32</f>
        <v>565250</v>
      </c>
      <c r="J1768" s="52">
        <f t="shared" si="5"/>
        <v>0</v>
      </c>
      <c r="K1768" s="204" t="str">
        <f t="shared" si="6"/>
        <v>#DIV/0!</v>
      </c>
      <c r="L1768" s="54" t="str">
        <f>CONCATENATE("Adding $",ROUND(B1768/1000,1),"K actually added $",ROUND((B1768+(J1768-'SS taxation calculator'!$G$8))/1000,1),"K")</f>
        <v>Adding $709K actually added $709K</v>
      </c>
      <c r="M1768" s="61">
        <f>'SS taxation calculator'!$C$7+'SS taxation calculator'!$C$8+'SS taxation calculator'!$C$9+B1768</f>
        <v>709000</v>
      </c>
      <c r="N1768" s="55">
        <f>J1768+B1768+'SS taxation calculator'!$C$7</f>
        <v>709000</v>
      </c>
      <c r="O1768" s="55">
        <f t="shared" si="15"/>
        <v>31500</v>
      </c>
      <c r="P1768" s="132">
        <f>VLOOKUP('SS taxation calculator'!$C$12,'SS taxation calculator'!$BC$6:$BF$16,3,FALSE)</f>
        <v>0</v>
      </c>
      <c r="Q1768" s="132">
        <f>VLOOKUP('SS taxation calculator'!$C$12,'SS taxation calculator'!$BC$6:$BF$16,4,FALSE)</f>
        <v>0</v>
      </c>
      <c r="R1768" s="132">
        <f t="shared" si="8"/>
        <v>1</v>
      </c>
      <c r="S1768" s="205">
        <f>VLOOKUP('SS taxation calculator'!$C$12,'SS taxation calculator'!$BC$6:$BF$16,2,FALSE)</f>
        <v>0</v>
      </c>
      <c r="T1768" s="132">
        <f t="shared" si="9"/>
        <v>0</v>
      </c>
    </row>
    <row r="1769" ht="15.75" customHeight="1">
      <c r="A1769" s="55">
        <f t="shared" si="18"/>
        <v>678500</v>
      </c>
      <c r="B1769" s="52">
        <f t="shared" si="14"/>
        <v>710000</v>
      </c>
      <c r="C1769" s="51">
        <f>'SS taxation calculator'!$G$7</f>
        <v>0</v>
      </c>
      <c r="D1769" s="52">
        <f>'SS taxation calculator'!$C$7+B1769+'SS taxation calculator'!$C$8+'SS taxation calculator'!$C$9*0.5-'Line By Line'!$E$12</f>
        <v>710000</v>
      </c>
      <c r="E1769" s="52">
        <f>IF(D1769&lt;'Line By Line'!$E$14,0,MIN(D1769-'Line By Line'!$E$14,'Line By Line'!$E$16))</f>
        <v>12000</v>
      </c>
      <c r="F1769" s="52">
        <f t="shared" si="3"/>
        <v>0</v>
      </c>
      <c r="G1769" s="51" t="str">
        <f t="shared" si="4"/>
        <v>50% of All SS</v>
      </c>
      <c r="H1769" s="51">
        <f>IF('Line By Line'!$E$14&lt;D1769,D1769-'Line By Line'!$E$14-E1769,0)</f>
        <v>666000</v>
      </c>
      <c r="I1769" s="52">
        <f>H1769*'SS taxation calculator'!$E$32</f>
        <v>566100</v>
      </c>
      <c r="J1769" s="52">
        <f t="shared" si="5"/>
        <v>0</v>
      </c>
      <c r="K1769" s="204" t="str">
        <f t="shared" si="6"/>
        <v>#DIV/0!</v>
      </c>
      <c r="L1769" s="54" t="str">
        <f>CONCATENATE("Adding $",ROUND(B1769/1000,1),"K actually added $",ROUND((B1769+(J1769-'SS taxation calculator'!$G$8))/1000,1),"K")</f>
        <v>Adding $710K actually added $710K</v>
      </c>
      <c r="M1769" s="61">
        <f>'SS taxation calculator'!$C$7+'SS taxation calculator'!$C$8+'SS taxation calculator'!$C$9+B1769</f>
        <v>710000</v>
      </c>
      <c r="N1769" s="55">
        <f>J1769+B1769+'SS taxation calculator'!$C$7</f>
        <v>710000</v>
      </c>
      <c r="O1769" s="55">
        <f t="shared" si="15"/>
        <v>31500</v>
      </c>
      <c r="P1769" s="132">
        <f>VLOOKUP('SS taxation calculator'!$C$12,'SS taxation calculator'!$BC$6:$BF$16,3,FALSE)</f>
        <v>0</v>
      </c>
      <c r="Q1769" s="132">
        <f>VLOOKUP('SS taxation calculator'!$C$12,'SS taxation calculator'!$BC$6:$BF$16,4,FALSE)</f>
        <v>0</v>
      </c>
      <c r="R1769" s="132">
        <f t="shared" si="8"/>
        <v>1</v>
      </c>
      <c r="S1769" s="205">
        <f>VLOOKUP('SS taxation calculator'!$C$12,'SS taxation calculator'!$BC$6:$BF$16,2,FALSE)</f>
        <v>0</v>
      </c>
      <c r="T1769" s="132">
        <f t="shared" si="9"/>
        <v>0</v>
      </c>
    </row>
    <row r="1770" ht="15.75" customHeight="1">
      <c r="A1770" s="55">
        <f t="shared" si="18"/>
        <v>679500</v>
      </c>
      <c r="B1770" s="52">
        <f t="shared" si="14"/>
        <v>711000</v>
      </c>
      <c r="C1770" s="51">
        <f>'SS taxation calculator'!$G$7</f>
        <v>0</v>
      </c>
      <c r="D1770" s="52">
        <f>'SS taxation calculator'!$C$7+B1770+'SS taxation calculator'!$C$8+'SS taxation calculator'!$C$9*0.5-'Line By Line'!$E$12</f>
        <v>711000</v>
      </c>
      <c r="E1770" s="52">
        <f>IF(D1770&lt;'Line By Line'!$E$14,0,MIN(D1770-'Line By Line'!$E$14,'Line By Line'!$E$16))</f>
        <v>12000</v>
      </c>
      <c r="F1770" s="52">
        <f t="shared" si="3"/>
        <v>0</v>
      </c>
      <c r="G1770" s="51" t="str">
        <f t="shared" si="4"/>
        <v>50% of All SS</v>
      </c>
      <c r="H1770" s="51">
        <f>IF('Line By Line'!$E$14&lt;D1770,D1770-'Line By Line'!$E$14-E1770,0)</f>
        <v>667000</v>
      </c>
      <c r="I1770" s="52">
        <f>H1770*'SS taxation calculator'!$E$32</f>
        <v>566950</v>
      </c>
      <c r="J1770" s="52">
        <f t="shared" si="5"/>
        <v>0</v>
      </c>
      <c r="K1770" s="204" t="str">
        <f t="shared" si="6"/>
        <v>#DIV/0!</v>
      </c>
      <c r="L1770" s="54" t="str">
        <f>CONCATENATE("Adding $",ROUND(B1770/1000,1),"K actually added $",ROUND((B1770+(J1770-'SS taxation calculator'!$G$8))/1000,1),"K")</f>
        <v>Adding $711K actually added $711K</v>
      </c>
      <c r="M1770" s="61">
        <f>'SS taxation calculator'!$C$7+'SS taxation calculator'!$C$8+'SS taxation calculator'!$C$9+B1770</f>
        <v>711000</v>
      </c>
      <c r="N1770" s="55">
        <f>J1770+B1770+'SS taxation calculator'!$C$7</f>
        <v>711000</v>
      </c>
      <c r="O1770" s="55">
        <f t="shared" si="15"/>
        <v>31500</v>
      </c>
      <c r="P1770" s="132">
        <f>VLOOKUP('SS taxation calculator'!$C$12,'SS taxation calculator'!$BC$6:$BF$16,3,FALSE)</f>
        <v>0</v>
      </c>
      <c r="Q1770" s="132">
        <f>VLOOKUP('SS taxation calculator'!$C$12,'SS taxation calculator'!$BC$6:$BF$16,4,FALSE)</f>
        <v>0</v>
      </c>
      <c r="R1770" s="132">
        <f t="shared" si="8"/>
        <v>1</v>
      </c>
      <c r="S1770" s="205">
        <f>VLOOKUP('SS taxation calculator'!$C$12,'SS taxation calculator'!$BC$6:$BF$16,2,FALSE)</f>
        <v>0</v>
      </c>
      <c r="T1770" s="132">
        <f t="shared" si="9"/>
        <v>0</v>
      </c>
    </row>
    <row r="1771" ht="15.75" customHeight="1">
      <c r="A1771" s="55">
        <f t="shared" si="18"/>
        <v>680500</v>
      </c>
      <c r="B1771" s="52">
        <f t="shared" si="14"/>
        <v>712000</v>
      </c>
      <c r="C1771" s="51">
        <f>'SS taxation calculator'!$G$7</f>
        <v>0</v>
      </c>
      <c r="D1771" s="52">
        <f>'SS taxation calculator'!$C$7+B1771+'SS taxation calculator'!$C$8+'SS taxation calculator'!$C$9*0.5-'Line By Line'!$E$12</f>
        <v>712000</v>
      </c>
      <c r="E1771" s="52">
        <f>IF(D1771&lt;'Line By Line'!$E$14,0,MIN(D1771-'Line By Line'!$E$14,'Line By Line'!$E$16))</f>
        <v>12000</v>
      </c>
      <c r="F1771" s="52">
        <f t="shared" si="3"/>
        <v>0</v>
      </c>
      <c r="G1771" s="51" t="str">
        <f t="shared" si="4"/>
        <v>50% of All SS</v>
      </c>
      <c r="H1771" s="51">
        <f>IF('Line By Line'!$E$14&lt;D1771,D1771-'Line By Line'!$E$14-E1771,0)</f>
        <v>668000</v>
      </c>
      <c r="I1771" s="52">
        <f>H1771*'SS taxation calculator'!$E$32</f>
        <v>567800</v>
      </c>
      <c r="J1771" s="52">
        <f t="shared" si="5"/>
        <v>0</v>
      </c>
      <c r="K1771" s="204" t="str">
        <f t="shared" si="6"/>
        <v>#DIV/0!</v>
      </c>
      <c r="L1771" s="54" t="str">
        <f>CONCATENATE("Adding $",ROUND(B1771/1000,1),"K actually added $",ROUND((B1771+(J1771-'SS taxation calculator'!$G$8))/1000,1),"K")</f>
        <v>Adding $712K actually added $712K</v>
      </c>
      <c r="M1771" s="61">
        <f>'SS taxation calculator'!$C$7+'SS taxation calculator'!$C$8+'SS taxation calculator'!$C$9+B1771</f>
        <v>712000</v>
      </c>
      <c r="N1771" s="55">
        <f>J1771+B1771+'SS taxation calculator'!$C$7</f>
        <v>712000</v>
      </c>
      <c r="O1771" s="55">
        <f t="shared" si="15"/>
        <v>31500</v>
      </c>
      <c r="P1771" s="132">
        <f>VLOOKUP('SS taxation calculator'!$C$12,'SS taxation calculator'!$BC$6:$BF$16,3,FALSE)</f>
        <v>0</v>
      </c>
      <c r="Q1771" s="132">
        <f>VLOOKUP('SS taxation calculator'!$C$12,'SS taxation calculator'!$BC$6:$BF$16,4,FALSE)</f>
        <v>0</v>
      </c>
      <c r="R1771" s="132">
        <f t="shared" si="8"/>
        <v>1</v>
      </c>
      <c r="S1771" s="205">
        <f>VLOOKUP('SS taxation calculator'!$C$12,'SS taxation calculator'!$BC$6:$BF$16,2,FALSE)</f>
        <v>0</v>
      </c>
      <c r="T1771" s="132">
        <f t="shared" si="9"/>
        <v>0</v>
      </c>
    </row>
    <row r="1772" ht="15.75" customHeight="1">
      <c r="A1772" s="55">
        <f t="shared" si="18"/>
        <v>681500</v>
      </c>
      <c r="B1772" s="52">
        <f t="shared" si="14"/>
        <v>713000</v>
      </c>
      <c r="C1772" s="51">
        <f>'SS taxation calculator'!$G$7</f>
        <v>0</v>
      </c>
      <c r="D1772" s="52">
        <f>'SS taxation calculator'!$C$7+B1772+'SS taxation calculator'!$C$8+'SS taxation calculator'!$C$9*0.5-'Line By Line'!$E$12</f>
        <v>713000</v>
      </c>
      <c r="E1772" s="52">
        <f>IF(D1772&lt;'Line By Line'!$E$14,0,MIN(D1772-'Line By Line'!$E$14,'Line By Line'!$E$16))</f>
        <v>12000</v>
      </c>
      <c r="F1772" s="52">
        <f t="shared" si="3"/>
        <v>0</v>
      </c>
      <c r="G1772" s="51" t="str">
        <f t="shared" si="4"/>
        <v>50% of All SS</v>
      </c>
      <c r="H1772" s="51">
        <f>IF('Line By Line'!$E$14&lt;D1772,D1772-'Line By Line'!$E$14-E1772,0)</f>
        <v>669000</v>
      </c>
      <c r="I1772" s="52">
        <f>H1772*'SS taxation calculator'!$E$32</f>
        <v>568650</v>
      </c>
      <c r="J1772" s="52">
        <f t="shared" si="5"/>
        <v>0</v>
      </c>
      <c r="K1772" s="204" t="str">
        <f t="shared" si="6"/>
        <v>#DIV/0!</v>
      </c>
      <c r="L1772" s="54" t="str">
        <f>CONCATENATE("Adding $",ROUND(B1772/1000,1),"K actually added $",ROUND((B1772+(J1772-'SS taxation calculator'!$G$8))/1000,1),"K")</f>
        <v>Adding $713K actually added $713K</v>
      </c>
      <c r="M1772" s="61">
        <f>'SS taxation calculator'!$C$7+'SS taxation calculator'!$C$8+'SS taxation calculator'!$C$9+B1772</f>
        <v>713000</v>
      </c>
      <c r="N1772" s="55">
        <f>J1772+B1772+'SS taxation calculator'!$C$7</f>
        <v>713000</v>
      </c>
      <c r="O1772" s="55">
        <f t="shared" si="15"/>
        <v>31500</v>
      </c>
      <c r="P1772" s="132">
        <f>VLOOKUP('SS taxation calculator'!$C$12,'SS taxation calculator'!$BC$6:$BF$16,3,FALSE)</f>
        <v>0</v>
      </c>
      <c r="Q1772" s="132">
        <f>VLOOKUP('SS taxation calculator'!$C$12,'SS taxation calculator'!$BC$6:$BF$16,4,FALSE)</f>
        <v>0</v>
      </c>
      <c r="R1772" s="132">
        <f t="shared" si="8"/>
        <v>1</v>
      </c>
      <c r="S1772" s="205">
        <f>VLOOKUP('SS taxation calculator'!$C$12,'SS taxation calculator'!$BC$6:$BF$16,2,FALSE)</f>
        <v>0</v>
      </c>
      <c r="T1772" s="132">
        <f t="shared" si="9"/>
        <v>0</v>
      </c>
    </row>
    <row r="1773" ht="15.75" customHeight="1">
      <c r="A1773" s="55">
        <f t="shared" si="18"/>
        <v>682500</v>
      </c>
      <c r="B1773" s="52">
        <f t="shared" si="14"/>
        <v>714000</v>
      </c>
      <c r="C1773" s="51">
        <f>'SS taxation calculator'!$G$7</f>
        <v>0</v>
      </c>
      <c r="D1773" s="52">
        <f>'SS taxation calculator'!$C$7+B1773+'SS taxation calculator'!$C$8+'SS taxation calculator'!$C$9*0.5-'Line By Line'!$E$12</f>
        <v>714000</v>
      </c>
      <c r="E1773" s="52">
        <f>IF(D1773&lt;'Line By Line'!$E$14,0,MIN(D1773-'Line By Line'!$E$14,'Line By Line'!$E$16))</f>
        <v>12000</v>
      </c>
      <c r="F1773" s="52">
        <f t="shared" si="3"/>
        <v>0</v>
      </c>
      <c r="G1773" s="51" t="str">
        <f t="shared" si="4"/>
        <v>50% of All SS</v>
      </c>
      <c r="H1773" s="51">
        <f>IF('Line By Line'!$E$14&lt;D1773,D1773-'Line By Line'!$E$14-E1773,0)</f>
        <v>670000</v>
      </c>
      <c r="I1773" s="52">
        <f>H1773*'SS taxation calculator'!$E$32</f>
        <v>569500</v>
      </c>
      <c r="J1773" s="52">
        <f t="shared" si="5"/>
        <v>0</v>
      </c>
      <c r="K1773" s="204" t="str">
        <f t="shared" si="6"/>
        <v>#DIV/0!</v>
      </c>
      <c r="L1773" s="54" t="str">
        <f>CONCATENATE("Adding $",ROUND(B1773/1000,1),"K actually added $",ROUND((B1773+(J1773-'SS taxation calculator'!$G$8))/1000,1),"K")</f>
        <v>Adding $714K actually added $714K</v>
      </c>
      <c r="M1773" s="61">
        <f>'SS taxation calculator'!$C$7+'SS taxation calculator'!$C$8+'SS taxation calculator'!$C$9+B1773</f>
        <v>714000</v>
      </c>
      <c r="N1773" s="55">
        <f>J1773+B1773+'SS taxation calculator'!$C$7</f>
        <v>714000</v>
      </c>
      <c r="O1773" s="55">
        <f t="shared" si="15"/>
        <v>31500</v>
      </c>
      <c r="P1773" s="132">
        <f>VLOOKUP('SS taxation calculator'!$C$12,'SS taxation calculator'!$BC$6:$BF$16,3,FALSE)</f>
        <v>0</v>
      </c>
      <c r="Q1773" s="132">
        <f>VLOOKUP('SS taxation calculator'!$C$12,'SS taxation calculator'!$BC$6:$BF$16,4,FALSE)</f>
        <v>0</v>
      </c>
      <c r="R1773" s="132">
        <f t="shared" si="8"/>
        <v>1</v>
      </c>
      <c r="S1773" s="205">
        <f>VLOOKUP('SS taxation calculator'!$C$12,'SS taxation calculator'!$BC$6:$BF$16,2,FALSE)</f>
        <v>0</v>
      </c>
      <c r="T1773" s="132">
        <f t="shared" si="9"/>
        <v>0</v>
      </c>
    </row>
    <row r="1774" ht="15.75" customHeight="1">
      <c r="A1774" s="55">
        <f t="shared" si="18"/>
        <v>683500</v>
      </c>
      <c r="B1774" s="52">
        <f t="shared" si="14"/>
        <v>715000</v>
      </c>
      <c r="C1774" s="51">
        <f>'SS taxation calculator'!$G$7</f>
        <v>0</v>
      </c>
      <c r="D1774" s="52">
        <f>'SS taxation calculator'!$C$7+B1774+'SS taxation calculator'!$C$8+'SS taxation calculator'!$C$9*0.5-'Line By Line'!$E$12</f>
        <v>715000</v>
      </c>
      <c r="E1774" s="52">
        <f>IF(D1774&lt;'Line By Line'!$E$14,0,MIN(D1774-'Line By Line'!$E$14,'Line By Line'!$E$16))</f>
        <v>12000</v>
      </c>
      <c r="F1774" s="52">
        <f t="shared" si="3"/>
        <v>0</v>
      </c>
      <c r="G1774" s="51" t="str">
        <f t="shared" si="4"/>
        <v>50% of All SS</v>
      </c>
      <c r="H1774" s="51">
        <f>IF('Line By Line'!$E$14&lt;D1774,D1774-'Line By Line'!$E$14-E1774,0)</f>
        <v>671000</v>
      </c>
      <c r="I1774" s="52">
        <f>H1774*'SS taxation calculator'!$E$32</f>
        <v>570350</v>
      </c>
      <c r="J1774" s="52">
        <f t="shared" si="5"/>
        <v>0</v>
      </c>
      <c r="K1774" s="204" t="str">
        <f t="shared" si="6"/>
        <v>#DIV/0!</v>
      </c>
      <c r="L1774" s="54" t="str">
        <f>CONCATENATE("Adding $",ROUND(B1774/1000,1),"K actually added $",ROUND((B1774+(J1774-'SS taxation calculator'!$G$8))/1000,1),"K")</f>
        <v>Adding $715K actually added $715K</v>
      </c>
      <c r="M1774" s="61">
        <f>'SS taxation calculator'!$C$7+'SS taxation calculator'!$C$8+'SS taxation calculator'!$C$9+B1774</f>
        <v>715000</v>
      </c>
      <c r="N1774" s="55">
        <f>J1774+B1774+'SS taxation calculator'!$C$7</f>
        <v>715000</v>
      </c>
      <c r="O1774" s="55">
        <f t="shared" si="15"/>
        <v>31500</v>
      </c>
      <c r="P1774" s="132">
        <f>VLOOKUP('SS taxation calculator'!$C$12,'SS taxation calculator'!$BC$6:$BF$16,3,FALSE)</f>
        <v>0</v>
      </c>
      <c r="Q1774" s="132">
        <f>VLOOKUP('SS taxation calculator'!$C$12,'SS taxation calculator'!$BC$6:$BF$16,4,FALSE)</f>
        <v>0</v>
      </c>
      <c r="R1774" s="132">
        <f t="shared" si="8"/>
        <v>1</v>
      </c>
      <c r="S1774" s="205">
        <f>VLOOKUP('SS taxation calculator'!$C$12,'SS taxation calculator'!$BC$6:$BF$16,2,FALSE)</f>
        <v>0</v>
      </c>
      <c r="T1774" s="132">
        <f t="shared" si="9"/>
        <v>0</v>
      </c>
    </row>
    <row r="1775" ht="15.75" customHeight="1">
      <c r="A1775" s="55">
        <f t="shared" si="18"/>
        <v>684500</v>
      </c>
      <c r="B1775" s="52">
        <f t="shared" si="14"/>
        <v>716000</v>
      </c>
      <c r="C1775" s="51">
        <f>'SS taxation calculator'!$G$7</f>
        <v>0</v>
      </c>
      <c r="D1775" s="52">
        <f>'SS taxation calculator'!$C$7+B1775+'SS taxation calculator'!$C$8+'SS taxation calculator'!$C$9*0.5-'Line By Line'!$E$12</f>
        <v>716000</v>
      </c>
      <c r="E1775" s="52">
        <f>IF(D1775&lt;'Line By Line'!$E$14,0,MIN(D1775-'Line By Line'!$E$14,'Line By Line'!$E$16))</f>
        <v>12000</v>
      </c>
      <c r="F1775" s="52">
        <f t="shared" si="3"/>
        <v>0</v>
      </c>
      <c r="G1775" s="51" t="str">
        <f t="shared" si="4"/>
        <v>50% of All SS</v>
      </c>
      <c r="H1775" s="51">
        <f>IF('Line By Line'!$E$14&lt;D1775,D1775-'Line By Line'!$E$14-E1775,0)</f>
        <v>672000</v>
      </c>
      <c r="I1775" s="52">
        <f>H1775*'SS taxation calculator'!$E$32</f>
        <v>571200</v>
      </c>
      <c r="J1775" s="52">
        <f t="shared" si="5"/>
        <v>0</v>
      </c>
      <c r="K1775" s="204" t="str">
        <f t="shared" si="6"/>
        <v>#DIV/0!</v>
      </c>
      <c r="L1775" s="54" t="str">
        <f>CONCATENATE("Adding $",ROUND(B1775/1000,1),"K actually added $",ROUND((B1775+(J1775-'SS taxation calculator'!$G$8))/1000,1),"K")</f>
        <v>Adding $716K actually added $716K</v>
      </c>
      <c r="M1775" s="61">
        <f>'SS taxation calculator'!$C$7+'SS taxation calculator'!$C$8+'SS taxation calculator'!$C$9+B1775</f>
        <v>716000</v>
      </c>
      <c r="N1775" s="55">
        <f>J1775+B1775+'SS taxation calculator'!$C$7</f>
        <v>716000</v>
      </c>
      <c r="O1775" s="55">
        <f t="shared" si="15"/>
        <v>31500</v>
      </c>
      <c r="P1775" s="132">
        <f>VLOOKUP('SS taxation calculator'!$C$12,'SS taxation calculator'!$BC$6:$BF$16,3,FALSE)</f>
        <v>0</v>
      </c>
      <c r="Q1775" s="132">
        <f>VLOOKUP('SS taxation calculator'!$C$12,'SS taxation calculator'!$BC$6:$BF$16,4,FALSE)</f>
        <v>0</v>
      </c>
      <c r="R1775" s="132">
        <f t="shared" si="8"/>
        <v>1</v>
      </c>
      <c r="S1775" s="205">
        <f>VLOOKUP('SS taxation calculator'!$C$12,'SS taxation calculator'!$BC$6:$BF$16,2,FALSE)</f>
        <v>0</v>
      </c>
      <c r="T1775" s="132">
        <f t="shared" si="9"/>
        <v>0</v>
      </c>
    </row>
    <row r="1776" ht="15.75" customHeight="1">
      <c r="A1776" s="55">
        <f t="shared" si="18"/>
        <v>685500</v>
      </c>
      <c r="B1776" s="52">
        <f t="shared" si="14"/>
        <v>717000</v>
      </c>
      <c r="C1776" s="51">
        <f>'SS taxation calculator'!$G$7</f>
        <v>0</v>
      </c>
      <c r="D1776" s="52">
        <f>'SS taxation calculator'!$C$7+B1776+'SS taxation calculator'!$C$8+'SS taxation calculator'!$C$9*0.5-'Line By Line'!$E$12</f>
        <v>717000</v>
      </c>
      <c r="E1776" s="52">
        <f>IF(D1776&lt;'Line By Line'!$E$14,0,MIN(D1776-'Line By Line'!$E$14,'Line By Line'!$E$16))</f>
        <v>12000</v>
      </c>
      <c r="F1776" s="52">
        <f t="shared" si="3"/>
        <v>0</v>
      </c>
      <c r="G1776" s="51" t="str">
        <f t="shared" si="4"/>
        <v>50% of All SS</v>
      </c>
      <c r="H1776" s="51">
        <f>IF('Line By Line'!$E$14&lt;D1776,D1776-'Line By Line'!$E$14-E1776,0)</f>
        <v>673000</v>
      </c>
      <c r="I1776" s="52">
        <f>H1776*'SS taxation calculator'!$E$32</f>
        <v>572050</v>
      </c>
      <c r="J1776" s="52">
        <f t="shared" si="5"/>
        <v>0</v>
      </c>
      <c r="K1776" s="204" t="str">
        <f t="shared" si="6"/>
        <v>#DIV/0!</v>
      </c>
      <c r="L1776" s="54" t="str">
        <f>CONCATENATE("Adding $",ROUND(B1776/1000,1),"K actually added $",ROUND((B1776+(J1776-'SS taxation calculator'!$G$8))/1000,1),"K")</f>
        <v>Adding $717K actually added $717K</v>
      </c>
      <c r="M1776" s="61">
        <f>'SS taxation calculator'!$C$7+'SS taxation calculator'!$C$8+'SS taxation calculator'!$C$9+B1776</f>
        <v>717000</v>
      </c>
      <c r="N1776" s="55">
        <f>J1776+B1776+'SS taxation calculator'!$C$7</f>
        <v>717000</v>
      </c>
      <c r="O1776" s="55">
        <f t="shared" si="15"/>
        <v>31500</v>
      </c>
      <c r="P1776" s="132">
        <f>VLOOKUP('SS taxation calculator'!$C$12,'SS taxation calculator'!$BC$6:$BF$16,3,FALSE)</f>
        <v>0</v>
      </c>
      <c r="Q1776" s="132">
        <f>VLOOKUP('SS taxation calculator'!$C$12,'SS taxation calculator'!$BC$6:$BF$16,4,FALSE)</f>
        <v>0</v>
      </c>
      <c r="R1776" s="132">
        <f t="shared" si="8"/>
        <v>1</v>
      </c>
      <c r="S1776" s="205">
        <f>VLOOKUP('SS taxation calculator'!$C$12,'SS taxation calculator'!$BC$6:$BF$16,2,FALSE)</f>
        <v>0</v>
      </c>
      <c r="T1776" s="132">
        <f t="shared" si="9"/>
        <v>0</v>
      </c>
    </row>
    <row r="1777" ht="15.75" customHeight="1">
      <c r="A1777" s="55">
        <f t="shared" si="18"/>
        <v>686500</v>
      </c>
      <c r="B1777" s="52">
        <f t="shared" si="14"/>
        <v>718000</v>
      </c>
      <c r="C1777" s="51">
        <f>'SS taxation calculator'!$G$7</f>
        <v>0</v>
      </c>
      <c r="D1777" s="52">
        <f>'SS taxation calculator'!$C$7+B1777+'SS taxation calculator'!$C$8+'SS taxation calculator'!$C$9*0.5-'Line By Line'!$E$12</f>
        <v>718000</v>
      </c>
      <c r="E1777" s="52">
        <f>IF(D1777&lt;'Line By Line'!$E$14,0,MIN(D1777-'Line By Line'!$E$14,'Line By Line'!$E$16))</f>
        <v>12000</v>
      </c>
      <c r="F1777" s="52">
        <f t="shared" si="3"/>
        <v>0</v>
      </c>
      <c r="G1777" s="51" t="str">
        <f t="shared" si="4"/>
        <v>50% of All SS</v>
      </c>
      <c r="H1777" s="51">
        <f>IF('Line By Line'!$E$14&lt;D1777,D1777-'Line By Line'!$E$14-E1777,0)</f>
        <v>674000</v>
      </c>
      <c r="I1777" s="52">
        <f>H1777*'SS taxation calculator'!$E$32</f>
        <v>572900</v>
      </c>
      <c r="J1777" s="52">
        <f t="shared" si="5"/>
        <v>0</v>
      </c>
      <c r="K1777" s="204" t="str">
        <f t="shared" si="6"/>
        <v>#DIV/0!</v>
      </c>
      <c r="L1777" s="54" t="str">
        <f>CONCATENATE("Adding $",ROUND(B1777/1000,1),"K actually added $",ROUND((B1777+(J1777-'SS taxation calculator'!$G$8))/1000,1),"K")</f>
        <v>Adding $718K actually added $718K</v>
      </c>
      <c r="M1777" s="61">
        <f>'SS taxation calculator'!$C$7+'SS taxation calculator'!$C$8+'SS taxation calculator'!$C$9+B1777</f>
        <v>718000</v>
      </c>
      <c r="N1777" s="55">
        <f>J1777+B1777+'SS taxation calculator'!$C$7</f>
        <v>718000</v>
      </c>
      <c r="O1777" s="55">
        <f t="shared" si="15"/>
        <v>31500</v>
      </c>
      <c r="P1777" s="132">
        <f>VLOOKUP('SS taxation calculator'!$C$12,'SS taxation calculator'!$BC$6:$BF$16,3,FALSE)</f>
        <v>0</v>
      </c>
      <c r="Q1777" s="132">
        <f>VLOOKUP('SS taxation calculator'!$C$12,'SS taxation calculator'!$BC$6:$BF$16,4,FALSE)</f>
        <v>0</v>
      </c>
      <c r="R1777" s="132">
        <f t="shared" si="8"/>
        <v>1</v>
      </c>
      <c r="S1777" s="205">
        <f>VLOOKUP('SS taxation calculator'!$C$12,'SS taxation calculator'!$BC$6:$BF$16,2,FALSE)</f>
        <v>0</v>
      </c>
      <c r="T1777" s="132">
        <f t="shared" si="9"/>
        <v>0</v>
      </c>
    </row>
    <row r="1778" ht="15.75" customHeight="1">
      <c r="A1778" s="55">
        <f t="shared" si="18"/>
        <v>687500</v>
      </c>
      <c r="B1778" s="52">
        <f t="shared" si="14"/>
        <v>719000</v>
      </c>
      <c r="C1778" s="51">
        <f>'SS taxation calculator'!$G$7</f>
        <v>0</v>
      </c>
      <c r="D1778" s="52">
        <f>'SS taxation calculator'!$C$7+B1778+'SS taxation calculator'!$C$8+'SS taxation calculator'!$C$9*0.5-'Line By Line'!$E$12</f>
        <v>719000</v>
      </c>
      <c r="E1778" s="52">
        <f>IF(D1778&lt;'Line By Line'!$E$14,0,MIN(D1778-'Line By Line'!$E$14,'Line By Line'!$E$16))</f>
        <v>12000</v>
      </c>
      <c r="F1778" s="52">
        <f t="shared" si="3"/>
        <v>0</v>
      </c>
      <c r="G1778" s="51" t="str">
        <f t="shared" si="4"/>
        <v>50% of All SS</v>
      </c>
      <c r="H1778" s="51">
        <f>IF('Line By Line'!$E$14&lt;D1778,D1778-'Line By Line'!$E$14-E1778,0)</f>
        <v>675000</v>
      </c>
      <c r="I1778" s="52">
        <f>H1778*'SS taxation calculator'!$E$32</f>
        <v>573750</v>
      </c>
      <c r="J1778" s="52">
        <f t="shared" si="5"/>
        <v>0</v>
      </c>
      <c r="K1778" s="204" t="str">
        <f t="shared" si="6"/>
        <v>#DIV/0!</v>
      </c>
      <c r="L1778" s="54" t="str">
        <f>CONCATENATE("Adding $",ROUND(B1778/1000,1),"K actually added $",ROUND((B1778+(J1778-'SS taxation calculator'!$G$8))/1000,1),"K")</f>
        <v>Adding $719K actually added $719K</v>
      </c>
      <c r="M1778" s="61">
        <f>'SS taxation calculator'!$C$7+'SS taxation calculator'!$C$8+'SS taxation calculator'!$C$9+B1778</f>
        <v>719000</v>
      </c>
      <c r="N1778" s="55">
        <f>J1778+B1778+'SS taxation calculator'!$C$7</f>
        <v>719000</v>
      </c>
      <c r="O1778" s="55">
        <f t="shared" si="15"/>
        <v>31500</v>
      </c>
      <c r="P1778" s="132">
        <f>VLOOKUP('SS taxation calculator'!$C$12,'SS taxation calculator'!$BC$6:$BF$16,3,FALSE)</f>
        <v>0</v>
      </c>
      <c r="Q1778" s="132">
        <f>VLOOKUP('SS taxation calculator'!$C$12,'SS taxation calculator'!$BC$6:$BF$16,4,FALSE)</f>
        <v>0</v>
      </c>
      <c r="R1778" s="132">
        <f t="shared" si="8"/>
        <v>1</v>
      </c>
      <c r="S1778" s="205">
        <f>VLOOKUP('SS taxation calculator'!$C$12,'SS taxation calculator'!$BC$6:$BF$16,2,FALSE)</f>
        <v>0</v>
      </c>
      <c r="T1778" s="132">
        <f t="shared" si="9"/>
        <v>0</v>
      </c>
    </row>
    <row r="1779" ht="15.75" customHeight="1">
      <c r="A1779" s="55">
        <f t="shared" si="18"/>
        <v>688500</v>
      </c>
      <c r="B1779" s="52">
        <f t="shared" si="14"/>
        <v>720000</v>
      </c>
      <c r="C1779" s="51">
        <f>'SS taxation calculator'!$G$7</f>
        <v>0</v>
      </c>
      <c r="D1779" s="52">
        <f>'SS taxation calculator'!$C$7+B1779+'SS taxation calculator'!$C$8+'SS taxation calculator'!$C$9*0.5-'Line By Line'!$E$12</f>
        <v>720000</v>
      </c>
      <c r="E1779" s="52">
        <f>IF(D1779&lt;'Line By Line'!$E$14,0,MIN(D1779-'Line By Line'!$E$14,'Line By Line'!$E$16))</f>
        <v>12000</v>
      </c>
      <c r="F1779" s="52">
        <f t="shared" si="3"/>
        <v>0</v>
      </c>
      <c r="G1779" s="51" t="str">
        <f t="shared" si="4"/>
        <v>50% of All SS</v>
      </c>
      <c r="H1779" s="51">
        <f>IF('Line By Line'!$E$14&lt;D1779,D1779-'Line By Line'!$E$14-E1779,0)</f>
        <v>676000</v>
      </c>
      <c r="I1779" s="52">
        <f>H1779*'SS taxation calculator'!$E$32</f>
        <v>574600</v>
      </c>
      <c r="J1779" s="52">
        <f t="shared" si="5"/>
        <v>0</v>
      </c>
      <c r="K1779" s="204" t="str">
        <f t="shared" si="6"/>
        <v>#DIV/0!</v>
      </c>
      <c r="L1779" s="54" t="str">
        <f>CONCATENATE("Adding $",ROUND(B1779/1000,1),"K actually added $",ROUND((B1779+(J1779-'SS taxation calculator'!$G$8))/1000,1),"K")</f>
        <v>Adding $720K actually added $720K</v>
      </c>
      <c r="M1779" s="61">
        <f>'SS taxation calculator'!$C$7+'SS taxation calculator'!$C$8+'SS taxation calculator'!$C$9+B1779</f>
        <v>720000</v>
      </c>
      <c r="N1779" s="55">
        <f>J1779+B1779+'SS taxation calculator'!$C$7</f>
        <v>720000</v>
      </c>
      <c r="O1779" s="55">
        <f t="shared" si="15"/>
        <v>31500</v>
      </c>
      <c r="P1779" s="132">
        <f>VLOOKUP('SS taxation calculator'!$C$12,'SS taxation calculator'!$BC$6:$BF$16,3,FALSE)</f>
        <v>0</v>
      </c>
      <c r="Q1779" s="132">
        <f>VLOOKUP('SS taxation calculator'!$C$12,'SS taxation calculator'!$BC$6:$BF$16,4,FALSE)</f>
        <v>0</v>
      </c>
      <c r="R1779" s="132">
        <f t="shared" si="8"/>
        <v>1</v>
      </c>
      <c r="S1779" s="205">
        <f>VLOOKUP('SS taxation calculator'!$C$12,'SS taxation calculator'!$BC$6:$BF$16,2,FALSE)</f>
        <v>0</v>
      </c>
      <c r="T1779" s="132">
        <f t="shared" si="9"/>
        <v>0</v>
      </c>
    </row>
    <row r="1780" ht="15.75" customHeight="1">
      <c r="A1780" s="55">
        <f t="shared" si="18"/>
        <v>689500</v>
      </c>
      <c r="B1780" s="52">
        <f t="shared" si="14"/>
        <v>721000</v>
      </c>
      <c r="C1780" s="51">
        <f>'SS taxation calculator'!$G$7</f>
        <v>0</v>
      </c>
      <c r="D1780" s="52">
        <f>'SS taxation calculator'!$C$7+B1780+'SS taxation calculator'!$C$8+'SS taxation calculator'!$C$9*0.5-'Line By Line'!$E$12</f>
        <v>721000</v>
      </c>
      <c r="E1780" s="52">
        <f>IF(D1780&lt;'Line By Line'!$E$14,0,MIN(D1780-'Line By Line'!$E$14,'Line By Line'!$E$16))</f>
        <v>12000</v>
      </c>
      <c r="F1780" s="52">
        <f t="shared" si="3"/>
        <v>0</v>
      </c>
      <c r="G1780" s="51" t="str">
        <f t="shared" si="4"/>
        <v>50% of All SS</v>
      </c>
      <c r="H1780" s="51">
        <f>IF('Line By Line'!$E$14&lt;D1780,D1780-'Line By Line'!$E$14-E1780,0)</f>
        <v>677000</v>
      </c>
      <c r="I1780" s="52">
        <f>H1780*'SS taxation calculator'!$E$32</f>
        <v>575450</v>
      </c>
      <c r="J1780" s="52">
        <f t="shared" si="5"/>
        <v>0</v>
      </c>
      <c r="K1780" s="204" t="str">
        <f t="shared" si="6"/>
        <v>#DIV/0!</v>
      </c>
      <c r="L1780" s="54" t="str">
        <f>CONCATENATE("Adding $",ROUND(B1780/1000,1),"K actually added $",ROUND((B1780+(J1780-'SS taxation calculator'!$G$8))/1000,1),"K")</f>
        <v>Adding $721K actually added $721K</v>
      </c>
      <c r="M1780" s="61">
        <f>'SS taxation calculator'!$C$7+'SS taxation calculator'!$C$8+'SS taxation calculator'!$C$9+B1780</f>
        <v>721000</v>
      </c>
      <c r="N1780" s="55">
        <f>J1780+B1780+'SS taxation calculator'!$C$7</f>
        <v>721000</v>
      </c>
      <c r="O1780" s="55">
        <f t="shared" si="15"/>
        <v>31500</v>
      </c>
      <c r="P1780" s="132">
        <f>VLOOKUP('SS taxation calculator'!$C$12,'SS taxation calculator'!$BC$6:$BF$16,3,FALSE)</f>
        <v>0</v>
      </c>
      <c r="Q1780" s="132">
        <f>VLOOKUP('SS taxation calculator'!$C$12,'SS taxation calculator'!$BC$6:$BF$16,4,FALSE)</f>
        <v>0</v>
      </c>
      <c r="R1780" s="132">
        <f t="shared" si="8"/>
        <v>1</v>
      </c>
      <c r="S1780" s="205">
        <f>VLOOKUP('SS taxation calculator'!$C$12,'SS taxation calculator'!$BC$6:$BF$16,2,FALSE)</f>
        <v>0</v>
      </c>
      <c r="T1780" s="132">
        <f t="shared" si="9"/>
        <v>0</v>
      </c>
    </row>
    <row r="1781" ht="15.75" customHeight="1">
      <c r="A1781" s="55">
        <f t="shared" si="18"/>
        <v>690500</v>
      </c>
      <c r="B1781" s="52">
        <f t="shared" si="14"/>
        <v>722000</v>
      </c>
      <c r="C1781" s="51">
        <f>'SS taxation calculator'!$G$7</f>
        <v>0</v>
      </c>
      <c r="D1781" s="52">
        <f>'SS taxation calculator'!$C$7+B1781+'SS taxation calculator'!$C$8+'SS taxation calculator'!$C$9*0.5-'Line By Line'!$E$12</f>
        <v>722000</v>
      </c>
      <c r="E1781" s="52">
        <f>IF(D1781&lt;'Line By Line'!$E$14,0,MIN(D1781-'Line By Line'!$E$14,'Line By Line'!$E$16))</f>
        <v>12000</v>
      </c>
      <c r="F1781" s="52">
        <f t="shared" si="3"/>
        <v>0</v>
      </c>
      <c r="G1781" s="51" t="str">
        <f t="shared" si="4"/>
        <v>50% of All SS</v>
      </c>
      <c r="H1781" s="51">
        <f>IF('Line By Line'!$E$14&lt;D1781,D1781-'Line By Line'!$E$14-E1781,0)</f>
        <v>678000</v>
      </c>
      <c r="I1781" s="52">
        <f>H1781*'SS taxation calculator'!$E$32</f>
        <v>576300</v>
      </c>
      <c r="J1781" s="52">
        <f t="shared" si="5"/>
        <v>0</v>
      </c>
      <c r="K1781" s="204" t="str">
        <f t="shared" si="6"/>
        <v>#DIV/0!</v>
      </c>
      <c r="L1781" s="54" t="str">
        <f>CONCATENATE("Adding $",ROUND(B1781/1000,1),"K actually added $",ROUND((B1781+(J1781-'SS taxation calculator'!$G$8))/1000,1),"K")</f>
        <v>Adding $722K actually added $722K</v>
      </c>
      <c r="M1781" s="61">
        <f>'SS taxation calculator'!$C$7+'SS taxation calculator'!$C$8+'SS taxation calculator'!$C$9+B1781</f>
        <v>722000</v>
      </c>
      <c r="N1781" s="55">
        <f>J1781+B1781+'SS taxation calculator'!$C$7</f>
        <v>722000</v>
      </c>
      <c r="O1781" s="55">
        <f t="shared" si="15"/>
        <v>31500</v>
      </c>
      <c r="P1781" s="132">
        <f>VLOOKUP('SS taxation calculator'!$C$12,'SS taxation calculator'!$BC$6:$BF$16,3,FALSE)</f>
        <v>0</v>
      </c>
      <c r="Q1781" s="132">
        <f>VLOOKUP('SS taxation calculator'!$C$12,'SS taxation calculator'!$BC$6:$BF$16,4,FALSE)</f>
        <v>0</v>
      </c>
      <c r="R1781" s="132">
        <f t="shared" si="8"/>
        <v>1</v>
      </c>
      <c r="S1781" s="205">
        <f>VLOOKUP('SS taxation calculator'!$C$12,'SS taxation calculator'!$BC$6:$BF$16,2,FALSE)</f>
        <v>0</v>
      </c>
      <c r="T1781" s="132">
        <f t="shared" si="9"/>
        <v>0</v>
      </c>
    </row>
    <row r="1782" ht="15.75" customHeight="1">
      <c r="A1782" s="55">
        <f t="shared" si="18"/>
        <v>691500</v>
      </c>
      <c r="B1782" s="52">
        <f t="shared" si="14"/>
        <v>723000</v>
      </c>
      <c r="C1782" s="51">
        <f>'SS taxation calculator'!$G$7</f>
        <v>0</v>
      </c>
      <c r="D1782" s="52">
        <f>'SS taxation calculator'!$C$7+B1782+'SS taxation calculator'!$C$8+'SS taxation calculator'!$C$9*0.5-'Line By Line'!$E$12</f>
        <v>723000</v>
      </c>
      <c r="E1782" s="52">
        <f>IF(D1782&lt;'Line By Line'!$E$14,0,MIN(D1782-'Line By Line'!$E$14,'Line By Line'!$E$16))</f>
        <v>12000</v>
      </c>
      <c r="F1782" s="52">
        <f t="shared" si="3"/>
        <v>0</v>
      </c>
      <c r="G1782" s="51" t="str">
        <f t="shared" si="4"/>
        <v>50% of All SS</v>
      </c>
      <c r="H1782" s="51">
        <f>IF('Line By Line'!$E$14&lt;D1782,D1782-'Line By Line'!$E$14-E1782,0)</f>
        <v>679000</v>
      </c>
      <c r="I1782" s="52">
        <f>H1782*'SS taxation calculator'!$E$32</f>
        <v>577150</v>
      </c>
      <c r="J1782" s="52">
        <f t="shared" si="5"/>
        <v>0</v>
      </c>
      <c r="K1782" s="204" t="str">
        <f t="shared" si="6"/>
        <v>#DIV/0!</v>
      </c>
      <c r="L1782" s="54" t="str">
        <f>CONCATENATE("Adding $",ROUND(B1782/1000,1),"K actually added $",ROUND((B1782+(J1782-'SS taxation calculator'!$G$8))/1000,1),"K")</f>
        <v>Adding $723K actually added $723K</v>
      </c>
      <c r="M1782" s="61">
        <f>'SS taxation calculator'!$C$7+'SS taxation calculator'!$C$8+'SS taxation calculator'!$C$9+B1782</f>
        <v>723000</v>
      </c>
      <c r="N1782" s="55">
        <f>J1782+B1782+'SS taxation calculator'!$C$7</f>
        <v>723000</v>
      </c>
      <c r="O1782" s="55">
        <f t="shared" si="15"/>
        <v>31500</v>
      </c>
      <c r="P1782" s="132">
        <f>VLOOKUP('SS taxation calculator'!$C$12,'SS taxation calculator'!$BC$6:$BF$16,3,FALSE)</f>
        <v>0</v>
      </c>
      <c r="Q1782" s="132">
        <f>VLOOKUP('SS taxation calculator'!$C$12,'SS taxation calculator'!$BC$6:$BF$16,4,FALSE)</f>
        <v>0</v>
      </c>
      <c r="R1782" s="132">
        <f t="shared" si="8"/>
        <v>1</v>
      </c>
      <c r="S1782" s="205">
        <f>VLOOKUP('SS taxation calculator'!$C$12,'SS taxation calculator'!$BC$6:$BF$16,2,FALSE)</f>
        <v>0</v>
      </c>
      <c r="T1782" s="132">
        <f t="shared" si="9"/>
        <v>0</v>
      </c>
    </row>
    <row r="1783" ht="15.75" customHeight="1">
      <c r="A1783" s="55">
        <f t="shared" si="18"/>
        <v>692500</v>
      </c>
      <c r="B1783" s="52">
        <f t="shared" si="14"/>
        <v>724000</v>
      </c>
      <c r="C1783" s="51">
        <f>'SS taxation calculator'!$G$7</f>
        <v>0</v>
      </c>
      <c r="D1783" s="52">
        <f>'SS taxation calculator'!$C$7+B1783+'SS taxation calculator'!$C$8+'SS taxation calculator'!$C$9*0.5-'Line By Line'!$E$12</f>
        <v>724000</v>
      </c>
      <c r="E1783" s="52">
        <f>IF(D1783&lt;'Line By Line'!$E$14,0,MIN(D1783-'Line By Line'!$E$14,'Line By Line'!$E$16))</f>
        <v>12000</v>
      </c>
      <c r="F1783" s="52">
        <f t="shared" si="3"/>
        <v>0</v>
      </c>
      <c r="G1783" s="51" t="str">
        <f t="shared" si="4"/>
        <v>50% of All SS</v>
      </c>
      <c r="H1783" s="51">
        <f>IF('Line By Line'!$E$14&lt;D1783,D1783-'Line By Line'!$E$14-E1783,0)</f>
        <v>680000</v>
      </c>
      <c r="I1783" s="52">
        <f>H1783*'SS taxation calculator'!$E$32</f>
        <v>578000</v>
      </c>
      <c r="J1783" s="52">
        <f t="shared" si="5"/>
        <v>0</v>
      </c>
      <c r="K1783" s="204" t="str">
        <f t="shared" si="6"/>
        <v>#DIV/0!</v>
      </c>
      <c r="L1783" s="54" t="str">
        <f>CONCATENATE("Adding $",ROUND(B1783/1000,1),"K actually added $",ROUND((B1783+(J1783-'SS taxation calculator'!$G$8))/1000,1),"K")</f>
        <v>Adding $724K actually added $724K</v>
      </c>
      <c r="M1783" s="61">
        <f>'SS taxation calculator'!$C$7+'SS taxation calculator'!$C$8+'SS taxation calculator'!$C$9+B1783</f>
        <v>724000</v>
      </c>
      <c r="N1783" s="55">
        <f>J1783+B1783+'SS taxation calculator'!$C$7</f>
        <v>724000</v>
      </c>
      <c r="O1783" s="55">
        <f t="shared" si="15"/>
        <v>31500</v>
      </c>
      <c r="P1783" s="132">
        <f>VLOOKUP('SS taxation calculator'!$C$12,'SS taxation calculator'!$BC$6:$BF$16,3,FALSE)</f>
        <v>0</v>
      </c>
      <c r="Q1783" s="132">
        <f>VLOOKUP('SS taxation calculator'!$C$12,'SS taxation calculator'!$BC$6:$BF$16,4,FALSE)</f>
        <v>0</v>
      </c>
      <c r="R1783" s="132">
        <f t="shared" si="8"/>
        <v>1</v>
      </c>
      <c r="S1783" s="205">
        <f>VLOOKUP('SS taxation calculator'!$C$12,'SS taxation calculator'!$BC$6:$BF$16,2,FALSE)</f>
        <v>0</v>
      </c>
      <c r="T1783" s="132">
        <f t="shared" si="9"/>
        <v>0</v>
      </c>
    </row>
    <row r="1784" ht="15.75" customHeight="1">
      <c r="A1784" s="55">
        <f t="shared" si="18"/>
        <v>693500</v>
      </c>
      <c r="B1784" s="52">
        <f t="shared" si="14"/>
        <v>725000</v>
      </c>
      <c r="C1784" s="51">
        <f>'SS taxation calculator'!$G$7</f>
        <v>0</v>
      </c>
      <c r="D1784" s="52">
        <f>'SS taxation calculator'!$C$7+B1784+'SS taxation calculator'!$C$8+'SS taxation calculator'!$C$9*0.5-'Line By Line'!$E$12</f>
        <v>725000</v>
      </c>
      <c r="E1784" s="52">
        <f>IF(D1784&lt;'Line By Line'!$E$14,0,MIN(D1784-'Line By Line'!$E$14,'Line By Line'!$E$16))</f>
        <v>12000</v>
      </c>
      <c r="F1784" s="52">
        <f t="shared" si="3"/>
        <v>0</v>
      </c>
      <c r="G1784" s="51" t="str">
        <f t="shared" si="4"/>
        <v>50% of All SS</v>
      </c>
      <c r="H1784" s="51">
        <f>IF('Line By Line'!$E$14&lt;D1784,D1784-'Line By Line'!$E$14-E1784,0)</f>
        <v>681000</v>
      </c>
      <c r="I1784" s="52">
        <f>H1784*'SS taxation calculator'!$E$32</f>
        <v>578850</v>
      </c>
      <c r="J1784" s="52">
        <f t="shared" si="5"/>
        <v>0</v>
      </c>
      <c r="K1784" s="204" t="str">
        <f t="shared" si="6"/>
        <v>#DIV/0!</v>
      </c>
      <c r="L1784" s="54" t="str">
        <f>CONCATENATE("Adding $",ROUND(B1784/1000,1),"K actually added $",ROUND((B1784+(J1784-'SS taxation calculator'!$G$8))/1000,1),"K")</f>
        <v>Adding $725K actually added $725K</v>
      </c>
      <c r="M1784" s="61">
        <f>'SS taxation calculator'!$C$7+'SS taxation calculator'!$C$8+'SS taxation calculator'!$C$9+B1784</f>
        <v>725000</v>
      </c>
      <c r="N1784" s="55">
        <f>J1784+B1784+'SS taxation calculator'!$C$7</f>
        <v>725000</v>
      </c>
      <c r="O1784" s="55">
        <f t="shared" si="15"/>
        <v>31500</v>
      </c>
      <c r="P1784" s="132">
        <f>VLOOKUP('SS taxation calculator'!$C$12,'SS taxation calculator'!$BC$6:$BF$16,3,FALSE)</f>
        <v>0</v>
      </c>
      <c r="Q1784" s="132">
        <f>VLOOKUP('SS taxation calculator'!$C$12,'SS taxation calculator'!$BC$6:$BF$16,4,FALSE)</f>
        <v>0</v>
      </c>
      <c r="R1784" s="132">
        <f t="shared" si="8"/>
        <v>1</v>
      </c>
      <c r="S1784" s="205">
        <f>VLOOKUP('SS taxation calculator'!$C$12,'SS taxation calculator'!$BC$6:$BF$16,2,FALSE)</f>
        <v>0</v>
      </c>
      <c r="T1784" s="132">
        <f t="shared" si="9"/>
        <v>0</v>
      </c>
    </row>
    <row r="1785" ht="15.75" customHeight="1">
      <c r="A1785" s="55">
        <f t="shared" si="18"/>
        <v>694500</v>
      </c>
      <c r="B1785" s="52">
        <f t="shared" si="14"/>
        <v>726000</v>
      </c>
      <c r="C1785" s="51">
        <f>'SS taxation calculator'!$G$7</f>
        <v>0</v>
      </c>
      <c r="D1785" s="52">
        <f>'SS taxation calculator'!$C$7+B1785+'SS taxation calculator'!$C$8+'SS taxation calculator'!$C$9*0.5-'Line By Line'!$E$12</f>
        <v>726000</v>
      </c>
      <c r="E1785" s="52">
        <f>IF(D1785&lt;'Line By Line'!$E$14,0,MIN(D1785-'Line By Line'!$E$14,'Line By Line'!$E$16))</f>
        <v>12000</v>
      </c>
      <c r="F1785" s="52">
        <f t="shared" si="3"/>
        <v>0</v>
      </c>
      <c r="G1785" s="51" t="str">
        <f t="shared" si="4"/>
        <v>50% of All SS</v>
      </c>
      <c r="H1785" s="51">
        <f>IF('Line By Line'!$E$14&lt;D1785,D1785-'Line By Line'!$E$14-E1785,0)</f>
        <v>682000</v>
      </c>
      <c r="I1785" s="52">
        <f>H1785*'SS taxation calculator'!$E$32</f>
        <v>579700</v>
      </c>
      <c r="J1785" s="52">
        <f t="shared" si="5"/>
        <v>0</v>
      </c>
      <c r="K1785" s="204" t="str">
        <f t="shared" si="6"/>
        <v>#DIV/0!</v>
      </c>
      <c r="L1785" s="54" t="str">
        <f>CONCATENATE("Adding $",ROUND(B1785/1000,1),"K actually added $",ROUND((B1785+(J1785-'SS taxation calculator'!$G$8))/1000,1),"K")</f>
        <v>Adding $726K actually added $726K</v>
      </c>
      <c r="M1785" s="61">
        <f>'SS taxation calculator'!$C$7+'SS taxation calculator'!$C$8+'SS taxation calculator'!$C$9+B1785</f>
        <v>726000</v>
      </c>
      <c r="N1785" s="55">
        <f>J1785+B1785+'SS taxation calculator'!$C$7</f>
        <v>726000</v>
      </c>
      <c r="O1785" s="55">
        <f t="shared" si="15"/>
        <v>31500</v>
      </c>
      <c r="P1785" s="132">
        <f>VLOOKUP('SS taxation calculator'!$C$12,'SS taxation calculator'!$BC$6:$BF$16,3,FALSE)</f>
        <v>0</v>
      </c>
      <c r="Q1785" s="132">
        <f>VLOOKUP('SS taxation calculator'!$C$12,'SS taxation calculator'!$BC$6:$BF$16,4,FALSE)</f>
        <v>0</v>
      </c>
      <c r="R1785" s="132">
        <f t="shared" si="8"/>
        <v>1</v>
      </c>
      <c r="S1785" s="205">
        <f>VLOOKUP('SS taxation calculator'!$C$12,'SS taxation calculator'!$BC$6:$BF$16,2,FALSE)</f>
        <v>0</v>
      </c>
      <c r="T1785" s="132">
        <f t="shared" si="9"/>
        <v>0</v>
      </c>
    </row>
    <row r="1786" ht="15.75" customHeight="1">
      <c r="A1786" s="55">
        <f t="shared" si="18"/>
        <v>695500</v>
      </c>
      <c r="B1786" s="52">
        <f t="shared" si="14"/>
        <v>727000</v>
      </c>
      <c r="C1786" s="51">
        <f>'SS taxation calculator'!$G$7</f>
        <v>0</v>
      </c>
      <c r="D1786" s="52">
        <f>'SS taxation calculator'!$C$7+B1786+'SS taxation calculator'!$C$8+'SS taxation calculator'!$C$9*0.5-'Line By Line'!$E$12</f>
        <v>727000</v>
      </c>
      <c r="E1786" s="52">
        <f>IF(D1786&lt;'Line By Line'!$E$14,0,MIN(D1786-'Line By Line'!$E$14,'Line By Line'!$E$16))</f>
        <v>12000</v>
      </c>
      <c r="F1786" s="52">
        <f t="shared" si="3"/>
        <v>0</v>
      </c>
      <c r="G1786" s="51" t="str">
        <f t="shared" si="4"/>
        <v>50% of All SS</v>
      </c>
      <c r="H1786" s="51">
        <f>IF('Line By Line'!$E$14&lt;D1786,D1786-'Line By Line'!$E$14-E1786,0)</f>
        <v>683000</v>
      </c>
      <c r="I1786" s="52">
        <f>H1786*'SS taxation calculator'!$E$32</f>
        <v>580550</v>
      </c>
      <c r="J1786" s="52">
        <f t="shared" si="5"/>
        <v>0</v>
      </c>
      <c r="K1786" s="204" t="str">
        <f t="shared" si="6"/>
        <v>#DIV/0!</v>
      </c>
      <c r="L1786" s="54" t="str">
        <f>CONCATENATE("Adding $",ROUND(B1786/1000,1),"K actually added $",ROUND((B1786+(J1786-'SS taxation calculator'!$G$8))/1000,1),"K")</f>
        <v>Adding $727K actually added $727K</v>
      </c>
      <c r="M1786" s="61">
        <f>'SS taxation calculator'!$C$7+'SS taxation calculator'!$C$8+'SS taxation calculator'!$C$9+B1786</f>
        <v>727000</v>
      </c>
      <c r="N1786" s="55">
        <f>J1786+B1786+'SS taxation calculator'!$C$7</f>
        <v>727000</v>
      </c>
      <c r="O1786" s="55">
        <f t="shared" si="15"/>
        <v>31500</v>
      </c>
      <c r="P1786" s="132">
        <f>VLOOKUP('SS taxation calculator'!$C$12,'SS taxation calculator'!$BC$6:$BF$16,3,FALSE)</f>
        <v>0</v>
      </c>
      <c r="Q1786" s="132">
        <f>VLOOKUP('SS taxation calculator'!$C$12,'SS taxation calculator'!$BC$6:$BF$16,4,FALSE)</f>
        <v>0</v>
      </c>
      <c r="R1786" s="132">
        <f t="shared" si="8"/>
        <v>1</v>
      </c>
      <c r="S1786" s="205">
        <f>VLOOKUP('SS taxation calculator'!$C$12,'SS taxation calculator'!$BC$6:$BF$16,2,FALSE)</f>
        <v>0</v>
      </c>
      <c r="T1786" s="132">
        <f t="shared" si="9"/>
        <v>0</v>
      </c>
    </row>
    <row r="1787" ht="15.75" customHeight="1">
      <c r="A1787" s="55">
        <f t="shared" si="18"/>
        <v>696500</v>
      </c>
      <c r="B1787" s="52">
        <f t="shared" si="14"/>
        <v>728000</v>
      </c>
      <c r="C1787" s="51">
        <f>'SS taxation calculator'!$G$7</f>
        <v>0</v>
      </c>
      <c r="D1787" s="52">
        <f>'SS taxation calculator'!$C$7+B1787+'SS taxation calculator'!$C$8+'SS taxation calculator'!$C$9*0.5-'Line By Line'!$E$12</f>
        <v>728000</v>
      </c>
      <c r="E1787" s="52">
        <f>IF(D1787&lt;'Line By Line'!$E$14,0,MIN(D1787-'Line By Line'!$E$14,'Line By Line'!$E$16))</f>
        <v>12000</v>
      </c>
      <c r="F1787" s="52">
        <f t="shared" si="3"/>
        <v>0</v>
      </c>
      <c r="G1787" s="51" t="str">
        <f t="shared" si="4"/>
        <v>50% of All SS</v>
      </c>
      <c r="H1787" s="51">
        <f>IF('Line By Line'!$E$14&lt;D1787,D1787-'Line By Line'!$E$14-E1787,0)</f>
        <v>684000</v>
      </c>
      <c r="I1787" s="52">
        <f>H1787*'SS taxation calculator'!$E$32</f>
        <v>581400</v>
      </c>
      <c r="J1787" s="52">
        <f t="shared" si="5"/>
        <v>0</v>
      </c>
      <c r="K1787" s="204" t="str">
        <f t="shared" si="6"/>
        <v>#DIV/0!</v>
      </c>
      <c r="L1787" s="54" t="str">
        <f>CONCATENATE("Adding $",ROUND(B1787/1000,1),"K actually added $",ROUND((B1787+(J1787-'SS taxation calculator'!$G$8))/1000,1),"K")</f>
        <v>Adding $728K actually added $728K</v>
      </c>
      <c r="M1787" s="61">
        <f>'SS taxation calculator'!$C$7+'SS taxation calculator'!$C$8+'SS taxation calculator'!$C$9+B1787</f>
        <v>728000</v>
      </c>
      <c r="N1787" s="55">
        <f>J1787+B1787+'SS taxation calculator'!$C$7</f>
        <v>728000</v>
      </c>
      <c r="O1787" s="55">
        <f t="shared" si="15"/>
        <v>31500</v>
      </c>
      <c r="P1787" s="132">
        <f>VLOOKUP('SS taxation calculator'!$C$12,'SS taxation calculator'!$BC$6:$BF$16,3,FALSE)</f>
        <v>0</v>
      </c>
      <c r="Q1787" s="132">
        <f>VLOOKUP('SS taxation calculator'!$C$12,'SS taxation calculator'!$BC$6:$BF$16,4,FALSE)</f>
        <v>0</v>
      </c>
      <c r="R1787" s="132">
        <f t="shared" si="8"/>
        <v>1</v>
      </c>
      <c r="S1787" s="205">
        <f>VLOOKUP('SS taxation calculator'!$C$12,'SS taxation calculator'!$BC$6:$BF$16,2,FALSE)</f>
        <v>0</v>
      </c>
      <c r="T1787" s="132">
        <f t="shared" si="9"/>
        <v>0</v>
      </c>
    </row>
    <row r="1788" ht="15.75" customHeight="1">
      <c r="A1788" s="55">
        <f t="shared" si="18"/>
        <v>697500</v>
      </c>
      <c r="B1788" s="52">
        <f t="shared" si="14"/>
        <v>729000</v>
      </c>
      <c r="C1788" s="51">
        <f>'SS taxation calculator'!$G$7</f>
        <v>0</v>
      </c>
      <c r="D1788" s="52">
        <f>'SS taxation calculator'!$C$7+B1788+'SS taxation calculator'!$C$8+'SS taxation calculator'!$C$9*0.5-'Line By Line'!$E$12</f>
        <v>729000</v>
      </c>
      <c r="E1788" s="52">
        <f>IF(D1788&lt;'Line By Line'!$E$14,0,MIN(D1788-'Line By Line'!$E$14,'Line By Line'!$E$16))</f>
        <v>12000</v>
      </c>
      <c r="F1788" s="52">
        <f t="shared" si="3"/>
        <v>0</v>
      </c>
      <c r="G1788" s="51" t="str">
        <f t="shared" si="4"/>
        <v>50% of All SS</v>
      </c>
      <c r="H1788" s="51">
        <f>IF('Line By Line'!$E$14&lt;D1788,D1788-'Line By Line'!$E$14-E1788,0)</f>
        <v>685000</v>
      </c>
      <c r="I1788" s="52">
        <f>H1788*'SS taxation calculator'!$E$32</f>
        <v>582250</v>
      </c>
      <c r="J1788" s="52">
        <f t="shared" si="5"/>
        <v>0</v>
      </c>
      <c r="K1788" s="204" t="str">
        <f t="shared" si="6"/>
        <v>#DIV/0!</v>
      </c>
      <c r="L1788" s="54" t="str">
        <f>CONCATENATE("Adding $",ROUND(B1788/1000,1),"K actually added $",ROUND((B1788+(J1788-'SS taxation calculator'!$G$8))/1000,1),"K")</f>
        <v>Adding $729K actually added $729K</v>
      </c>
      <c r="M1788" s="61">
        <f>'SS taxation calculator'!$C$7+'SS taxation calculator'!$C$8+'SS taxation calculator'!$C$9+B1788</f>
        <v>729000</v>
      </c>
      <c r="N1788" s="55">
        <f>J1788+B1788+'SS taxation calculator'!$C$7</f>
        <v>729000</v>
      </c>
      <c r="O1788" s="55">
        <f t="shared" si="15"/>
        <v>31500</v>
      </c>
      <c r="P1788" s="132">
        <f>VLOOKUP('SS taxation calculator'!$C$12,'SS taxation calculator'!$BC$6:$BF$16,3,FALSE)</f>
        <v>0</v>
      </c>
      <c r="Q1788" s="132">
        <f>VLOOKUP('SS taxation calculator'!$C$12,'SS taxation calculator'!$BC$6:$BF$16,4,FALSE)</f>
        <v>0</v>
      </c>
      <c r="R1788" s="132">
        <f t="shared" si="8"/>
        <v>1</v>
      </c>
      <c r="S1788" s="205">
        <f>VLOOKUP('SS taxation calculator'!$C$12,'SS taxation calculator'!$BC$6:$BF$16,2,FALSE)</f>
        <v>0</v>
      </c>
      <c r="T1788" s="132">
        <f t="shared" si="9"/>
        <v>0</v>
      </c>
    </row>
    <row r="1789" ht="15.75" customHeight="1">
      <c r="A1789" s="55">
        <f t="shared" si="18"/>
        <v>698500</v>
      </c>
      <c r="B1789" s="52">
        <f t="shared" si="14"/>
        <v>730000</v>
      </c>
      <c r="C1789" s="51">
        <f>'SS taxation calculator'!$G$7</f>
        <v>0</v>
      </c>
      <c r="D1789" s="52">
        <f>'SS taxation calculator'!$C$7+B1789+'SS taxation calculator'!$C$8+'SS taxation calculator'!$C$9*0.5-'Line By Line'!$E$12</f>
        <v>730000</v>
      </c>
      <c r="E1789" s="52">
        <f>IF(D1789&lt;'Line By Line'!$E$14,0,MIN(D1789-'Line By Line'!$E$14,'Line By Line'!$E$16))</f>
        <v>12000</v>
      </c>
      <c r="F1789" s="52">
        <f t="shared" si="3"/>
        <v>0</v>
      </c>
      <c r="G1789" s="51" t="str">
        <f t="shared" si="4"/>
        <v>50% of All SS</v>
      </c>
      <c r="H1789" s="51">
        <f>IF('Line By Line'!$E$14&lt;D1789,D1789-'Line By Line'!$E$14-E1789,0)</f>
        <v>686000</v>
      </c>
      <c r="I1789" s="52">
        <f>H1789*'SS taxation calculator'!$E$32</f>
        <v>583100</v>
      </c>
      <c r="J1789" s="52">
        <f t="shared" si="5"/>
        <v>0</v>
      </c>
      <c r="K1789" s="204" t="str">
        <f t="shared" si="6"/>
        <v>#DIV/0!</v>
      </c>
      <c r="L1789" s="54" t="str">
        <f>CONCATENATE("Adding $",ROUND(B1789/1000,1),"K actually added $",ROUND((B1789+(J1789-'SS taxation calculator'!$G$8))/1000,1),"K")</f>
        <v>Adding $730K actually added $730K</v>
      </c>
      <c r="M1789" s="61">
        <f>'SS taxation calculator'!$C$7+'SS taxation calculator'!$C$8+'SS taxation calculator'!$C$9+B1789</f>
        <v>730000</v>
      </c>
      <c r="N1789" s="55">
        <f>J1789+B1789+'SS taxation calculator'!$C$7</f>
        <v>730000</v>
      </c>
      <c r="O1789" s="55">
        <f t="shared" si="15"/>
        <v>31500</v>
      </c>
      <c r="P1789" s="132">
        <f>VLOOKUP('SS taxation calculator'!$C$12,'SS taxation calculator'!$BC$6:$BF$16,3,FALSE)</f>
        <v>0</v>
      </c>
      <c r="Q1789" s="132">
        <f>VLOOKUP('SS taxation calculator'!$C$12,'SS taxation calculator'!$BC$6:$BF$16,4,FALSE)</f>
        <v>0</v>
      </c>
      <c r="R1789" s="132">
        <f t="shared" si="8"/>
        <v>1</v>
      </c>
      <c r="S1789" s="205">
        <f>VLOOKUP('SS taxation calculator'!$C$12,'SS taxation calculator'!$BC$6:$BF$16,2,FALSE)</f>
        <v>0</v>
      </c>
      <c r="T1789" s="132">
        <f t="shared" si="9"/>
        <v>0</v>
      </c>
    </row>
    <row r="1790" ht="15.75" customHeight="1">
      <c r="A1790" s="55">
        <f t="shared" si="18"/>
        <v>699500</v>
      </c>
      <c r="B1790" s="52">
        <f t="shared" si="14"/>
        <v>731000</v>
      </c>
      <c r="C1790" s="51">
        <f>'SS taxation calculator'!$G$7</f>
        <v>0</v>
      </c>
      <c r="D1790" s="52">
        <f>'SS taxation calculator'!$C$7+B1790+'SS taxation calculator'!$C$8+'SS taxation calculator'!$C$9*0.5-'Line By Line'!$E$12</f>
        <v>731000</v>
      </c>
      <c r="E1790" s="52">
        <f>IF(D1790&lt;'Line By Line'!$E$14,0,MIN(D1790-'Line By Line'!$E$14,'Line By Line'!$E$16))</f>
        <v>12000</v>
      </c>
      <c r="F1790" s="52">
        <f t="shared" si="3"/>
        <v>0</v>
      </c>
      <c r="G1790" s="51" t="str">
        <f t="shared" si="4"/>
        <v>50% of All SS</v>
      </c>
      <c r="H1790" s="51">
        <f>IF('Line By Line'!$E$14&lt;D1790,D1790-'Line By Line'!$E$14-E1790,0)</f>
        <v>687000</v>
      </c>
      <c r="I1790" s="52">
        <f>H1790*'SS taxation calculator'!$E$32</f>
        <v>583950</v>
      </c>
      <c r="J1790" s="52">
        <f t="shared" si="5"/>
        <v>0</v>
      </c>
      <c r="K1790" s="204" t="str">
        <f t="shared" si="6"/>
        <v>#DIV/0!</v>
      </c>
      <c r="L1790" s="54" t="str">
        <f>CONCATENATE("Adding $",ROUND(B1790/1000,1),"K actually added $",ROUND((B1790+(J1790-'SS taxation calculator'!$G$8))/1000,1),"K")</f>
        <v>Adding $731K actually added $731K</v>
      </c>
      <c r="M1790" s="61">
        <f>'SS taxation calculator'!$C$7+'SS taxation calculator'!$C$8+'SS taxation calculator'!$C$9+B1790</f>
        <v>731000</v>
      </c>
      <c r="N1790" s="55">
        <f>J1790+B1790+'SS taxation calculator'!$C$7</f>
        <v>731000</v>
      </c>
      <c r="O1790" s="55">
        <f t="shared" si="15"/>
        <v>31500</v>
      </c>
      <c r="P1790" s="132">
        <f>VLOOKUP('SS taxation calculator'!$C$12,'SS taxation calculator'!$BC$6:$BF$16,3,FALSE)</f>
        <v>0</v>
      </c>
      <c r="Q1790" s="132">
        <f>VLOOKUP('SS taxation calculator'!$C$12,'SS taxation calculator'!$BC$6:$BF$16,4,FALSE)</f>
        <v>0</v>
      </c>
      <c r="R1790" s="132">
        <f t="shared" si="8"/>
        <v>1</v>
      </c>
      <c r="S1790" s="205">
        <f>VLOOKUP('SS taxation calculator'!$C$12,'SS taxation calculator'!$BC$6:$BF$16,2,FALSE)</f>
        <v>0</v>
      </c>
      <c r="T1790" s="132">
        <f t="shared" si="9"/>
        <v>0</v>
      </c>
    </row>
    <row r="1791" ht="15.75" customHeight="1">
      <c r="A1791" s="55">
        <f t="shared" si="18"/>
        <v>700500</v>
      </c>
      <c r="B1791" s="52">
        <f t="shared" si="14"/>
        <v>732000</v>
      </c>
      <c r="C1791" s="51">
        <f>'SS taxation calculator'!$G$7</f>
        <v>0</v>
      </c>
      <c r="D1791" s="52">
        <f>'SS taxation calculator'!$C$7+B1791+'SS taxation calculator'!$C$8+'SS taxation calculator'!$C$9*0.5-'Line By Line'!$E$12</f>
        <v>732000</v>
      </c>
      <c r="E1791" s="52">
        <f>IF(D1791&lt;'Line By Line'!$E$14,0,MIN(D1791-'Line By Line'!$E$14,'Line By Line'!$E$16))</f>
        <v>12000</v>
      </c>
      <c r="F1791" s="52">
        <f t="shared" si="3"/>
        <v>0</v>
      </c>
      <c r="G1791" s="51" t="str">
        <f t="shared" si="4"/>
        <v>50% of All SS</v>
      </c>
      <c r="H1791" s="51">
        <f>IF('Line By Line'!$E$14&lt;D1791,D1791-'Line By Line'!$E$14-E1791,0)</f>
        <v>688000</v>
      </c>
      <c r="I1791" s="52">
        <f>H1791*'SS taxation calculator'!$E$32</f>
        <v>584800</v>
      </c>
      <c r="J1791" s="52">
        <f t="shared" si="5"/>
        <v>0</v>
      </c>
      <c r="K1791" s="204" t="str">
        <f t="shared" si="6"/>
        <v>#DIV/0!</v>
      </c>
      <c r="L1791" s="54" t="str">
        <f>CONCATENATE("Adding $",ROUND(B1791/1000,1),"K actually added $",ROUND((B1791+(J1791-'SS taxation calculator'!$G$8))/1000,1),"K")</f>
        <v>Adding $732K actually added $732K</v>
      </c>
      <c r="M1791" s="61">
        <f>'SS taxation calculator'!$C$7+'SS taxation calculator'!$C$8+'SS taxation calculator'!$C$9+B1791</f>
        <v>732000</v>
      </c>
      <c r="N1791" s="55">
        <f>J1791+B1791+'SS taxation calculator'!$C$7</f>
        <v>732000</v>
      </c>
      <c r="O1791" s="55">
        <f t="shared" si="15"/>
        <v>31500</v>
      </c>
      <c r="P1791" s="132">
        <f>VLOOKUP('SS taxation calculator'!$C$12,'SS taxation calculator'!$BC$6:$BF$16,3,FALSE)</f>
        <v>0</v>
      </c>
      <c r="Q1791" s="132">
        <f>VLOOKUP('SS taxation calculator'!$C$12,'SS taxation calculator'!$BC$6:$BF$16,4,FALSE)</f>
        <v>0</v>
      </c>
      <c r="R1791" s="132">
        <f t="shared" si="8"/>
        <v>1</v>
      </c>
      <c r="S1791" s="205">
        <f>VLOOKUP('SS taxation calculator'!$C$12,'SS taxation calculator'!$BC$6:$BF$16,2,FALSE)</f>
        <v>0</v>
      </c>
      <c r="T1791" s="132">
        <f t="shared" si="9"/>
        <v>0</v>
      </c>
    </row>
    <row r="1792" ht="15.75" customHeight="1">
      <c r="A1792" s="55">
        <f t="shared" si="18"/>
        <v>701500</v>
      </c>
      <c r="B1792" s="52">
        <f t="shared" si="14"/>
        <v>733000</v>
      </c>
      <c r="C1792" s="51">
        <f>'SS taxation calculator'!$G$7</f>
        <v>0</v>
      </c>
      <c r="D1792" s="52">
        <f>'SS taxation calculator'!$C$7+B1792+'SS taxation calculator'!$C$8+'SS taxation calculator'!$C$9*0.5-'Line By Line'!$E$12</f>
        <v>733000</v>
      </c>
      <c r="E1792" s="52">
        <f>IF(D1792&lt;'Line By Line'!$E$14,0,MIN(D1792-'Line By Line'!$E$14,'Line By Line'!$E$16))</f>
        <v>12000</v>
      </c>
      <c r="F1792" s="52">
        <f t="shared" si="3"/>
        <v>0</v>
      </c>
      <c r="G1792" s="51" t="str">
        <f t="shared" si="4"/>
        <v>50% of All SS</v>
      </c>
      <c r="H1792" s="51">
        <f>IF('Line By Line'!$E$14&lt;D1792,D1792-'Line By Line'!$E$14-E1792,0)</f>
        <v>689000</v>
      </c>
      <c r="I1792" s="52">
        <f>H1792*'SS taxation calculator'!$E$32</f>
        <v>585650</v>
      </c>
      <c r="J1792" s="52">
        <f t="shared" si="5"/>
        <v>0</v>
      </c>
      <c r="K1792" s="204" t="str">
        <f t="shared" si="6"/>
        <v>#DIV/0!</v>
      </c>
      <c r="L1792" s="54" t="str">
        <f>CONCATENATE("Adding $",ROUND(B1792/1000,1),"K actually added $",ROUND((B1792+(J1792-'SS taxation calculator'!$G$8))/1000,1),"K")</f>
        <v>Adding $733K actually added $733K</v>
      </c>
      <c r="M1792" s="61">
        <f>'SS taxation calculator'!$C$7+'SS taxation calculator'!$C$8+'SS taxation calculator'!$C$9+B1792</f>
        <v>733000</v>
      </c>
      <c r="N1792" s="55">
        <f>J1792+B1792+'SS taxation calculator'!$C$7</f>
        <v>733000</v>
      </c>
      <c r="O1792" s="55">
        <f t="shared" si="15"/>
        <v>31500</v>
      </c>
      <c r="P1792" s="132">
        <f>VLOOKUP('SS taxation calculator'!$C$12,'SS taxation calculator'!$BC$6:$BF$16,3,FALSE)</f>
        <v>0</v>
      </c>
      <c r="Q1792" s="132">
        <f>VLOOKUP('SS taxation calculator'!$C$12,'SS taxation calculator'!$BC$6:$BF$16,4,FALSE)</f>
        <v>0</v>
      </c>
      <c r="R1792" s="132">
        <f t="shared" si="8"/>
        <v>1</v>
      </c>
      <c r="S1792" s="205">
        <f>VLOOKUP('SS taxation calculator'!$C$12,'SS taxation calculator'!$BC$6:$BF$16,2,FALSE)</f>
        <v>0</v>
      </c>
      <c r="T1792" s="132">
        <f t="shared" si="9"/>
        <v>0</v>
      </c>
    </row>
    <row r="1793" ht="15.75" customHeight="1">
      <c r="A1793" s="55">
        <f t="shared" si="18"/>
        <v>702500</v>
      </c>
      <c r="B1793" s="52">
        <f t="shared" si="14"/>
        <v>734000</v>
      </c>
      <c r="C1793" s="51">
        <f>'SS taxation calculator'!$G$7</f>
        <v>0</v>
      </c>
      <c r="D1793" s="52">
        <f>'SS taxation calculator'!$C$7+B1793+'SS taxation calculator'!$C$8+'SS taxation calculator'!$C$9*0.5-'Line By Line'!$E$12</f>
        <v>734000</v>
      </c>
      <c r="E1793" s="52">
        <f>IF(D1793&lt;'Line By Line'!$E$14,0,MIN(D1793-'Line By Line'!$E$14,'Line By Line'!$E$16))</f>
        <v>12000</v>
      </c>
      <c r="F1793" s="52">
        <f t="shared" si="3"/>
        <v>0</v>
      </c>
      <c r="G1793" s="51" t="str">
        <f t="shared" si="4"/>
        <v>50% of All SS</v>
      </c>
      <c r="H1793" s="51">
        <f>IF('Line By Line'!$E$14&lt;D1793,D1793-'Line By Line'!$E$14-E1793,0)</f>
        <v>690000</v>
      </c>
      <c r="I1793" s="52">
        <f>H1793*'SS taxation calculator'!$E$32</f>
        <v>586500</v>
      </c>
      <c r="J1793" s="52">
        <f t="shared" si="5"/>
        <v>0</v>
      </c>
      <c r="K1793" s="204" t="str">
        <f t="shared" si="6"/>
        <v>#DIV/0!</v>
      </c>
      <c r="L1793" s="54" t="str">
        <f>CONCATENATE("Adding $",ROUND(B1793/1000,1),"K actually added $",ROUND((B1793+(J1793-'SS taxation calculator'!$G$8))/1000,1),"K")</f>
        <v>Adding $734K actually added $734K</v>
      </c>
      <c r="M1793" s="61">
        <f>'SS taxation calculator'!$C$7+'SS taxation calculator'!$C$8+'SS taxation calculator'!$C$9+B1793</f>
        <v>734000</v>
      </c>
      <c r="N1793" s="55">
        <f>J1793+B1793+'SS taxation calculator'!$C$7</f>
        <v>734000</v>
      </c>
      <c r="O1793" s="55">
        <f t="shared" si="15"/>
        <v>31500</v>
      </c>
      <c r="P1793" s="132">
        <f>VLOOKUP('SS taxation calculator'!$C$12,'SS taxation calculator'!$BC$6:$BF$16,3,FALSE)</f>
        <v>0</v>
      </c>
      <c r="Q1793" s="132">
        <f>VLOOKUP('SS taxation calculator'!$C$12,'SS taxation calculator'!$BC$6:$BF$16,4,FALSE)</f>
        <v>0</v>
      </c>
      <c r="R1793" s="132">
        <f t="shared" si="8"/>
        <v>1</v>
      </c>
      <c r="S1793" s="205">
        <f>VLOOKUP('SS taxation calculator'!$C$12,'SS taxation calculator'!$BC$6:$BF$16,2,FALSE)</f>
        <v>0</v>
      </c>
      <c r="T1793" s="132">
        <f t="shared" si="9"/>
        <v>0</v>
      </c>
    </row>
    <row r="1794" ht="15.75" customHeight="1">
      <c r="A1794" s="55">
        <f t="shared" si="18"/>
        <v>703500</v>
      </c>
      <c r="B1794" s="52">
        <f t="shared" si="14"/>
        <v>735000</v>
      </c>
      <c r="C1794" s="51">
        <f>'SS taxation calculator'!$G$7</f>
        <v>0</v>
      </c>
      <c r="D1794" s="52">
        <f>'SS taxation calculator'!$C$7+B1794+'SS taxation calculator'!$C$8+'SS taxation calculator'!$C$9*0.5-'Line By Line'!$E$12</f>
        <v>735000</v>
      </c>
      <c r="E1794" s="52">
        <f>IF(D1794&lt;'Line By Line'!$E$14,0,MIN(D1794-'Line By Line'!$E$14,'Line By Line'!$E$16))</f>
        <v>12000</v>
      </c>
      <c r="F1794" s="52">
        <f t="shared" si="3"/>
        <v>0</v>
      </c>
      <c r="G1794" s="51" t="str">
        <f t="shared" si="4"/>
        <v>50% of All SS</v>
      </c>
      <c r="H1794" s="51">
        <f>IF('Line By Line'!$E$14&lt;D1794,D1794-'Line By Line'!$E$14-E1794,0)</f>
        <v>691000</v>
      </c>
      <c r="I1794" s="52">
        <f>H1794*'SS taxation calculator'!$E$32</f>
        <v>587350</v>
      </c>
      <c r="J1794" s="52">
        <f t="shared" si="5"/>
        <v>0</v>
      </c>
      <c r="K1794" s="204" t="str">
        <f t="shared" si="6"/>
        <v>#DIV/0!</v>
      </c>
      <c r="L1794" s="54" t="str">
        <f>CONCATENATE("Adding $",ROUND(B1794/1000,1),"K actually added $",ROUND((B1794+(J1794-'SS taxation calculator'!$G$8))/1000,1),"K")</f>
        <v>Adding $735K actually added $735K</v>
      </c>
      <c r="M1794" s="61">
        <f>'SS taxation calculator'!$C$7+'SS taxation calculator'!$C$8+'SS taxation calculator'!$C$9+B1794</f>
        <v>735000</v>
      </c>
      <c r="N1794" s="55">
        <f>J1794+B1794+'SS taxation calculator'!$C$7</f>
        <v>735000</v>
      </c>
      <c r="O1794" s="55">
        <f t="shared" si="15"/>
        <v>31500</v>
      </c>
      <c r="P1794" s="132">
        <f>VLOOKUP('SS taxation calculator'!$C$12,'SS taxation calculator'!$BC$6:$BF$16,3,FALSE)</f>
        <v>0</v>
      </c>
      <c r="Q1794" s="132">
        <f>VLOOKUP('SS taxation calculator'!$C$12,'SS taxation calculator'!$BC$6:$BF$16,4,FALSE)</f>
        <v>0</v>
      </c>
      <c r="R1794" s="132">
        <f t="shared" si="8"/>
        <v>1</v>
      </c>
      <c r="S1794" s="205">
        <f>VLOOKUP('SS taxation calculator'!$C$12,'SS taxation calculator'!$BC$6:$BF$16,2,FALSE)</f>
        <v>0</v>
      </c>
      <c r="T1794" s="132">
        <f t="shared" si="9"/>
        <v>0</v>
      </c>
    </row>
    <row r="1795" ht="15.75" customHeight="1">
      <c r="A1795" s="55">
        <f t="shared" si="18"/>
        <v>704500</v>
      </c>
      <c r="B1795" s="52">
        <f t="shared" si="14"/>
        <v>736000</v>
      </c>
      <c r="C1795" s="51">
        <f>'SS taxation calculator'!$G$7</f>
        <v>0</v>
      </c>
      <c r="D1795" s="52">
        <f>'SS taxation calculator'!$C$7+B1795+'SS taxation calculator'!$C$8+'SS taxation calculator'!$C$9*0.5-'Line By Line'!$E$12</f>
        <v>736000</v>
      </c>
      <c r="E1795" s="52">
        <f>IF(D1795&lt;'Line By Line'!$E$14,0,MIN(D1795-'Line By Line'!$E$14,'Line By Line'!$E$16))</f>
        <v>12000</v>
      </c>
      <c r="F1795" s="52">
        <f t="shared" si="3"/>
        <v>0</v>
      </c>
      <c r="G1795" s="51" t="str">
        <f t="shared" si="4"/>
        <v>50% of All SS</v>
      </c>
      <c r="H1795" s="51">
        <f>IF('Line By Line'!$E$14&lt;D1795,D1795-'Line By Line'!$E$14-E1795,0)</f>
        <v>692000</v>
      </c>
      <c r="I1795" s="52">
        <f>H1795*'SS taxation calculator'!$E$32</f>
        <v>588200</v>
      </c>
      <c r="J1795" s="52">
        <f t="shared" si="5"/>
        <v>0</v>
      </c>
      <c r="K1795" s="204" t="str">
        <f t="shared" si="6"/>
        <v>#DIV/0!</v>
      </c>
      <c r="L1795" s="54" t="str">
        <f>CONCATENATE("Adding $",ROUND(B1795/1000,1),"K actually added $",ROUND((B1795+(J1795-'SS taxation calculator'!$G$8))/1000,1),"K")</f>
        <v>Adding $736K actually added $736K</v>
      </c>
      <c r="M1795" s="61">
        <f>'SS taxation calculator'!$C$7+'SS taxation calculator'!$C$8+'SS taxation calculator'!$C$9+B1795</f>
        <v>736000</v>
      </c>
      <c r="N1795" s="55">
        <f>J1795+B1795+'SS taxation calculator'!$C$7</f>
        <v>736000</v>
      </c>
      <c r="O1795" s="55">
        <f t="shared" si="15"/>
        <v>31500</v>
      </c>
      <c r="P1795" s="132">
        <f>VLOOKUP('SS taxation calculator'!$C$12,'SS taxation calculator'!$BC$6:$BF$16,3,FALSE)</f>
        <v>0</v>
      </c>
      <c r="Q1795" s="132">
        <f>VLOOKUP('SS taxation calculator'!$C$12,'SS taxation calculator'!$BC$6:$BF$16,4,FALSE)</f>
        <v>0</v>
      </c>
      <c r="R1795" s="132">
        <f t="shared" si="8"/>
        <v>1</v>
      </c>
      <c r="S1795" s="205">
        <f>VLOOKUP('SS taxation calculator'!$C$12,'SS taxation calculator'!$BC$6:$BF$16,2,FALSE)</f>
        <v>0</v>
      </c>
      <c r="T1795" s="132">
        <f t="shared" si="9"/>
        <v>0</v>
      </c>
    </row>
    <row r="1796" ht="15.75" customHeight="1">
      <c r="A1796" s="55">
        <f t="shared" si="18"/>
        <v>705500</v>
      </c>
      <c r="B1796" s="52">
        <f t="shared" si="14"/>
        <v>737000</v>
      </c>
      <c r="C1796" s="51">
        <f>'SS taxation calculator'!$G$7</f>
        <v>0</v>
      </c>
      <c r="D1796" s="52">
        <f>'SS taxation calculator'!$C$7+B1796+'SS taxation calculator'!$C$8+'SS taxation calculator'!$C$9*0.5-'Line By Line'!$E$12</f>
        <v>737000</v>
      </c>
      <c r="E1796" s="52">
        <f>IF(D1796&lt;'Line By Line'!$E$14,0,MIN(D1796-'Line By Line'!$E$14,'Line By Line'!$E$16))</f>
        <v>12000</v>
      </c>
      <c r="F1796" s="52">
        <f t="shared" si="3"/>
        <v>0</v>
      </c>
      <c r="G1796" s="51" t="str">
        <f t="shared" si="4"/>
        <v>50% of All SS</v>
      </c>
      <c r="H1796" s="51">
        <f>IF('Line By Line'!$E$14&lt;D1796,D1796-'Line By Line'!$E$14-E1796,0)</f>
        <v>693000</v>
      </c>
      <c r="I1796" s="52">
        <f>H1796*'SS taxation calculator'!$E$32</f>
        <v>589050</v>
      </c>
      <c r="J1796" s="52">
        <f t="shared" si="5"/>
        <v>0</v>
      </c>
      <c r="K1796" s="204" t="str">
        <f t="shared" si="6"/>
        <v>#DIV/0!</v>
      </c>
      <c r="L1796" s="54" t="str">
        <f>CONCATENATE("Adding $",ROUND(B1796/1000,1),"K actually added $",ROUND((B1796+(J1796-'SS taxation calculator'!$G$8))/1000,1),"K")</f>
        <v>Adding $737K actually added $737K</v>
      </c>
      <c r="M1796" s="61">
        <f>'SS taxation calculator'!$C$7+'SS taxation calculator'!$C$8+'SS taxation calculator'!$C$9+B1796</f>
        <v>737000</v>
      </c>
      <c r="N1796" s="55">
        <f>J1796+B1796+'SS taxation calculator'!$C$7</f>
        <v>737000</v>
      </c>
      <c r="O1796" s="55">
        <f t="shared" si="15"/>
        <v>31500</v>
      </c>
      <c r="P1796" s="132">
        <f>VLOOKUP('SS taxation calculator'!$C$12,'SS taxation calculator'!$BC$6:$BF$16,3,FALSE)</f>
        <v>0</v>
      </c>
      <c r="Q1796" s="132">
        <f>VLOOKUP('SS taxation calculator'!$C$12,'SS taxation calculator'!$BC$6:$BF$16,4,FALSE)</f>
        <v>0</v>
      </c>
      <c r="R1796" s="132">
        <f t="shared" si="8"/>
        <v>1</v>
      </c>
      <c r="S1796" s="205">
        <f>VLOOKUP('SS taxation calculator'!$C$12,'SS taxation calculator'!$BC$6:$BF$16,2,FALSE)</f>
        <v>0</v>
      </c>
      <c r="T1796" s="132">
        <f t="shared" si="9"/>
        <v>0</v>
      </c>
    </row>
    <row r="1797" ht="15.75" customHeight="1">
      <c r="A1797" s="55">
        <f t="shared" si="18"/>
        <v>706500</v>
      </c>
      <c r="B1797" s="52">
        <f t="shared" si="14"/>
        <v>738000</v>
      </c>
      <c r="C1797" s="51">
        <f>'SS taxation calculator'!$G$7</f>
        <v>0</v>
      </c>
      <c r="D1797" s="52">
        <f>'SS taxation calculator'!$C$7+B1797+'SS taxation calculator'!$C$8+'SS taxation calculator'!$C$9*0.5-'Line By Line'!$E$12</f>
        <v>738000</v>
      </c>
      <c r="E1797" s="52">
        <f>IF(D1797&lt;'Line By Line'!$E$14,0,MIN(D1797-'Line By Line'!$E$14,'Line By Line'!$E$16))</f>
        <v>12000</v>
      </c>
      <c r="F1797" s="52">
        <f t="shared" si="3"/>
        <v>0</v>
      </c>
      <c r="G1797" s="51" t="str">
        <f t="shared" si="4"/>
        <v>50% of All SS</v>
      </c>
      <c r="H1797" s="51">
        <f>IF('Line By Line'!$E$14&lt;D1797,D1797-'Line By Line'!$E$14-E1797,0)</f>
        <v>694000</v>
      </c>
      <c r="I1797" s="52">
        <f>H1797*'SS taxation calculator'!$E$32</f>
        <v>589900</v>
      </c>
      <c r="J1797" s="52">
        <f t="shared" si="5"/>
        <v>0</v>
      </c>
      <c r="K1797" s="204" t="str">
        <f t="shared" si="6"/>
        <v>#DIV/0!</v>
      </c>
      <c r="L1797" s="54" t="str">
        <f>CONCATENATE("Adding $",ROUND(B1797/1000,1),"K actually added $",ROUND((B1797+(J1797-'SS taxation calculator'!$G$8))/1000,1),"K")</f>
        <v>Adding $738K actually added $738K</v>
      </c>
      <c r="M1797" s="61">
        <f>'SS taxation calculator'!$C$7+'SS taxation calculator'!$C$8+'SS taxation calculator'!$C$9+B1797</f>
        <v>738000</v>
      </c>
      <c r="N1797" s="55">
        <f>J1797+B1797+'SS taxation calculator'!$C$7</f>
        <v>738000</v>
      </c>
      <c r="O1797" s="55">
        <f t="shared" si="15"/>
        <v>31500</v>
      </c>
      <c r="P1797" s="132">
        <f>VLOOKUP('SS taxation calculator'!$C$12,'SS taxation calculator'!$BC$6:$BF$16,3,FALSE)</f>
        <v>0</v>
      </c>
      <c r="Q1797" s="132">
        <f>VLOOKUP('SS taxation calculator'!$C$12,'SS taxation calculator'!$BC$6:$BF$16,4,FALSE)</f>
        <v>0</v>
      </c>
      <c r="R1797" s="132">
        <f t="shared" si="8"/>
        <v>1</v>
      </c>
      <c r="S1797" s="205">
        <f>VLOOKUP('SS taxation calculator'!$C$12,'SS taxation calculator'!$BC$6:$BF$16,2,FALSE)</f>
        <v>0</v>
      </c>
      <c r="T1797" s="132">
        <f t="shared" si="9"/>
        <v>0</v>
      </c>
    </row>
    <row r="1798" ht="15.75" customHeight="1">
      <c r="A1798" s="55">
        <f t="shared" si="18"/>
        <v>707500</v>
      </c>
      <c r="B1798" s="52">
        <f t="shared" si="14"/>
        <v>739000</v>
      </c>
      <c r="C1798" s="51">
        <f>'SS taxation calculator'!$G$7</f>
        <v>0</v>
      </c>
      <c r="D1798" s="52">
        <f>'SS taxation calculator'!$C$7+B1798+'SS taxation calculator'!$C$8+'SS taxation calculator'!$C$9*0.5-'Line By Line'!$E$12</f>
        <v>739000</v>
      </c>
      <c r="E1798" s="52">
        <f>IF(D1798&lt;'Line By Line'!$E$14,0,MIN(D1798-'Line By Line'!$E$14,'Line By Line'!$E$16))</f>
        <v>12000</v>
      </c>
      <c r="F1798" s="52">
        <f t="shared" si="3"/>
        <v>0</v>
      </c>
      <c r="G1798" s="51" t="str">
        <f t="shared" si="4"/>
        <v>50% of All SS</v>
      </c>
      <c r="H1798" s="51">
        <f>IF('Line By Line'!$E$14&lt;D1798,D1798-'Line By Line'!$E$14-E1798,0)</f>
        <v>695000</v>
      </c>
      <c r="I1798" s="52">
        <f>H1798*'SS taxation calculator'!$E$32</f>
        <v>590750</v>
      </c>
      <c r="J1798" s="52">
        <f t="shared" si="5"/>
        <v>0</v>
      </c>
      <c r="K1798" s="204" t="str">
        <f t="shared" si="6"/>
        <v>#DIV/0!</v>
      </c>
      <c r="L1798" s="54" t="str">
        <f>CONCATENATE("Adding $",ROUND(B1798/1000,1),"K actually added $",ROUND((B1798+(J1798-'SS taxation calculator'!$G$8))/1000,1),"K")</f>
        <v>Adding $739K actually added $739K</v>
      </c>
      <c r="M1798" s="61">
        <f>'SS taxation calculator'!$C$7+'SS taxation calculator'!$C$8+'SS taxation calculator'!$C$9+B1798</f>
        <v>739000</v>
      </c>
      <c r="N1798" s="55">
        <f>J1798+B1798+'SS taxation calculator'!$C$7</f>
        <v>739000</v>
      </c>
      <c r="O1798" s="55">
        <f t="shared" si="15"/>
        <v>31500</v>
      </c>
      <c r="P1798" s="132">
        <f>VLOOKUP('SS taxation calculator'!$C$12,'SS taxation calculator'!$BC$6:$BF$16,3,FALSE)</f>
        <v>0</v>
      </c>
      <c r="Q1798" s="132">
        <f>VLOOKUP('SS taxation calculator'!$C$12,'SS taxation calculator'!$BC$6:$BF$16,4,FALSE)</f>
        <v>0</v>
      </c>
      <c r="R1798" s="132">
        <f t="shared" si="8"/>
        <v>1</v>
      </c>
      <c r="S1798" s="205">
        <f>VLOOKUP('SS taxation calculator'!$C$12,'SS taxation calculator'!$BC$6:$BF$16,2,FALSE)</f>
        <v>0</v>
      </c>
      <c r="T1798" s="132">
        <f t="shared" si="9"/>
        <v>0</v>
      </c>
    </row>
    <row r="1799" ht="15.75" customHeight="1">
      <c r="A1799" s="55">
        <f t="shared" si="18"/>
        <v>708500</v>
      </c>
      <c r="B1799" s="52">
        <f t="shared" si="14"/>
        <v>740000</v>
      </c>
      <c r="C1799" s="51">
        <f>'SS taxation calculator'!$G$7</f>
        <v>0</v>
      </c>
      <c r="D1799" s="52">
        <f>'SS taxation calculator'!$C$7+B1799+'SS taxation calculator'!$C$8+'SS taxation calculator'!$C$9*0.5-'Line By Line'!$E$12</f>
        <v>740000</v>
      </c>
      <c r="E1799" s="52">
        <f>IF(D1799&lt;'Line By Line'!$E$14,0,MIN(D1799-'Line By Line'!$E$14,'Line By Line'!$E$16))</f>
        <v>12000</v>
      </c>
      <c r="F1799" s="52">
        <f t="shared" si="3"/>
        <v>0</v>
      </c>
      <c r="G1799" s="51" t="str">
        <f t="shared" si="4"/>
        <v>50% of All SS</v>
      </c>
      <c r="H1799" s="51">
        <f>IF('Line By Line'!$E$14&lt;D1799,D1799-'Line By Line'!$E$14-E1799,0)</f>
        <v>696000</v>
      </c>
      <c r="I1799" s="52">
        <f>H1799*'SS taxation calculator'!$E$32</f>
        <v>591600</v>
      </c>
      <c r="J1799" s="52">
        <f t="shared" si="5"/>
        <v>0</v>
      </c>
      <c r="K1799" s="204" t="str">
        <f t="shared" si="6"/>
        <v>#DIV/0!</v>
      </c>
      <c r="L1799" s="54" t="str">
        <f>CONCATENATE("Adding $",ROUND(B1799/1000,1),"K actually added $",ROUND((B1799+(J1799-'SS taxation calculator'!$G$8))/1000,1),"K")</f>
        <v>Adding $740K actually added $740K</v>
      </c>
      <c r="M1799" s="61">
        <f>'SS taxation calculator'!$C$7+'SS taxation calculator'!$C$8+'SS taxation calculator'!$C$9+B1799</f>
        <v>740000</v>
      </c>
      <c r="N1799" s="55">
        <f>J1799+B1799+'SS taxation calculator'!$C$7</f>
        <v>740000</v>
      </c>
      <c r="O1799" s="55">
        <f t="shared" si="15"/>
        <v>31500</v>
      </c>
      <c r="P1799" s="132">
        <f>VLOOKUP('SS taxation calculator'!$C$12,'SS taxation calculator'!$BC$6:$BF$16,3,FALSE)</f>
        <v>0</v>
      </c>
      <c r="Q1799" s="132">
        <f>VLOOKUP('SS taxation calculator'!$C$12,'SS taxation calculator'!$BC$6:$BF$16,4,FALSE)</f>
        <v>0</v>
      </c>
      <c r="R1799" s="132">
        <f t="shared" si="8"/>
        <v>1</v>
      </c>
      <c r="S1799" s="205">
        <f>VLOOKUP('SS taxation calculator'!$C$12,'SS taxation calculator'!$BC$6:$BF$16,2,FALSE)</f>
        <v>0</v>
      </c>
      <c r="T1799" s="132">
        <f t="shared" si="9"/>
        <v>0</v>
      </c>
    </row>
    <row r="1800" ht="15.75" customHeight="1">
      <c r="A1800" s="55">
        <f t="shared" si="18"/>
        <v>709500</v>
      </c>
      <c r="B1800" s="52">
        <f t="shared" si="14"/>
        <v>741000</v>
      </c>
      <c r="C1800" s="51">
        <f>'SS taxation calculator'!$G$7</f>
        <v>0</v>
      </c>
      <c r="D1800" s="52">
        <f>'SS taxation calculator'!$C$7+B1800+'SS taxation calculator'!$C$8+'SS taxation calculator'!$C$9*0.5-'Line By Line'!$E$12</f>
        <v>741000</v>
      </c>
      <c r="E1800" s="52">
        <f>IF(D1800&lt;'Line By Line'!$E$14,0,MIN(D1800-'Line By Line'!$E$14,'Line By Line'!$E$16))</f>
        <v>12000</v>
      </c>
      <c r="F1800" s="52">
        <f t="shared" si="3"/>
        <v>0</v>
      </c>
      <c r="G1800" s="51" t="str">
        <f t="shared" si="4"/>
        <v>50% of All SS</v>
      </c>
      <c r="H1800" s="51">
        <f>IF('Line By Line'!$E$14&lt;D1800,D1800-'Line By Line'!$E$14-E1800,0)</f>
        <v>697000</v>
      </c>
      <c r="I1800" s="52">
        <f>H1800*'SS taxation calculator'!$E$32</f>
        <v>592450</v>
      </c>
      <c r="J1800" s="52">
        <f t="shared" si="5"/>
        <v>0</v>
      </c>
      <c r="K1800" s="204" t="str">
        <f t="shared" si="6"/>
        <v>#DIV/0!</v>
      </c>
      <c r="L1800" s="54" t="str">
        <f>CONCATENATE("Adding $",ROUND(B1800/1000,1),"K actually added $",ROUND((B1800+(J1800-'SS taxation calculator'!$G$8))/1000,1),"K")</f>
        <v>Adding $741K actually added $741K</v>
      </c>
      <c r="M1800" s="61">
        <f>'SS taxation calculator'!$C$7+'SS taxation calculator'!$C$8+'SS taxation calculator'!$C$9+B1800</f>
        <v>741000</v>
      </c>
      <c r="N1800" s="55">
        <f>J1800+B1800+'SS taxation calculator'!$C$7</f>
        <v>741000</v>
      </c>
      <c r="O1800" s="55">
        <f t="shared" si="15"/>
        <v>31500</v>
      </c>
      <c r="P1800" s="132">
        <f>VLOOKUP('SS taxation calculator'!$C$12,'SS taxation calculator'!$BC$6:$BF$16,3,FALSE)</f>
        <v>0</v>
      </c>
      <c r="Q1800" s="132">
        <f>VLOOKUP('SS taxation calculator'!$C$12,'SS taxation calculator'!$BC$6:$BF$16,4,FALSE)</f>
        <v>0</v>
      </c>
      <c r="R1800" s="132">
        <f t="shared" si="8"/>
        <v>1</v>
      </c>
      <c r="S1800" s="205">
        <f>VLOOKUP('SS taxation calculator'!$C$12,'SS taxation calculator'!$BC$6:$BF$16,2,FALSE)</f>
        <v>0</v>
      </c>
      <c r="T1800" s="132">
        <f t="shared" si="9"/>
        <v>0</v>
      </c>
    </row>
    <row r="1801" ht="15.75" customHeight="1">
      <c r="A1801" s="55">
        <f t="shared" si="18"/>
        <v>710500</v>
      </c>
      <c r="B1801" s="52">
        <f t="shared" si="14"/>
        <v>742000</v>
      </c>
      <c r="C1801" s="51">
        <f>'SS taxation calculator'!$G$7</f>
        <v>0</v>
      </c>
      <c r="D1801" s="52">
        <f>'SS taxation calculator'!$C$7+B1801+'SS taxation calculator'!$C$8+'SS taxation calculator'!$C$9*0.5-'Line By Line'!$E$12</f>
        <v>742000</v>
      </c>
      <c r="E1801" s="52">
        <f>IF(D1801&lt;'Line By Line'!$E$14,0,MIN(D1801-'Line By Line'!$E$14,'Line By Line'!$E$16))</f>
        <v>12000</v>
      </c>
      <c r="F1801" s="52">
        <f t="shared" si="3"/>
        <v>0</v>
      </c>
      <c r="G1801" s="51" t="str">
        <f t="shared" si="4"/>
        <v>50% of All SS</v>
      </c>
      <c r="H1801" s="51">
        <f>IF('Line By Line'!$E$14&lt;D1801,D1801-'Line By Line'!$E$14-E1801,0)</f>
        <v>698000</v>
      </c>
      <c r="I1801" s="52">
        <f>H1801*'SS taxation calculator'!$E$32</f>
        <v>593300</v>
      </c>
      <c r="J1801" s="52">
        <f t="shared" si="5"/>
        <v>0</v>
      </c>
      <c r="K1801" s="204" t="str">
        <f t="shared" si="6"/>
        <v>#DIV/0!</v>
      </c>
      <c r="L1801" s="54" t="str">
        <f>CONCATENATE("Adding $",ROUND(B1801/1000,1),"K actually added $",ROUND((B1801+(J1801-'SS taxation calculator'!$G$8))/1000,1),"K")</f>
        <v>Adding $742K actually added $742K</v>
      </c>
      <c r="M1801" s="61">
        <f>'SS taxation calculator'!$C$7+'SS taxation calculator'!$C$8+'SS taxation calculator'!$C$9+B1801</f>
        <v>742000</v>
      </c>
      <c r="N1801" s="55">
        <f>J1801+B1801+'SS taxation calculator'!$C$7</f>
        <v>742000</v>
      </c>
      <c r="O1801" s="55">
        <f t="shared" si="15"/>
        <v>31500</v>
      </c>
      <c r="P1801" s="132">
        <f>VLOOKUP('SS taxation calculator'!$C$12,'SS taxation calculator'!$BC$6:$BF$16,3,FALSE)</f>
        <v>0</v>
      </c>
      <c r="Q1801" s="132">
        <f>VLOOKUP('SS taxation calculator'!$C$12,'SS taxation calculator'!$BC$6:$BF$16,4,FALSE)</f>
        <v>0</v>
      </c>
      <c r="R1801" s="132">
        <f t="shared" si="8"/>
        <v>1</v>
      </c>
      <c r="S1801" s="205">
        <f>VLOOKUP('SS taxation calculator'!$C$12,'SS taxation calculator'!$BC$6:$BF$16,2,FALSE)</f>
        <v>0</v>
      </c>
      <c r="T1801" s="132">
        <f t="shared" si="9"/>
        <v>0</v>
      </c>
    </row>
    <row r="1802" ht="15.75" customHeight="1">
      <c r="A1802" s="55">
        <f t="shared" si="18"/>
        <v>711500</v>
      </c>
      <c r="B1802" s="52">
        <f t="shared" si="14"/>
        <v>743000</v>
      </c>
      <c r="C1802" s="51">
        <f>'SS taxation calculator'!$G$7</f>
        <v>0</v>
      </c>
      <c r="D1802" s="52">
        <f>'SS taxation calculator'!$C$7+B1802+'SS taxation calculator'!$C$8+'SS taxation calculator'!$C$9*0.5-'Line By Line'!$E$12</f>
        <v>743000</v>
      </c>
      <c r="E1802" s="52">
        <f>IF(D1802&lt;'Line By Line'!$E$14,0,MIN(D1802-'Line By Line'!$E$14,'Line By Line'!$E$16))</f>
        <v>12000</v>
      </c>
      <c r="F1802" s="52">
        <f t="shared" si="3"/>
        <v>0</v>
      </c>
      <c r="G1802" s="51" t="str">
        <f t="shared" si="4"/>
        <v>50% of All SS</v>
      </c>
      <c r="H1802" s="51">
        <f>IF('Line By Line'!$E$14&lt;D1802,D1802-'Line By Line'!$E$14-E1802,0)</f>
        <v>699000</v>
      </c>
      <c r="I1802" s="52">
        <f>H1802*'SS taxation calculator'!$E$32</f>
        <v>594150</v>
      </c>
      <c r="J1802" s="52">
        <f t="shared" si="5"/>
        <v>0</v>
      </c>
      <c r="K1802" s="204" t="str">
        <f t="shared" si="6"/>
        <v>#DIV/0!</v>
      </c>
      <c r="L1802" s="54" t="str">
        <f>CONCATENATE("Adding $",ROUND(B1802/1000,1),"K actually added $",ROUND((B1802+(J1802-'SS taxation calculator'!$G$8))/1000,1),"K")</f>
        <v>Adding $743K actually added $743K</v>
      </c>
      <c r="M1802" s="61">
        <f>'SS taxation calculator'!$C$7+'SS taxation calculator'!$C$8+'SS taxation calculator'!$C$9+B1802</f>
        <v>743000</v>
      </c>
      <c r="N1802" s="55">
        <f>J1802+B1802+'SS taxation calculator'!$C$7</f>
        <v>743000</v>
      </c>
      <c r="O1802" s="55">
        <f t="shared" si="15"/>
        <v>31500</v>
      </c>
      <c r="P1802" s="132">
        <f>VLOOKUP('SS taxation calculator'!$C$12,'SS taxation calculator'!$BC$6:$BF$16,3,FALSE)</f>
        <v>0</v>
      </c>
      <c r="Q1802" s="132">
        <f>VLOOKUP('SS taxation calculator'!$C$12,'SS taxation calculator'!$BC$6:$BF$16,4,FALSE)</f>
        <v>0</v>
      </c>
      <c r="R1802" s="132">
        <f t="shared" si="8"/>
        <v>1</v>
      </c>
      <c r="S1802" s="205">
        <f>VLOOKUP('SS taxation calculator'!$C$12,'SS taxation calculator'!$BC$6:$BF$16,2,FALSE)</f>
        <v>0</v>
      </c>
      <c r="T1802" s="132">
        <f t="shared" si="9"/>
        <v>0</v>
      </c>
    </row>
    <row r="1803" ht="15.75" customHeight="1">
      <c r="A1803" s="55">
        <f t="shared" si="18"/>
        <v>712500</v>
      </c>
      <c r="B1803" s="52">
        <f t="shared" si="14"/>
        <v>744000</v>
      </c>
      <c r="C1803" s="51">
        <f>'SS taxation calculator'!$G$7</f>
        <v>0</v>
      </c>
      <c r="D1803" s="52">
        <f>'SS taxation calculator'!$C$7+B1803+'SS taxation calculator'!$C$8+'SS taxation calculator'!$C$9*0.5-'Line By Line'!$E$12</f>
        <v>744000</v>
      </c>
      <c r="E1803" s="52">
        <f>IF(D1803&lt;'Line By Line'!$E$14,0,MIN(D1803-'Line By Line'!$E$14,'Line By Line'!$E$16))</f>
        <v>12000</v>
      </c>
      <c r="F1803" s="52">
        <f t="shared" si="3"/>
        <v>0</v>
      </c>
      <c r="G1803" s="51" t="str">
        <f t="shared" si="4"/>
        <v>50% of All SS</v>
      </c>
      <c r="H1803" s="51">
        <f>IF('Line By Line'!$E$14&lt;D1803,D1803-'Line By Line'!$E$14-E1803,0)</f>
        <v>700000</v>
      </c>
      <c r="I1803" s="52">
        <f>H1803*'SS taxation calculator'!$E$32</f>
        <v>595000</v>
      </c>
      <c r="J1803" s="52">
        <f t="shared" si="5"/>
        <v>0</v>
      </c>
      <c r="K1803" s="204" t="str">
        <f t="shared" si="6"/>
        <v>#DIV/0!</v>
      </c>
      <c r="L1803" s="54" t="str">
        <f>CONCATENATE("Adding $",ROUND(B1803/1000,1),"K actually added $",ROUND((B1803+(J1803-'SS taxation calculator'!$G$8))/1000,1),"K")</f>
        <v>Adding $744K actually added $744K</v>
      </c>
      <c r="M1803" s="61">
        <f>'SS taxation calculator'!$C$7+'SS taxation calculator'!$C$8+'SS taxation calculator'!$C$9+B1803</f>
        <v>744000</v>
      </c>
      <c r="N1803" s="55">
        <f>J1803+B1803+'SS taxation calculator'!$C$7</f>
        <v>744000</v>
      </c>
      <c r="O1803" s="55">
        <f t="shared" si="15"/>
        <v>31500</v>
      </c>
      <c r="P1803" s="132">
        <f>VLOOKUP('SS taxation calculator'!$C$12,'SS taxation calculator'!$BC$6:$BF$16,3,FALSE)</f>
        <v>0</v>
      </c>
      <c r="Q1803" s="132">
        <f>VLOOKUP('SS taxation calculator'!$C$12,'SS taxation calculator'!$BC$6:$BF$16,4,FALSE)</f>
        <v>0</v>
      </c>
      <c r="R1803" s="132">
        <f t="shared" si="8"/>
        <v>1</v>
      </c>
      <c r="S1803" s="205">
        <f>VLOOKUP('SS taxation calculator'!$C$12,'SS taxation calculator'!$BC$6:$BF$16,2,FALSE)</f>
        <v>0</v>
      </c>
      <c r="T1803" s="132">
        <f t="shared" si="9"/>
        <v>0</v>
      </c>
    </row>
    <row r="1804" ht="15.75" customHeight="1">
      <c r="A1804" s="55">
        <f t="shared" si="18"/>
        <v>713500</v>
      </c>
      <c r="B1804" s="52">
        <f t="shared" si="14"/>
        <v>745000</v>
      </c>
      <c r="C1804" s="51">
        <f>'SS taxation calculator'!$G$7</f>
        <v>0</v>
      </c>
      <c r="D1804" s="52">
        <f>'SS taxation calculator'!$C$7+B1804+'SS taxation calculator'!$C$8+'SS taxation calculator'!$C$9*0.5-'Line By Line'!$E$12</f>
        <v>745000</v>
      </c>
      <c r="E1804" s="52">
        <f>IF(D1804&lt;'Line By Line'!$E$14,0,MIN(D1804-'Line By Line'!$E$14,'Line By Line'!$E$16))</f>
        <v>12000</v>
      </c>
      <c r="F1804" s="52">
        <f t="shared" si="3"/>
        <v>0</v>
      </c>
      <c r="G1804" s="51" t="str">
        <f t="shared" si="4"/>
        <v>50% of All SS</v>
      </c>
      <c r="H1804" s="51">
        <f>IF('Line By Line'!$E$14&lt;D1804,D1804-'Line By Line'!$E$14-E1804,0)</f>
        <v>701000</v>
      </c>
      <c r="I1804" s="52">
        <f>H1804*'SS taxation calculator'!$E$32</f>
        <v>595850</v>
      </c>
      <c r="J1804" s="52">
        <f t="shared" si="5"/>
        <v>0</v>
      </c>
      <c r="K1804" s="204" t="str">
        <f t="shared" si="6"/>
        <v>#DIV/0!</v>
      </c>
      <c r="L1804" s="54" t="str">
        <f>CONCATENATE("Adding $",ROUND(B1804/1000,1),"K actually added $",ROUND((B1804+(J1804-'SS taxation calculator'!$G$8))/1000,1),"K")</f>
        <v>Adding $745K actually added $745K</v>
      </c>
      <c r="M1804" s="61">
        <f>'SS taxation calculator'!$C$7+'SS taxation calculator'!$C$8+'SS taxation calculator'!$C$9+B1804</f>
        <v>745000</v>
      </c>
      <c r="N1804" s="55">
        <f>J1804+B1804+'SS taxation calculator'!$C$7</f>
        <v>745000</v>
      </c>
      <c r="O1804" s="55">
        <f t="shared" si="15"/>
        <v>31500</v>
      </c>
      <c r="P1804" s="132">
        <f>VLOOKUP('SS taxation calculator'!$C$12,'SS taxation calculator'!$BC$6:$BF$16,3,FALSE)</f>
        <v>0</v>
      </c>
      <c r="Q1804" s="132">
        <f>VLOOKUP('SS taxation calculator'!$C$12,'SS taxation calculator'!$BC$6:$BF$16,4,FALSE)</f>
        <v>0</v>
      </c>
      <c r="R1804" s="132">
        <f t="shared" si="8"/>
        <v>1</v>
      </c>
      <c r="S1804" s="205">
        <f>VLOOKUP('SS taxation calculator'!$C$12,'SS taxation calculator'!$BC$6:$BF$16,2,FALSE)</f>
        <v>0</v>
      </c>
      <c r="T1804" s="132">
        <f t="shared" si="9"/>
        <v>0</v>
      </c>
    </row>
    <row r="1805" ht="15.75" customHeight="1">
      <c r="A1805" s="55">
        <f t="shared" si="18"/>
        <v>714500</v>
      </c>
      <c r="B1805" s="52">
        <f t="shared" si="14"/>
        <v>746000</v>
      </c>
      <c r="C1805" s="51">
        <f>'SS taxation calculator'!$G$7</f>
        <v>0</v>
      </c>
      <c r="D1805" s="52">
        <f>'SS taxation calculator'!$C$7+B1805+'SS taxation calculator'!$C$8+'SS taxation calculator'!$C$9*0.5-'Line By Line'!$E$12</f>
        <v>746000</v>
      </c>
      <c r="E1805" s="52">
        <f>IF(D1805&lt;'Line By Line'!$E$14,0,MIN(D1805-'Line By Line'!$E$14,'Line By Line'!$E$16))</f>
        <v>12000</v>
      </c>
      <c r="F1805" s="52">
        <f t="shared" si="3"/>
        <v>0</v>
      </c>
      <c r="G1805" s="51" t="str">
        <f t="shared" si="4"/>
        <v>50% of All SS</v>
      </c>
      <c r="H1805" s="51">
        <f>IF('Line By Line'!$E$14&lt;D1805,D1805-'Line By Line'!$E$14-E1805,0)</f>
        <v>702000</v>
      </c>
      <c r="I1805" s="52">
        <f>H1805*'SS taxation calculator'!$E$32</f>
        <v>596700</v>
      </c>
      <c r="J1805" s="52">
        <f t="shared" si="5"/>
        <v>0</v>
      </c>
      <c r="K1805" s="204" t="str">
        <f t="shared" si="6"/>
        <v>#DIV/0!</v>
      </c>
      <c r="L1805" s="54" t="str">
        <f>CONCATENATE("Adding $",ROUND(B1805/1000,1),"K actually added $",ROUND((B1805+(J1805-'SS taxation calculator'!$G$8))/1000,1),"K")</f>
        <v>Adding $746K actually added $746K</v>
      </c>
      <c r="M1805" s="61">
        <f>'SS taxation calculator'!$C$7+'SS taxation calculator'!$C$8+'SS taxation calculator'!$C$9+B1805</f>
        <v>746000</v>
      </c>
      <c r="N1805" s="55">
        <f>J1805+B1805+'SS taxation calculator'!$C$7</f>
        <v>746000</v>
      </c>
      <c r="O1805" s="55">
        <f t="shared" si="15"/>
        <v>31500</v>
      </c>
      <c r="P1805" s="132">
        <f>VLOOKUP('SS taxation calculator'!$C$12,'SS taxation calculator'!$BC$6:$BF$16,3,FALSE)</f>
        <v>0</v>
      </c>
      <c r="Q1805" s="132">
        <f>VLOOKUP('SS taxation calculator'!$C$12,'SS taxation calculator'!$BC$6:$BF$16,4,FALSE)</f>
        <v>0</v>
      </c>
      <c r="R1805" s="132">
        <f t="shared" si="8"/>
        <v>1</v>
      </c>
      <c r="S1805" s="205">
        <f>VLOOKUP('SS taxation calculator'!$C$12,'SS taxation calculator'!$BC$6:$BF$16,2,FALSE)</f>
        <v>0</v>
      </c>
      <c r="T1805" s="132">
        <f t="shared" si="9"/>
        <v>0</v>
      </c>
    </row>
    <row r="1806" ht="15.75" customHeight="1">
      <c r="A1806" s="55">
        <f t="shared" si="18"/>
        <v>715500</v>
      </c>
      <c r="B1806" s="52">
        <f t="shared" si="14"/>
        <v>747000</v>
      </c>
      <c r="C1806" s="51">
        <f>'SS taxation calculator'!$G$7</f>
        <v>0</v>
      </c>
      <c r="D1806" s="52">
        <f>'SS taxation calculator'!$C$7+B1806+'SS taxation calculator'!$C$8+'SS taxation calculator'!$C$9*0.5-'Line By Line'!$E$12</f>
        <v>747000</v>
      </c>
      <c r="E1806" s="52">
        <f>IF(D1806&lt;'Line By Line'!$E$14,0,MIN(D1806-'Line By Line'!$E$14,'Line By Line'!$E$16))</f>
        <v>12000</v>
      </c>
      <c r="F1806" s="52">
        <f t="shared" si="3"/>
        <v>0</v>
      </c>
      <c r="G1806" s="51" t="str">
        <f t="shared" si="4"/>
        <v>50% of All SS</v>
      </c>
      <c r="H1806" s="51">
        <f>IF('Line By Line'!$E$14&lt;D1806,D1806-'Line By Line'!$E$14-E1806,0)</f>
        <v>703000</v>
      </c>
      <c r="I1806" s="52">
        <f>H1806*'SS taxation calculator'!$E$32</f>
        <v>597550</v>
      </c>
      <c r="J1806" s="52">
        <f t="shared" si="5"/>
        <v>0</v>
      </c>
      <c r="K1806" s="204" t="str">
        <f t="shared" si="6"/>
        <v>#DIV/0!</v>
      </c>
      <c r="L1806" s="54" t="str">
        <f>CONCATENATE("Adding $",ROUND(B1806/1000,1),"K actually added $",ROUND((B1806+(J1806-'SS taxation calculator'!$G$8))/1000,1),"K")</f>
        <v>Adding $747K actually added $747K</v>
      </c>
      <c r="M1806" s="61">
        <f>'SS taxation calculator'!$C$7+'SS taxation calculator'!$C$8+'SS taxation calculator'!$C$9+B1806</f>
        <v>747000</v>
      </c>
      <c r="N1806" s="55">
        <f>J1806+B1806+'SS taxation calculator'!$C$7</f>
        <v>747000</v>
      </c>
      <c r="O1806" s="55">
        <f t="shared" si="15"/>
        <v>31500</v>
      </c>
      <c r="P1806" s="132">
        <f>VLOOKUP('SS taxation calculator'!$C$12,'SS taxation calculator'!$BC$6:$BF$16,3,FALSE)</f>
        <v>0</v>
      </c>
      <c r="Q1806" s="132">
        <f>VLOOKUP('SS taxation calculator'!$C$12,'SS taxation calculator'!$BC$6:$BF$16,4,FALSE)</f>
        <v>0</v>
      </c>
      <c r="R1806" s="132">
        <f t="shared" si="8"/>
        <v>1</v>
      </c>
      <c r="S1806" s="205">
        <f>VLOOKUP('SS taxation calculator'!$C$12,'SS taxation calculator'!$BC$6:$BF$16,2,FALSE)</f>
        <v>0</v>
      </c>
      <c r="T1806" s="132">
        <f t="shared" si="9"/>
        <v>0</v>
      </c>
    </row>
    <row r="1807" ht="15.75" customHeight="1">
      <c r="A1807" s="55">
        <f t="shared" si="18"/>
        <v>716500</v>
      </c>
      <c r="B1807" s="52">
        <f t="shared" si="14"/>
        <v>748000</v>
      </c>
      <c r="C1807" s="51">
        <f>'SS taxation calculator'!$G$7</f>
        <v>0</v>
      </c>
      <c r="D1807" s="52">
        <f>'SS taxation calculator'!$C$7+B1807+'SS taxation calculator'!$C$8+'SS taxation calculator'!$C$9*0.5-'Line By Line'!$E$12</f>
        <v>748000</v>
      </c>
      <c r="E1807" s="52">
        <f>IF(D1807&lt;'Line By Line'!$E$14,0,MIN(D1807-'Line By Line'!$E$14,'Line By Line'!$E$16))</f>
        <v>12000</v>
      </c>
      <c r="F1807" s="52">
        <f t="shared" si="3"/>
        <v>0</v>
      </c>
      <c r="G1807" s="51" t="str">
        <f t="shared" si="4"/>
        <v>50% of All SS</v>
      </c>
      <c r="H1807" s="51">
        <f>IF('Line By Line'!$E$14&lt;D1807,D1807-'Line By Line'!$E$14-E1807,0)</f>
        <v>704000</v>
      </c>
      <c r="I1807" s="52">
        <f>H1807*'SS taxation calculator'!$E$32</f>
        <v>598400</v>
      </c>
      <c r="J1807" s="52">
        <f t="shared" si="5"/>
        <v>0</v>
      </c>
      <c r="K1807" s="204" t="str">
        <f t="shared" si="6"/>
        <v>#DIV/0!</v>
      </c>
      <c r="L1807" s="54" t="str">
        <f>CONCATENATE("Adding $",ROUND(B1807/1000,1),"K actually added $",ROUND((B1807+(J1807-'SS taxation calculator'!$G$8))/1000,1),"K")</f>
        <v>Adding $748K actually added $748K</v>
      </c>
      <c r="M1807" s="61">
        <f>'SS taxation calculator'!$C$7+'SS taxation calculator'!$C$8+'SS taxation calculator'!$C$9+B1807</f>
        <v>748000</v>
      </c>
      <c r="N1807" s="55">
        <f>J1807+B1807+'SS taxation calculator'!$C$7</f>
        <v>748000</v>
      </c>
      <c r="O1807" s="55">
        <f t="shared" si="15"/>
        <v>31500</v>
      </c>
      <c r="P1807" s="132">
        <f>VLOOKUP('SS taxation calculator'!$C$12,'SS taxation calculator'!$BC$6:$BF$16,3,FALSE)</f>
        <v>0</v>
      </c>
      <c r="Q1807" s="132">
        <f>VLOOKUP('SS taxation calculator'!$C$12,'SS taxation calculator'!$BC$6:$BF$16,4,FALSE)</f>
        <v>0</v>
      </c>
      <c r="R1807" s="132">
        <f t="shared" si="8"/>
        <v>1</v>
      </c>
      <c r="S1807" s="205">
        <f>VLOOKUP('SS taxation calculator'!$C$12,'SS taxation calculator'!$BC$6:$BF$16,2,FALSE)</f>
        <v>0</v>
      </c>
      <c r="T1807" s="132">
        <f t="shared" si="9"/>
        <v>0</v>
      </c>
    </row>
    <row r="1808" ht="15.75" customHeight="1">
      <c r="A1808" s="55">
        <f t="shared" si="18"/>
        <v>717500</v>
      </c>
      <c r="B1808" s="52">
        <f t="shared" si="14"/>
        <v>749000</v>
      </c>
      <c r="C1808" s="51">
        <f>'SS taxation calculator'!$G$7</f>
        <v>0</v>
      </c>
      <c r="D1808" s="52">
        <f>'SS taxation calculator'!$C$7+B1808+'SS taxation calculator'!$C$8+'SS taxation calculator'!$C$9*0.5-'Line By Line'!$E$12</f>
        <v>749000</v>
      </c>
      <c r="E1808" s="52">
        <f>IF(D1808&lt;'Line By Line'!$E$14,0,MIN(D1808-'Line By Line'!$E$14,'Line By Line'!$E$16))</f>
        <v>12000</v>
      </c>
      <c r="F1808" s="52">
        <f t="shared" si="3"/>
        <v>0</v>
      </c>
      <c r="G1808" s="51" t="str">
        <f t="shared" si="4"/>
        <v>50% of All SS</v>
      </c>
      <c r="H1808" s="51">
        <f>IF('Line By Line'!$E$14&lt;D1808,D1808-'Line By Line'!$E$14-E1808,0)</f>
        <v>705000</v>
      </c>
      <c r="I1808" s="52">
        <f>H1808*'SS taxation calculator'!$E$32</f>
        <v>599250</v>
      </c>
      <c r="J1808" s="52">
        <f t="shared" si="5"/>
        <v>0</v>
      </c>
      <c r="K1808" s="204" t="str">
        <f t="shared" si="6"/>
        <v>#DIV/0!</v>
      </c>
      <c r="L1808" s="54" t="str">
        <f>CONCATENATE("Adding $",ROUND(B1808/1000,1),"K actually added $",ROUND((B1808+(J1808-'SS taxation calculator'!$G$8))/1000,1),"K")</f>
        <v>Adding $749K actually added $749K</v>
      </c>
      <c r="M1808" s="61">
        <f>'SS taxation calculator'!$C$7+'SS taxation calculator'!$C$8+'SS taxation calculator'!$C$9+B1808</f>
        <v>749000</v>
      </c>
      <c r="N1808" s="55">
        <f>J1808+B1808+'SS taxation calculator'!$C$7</f>
        <v>749000</v>
      </c>
      <c r="O1808" s="55">
        <f t="shared" si="15"/>
        <v>31500</v>
      </c>
      <c r="P1808" s="132">
        <f>VLOOKUP('SS taxation calculator'!$C$12,'SS taxation calculator'!$BC$6:$BF$16,3,FALSE)</f>
        <v>0</v>
      </c>
      <c r="Q1808" s="132">
        <f>VLOOKUP('SS taxation calculator'!$C$12,'SS taxation calculator'!$BC$6:$BF$16,4,FALSE)</f>
        <v>0</v>
      </c>
      <c r="R1808" s="132">
        <f t="shared" si="8"/>
        <v>1</v>
      </c>
      <c r="S1808" s="205">
        <f>VLOOKUP('SS taxation calculator'!$C$12,'SS taxation calculator'!$BC$6:$BF$16,2,FALSE)</f>
        <v>0</v>
      </c>
      <c r="T1808" s="132">
        <f t="shared" si="9"/>
        <v>0</v>
      </c>
    </row>
    <row r="1809" ht="15.75" customHeight="1">
      <c r="A1809" s="55">
        <f t="shared" si="18"/>
        <v>718500</v>
      </c>
      <c r="B1809" s="52">
        <f t="shared" si="14"/>
        <v>750000</v>
      </c>
      <c r="C1809" s="51">
        <f>'SS taxation calculator'!$G$7</f>
        <v>0</v>
      </c>
      <c r="D1809" s="52">
        <f>'SS taxation calculator'!$C$7+B1809+'SS taxation calculator'!$C$8+'SS taxation calculator'!$C$9*0.5-'Line By Line'!$E$12</f>
        <v>750000</v>
      </c>
      <c r="E1809" s="52">
        <f>IF(D1809&lt;'Line By Line'!$E$14,0,MIN(D1809-'Line By Line'!$E$14,'Line By Line'!$E$16))</f>
        <v>12000</v>
      </c>
      <c r="F1809" s="52">
        <f t="shared" si="3"/>
        <v>0</v>
      </c>
      <c r="G1809" s="51" t="str">
        <f t="shared" si="4"/>
        <v>50% of All SS</v>
      </c>
      <c r="H1809" s="51">
        <f>IF('Line By Line'!$E$14&lt;D1809,D1809-'Line By Line'!$E$14-E1809,0)</f>
        <v>706000</v>
      </c>
      <c r="I1809" s="52">
        <f>H1809*'SS taxation calculator'!$E$32</f>
        <v>600100</v>
      </c>
      <c r="J1809" s="52">
        <f t="shared" si="5"/>
        <v>0</v>
      </c>
      <c r="K1809" s="204" t="str">
        <f t="shared" si="6"/>
        <v>#DIV/0!</v>
      </c>
      <c r="L1809" s="54" t="str">
        <f>CONCATENATE("Adding $",ROUND(B1809/1000,1),"K actually added $",ROUND((B1809+(J1809-'SS taxation calculator'!$G$8))/1000,1),"K")</f>
        <v>Adding $750K actually added $750K</v>
      </c>
      <c r="M1809" s="61">
        <f>'SS taxation calculator'!$C$7+'SS taxation calculator'!$C$8+'SS taxation calculator'!$C$9+B1809</f>
        <v>750000</v>
      </c>
      <c r="N1809" s="55">
        <f>J1809+B1809+'SS taxation calculator'!$C$7</f>
        <v>750000</v>
      </c>
      <c r="O1809" s="55">
        <f t="shared" si="15"/>
        <v>31500</v>
      </c>
      <c r="P1809" s="132">
        <f>VLOOKUP('SS taxation calculator'!$C$12,'SS taxation calculator'!$BC$6:$BF$16,3,FALSE)</f>
        <v>0</v>
      </c>
      <c r="Q1809" s="132">
        <f>VLOOKUP('SS taxation calculator'!$C$12,'SS taxation calculator'!$BC$6:$BF$16,4,FALSE)</f>
        <v>0</v>
      </c>
      <c r="R1809" s="132">
        <f t="shared" si="8"/>
        <v>1</v>
      </c>
      <c r="S1809" s="205">
        <f>VLOOKUP('SS taxation calculator'!$C$12,'SS taxation calculator'!$BC$6:$BF$16,2,FALSE)</f>
        <v>0</v>
      </c>
      <c r="T1809" s="132">
        <f t="shared" si="9"/>
        <v>0</v>
      </c>
    </row>
    <row r="1810" ht="15.75" customHeight="1">
      <c r="A1810" s="55">
        <f t="shared" si="18"/>
        <v>719500</v>
      </c>
      <c r="B1810" s="52">
        <f t="shared" si="14"/>
        <v>751000</v>
      </c>
      <c r="C1810" s="51">
        <f>'SS taxation calculator'!$G$7</f>
        <v>0</v>
      </c>
      <c r="D1810" s="52">
        <f>'SS taxation calculator'!$C$7+B1810+'SS taxation calculator'!$C$8+'SS taxation calculator'!$C$9*0.5-'Line By Line'!$E$12</f>
        <v>751000</v>
      </c>
      <c r="E1810" s="52">
        <f>IF(D1810&lt;'Line By Line'!$E$14,0,MIN(D1810-'Line By Line'!$E$14,'Line By Line'!$E$16))</f>
        <v>12000</v>
      </c>
      <c r="F1810" s="52">
        <f t="shared" si="3"/>
        <v>0</v>
      </c>
      <c r="G1810" s="51" t="str">
        <f t="shared" si="4"/>
        <v>50% of All SS</v>
      </c>
      <c r="H1810" s="51">
        <f>IF('Line By Line'!$E$14&lt;D1810,D1810-'Line By Line'!$E$14-E1810,0)</f>
        <v>707000</v>
      </c>
      <c r="I1810" s="52">
        <f>H1810*'SS taxation calculator'!$E$32</f>
        <v>600950</v>
      </c>
      <c r="J1810" s="52">
        <f t="shared" si="5"/>
        <v>0</v>
      </c>
      <c r="K1810" s="204" t="str">
        <f t="shared" si="6"/>
        <v>#DIV/0!</v>
      </c>
      <c r="L1810" s="54" t="str">
        <f>CONCATENATE("Adding $",ROUND(B1810/1000,1),"K actually added $",ROUND((B1810+(J1810-'SS taxation calculator'!$G$8))/1000,1),"K")</f>
        <v>Adding $751K actually added $751K</v>
      </c>
      <c r="M1810" s="61">
        <f>'SS taxation calculator'!$C$7+'SS taxation calculator'!$C$8+'SS taxation calculator'!$C$9+B1810</f>
        <v>751000</v>
      </c>
      <c r="N1810" s="55">
        <f>J1810+B1810+'SS taxation calculator'!$C$7</f>
        <v>751000</v>
      </c>
      <c r="O1810" s="55">
        <f t="shared" si="15"/>
        <v>31500</v>
      </c>
      <c r="P1810" s="132">
        <f>VLOOKUP('SS taxation calculator'!$C$12,'SS taxation calculator'!$BC$6:$BF$16,3,FALSE)</f>
        <v>0</v>
      </c>
      <c r="Q1810" s="132">
        <f>VLOOKUP('SS taxation calculator'!$C$12,'SS taxation calculator'!$BC$6:$BF$16,4,FALSE)</f>
        <v>0</v>
      </c>
      <c r="R1810" s="132">
        <f t="shared" si="8"/>
        <v>1</v>
      </c>
      <c r="S1810" s="205">
        <f>VLOOKUP('SS taxation calculator'!$C$12,'SS taxation calculator'!$BC$6:$BF$16,2,FALSE)</f>
        <v>0</v>
      </c>
      <c r="T1810" s="132">
        <f t="shared" si="9"/>
        <v>0</v>
      </c>
    </row>
    <row r="1811" ht="15.75" customHeight="1">
      <c r="A1811" s="55">
        <f t="shared" si="18"/>
        <v>720500</v>
      </c>
      <c r="B1811" s="52">
        <f t="shared" si="14"/>
        <v>752000</v>
      </c>
      <c r="C1811" s="51">
        <f>'SS taxation calculator'!$G$7</f>
        <v>0</v>
      </c>
      <c r="D1811" s="52">
        <f>'SS taxation calculator'!$C$7+B1811+'SS taxation calculator'!$C$8+'SS taxation calculator'!$C$9*0.5-'Line By Line'!$E$12</f>
        <v>752000</v>
      </c>
      <c r="E1811" s="52">
        <f>IF(D1811&lt;'Line By Line'!$E$14,0,MIN(D1811-'Line By Line'!$E$14,'Line By Line'!$E$16))</f>
        <v>12000</v>
      </c>
      <c r="F1811" s="52">
        <f t="shared" si="3"/>
        <v>0</v>
      </c>
      <c r="G1811" s="51" t="str">
        <f t="shared" si="4"/>
        <v>50% of All SS</v>
      </c>
      <c r="H1811" s="51">
        <f>IF('Line By Line'!$E$14&lt;D1811,D1811-'Line By Line'!$E$14-E1811,0)</f>
        <v>708000</v>
      </c>
      <c r="I1811" s="52">
        <f>H1811*'SS taxation calculator'!$E$32</f>
        <v>601800</v>
      </c>
      <c r="J1811" s="52">
        <f t="shared" si="5"/>
        <v>0</v>
      </c>
      <c r="K1811" s="204" t="str">
        <f t="shared" si="6"/>
        <v>#DIV/0!</v>
      </c>
      <c r="L1811" s="54" t="str">
        <f>CONCATENATE("Adding $",ROUND(B1811/1000,1),"K actually added $",ROUND((B1811+(J1811-'SS taxation calculator'!$G$8))/1000,1),"K")</f>
        <v>Adding $752K actually added $752K</v>
      </c>
      <c r="M1811" s="61">
        <f>'SS taxation calculator'!$C$7+'SS taxation calculator'!$C$8+'SS taxation calculator'!$C$9+B1811</f>
        <v>752000</v>
      </c>
      <c r="N1811" s="55">
        <f>J1811+B1811+'SS taxation calculator'!$C$7</f>
        <v>752000</v>
      </c>
      <c r="O1811" s="55">
        <f t="shared" si="15"/>
        <v>31500</v>
      </c>
      <c r="P1811" s="132">
        <f>VLOOKUP('SS taxation calculator'!$C$12,'SS taxation calculator'!$BC$6:$BF$16,3,FALSE)</f>
        <v>0</v>
      </c>
      <c r="Q1811" s="132">
        <f>VLOOKUP('SS taxation calculator'!$C$12,'SS taxation calculator'!$BC$6:$BF$16,4,FALSE)</f>
        <v>0</v>
      </c>
      <c r="R1811" s="132">
        <f t="shared" si="8"/>
        <v>1</v>
      </c>
      <c r="S1811" s="205">
        <f>VLOOKUP('SS taxation calculator'!$C$12,'SS taxation calculator'!$BC$6:$BF$16,2,FALSE)</f>
        <v>0</v>
      </c>
      <c r="T1811" s="132">
        <f t="shared" si="9"/>
        <v>0</v>
      </c>
    </row>
    <row r="1812" ht="15.75" customHeight="1">
      <c r="A1812" s="55">
        <f t="shared" ref="A1812:A2056" si="19">IF((N1812-O1812-T1812)&lt;0,0,N1812-O1812-T1812)</f>
        <v>721500</v>
      </c>
      <c r="B1812" s="52">
        <f t="shared" si="14"/>
        <v>753000</v>
      </c>
      <c r="C1812" s="51">
        <f>'SS taxation calculator'!$G$7</f>
        <v>0</v>
      </c>
      <c r="D1812" s="52">
        <f>'SS taxation calculator'!$C$7+B1812+'SS taxation calculator'!$C$8+'SS taxation calculator'!$C$9*0.5-'Line By Line'!$E$12</f>
        <v>753000</v>
      </c>
      <c r="E1812" s="52">
        <f>IF(D1812&lt;'Line By Line'!$E$14,0,MIN(D1812-'Line By Line'!$E$14,'Line By Line'!$E$16))</f>
        <v>12000</v>
      </c>
      <c r="F1812" s="52">
        <f t="shared" si="3"/>
        <v>0</v>
      </c>
      <c r="G1812" s="51" t="str">
        <f t="shared" si="4"/>
        <v>50% of All SS</v>
      </c>
      <c r="H1812" s="51">
        <f>IF('Line By Line'!$E$14&lt;D1812,D1812-'Line By Line'!$E$14-E1812,0)</f>
        <v>709000</v>
      </c>
      <c r="I1812" s="52">
        <f>H1812*'SS taxation calculator'!$E$32</f>
        <v>602650</v>
      </c>
      <c r="J1812" s="52">
        <f t="shared" si="5"/>
        <v>0</v>
      </c>
      <c r="K1812" s="204" t="str">
        <f t="shared" si="6"/>
        <v>#DIV/0!</v>
      </c>
      <c r="L1812" s="54" t="str">
        <f>CONCATENATE("Adding $",ROUND(B1812/1000,1),"K actually added $",ROUND((B1812+(J1812-'SS taxation calculator'!$G$8))/1000,1),"K")</f>
        <v>Adding $753K actually added $753K</v>
      </c>
      <c r="M1812" s="61">
        <f>'SS taxation calculator'!$C$7+'SS taxation calculator'!$C$8+'SS taxation calculator'!$C$9+B1812</f>
        <v>753000</v>
      </c>
      <c r="N1812" s="55">
        <f>J1812+B1812+'SS taxation calculator'!$C$7</f>
        <v>753000</v>
      </c>
      <c r="O1812" s="55">
        <f t="shared" si="15"/>
        <v>31500</v>
      </c>
      <c r="P1812" s="132">
        <f>VLOOKUP('SS taxation calculator'!$C$12,'SS taxation calculator'!$BC$6:$BF$16,3,FALSE)</f>
        <v>0</v>
      </c>
      <c r="Q1812" s="132">
        <f>VLOOKUP('SS taxation calculator'!$C$12,'SS taxation calculator'!$BC$6:$BF$16,4,FALSE)</f>
        <v>0</v>
      </c>
      <c r="R1812" s="132">
        <f t="shared" si="8"/>
        <v>1</v>
      </c>
      <c r="S1812" s="205">
        <f>VLOOKUP('SS taxation calculator'!$C$12,'SS taxation calculator'!$BC$6:$BF$16,2,FALSE)</f>
        <v>0</v>
      </c>
      <c r="T1812" s="132">
        <f t="shared" si="9"/>
        <v>0</v>
      </c>
    </row>
    <row r="1813" ht="15.75" customHeight="1">
      <c r="A1813" s="55">
        <f t="shared" si="19"/>
        <v>722500</v>
      </c>
      <c r="B1813" s="52">
        <f t="shared" si="14"/>
        <v>754000</v>
      </c>
      <c r="C1813" s="51">
        <f>'SS taxation calculator'!$G$7</f>
        <v>0</v>
      </c>
      <c r="D1813" s="52">
        <f>'SS taxation calculator'!$C$7+B1813+'SS taxation calculator'!$C$8+'SS taxation calculator'!$C$9*0.5-'Line By Line'!$E$12</f>
        <v>754000</v>
      </c>
      <c r="E1813" s="52">
        <f>IF(D1813&lt;'Line By Line'!$E$14,0,MIN(D1813-'Line By Line'!$E$14,'Line By Line'!$E$16))</f>
        <v>12000</v>
      </c>
      <c r="F1813" s="52">
        <f t="shared" si="3"/>
        <v>0</v>
      </c>
      <c r="G1813" s="51" t="str">
        <f t="shared" si="4"/>
        <v>50% of All SS</v>
      </c>
      <c r="H1813" s="51">
        <f>IF('Line By Line'!$E$14&lt;D1813,D1813-'Line By Line'!$E$14-E1813,0)</f>
        <v>710000</v>
      </c>
      <c r="I1813" s="52">
        <f>H1813*'SS taxation calculator'!$E$32</f>
        <v>603500</v>
      </c>
      <c r="J1813" s="52">
        <f t="shared" si="5"/>
        <v>0</v>
      </c>
      <c r="K1813" s="204" t="str">
        <f t="shared" si="6"/>
        <v>#DIV/0!</v>
      </c>
      <c r="L1813" s="54" t="str">
        <f>CONCATENATE("Adding $",ROUND(B1813/1000,1),"K actually added $",ROUND((B1813+(J1813-'SS taxation calculator'!$G$8))/1000,1),"K")</f>
        <v>Adding $754K actually added $754K</v>
      </c>
      <c r="M1813" s="61">
        <f>'SS taxation calculator'!$C$7+'SS taxation calculator'!$C$8+'SS taxation calculator'!$C$9+B1813</f>
        <v>754000</v>
      </c>
      <c r="N1813" s="55">
        <f>J1813+B1813+'SS taxation calculator'!$C$7</f>
        <v>754000</v>
      </c>
      <c r="O1813" s="55">
        <f t="shared" si="15"/>
        <v>31500</v>
      </c>
      <c r="P1813" s="132">
        <f>VLOOKUP('SS taxation calculator'!$C$12,'SS taxation calculator'!$BC$6:$BF$16,3,FALSE)</f>
        <v>0</v>
      </c>
      <c r="Q1813" s="132">
        <f>VLOOKUP('SS taxation calculator'!$C$12,'SS taxation calculator'!$BC$6:$BF$16,4,FALSE)</f>
        <v>0</v>
      </c>
      <c r="R1813" s="132">
        <f t="shared" si="8"/>
        <v>1</v>
      </c>
      <c r="S1813" s="205">
        <f>VLOOKUP('SS taxation calculator'!$C$12,'SS taxation calculator'!$BC$6:$BF$16,2,FALSE)</f>
        <v>0</v>
      </c>
      <c r="T1813" s="132">
        <f t="shared" si="9"/>
        <v>0</v>
      </c>
    </row>
    <row r="1814" ht="15.75" customHeight="1">
      <c r="A1814" s="55">
        <f t="shared" si="19"/>
        <v>723500</v>
      </c>
      <c r="B1814" s="52">
        <f t="shared" si="14"/>
        <v>755000</v>
      </c>
      <c r="C1814" s="51">
        <f>'SS taxation calculator'!$G$7</f>
        <v>0</v>
      </c>
      <c r="D1814" s="52">
        <f>'SS taxation calculator'!$C$7+B1814+'SS taxation calculator'!$C$8+'SS taxation calculator'!$C$9*0.5-'Line By Line'!$E$12</f>
        <v>755000</v>
      </c>
      <c r="E1814" s="52">
        <f>IF(D1814&lt;'Line By Line'!$E$14,0,MIN(D1814-'Line By Line'!$E$14,'Line By Line'!$E$16))</f>
        <v>12000</v>
      </c>
      <c r="F1814" s="52">
        <f t="shared" si="3"/>
        <v>0</v>
      </c>
      <c r="G1814" s="51" t="str">
        <f t="shared" si="4"/>
        <v>50% of All SS</v>
      </c>
      <c r="H1814" s="51">
        <f>IF('Line By Line'!$E$14&lt;D1814,D1814-'Line By Line'!$E$14-E1814,0)</f>
        <v>711000</v>
      </c>
      <c r="I1814" s="52">
        <f>H1814*'SS taxation calculator'!$E$32</f>
        <v>604350</v>
      </c>
      <c r="J1814" s="52">
        <f t="shared" si="5"/>
        <v>0</v>
      </c>
      <c r="K1814" s="204" t="str">
        <f t="shared" si="6"/>
        <v>#DIV/0!</v>
      </c>
      <c r="L1814" s="54" t="str">
        <f>CONCATENATE("Adding $",ROUND(B1814/1000,1),"K actually added $",ROUND((B1814+(J1814-'SS taxation calculator'!$G$8))/1000,1),"K")</f>
        <v>Adding $755K actually added $755K</v>
      </c>
      <c r="M1814" s="61">
        <f>'SS taxation calculator'!$C$7+'SS taxation calculator'!$C$8+'SS taxation calculator'!$C$9+B1814</f>
        <v>755000</v>
      </c>
      <c r="N1814" s="55">
        <f>J1814+B1814+'SS taxation calculator'!$C$7</f>
        <v>755000</v>
      </c>
      <c r="O1814" s="55">
        <f t="shared" si="15"/>
        <v>31500</v>
      </c>
      <c r="P1814" s="132">
        <f>VLOOKUP('SS taxation calculator'!$C$12,'SS taxation calculator'!$BC$6:$BF$16,3,FALSE)</f>
        <v>0</v>
      </c>
      <c r="Q1814" s="132">
        <f>VLOOKUP('SS taxation calculator'!$C$12,'SS taxation calculator'!$BC$6:$BF$16,4,FALSE)</f>
        <v>0</v>
      </c>
      <c r="R1814" s="132">
        <f t="shared" si="8"/>
        <v>1</v>
      </c>
      <c r="S1814" s="205">
        <f>VLOOKUP('SS taxation calculator'!$C$12,'SS taxation calculator'!$BC$6:$BF$16,2,FALSE)</f>
        <v>0</v>
      </c>
      <c r="T1814" s="132">
        <f t="shared" si="9"/>
        <v>0</v>
      </c>
    </row>
    <row r="1815" ht="15.75" customHeight="1">
      <c r="A1815" s="55">
        <f t="shared" si="19"/>
        <v>724500</v>
      </c>
      <c r="B1815" s="52">
        <f t="shared" si="14"/>
        <v>756000</v>
      </c>
      <c r="C1815" s="51">
        <f>'SS taxation calculator'!$G$7</f>
        <v>0</v>
      </c>
      <c r="D1815" s="52">
        <f>'SS taxation calculator'!$C$7+B1815+'SS taxation calculator'!$C$8+'SS taxation calculator'!$C$9*0.5-'Line By Line'!$E$12</f>
        <v>756000</v>
      </c>
      <c r="E1815" s="52">
        <f>IF(D1815&lt;'Line By Line'!$E$14,0,MIN(D1815-'Line By Line'!$E$14,'Line By Line'!$E$16))</f>
        <v>12000</v>
      </c>
      <c r="F1815" s="52">
        <f t="shared" si="3"/>
        <v>0</v>
      </c>
      <c r="G1815" s="51" t="str">
        <f t="shared" si="4"/>
        <v>50% of All SS</v>
      </c>
      <c r="H1815" s="51">
        <f>IF('Line By Line'!$E$14&lt;D1815,D1815-'Line By Line'!$E$14-E1815,0)</f>
        <v>712000</v>
      </c>
      <c r="I1815" s="52">
        <f>H1815*'SS taxation calculator'!$E$32</f>
        <v>605200</v>
      </c>
      <c r="J1815" s="52">
        <f t="shared" si="5"/>
        <v>0</v>
      </c>
      <c r="K1815" s="204" t="str">
        <f t="shared" si="6"/>
        <v>#DIV/0!</v>
      </c>
      <c r="L1815" s="54" t="str">
        <f>CONCATENATE("Adding $",ROUND(B1815/1000,1),"K actually added $",ROUND((B1815+(J1815-'SS taxation calculator'!$G$8))/1000,1),"K")</f>
        <v>Adding $756K actually added $756K</v>
      </c>
      <c r="M1815" s="61">
        <f>'SS taxation calculator'!$C$7+'SS taxation calculator'!$C$8+'SS taxation calculator'!$C$9+B1815</f>
        <v>756000</v>
      </c>
      <c r="N1815" s="55">
        <f>J1815+B1815+'SS taxation calculator'!$C$7</f>
        <v>756000</v>
      </c>
      <c r="O1815" s="55">
        <f t="shared" si="15"/>
        <v>31500</v>
      </c>
      <c r="P1815" s="132">
        <f>VLOOKUP('SS taxation calculator'!$C$12,'SS taxation calculator'!$BC$6:$BF$16,3,FALSE)</f>
        <v>0</v>
      </c>
      <c r="Q1815" s="132">
        <f>VLOOKUP('SS taxation calculator'!$C$12,'SS taxation calculator'!$BC$6:$BF$16,4,FALSE)</f>
        <v>0</v>
      </c>
      <c r="R1815" s="132">
        <f t="shared" si="8"/>
        <v>1</v>
      </c>
      <c r="S1815" s="205">
        <f>VLOOKUP('SS taxation calculator'!$C$12,'SS taxation calculator'!$BC$6:$BF$16,2,FALSE)</f>
        <v>0</v>
      </c>
      <c r="T1815" s="132">
        <f t="shared" si="9"/>
        <v>0</v>
      </c>
    </row>
    <row r="1816" ht="15.75" customHeight="1">
      <c r="A1816" s="55">
        <f t="shared" si="19"/>
        <v>725500</v>
      </c>
      <c r="B1816" s="52">
        <f t="shared" si="14"/>
        <v>757000</v>
      </c>
      <c r="C1816" s="51">
        <f>'SS taxation calculator'!$G$7</f>
        <v>0</v>
      </c>
      <c r="D1816" s="52">
        <f>'SS taxation calculator'!$C$7+B1816+'SS taxation calculator'!$C$8+'SS taxation calculator'!$C$9*0.5-'Line By Line'!$E$12</f>
        <v>757000</v>
      </c>
      <c r="E1816" s="52">
        <f>IF(D1816&lt;'Line By Line'!$E$14,0,MIN(D1816-'Line By Line'!$E$14,'Line By Line'!$E$16))</f>
        <v>12000</v>
      </c>
      <c r="F1816" s="52">
        <f t="shared" si="3"/>
        <v>0</v>
      </c>
      <c r="G1816" s="51" t="str">
        <f t="shared" si="4"/>
        <v>50% of All SS</v>
      </c>
      <c r="H1816" s="51">
        <f>IF('Line By Line'!$E$14&lt;D1816,D1816-'Line By Line'!$E$14-E1816,0)</f>
        <v>713000</v>
      </c>
      <c r="I1816" s="52">
        <f>H1816*'SS taxation calculator'!$E$32</f>
        <v>606050</v>
      </c>
      <c r="J1816" s="52">
        <f t="shared" si="5"/>
        <v>0</v>
      </c>
      <c r="K1816" s="204" t="str">
        <f t="shared" si="6"/>
        <v>#DIV/0!</v>
      </c>
      <c r="L1816" s="54" t="str">
        <f>CONCATENATE("Adding $",ROUND(B1816/1000,1),"K actually added $",ROUND((B1816+(J1816-'SS taxation calculator'!$G$8))/1000,1),"K")</f>
        <v>Adding $757K actually added $757K</v>
      </c>
      <c r="M1816" s="61">
        <f>'SS taxation calculator'!$C$7+'SS taxation calculator'!$C$8+'SS taxation calculator'!$C$9+B1816</f>
        <v>757000</v>
      </c>
      <c r="N1816" s="55">
        <f>J1816+B1816+'SS taxation calculator'!$C$7</f>
        <v>757000</v>
      </c>
      <c r="O1816" s="55">
        <f t="shared" si="15"/>
        <v>31500</v>
      </c>
      <c r="P1816" s="132">
        <f>VLOOKUP('SS taxation calculator'!$C$12,'SS taxation calculator'!$BC$6:$BF$16,3,FALSE)</f>
        <v>0</v>
      </c>
      <c r="Q1816" s="132">
        <f>VLOOKUP('SS taxation calculator'!$C$12,'SS taxation calculator'!$BC$6:$BF$16,4,FALSE)</f>
        <v>0</v>
      </c>
      <c r="R1816" s="132">
        <f t="shared" si="8"/>
        <v>1</v>
      </c>
      <c r="S1816" s="205">
        <f>VLOOKUP('SS taxation calculator'!$C$12,'SS taxation calculator'!$BC$6:$BF$16,2,FALSE)</f>
        <v>0</v>
      </c>
      <c r="T1816" s="132">
        <f t="shared" si="9"/>
        <v>0</v>
      </c>
    </row>
    <row r="1817" ht="15.75" customHeight="1">
      <c r="A1817" s="55">
        <f t="shared" si="19"/>
        <v>726500</v>
      </c>
      <c r="B1817" s="52">
        <f t="shared" si="14"/>
        <v>758000</v>
      </c>
      <c r="C1817" s="51">
        <f>'SS taxation calculator'!$G$7</f>
        <v>0</v>
      </c>
      <c r="D1817" s="52">
        <f>'SS taxation calculator'!$C$7+B1817+'SS taxation calculator'!$C$8+'SS taxation calculator'!$C$9*0.5-'Line By Line'!$E$12</f>
        <v>758000</v>
      </c>
      <c r="E1817" s="52">
        <f>IF(D1817&lt;'Line By Line'!$E$14,0,MIN(D1817-'Line By Line'!$E$14,'Line By Line'!$E$16))</f>
        <v>12000</v>
      </c>
      <c r="F1817" s="52">
        <f t="shared" si="3"/>
        <v>0</v>
      </c>
      <c r="G1817" s="51" t="str">
        <f t="shared" si="4"/>
        <v>50% of All SS</v>
      </c>
      <c r="H1817" s="51">
        <f>IF('Line By Line'!$E$14&lt;D1817,D1817-'Line By Line'!$E$14-E1817,0)</f>
        <v>714000</v>
      </c>
      <c r="I1817" s="52">
        <f>H1817*'SS taxation calculator'!$E$32</f>
        <v>606900</v>
      </c>
      <c r="J1817" s="52">
        <f t="shared" si="5"/>
        <v>0</v>
      </c>
      <c r="K1817" s="204" t="str">
        <f t="shared" si="6"/>
        <v>#DIV/0!</v>
      </c>
      <c r="L1817" s="54" t="str">
        <f>CONCATENATE("Adding $",ROUND(B1817/1000,1),"K actually added $",ROUND((B1817+(J1817-'SS taxation calculator'!$G$8))/1000,1),"K")</f>
        <v>Adding $758K actually added $758K</v>
      </c>
      <c r="M1817" s="61">
        <f>'SS taxation calculator'!$C$7+'SS taxation calculator'!$C$8+'SS taxation calculator'!$C$9+B1817</f>
        <v>758000</v>
      </c>
      <c r="N1817" s="55">
        <f>J1817+B1817+'SS taxation calculator'!$C$7</f>
        <v>758000</v>
      </c>
      <c r="O1817" s="55">
        <f t="shared" si="15"/>
        <v>31500</v>
      </c>
      <c r="P1817" s="132">
        <f>VLOOKUP('SS taxation calculator'!$C$12,'SS taxation calculator'!$BC$6:$BF$16,3,FALSE)</f>
        <v>0</v>
      </c>
      <c r="Q1817" s="132">
        <f>VLOOKUP('SS taxation calculator'!$C$12,'SS taxation calculator'!$BC$6:$BF$16,4,FALSE)</f>
        <v>0</v>
      </c>
      <c r="R1817" s="132">
        <f t="shared" si="8"/>
        <v>1</v>
      </c>
      <c r="S1817" s="205">
        <f>VLOOKUP('SS taxation calculator'!$C$12,'SS taxation calculator'!$BC$6:$BF$16,2,FALSE)</f>
        <v>0</v>
      </c>
      <c r="T1817" s="132">
        <f t="shared" si="9"/>
        <v>0</v>
      </c>
    </row>
    <row r="1818" ht="15.75" customHeight="1">
      <c r="A1818" s="55">
        <f t="shared" si="19"/>
        <v>727500</v>
      </c>
      <c r="B1818" s="52">
        <f t="shared" si="14"/>
        <v>759000</v>
      </c>
      <c r="C1818" s="51">
        <f>'SS taxation calculator'!$G$7</f>
        <v>0</v>
      </c>
      <c r="D1818" s="52">
        <f>'SS taxation calculator'!$C$7+B1818+'SS taxation calculator'!$C$8+'SS taxation calculator'!$C$9*0.5-'Line By Line'!$E$12</f>
        <v>759000</v>
      </c>
      <c r="E1818" s="52">
        <f>IF(D1818&lt;'Line By Line'!$E$14,0,MIN(D1818-'Line By Line'!$E$14,'Line By Line'!$E$16))</f>
        <v>12000</v>
      </c>
      <c r="F1818" s="52">
        <f t="shared" si="3"/>
        <v>0</v>
      </c>
      <c r="G1818" s="51" t="str">
        <f t="shared" si="4"/>
        <v>50% of All SS</v>
      </c>
      <c r="H1818" s="51">
        <f>IF('Line By Line'!$E$14&lt;D1818,D1818-'Line By Line'!$E$14-E1818,0)</f>
        <v>715000</v>
      </c>
      <c r="I1818" s="52">
        <f>H1818*'SS taxation calculator'!$E$32</f>
        <v>607750</v>
      </c>
      <c r="J1818" s="52">
        <f t="shared" si="5"/>
        <v>0</v>
      </c>
      <c r="K1818" s="204" t="str">
        <f t="shared" si="6"/>
        <v>#DIV/0!</v>
      </c>
      <c r="L1818" s="54" t="str">
        <f>CONCATENATE("Adding $",ROUND(B1818/1000,1),"K actually added $",ROUND((B1818+(J1818-'SS taxation calculator'!$G$8))/1000,1),"K")</f>
        <v>Adding $759K actually added $759K</v>
      </c>
      <c r="M1818" s="61">
        <f>'SS taxation calculator'!$C$7+'SS taxation calculator'!$C$8+'SS taxation calculator'!$C$9+B1818</f>
        <v>759000</v>
      </c>
      <c r="N1818" s="55">
        <f>J1818+B1818+'SS taxation calculator'!$C$7</f>
        <v>759000</v>
      </c>
      <c r="O1818" s="55">
        <f t="shared" si="15"/>
        <v>31500</v>
      </c>
      <c r="P1818" s="132">
        <f>VLOOKUP('SS taxation calculator'!$C$12,'SS taxation calculator'!$BC$6:$BF$16,3,FALSE)</f>
        <v>0</v>
      </c>
      <c r="Q1818" s="132">
        <f>VLOOKUP('SS taxation calculator'!$C$12,'SS taxation calculator'!$BC$6:$BF$16,4,FALSE)</f>
        <v>0</v>
      </c>
      <c r="R1818" s="132">
        <f t="shared" si="8"/>
        <v>1</v>
      </c>
      <c r="S1818" s="205">
        <f>VLOOKUP('SS taxation calculator'!$C$12,'SS taxation calculator'!$BC$6:$BF$16,2,FALSE)</f>
        <v>0</v>
      </c>
      <c r="T1818" s="132">
        <f t="shared" si="9"/>
        <v>0</v>
      </c>
    </row>
    <row r="1819" ht="15.75" customHeight="1">
      <c r="A1819" s="55">
        <f t="shared" si="19"/>
        <v>728500</v>
      </c>
      <c r="B1819" s="52">
        <f t="shared" si="14"/>
        <v>760000</v>
      </c>
      <c r="C1819" s="51">
        <f>'SS taxation calculator'!$G$7</f>
        <v>0</v>
      </c>
      <c r="D1819" s="52">
        <f>'SS taxation calculator'!$C$7+B1819+'SS taxation calculator'!$C$8+'SS taxation calculator'!$C$9*0.5-'Line By Line'!$E$12</f>
        <v>760000</v>
      </c>
      <c r="E1819" s="52">
        <f>IF(D1819&lt;'Line By Line'!$E$14,0,MIN(D1819-'Line By Line'!$E$14,'Line By Line'!$E$16))</f>
        <v>12000</v>
      </c>
      <c r="F1819" s="52">
        <f t="shared" si="3"/>
        <v>0</v>
      </c>
      <c r="G1819" s="51" t="str">
        <f t="shared" si="4"/>
        <v>50% of All SS</v>
      </c>
      <c r="H1819" s="51">
        <f>IF('Line By Line'!$E$14&lt;D1819,D1819-'Line By Line'!$E$14-E1819,0)</f>
        <v>716000</v>
      </c>
      <c r="I1819" s="52">
        <f>H1819*'SS taxation calculator'!$E$32</f>
        <v>608600</v>
      </c>
      <c r="J1819" s="52">
        <f t="shared" si="5"/>
        <v>0</v>
      </c>
      <c r="K1819" s="204" t="str">
        <f t="shared" si="6"/>
        <v>#DIV/0!</v>
      </c>
      <c r="L1819" s="54" t="str">
        <f>CONCATENATE("Adding $",ROUND(B1819/1000,1),"K actually added $",ROUND((B1819+(J1819-'SS taxation calculator'!$G$8))/1000,1),"K")</f>
        <v>Adding $760K actually added $760K</v>
      </c>
      <c r="M1819" s="61">
        <f>'SS taxation calculator'!$C$7+'SS taxation calculator'!$C$8+'SS taxation calculator'!$C$9+B1819</f>
        <v>760000</v>
      </c>
      <c r="N1819" s="55">
        <f>J1819+B1819+'SS taxation calculator'!$C$7</f>
        <v>760000</v>
      </c>
      <c r="O1819" s="55">
        <f t="shared" si="15"/>
        <v>31500</v>
      </c>
      <c r="P1819" s="132">
        <f>VLOOKUP('SS taxation calculator'!$C$12,'SS taxation calculator'!$BC$6:$BF$16,3,FALSE)</f>
        <v>0</v>
      </c>
      <c r="Q1819" s="132">
        <f>VLOOKUP('SS taxation calculator'!$C$12,'SS taxation calculator'!$BC$6:$BF$16,4,FALSE)</f>
        <v>0</v>
      </c>
      <c r="R1819" s="132">
        <f t="shared" si="8"/>
        <v>1</v>
      </c>
      <c r="S1819" s="205">
        <f>VLOOKUP('SS taxation calculator'!$C$12,'SS taxation calculator'!$BC$6:$BF$16,2,FALSE)</f>
        <v>0</v>
      </c>
      <c r="T1819" s="132">
        <f t="shared" si="9"/>
        <v>0</v>
      </c>
    </row>
    <row r="1820" ht="15.75" customHeight="1">
      <c r="A1820" s="55">
        <f t="shared" si="19"/>
        <v>729500</v>
      </c>
      <c r="B1820" s="52">
        <f t="shared" si="14"/>
        <v>761000</v>
      </c>
      <c r="C1820" s="51">
        <f>'SS taxation calculator'!$G$7</f>
        <v>0</v>
      </c>
      <c r="D1820" s="52">
        <f>'SS taxation calculator'!$C$7+B1820+'SS taxation calculator'!$C$8+'SS taxation calculator'!$C$9*0.5-'Line By Line'!$E$12</f>
        <v>761000</v>
      </c>
      <c r="E1820" s="52">
        <f>IF(D1820&lt;'Line By Line'!$E$14,0,MIN(D1820-'Line By Line'!$E$14,'Line By Line'!$E$16))</f>
        <v>12000</v>
      </c>
      <c r="F1820" s="52">
        <f t="shared" si="3"/>
        <v>0</v>
      </c>
      <c r="G1820" s="51" t="str">
        <f t="shared" si="4"/>
        <v>50% of All SS</v>
      </c>
      <c r="H1820" s="51">
        <f>IF('Line By Line'!$E$14&lt;D1820,D1820-'Line By Line'!$E$14-E1820,0)</f>
        <v>717000</v>
      </c>
      <c r="I1820" s="52">
        <f>H1820*'SS taxation calculator'!$E$32</f>
        <v>609450</v>
      </c>
      <c r="J1820" s="52">
        <f t="shared" si="5"/>
        <v>0</v>
      </c>
      <c r="K1820" s="204" t="str">
        <f t="shared" si="6"/>
        <v>#DIV/0!</v>
      </c>
      <c r="L1820" s="54" t="str">
        <f>CONCATENATE("Adding $",ROUND(B1820/1000,1),"K actually added $",ROUND((B1820+(J1820-'SS taxation calculator'!$G$8))/1000,1),"K")</f>
        <v>Adding $761K actually added $761K</v>
      </c>
      <c r="M1820" s="61">
        <f>'SS taxation calculator'!$C$7+'SS taxation calculator'!$C$8+'SS taxation calculator'!$C$9+B1820</f>
        <v>761000</v>
      </c>
      <c r="N1820" s="55">
        <f>J1820+B1820+'SS taxation calculator'!$C$7</f>
        <v>761000</v>
      </c>
      <c r="O1820" s="55">
        <f t="shared" si="15"/>
        <v>31500</v>
      </c>
      <c r="P1820" s="132">
        <f>VLOOKUP('SS taxation calculator'!$C$12,'SS taxation calculator'!$BC$6:$BF$16,3,FALSE)</f>
        <v>0</v>
      </c>
      <c r="Q1820" s="132">
        <f>VLOOKUP('SS taxation calculator'!$C$12,'SS taxation calculator'!$BC$6:$BF$16,4,FALSE)</f>
        <v>0</v>
      </c>
      <c r="R1820" s="132">
        <f t="shared" si="8"/>
        <v>1</v>
      </c>
      <c r="S1820" s="205">
        <f>VLOOKUP('SS taxation calculator'!$C$12,'SS taxation calculator'!$BC$6:$BF$16,2,FALSE)</f>
        <v>0</v>
      </c>
      <c r="T1820" s="132">
        <f t="shared" si="9"/>
        <v>0</v>
      </c>
    </row>
    <row r="1821" ht="15.75" customHeight="1">
      <c r="A1821" s="55">
        <f t="shared" si="19"/>
        <v>730500</v>
      </c>
      <c r="B1821" s="52">
        <f t="shared" si="14"/>
        <v>762000</v>
      </c>
      <c r="C1821" s="51">
        <f>'SS taxation calculator'!$G$7</f>
        <v>0</v>
      </c>
      <c r="D1821" s="52">
        <f>'SS taxation calculator'!$C$7+B1821+'SS taxation calculator'!$C$8+'SS taxation calculator'!$C$9*0.5-'Line By Line'!$E$12</f>
        <v>762000</v>
      </c>
      <c r="E1821" s="52">
        <f>IF(D1821&lt;'Line By Line'!$E$14,0,MIN(D1821-'Line By Line'!$E$14,'Line By Line'!$E$16))</f>
        <v>12000</v>
      </c>
      <c r="F1821" s="52">
        <f t="shared" si="3"/>
        <v>0</v>
      </c>
      <c r="G1821" s="51" t="str">
        <f t="shared" si="4"/>
        <v>50% of All SS</v>
      </c>
      <c r="H1821" s="51">
        <f>IF('Line By Line'!$E$14&lt;D1821,D1821-'Line By Line'!$E$14-E1821,0)</f>
        <v>718000</v>
      </c>
      <c r="I1821" s="52">
        <f>H1821*'SS taxation calculator'!$E$32</f>
        <v>610300</v>
      </c>
      <c r="J1821" s="52">
        <f t="shared" si="5"/>
        <v>0</v>
      </c>
      <c r="K1821" s="204" t="str">
        <f t="shared" si="6"/>
        <v>#DIV/0!</v>
      </c>
      <c r="L1821" s="54" t="str">
        <f>CONCATENATE("Adding $",ROUND(B1821/1000,1),"K actually added $",ROUND((B1821+(J1821-'SS taxation calculator'!$G$8))/1000,1),"K")</f>
        <v>Adding $762K actually added $762K</v>
      </c>
      <c r="M1821" s="61">
        <f>'SS taxation calculator'!$C$7+'SS taxation calculator'!$C$8+'SS taxation calculator'!$C$9+B1821</f>
        <v>762000</v>
      </c>
      <c r="N1821" s="55">
        <f>J1821+B1821+'SS taxation calculator'!$C$7</f>
        <v>762000</v>
      </c>
      <c r="O1821" s="55">
        <f t="shared" si="15"/>
        <v>31500</v>
      </c>
      <c r="P1821" s="132">
        <f>VLOOKUP('SS taxation calculator'!$C$12,'SS taxation calculator'!$BC$6:$BF$16,3,FALSE)</f>
        <v>0</v>
      </c>
      <c r="Q1821" s="132">
        <f>VLOOKUP('SS taxation calculator'!$C$12,'SS taxation calculator'!$BC$6:$BF$16,4,FALSE)</f>
        <v>0</v>
      </c>
      <c r="R1821" s="132">
        <f t="shared" si="8"/>
        <v>1</v>
      </c>
      <c r="S1821" s="205">
        <f>VLOOKUP('SS taxation calculator'!$C$12,'SS taxation calculator'!$BC$6:$BF$16,2,FALSE)</f>
        <v>0</v>
      </c>
      <c r="T1821" s="132">
        <f t="shared" si="9"/>
        <v>0</v>
      </c>
    </row>
    <row r="1822" ht="15.75" customHeight="1">
      <c r="A1822" s="55">
        <f t="shared" si="19"/>
        <v>731500</v>
      </c>
      <c r="B1822" s="52">
        <f t="shared" si="14"/>
        <v>763000</v>
      </c>
      <c r="C1822" s="51">
        <f>'SS taxation calculator'!$G$7</f>
        <v>0</v>
      </c>
      <c r="D1822" s="52">
        <f>'SS taxation calculator'!$C$7+B1822+'SS taxation calculator'!$C$8+'SS taxation calculator'!$C$9*0.5-'Line By Line'!$E$12</f>
        <v>763000</v>
      </c>
      <c r="E1822" s="52">
        <f>IF(D1822&lt;'Line By Line'!$E$14,0,MIN(D1822-'Line By Line'!$E$14,'Line By Line'!$E$16))</f>
        <v>12000</v>
      </c>
      <c r="F1822" s="52">
        <f t="shared" si="3"/>
        <v>0</v>
      </c>
      <c r="G1822" s="51" t="str">
        <f t="shared" si="4"/>
        <v>50% of All SS</v>
      </c>
      <c r="H1822" s="51">
        <f>IF('Line By Line'!$E$14&lt;D1822,D1822-'Line By Line'!$E$14-E1822,0)</f>
        <v>719000</v>
      </c>
      <c r="I1822" s="52">
        <f>H1822*'SS taxation calculator'!$E$32</f>
        <v>611150</v>
      </c>
      <c r="J1822" s="52">
        <f t="shared" si="5"/>
        <v>0</v>
      </c>
      <c r="K1822" s="204" t="str">
        <f t="shared" si="6"/>
        <v>#DIV/0!</v>
      </c>
      <c r="L1822" s="54" t="str">
        <f>CONCATENATE("Adding $",ROUND(B1822/1000,1),"K actually added $",ROUND((B1822+(J1822-'SS taxation calculator'!$G$8))/1000,1),"K")</f>
        <v>Adding $763K actually added $763K</v>
      </c>
      <c r="M1822" s="61">
        <f>'SS taxation calculator'!$C$7+'SS taxation calculator'!$C$8+'SS taxation calculator'!$C$9+B1822</f>
        <v>763000</v>
      </c>
      <c r="N1822" s="55">
        <f>J1822+B1822+'SS taxation calculator'!$C$7</f>
        <v>763000</v>
      </c>
      <c r="O1822" s="55">
        <f t="shared" si="15"/>
        <v>31500</v>
      </c>
      <c r="P1822" s="132">
        <f>VLOOKUP('SS taxation calculator'!$C$12,'SS taxation calculator'!$BC$6:$BF$16,3,FALSE)</f>
        <v>0</v>
      </c>
      <c r="Q1822" s="132">
        <f>VLOOKUP('SS taxation calculator'!$C$12,'SS taxation calculator'!$BC$6:$BF$16,4,FALSE)</f>
        <v>0</v>
      </c>
      <c r="R1822" s="132">
        <f t="shared" si="8"/>
        <v>1</v>
      </c>
      <c r="S1822" s="205">
        <f>VLOOKUP('SS taxation calculator'!$C$12,'SS taxation calculator'!$BC$6:$BF$16,2,FALSE)</f>
        <v>0</v>
      </c>
      <c r="T1822" s="132">
        <f t="shared" si="9"/>
        <v>0</v>
      </c>
    </row>
    <row r="1823" ht="15.75" customHeight="1">
      <c r="A1823" s="55">
        <f t="shared" si="19"/>
        <v>732500</v>
      </c>
      <c r="B1823" s="52">
        <f t="shared" si="14"/>
        <v>764000</v>
      </c>
      <c r="C1823" s="51">
        <f>'SS taxation calculator'!$G$7</f>
        <v>0</v>
      </c>
      <c r="D1823" s="52">
        <f>'SS taxation calculator'!$C$7+B1823+'SS taxation calculator'!$C$8+'SS taxation calculator'!$C$9*0.5-'Line By Line'!$E$12</f>
        <v>764000</v>
      </c>
      <c r="E1823" s="52">
        <f>IF(D1823&lt;'Line By Line'!$E$14,0,MIN(D1823-'Line By Line'!$E$14,'Line By Line'!$E$16))</f>
        <v>12000</v>
      </c>
      <c r="F1823" s="52">
        <f t="shared" si="3"/>
        <v>0</v>
      </c>
      <c r="G1823" s="51" t="str">
        <f t="shared" si="4"/>
        <v>50% of All SS</v>
      </c>
      <c r="H1823" s="51">
        <f>IF('Line By Line'!$E$14&lt;D1823,D1823-'Line By Line'!$E$14-E1823,0)</f>
        <v>720000</v>
      </c>
      <c r="I1823" s="52">
        <f>H1823*'SS taxation calculator'!$E$32</f>
        <v>612000</v>
      </c>
      <c r="J1823" s="52">
        <f t="shared" si="5"/>
        <v>0</v>
      </c>
      <c r="K1823" s="204" t="str">
        <f t="shared" si="6"/>
        <v>#DIV/0!</v>
      </c>
      <c r="L1823" s="54" t="str">
        <f>CONCATENATE("Adding $",ROUND(B1823/1000,1),"K actually added $",ROUND((B1823+(J1823-'SS taxation calculator'!$G$8))/1000,1),"K")</f>
        <v>Adding $764K actually added $764K</v>
      </c>
      <c r="M1823" s="61">
        <f>'SS taxation calculator'!$C$7+'SS taxation calculator'!$C$8+'SS taxation calculator'!$C$9+B1823</f>
        <v>764000</v>
      </c>
      <c r="N1823" s="55">
        <f>J1823+B1823+'SS taxation calculator'!$C$7</f>
        <v>764000</v>
      </c>
      <c r="O1823" s="55">
        <f t="shared" si="15"/>
        <v>31500</v>
      </c>
      <c r="P1823" s="132">
        <f>VLOOKUP('SS taxation calculator'!$C$12,'SS taxation calculator'!$BC$6:$BF$16,3,FALSE)</f>
        <v>0</v>
      </c>
      <c r="Q1823" s="132">
        <f>VLOOKUP('SS taxation calculator'!$C$12,'SS taxation calculator'!$BC$6:$BF$16,4,FALSE)</f>
        <v>0</v>
      </c>
      <c r="R1823" s="132">
        <f t="shared" si="8"/>
        <v>1</v>
      </c>
      <c r="S1823" s="205">
        <f>VLOOKUP('SS taxation calculator'!$C$12,'SS taxation calculator'!$BC$6:$BF$16,2,FALSE)</f>
        <v>0</v>
      </c>
      <c r="T1823" s="132">
        <f t="shared" si="9"/>
        <v>0</v>
      </c>
    </row>
    <row r="1824" ht="15.75" customHeight="1">
      <c r="A1824" s="55">
        <f t="shared" si="19"/>
        <v>733500</v>
      </c>
      <c r="B1824" s="52">
        <f t="shared" si="14"/>
        <v>765000</v>
      </c>
      <c r="C1824" s="51">
        <f>'SS taxation calculator'!$G$7</f>
        <v>0</v>
      </c>
      <c r="D1824" s="52">
        <f>'SS taxation calculator'!$C$7+B1824+'SS taxation calculator'!$C$8+'SS taxation calculator'!$C$9*0.5-'Line By Line'!$E$12</f>
        <v>765000</v>
      </c>
      <c r="E1824" s="52">
        <f>IF(D1824&lt;'Line By Line'!$E$14,0,MIN(D1824-'Line By Line'!$E$14,'Line By Line'!$E$16))</f>
        <v>12000</v>
      </c>
      <c r="F1824" s="52">
        <f t="shared" si="3"/>
        <v>0</v>
      </c>
      <c r="G1824" s="51" t="str">
        <f t="shared" si="4"/>
        <v>50% of All SS</v>
      </c>
      <c r="H1824" s="51">
        <f>IF('Line By Line'!$E$14&lt;D1824,D1824-'Line By Line'!$E$14-E1824,0)</f>
        <v>721000</v>
      </c>
      <c r="I1824" s="52">
        <f>H1824*'SS taxation calculator'!$E$32</f>
        <v>612850</v>
      </c>
      <c r="J1824" s="52">
        <f t="shared" si="5"/>
        <v>0</v>
      </c>
      <c r="K1824" s="204" t="str">
        <f t="shared" si="6"/>
        <v>#DIV/0!</v>
      </c>
      <c r="L1824" s="54" t="str">
        <f>CONCATENATE("Adding $",ROUND(B1824/1000,1),"K actually added $",ROUND((B1824+(J1824-'SS taxation calculator'!$G$8))/1000,1),"K")</f>
        <v>Adding $765K actually added $765K</v>
      </c>
      <c r="M1824" s="61">
        <f>'SS taxation calculator'!$C$7+'SS taxation calculator'!$C$8+'SS taxation calculator'!$C$9+B1824</f>
        <v>765000</v>
      </c>
      <c r="N1824" s="55">
        <f>J1824+B1824+'SS taxation calculator'!$C$7</f>
        <v>765000</v>
      </c>
      <c r="O1824" s="55">
        <f t="shared" si="15"/>
        <v>31500</v>
      </c>
      <c r="P1824" s="132">
        <f>VLOOKUP('SS taxation calculator'!$C$12,'SS taxation calculator'!$BC$6:$BF$16,3,FALSE)</f>
        <v>0</v>
      </c>
      <c r="Q1824" s="132">
        <f>VLOOKUP('SS taxation calculator'!$C$12,'SS taxation calculator'!$BC$6:$BF$16,4,FALSE)</f>
        <v>0</v>
      </c>
      <c r="R1824" s="132">
        <f t="shared" si="8"/>
        <v>1</v>
      </c>
      <c r="S1824" s="205">
        <f>VLOOKUP('SS taxation calculator'!$C$12,'SS taxation calculator'!$BC$6:$BF$16,2,FALSE)</f>
        <v>0</v>
      </c>
      <c r="T1824" s="132">
        <f t="shared" si="9"/>
        <v>0</v>
      </c>
    </row>
    <row r="1825" ht="15.75" customHeight="1">
      <c r="A1825" s="55">
        <f t="shared" si="19"/>
        <v>734500</v>
      </c>
      <c r="B1825" s="52">
        <f t="shared" si="14"/>
        <v>766000</v>
      </c>
      <c r="C1825" s="51">
        <f>'SS taxation calculator'!$G$7</f>
        <v>0</v>
      </c>
      <c r="D1825" s="52">
        <f>'SS taxation calculator'!$C$7+B1825+'SS taxation calculator'!$C$8+'SS taxation calculator'!$C$9*0.5-'Line By Line'!$E$12</f>
        <v>766000</v>
      </c>
      <c r="E1825" s="52">
        <f>IF(D1825&lt;'Line By Line'!$E$14,0,MIN(D1825-'Line By Line'!$E$14,'Line By Line'!$E$16))</f>
        <v>12000</v>
      </c>
      <c r="F1825" s="52">
        <f t="shared" si="3"/>
        <v>0</v>
      </c>
      <c r="G1825" s="51" t="str">
        <f t="shared" si="4"/>
        <v>50% of All SS</v>
      </c>
      <c r="H1825" s="51">
        <f>IF('Line By Line'!$E$14&lt;D1825,D1825-'Line By Line'!$E$14-E1825,0)</f>
        <v>722000</v>
      </c>
      <c r="I1825" s="52">
        <f>H1825*'SS taxation calculator'!$E$32</f>
        <v>613700</v>
      </c>
      <c r="J1825" s="52">
        <f t="shared" si="5"/>
        <v>0</v>
      </c>
      <c r="K1825" s="204" t="str">
        <f t="shared" si="6"/>
        <v>#DIV/0!</v>
      </c>
      <c r="L1825" s="54" t="str">
        <f>CONCATENATE("Adding $",ROUND(B1825/1000,1),"K actually added $",ROUND((B1825+(J1825-'SS taxation calculator'!$G$8))/1000,1),"K")</f>
        <v>Adding $766K actually added $766K</v>
      </c>
      <c r="M1825" s="61">
        <f>'SS taxation calculator'!$C$7+'SS taxation calculator'!$C$8+'SS taxation calculator'!$C$9+B1825</f>
        <v>766000</v>
      </c>
      <c r="N1825" s="55">
        <f>J1825+B1825+'SS taxation calculator'!$C$7</f>
        <v>766000</v>
      </c>
      <c r="O1825" s="55">
        <f t="shared" si="15"/>
        <v>31500</v>
      </c>
      <c r="P1825" s="132">
        <f>VLOOKUP('SS taxation calculator'!$C$12,'SS taxation calculator'!$BC$6:$BF$16,3,FALSE)</f>
        <v>0</v>
      </c>
      <c r="Q1825" s="132">
        <f>VLOOKUP('SS taxation calculator'!$C$12,'SS taxation calculator'!$BC$6:$BF$16,4,FALSE)</f>
        <v>0</v>
      </c>
      <c r="R1825" s="132">
        <f t="shared" si="8"/>
        <v>1</v>
      </c>
      <c r="S1825" s="205">
        <f>VLOOKUP('SS taxation calculator'!$C$12,'SS taxation calculator'!$BC$6:$BF$16,2,FALSE)</f>
        <v>0</v>
      </c>
      <c r="T1825" s="132">
        <f t="shared" si="9"/>
        <v>0</v>
      </c>
    </row>
    <row r="1826" ht="15.75" customHeight="1">
      <c r="A1826" s="55">
        <f t="shared" si="19"/>
        <v>735500</v>
      </c>
      <c r="B1826" s="52">
        <f t="shared" si="14"/>
        <v>767000</v>
      </c>
      <c r="C1826" s="51">
        <f>'SS taxation calculator'!$G$7</f>
        <v>0</v>
      </c>
      <c r="D1826" s="52">
        <f>'SS taxation calculator'!$C$7+B1826+'SS taxation calculator'!$C$8+'SS taxation calculator'!$C$9*0.5-'Line By Line'!$E$12</f>
        <v>767000</v>
      </c>
      <c r="E1826" s="52">
        <f>IF(D1826&lt;'Line By Line'!$E$14,0,MIN(D1826-'Line By Line'!$E$14,'Line By Line'!$E$16))</f>
        <v>12000</v>
      </c>
      <c r="F1826" s="52">
        <f t="shared" si="3"/>
        <v>0</v>
      </c>
      <c r="G1826" s="51" t="str">
        <f t="shared" si="4"/>
        <v>50% of All SS</v>
      </c>
      <c r="H1826" s="51">
        <f>IF('Line By Line'!$E$14&lt;D1826,D1826-'Line By Line'!$E$14-E1826,0)</f>
        <v>723000</v>
      </c>
      <c r="I1826" s="52">
        <f>H1826*'SS taxation calculator'!$E$32</f>
        <v>614550</v>
      </c>
      <c r="J1826" s="52">
        <f t="shared" si="5"/>
        <v>0</v>
      </c>
      <c r="K1826" s="204" t="str">
        <f t="shared" si="6"/>
        <v>#DIV/0!</v>
      </c>
      <c r="L1826" s="54" t="str">
        <f>CONCATENATE("Adding $",ROUND(B1826/1000,1),"K actually added $",ROUND((B1826+(J1826-'SS taxation calculator'!$G$8))/1000,1),"K")</f>
        <v>Adding $767K actually added $767K</v>
      </c>
      <c r="M1826" s="61">
        <f>'SS taxation calculator'!$C$7+'SS taxation calculator'!$C$8+'SS taxation calculator'!$C$9+B1826</f>
        <v>767000</v>
      </c>
      <c r="N1826" s="55">
        <f>J1826+B1826+'SS taxation calculator'!$C$7</f>
        <v>767000</v>
      </c>
      <c r="O1826" s="55">
        <f t="shared" si="15"/>
        <v>31500</v>
      </c>
      <c r="P1826" s="132">
        <f>VLOOKUP('SS taxation calculator'!$C$12,'SS taxation calculator'!$BC$6:$BF$16,3,FALSE)</f>
        <v>0</v>
      </c>
      <c r="Q1826" s="132">
        <f>VLOOKUP('SS taxation calculator'!$C$12,'SS taxation calculator'!$BC$6:$BF$16,4,FALSE)</f>
        <v>0</v>
      </c>
      <c r="R1826" s="132">
        <f t="shared" si="8"/>
        <v>1</v>
      </c>
      <c r="S1826" s="205">
        <f>VLOOKUP('SS taxation calculator'!$C$12,'SS taxation calculator'!$BC$6:$BF$16,2,FALSE)</f>
        <v>0</v>
      </c>
      <c r="T1826" s="132">
        <f t="shared" si="9"/>
        <v>0</v>
      </c>
    </row>
    <row r="1827" ht="15.75" customHeight="1">
      <c r="A1827" s="55">
        <f t="shared" si="19"/>
        <v>736500</v>
      </c>
      <c r="B1827" s="52">
        <f t="shared" si="14"/>
        <v>768000</v>
      </c>
      <c r="C1827" s="51">
        <f>'SS taxation calculator'!$G$7</f>
        <v>0</v>
      </c>
      <c r="D1827" s="52">
        <f>'SS taxation calculator'!$C$7+B1827+'SS taxation calculator'!$C$8+'SS taxation calculator'!$C$9*0.5-'Line By Line'!$E$12</f>
        <v>768000</v>
      </c>
      <c r="E1827" s="52">
        <f>IF(D1827&lt;'Line By Line'!$E$14,0,MIN(D1827-'Line By Line'!$E$14,'Line By Line'!$E$16))</f>
        <v>12000</v>
      </c>
      <c r="F1827" s="52">
        <f t="shared" si="3"/>
        <v>0</v>
      </c>
      <c r="G1827" s="51" t="str">
        <f t="shared" si="4"/>
        <v>50% of All SS</v>
      </c>
      <c r="H1827" s="51">
        <f>IF('Line By Line'!$E$14&lt;D1827,D1827-'Line By Line'!$E$14-E1827,0)</f>
        <v>724000</v>
      </c>
      <c r="I1827" s="52">
        <f>H1827*'SS taxation calculator'!$E$32</f>
        <v>615400</v>
      </c>
      <c r="J1827" s="52">
        <f t="shared" si="5"/>
        <v>0</v>
      </c>
      <c r="K1827" s="204" t="str">
        <f t="shared" si="6"/>
        <v>#DIV/0!</v>
      </c>
      <c r="L1827" s="54" t="str">
        <f>CONCATENATE("Adding $",ROUND(B1827/1000,1),"K actually added $",ROUND((B1827+(J1827-'SS taxation calculator'!$G$8))/1000,1),"K")</f>
        <v>Adding $768K actually added $768K</v>
      </c>
      <c r="M1827" s="61">
        <f>'SS taxation calculator'!$C$7+'SS taxation calculator'!$C$8+'SS taxation calculator'!$C$9+B1827</f>
        <v>768000</v>
      </c>
      <c r="N1827" s="55">
        <f>J1827+B1827+'SS taxation calculator'!$C$7</f>
        <v>768000</v>
      </c>
      <c r="O1827" s="55">
        <f t="shared" si="15"/>
        <v>31500</v>
      </c>
      <c r="P1827" s="132">
        <f>VLOOKUP('SS taxation calculator'!$C$12,'SS taxation calculator'!$BC$6:$BF$16,3,FALSE)</f>
        <v>0</v>
      </c>
      <c r="Q1827" s="132">
        <f>VLOOKUP('SS taxation calculator'!$C$12,'SS taxation calculator'!$BC$6:$BF$16,4,FALSE)</f>
        <v>0</v>
      </c>
      <c r="R1827" s="132">
        <f t="shared" si="8"/>
        <v>1</v>
      </c>
      <c r="S1827" s="205">
        <f>VLOOKUP('SS taxation calculator'!$C$12,'SS taxation calculator'!$BC$6:$BF$16,2,FALSE)</f>
        <v>0</v>
      </c>
      <c r="T1827" s="132">
        <f t="shared" si="9"/>
        <v>0</v>
      </c>
    </row>
    <row r="1828" ht="15.75" customHeight="1">
      <c r="A1828" s="55">
        <f t="shared" si="19"/>
        <v>737500</v>
      </c>
      <c r="B1828" s="52">
        <f t="shared" si="14"/>
        <v>769000</v>
      </c>
      <c r="C1828" s="51">
        <f>'SS taxation calculator'!$G$7</f>
        <v>0</v>
      </c>
      <c r="D1828" s="52">
        <f>'SS taxation calculator'!$C$7+B1828+'SS taxation calculator'!$C$8+'SS taxation calculator'!$C$9*0.5-'Line By Line'!$E$12</f>
        <v>769000</v>
      </c>
      <c r="E1828" s="52">
        <f>IF(D1828&lt;'Line By Line'!$E$14,0,MIN(D1828-'Line By Line'!$E$14,'Line By Line'!$E$16))</f>
        <v>12000</v>
      </c>
      <c r="F1828" s="52">
        <f t="shared" si="3"/>
        <v>0</v>
      </c>
      <c r="G1828" s="51" t="str">
        <f t="shared" si="4"/>
        <v>50% of All SS</v>
      </c>
      <c r="H1828" s="51">
        <f>IF('Line By Line'!$E$14&lt;D1828,D1828-'Line By Line'!$E$14-E1828,0)</f>
        <v>725000</v>
      </c>
      <c r="I1828" s="52">
        <f>H1828*'SS taxation calculator'!$E$32</f>
        <v>616250</v>
      </c>
      <c r="J1828" s="52">
        <f t="shared" si="5"/>
        <v>0</v>
      </c>
      <c r="K1828" s="204" t="str">
        <f t="shared" si="6"/>
        <v>#DIV/0!</v>
      </c>
      <c r="L1828" s="54" t="str">
        <f>CONCATENATE("Adding $",ROUND(B1828/1000,1),"K actually added $",ROUND((B1828+(J1828-'SS taxation calculator'!$G$8))/1000,1),"K")</f>
        <v>Adding $769K actually added $769K</v>
      </c>
      <c r="M1828" s="61">
        <f>'SS taxation calculator'!$C$7+'SS taxation calculator'!$C$8+'SS taxation calculator'!$C$9+B1828</f>
        <v>769000</v>
      </c>
      <c r="N1828" s="55">
        <f>J1828+B1828+'SS taxation calculator'!$C$7</f>
        <v>769000</v>
      </c>
      <c r="O1828" s="55">
        <f t="shared" si="15"/>
        <v>31500</v>
      </c>
      <c r="P1828" s="132">
        <f>VLOOKUP('SS taxation calculator'!$C$12,'SS taxation calculator'!$BC$6:$BF$16,3,FALSE)</f>
        <v>0</v>
      </c>
      <c r="Q1828" s="132">
        <f>VLOOKUP('SS taxation calculator'!$C$12,'SS taxation calculator'!$BC$6:$BF$16,4,FALSE)</f>
        <v>0</v>
      </c>
      <c r="R1828" s="132">
        <f t="shared" si="8"/>
        <v>1</v>
      </c>
      <c r="S1828" s="205">
        <f>VLOOKUP('SS taxation calculator'!$C$12,'SS taxation calculator'!$BC$6:$BF$16,2,FALSE)</f>
        <v>0</v>
      </c>
      <c r="T1828" s="132">
        <f t="shared" si="9"/>
        <v>0</v>
      </c>
    </row>
    <row r="1829" ht="15.75" customHeight="1">
      <c r="A1829" s="55">
        <f t="shared" si="19"/>
        <v>738500</v>
      </c>
      <c r="B1829" s="52">
        <f t="shared" si="14"/>
        <v>770000</v>
      </c>
      <c r="C1829" s="51">
        <f>'SS taxation calculator'!$G$7</f>
        <v>0</v>
      </c>
      <c r="D1829" s="52">
        <f>'SS taxation calculator'!$C$7+B1829+'SS taxation calculator'!$C$8+'SS taxation calculator'!$C$9*0.5-'Line By Line'!$E$12</f>
        <v>770000</v>
      </c>
      <c r="E1829" s="52">
        <f>IF(D1829&lt;'Line By Line'!$E$14,0,MIN(D1829-'Line By Line'!$E$14,'Line By Line'!$E$16))</f>
        <v>12000</v>
      </c>
      <c r="F1829" s="52">
        <f t="shared" si="3"/>
        <v>0</v>
      </c>
      <c r="G1829" s="51" t="str">
        <f t="shared" si="4"/>
        <v>50% of All SS</v>
      </c>
      <c r="H1829" s="51">
        <f>IF('Line By Line'!$E$14&lt;D1829,D1829-'Line By Line'!$E$14-E1829,0)</f>
        <v>726000</v>
      </c>
      <c r="I1829" s="52">
        <f>H1829*'SS taxation calculator'!$E$32</f>
        <v>617100</v>
      </c>
      <c r="J1829" s="52">
        <f t="shared" si="5"/>
        <v>0</v>
      </c>
      <c r="K1829" s="204" t="str">
        <f t="shared" si="6"/>
        <v>#DIV/0!</v>
      </c>
      <c r="L1829" s="54" t="str">
        <f>CONCATENATE("Adding $",ROUND(B1829/1000,1),"K actually added $",ROUND((B1829+(J1829-'SS taxation calculator'!$G$8))/1000,1),"K")</f>
        <v>Adding $770K actually added $770K</v>
      </c>
      <c r="M1829" s="61">
        <f>'SS taxation calculator'!$C$7+'SS taxation calculator'!$C$8+'SS taxation calculator'!$C$9+B1829</f>
        <v>770000</v>
      </c>
      <c r="N1829" s="55">
        <f>J1829+B1829+'SS taxation calculator'!$C$7</f>
        <v>770000</v>
      </c>
      <c r="O1829" s="55">
        <f t="shared" si="15"/>
        <v>31500</v>
      </c>
      <c r="P1829" s="132">
        <f>VLOOKUP('SS taxation calculator'!$C$12,'SS taxation calculator'!$BC$6:$BF$16,3,FALSE)</f>
        <v>0</v>
      </c>
      <c r="Q1829" s="132">
        <f>VLOOKUP('SS taxation calculator'!$C$12,'SS taxation calculator'!$BC$6:$BF$16,4,FALSE)</f>
        <v>0</v>
      </c>
      <c r="R1829" s="132">
        <f t="shared" si="8"/>
        <v>1</v>
      </c>
      <c r="S1829" s="205">
        <f>VLOOKUP('SS taxation calculator'!$C$12,'SS taxation calculator'!$BC$6:$BF$16,2,FALSE)</f>
        <v>0</v>
      </c>
      <c r="T1829" s="132">
        <f t="shared" si="9"/>
        <v>0</v>
      </c>
    </row>
    <row r="1830" ht="15.75" customHeight="1">
      <c r="A1830" s="55">
        <f t="shared" si="19"/>
        <v>739500</v>
      </c>
      <c r="B1830" s="52">
        <f t="shared" si="14"/>
        <v>771000</v>
      </c>
      <c r="C1830" s="51">
        <f>'SS taxation calculator'!$G$7</f>
        <v>0</v>
      </c>
      <c r="D1830" s="52">
        <f>'SS taxation calculator'!$C$7+B1830+'SS taxation calculator'!$C$8+'SS taxation calculator'!$C$9*0.5-'Line By Line'!$E$12</f>
        <v>771000</v>
      </c>
      <c r="E1830" s="52">
        <f>IF(D1830&lt;'Line By Line'!$E$14,0,MIN(D1830-'Line By Line'!$E$14,'Line By Line'!$E$16))</f>
        <v>12000</v>
      </c>
      <c r="F1830" s="52">
        <f t="shared" si="3"/>
        <v>0</v>
      </c>
      <c r="G1830" s="51" t="str">
        <f t="shared" si="4"/>
        <v>50% of All SS</v>
      </c>
      <c r="H1830" s="51">
        <f>IF('Line By Line'!$E$14&lt;D1830,D1830-'Line By Line'!$E$14-E1830,0)</f>
        <v>727000</v>
      </c>
      <c r="I1830" s="52">
        <f>H1830*'SS taxation calculator'!$E$32</f>
        <v>617950</v>
      </c>
      <c r="J1830" s="52">
        <f t="shared" si="5"/>
        <v>0</v>
      </c>
      <c r="K1830" s="204" t="str">
        <f t="shared" si="6"/>
        <v>#DIV/0!</v>
      </c>
      <c r="L1830" s="54" t="str">
        <f>CONCATENATE("Adding $",ROUND(B1830/1000,1),"K actually added $",ROUND((B1830+(J1830-'SS taxation calculator'!$G$8))/1000,1),"K")</f>
        <v>Adding $771K actually added $771K</v>
      </c>
      <c r="M1830" s="61">
        <f>'SS taxation calculator'!$C$7+'SS taxation calculator'!$C$8+'SS taxation calculator'!$C$9+B1830</f>
        <v>771000</v>
      </c>
      <c r="N1830" s="55">
        <f>J1830+B1830+'SS taxation calculator'!$C$7</f>
        <v>771000</v>
      </c>
      <c r="O1830" s="55">
        <f t="shared" si="15"/>
        <v>31500</v>
      </c>
      <c r="P1830" s="132">
        <f>VLOOKUP('SS taxation calculator'!$C$12,'SS taxation calculator'!$BC$6:$BF$16,3,FALSE)</f>
        <v>0</v>
      </c>
      <c r="Q1830" s="132">
        <f>VLOOKUP('SS taxation calculator'!$C$12,'SS taxation calculator'!$BC$6:$BF$16,4,FALSE)</f>
        <v>0</v>
      </c>
      <c r="R1830" s="132">
        <f t="shared" si="8"/>
        <v>1</v>
      </c>
      <c r="S1830" s="205">
        <f>VLOOKUP('SS taxation calculator'!$C$12,'SS taxation calculator'!$BC$6:$BF$16,2,FALSE)</f>
        <v>0</v>
      </c>
      <c r="T1830" s="132">
        <f t="shared" si="9"/>
        <v>0</v>
      </c>
    </row>
    <row r="1831" ht="15.75" customHeight="1">
      <c r="A1831" s="55">
        <f t="shared" si="19"/>
        <v>740500</v>
      </c>
      <c r="B1831" s="52">
        <f t="shared" si="14"/>
        <v>772000</v>
      </c>
      <c r="C1831" s="51">
        <f>'SS taxation calculator'!$G$7</f>
        <v>0</v>
      </c>
      <c r="D1831" s="52">
        <f>'SS taxation calculator'!$C$7+B1831+'SS taxation calculator'!$C$8+'SS taxation calculator'!$C$9*0.5-'Line By Line'!$E$12</f>
        <v>772000</v>
      </c>
      <c r="E1831" s="52">
        <f>IF(D1831&lt;'Line By Line'!$E$14,0,MIN(D1831-'Line By Line'!$E$14,'Line By Line'!$E$16))</f>
        <v>12000</v>
      </c>
      <c r="F1831" s="52">
        <f t="shared" si="3"/>
        <v>0</v>
      </c>
      <c r="G1831" s="51" t="str">
        <f t="shared" si="4"/>
        <v>50% of All SS</v>
      </c>
      <c r="H1831" s="51">
        <f>IF('Line By Line'!$E$14&lt;D1831,D1831-'Line By Line'!$E$14-E1831,0)</f>
        <v>728000</v>
      </c>
      <c r="I1831" s="52">
        <f>H1831*'SS taxation calculator'!$E$32</f>
        <v>618800</v>
      </c>
      <c r="J1831" s="52">
        <f t="shared" si="5"/>
        <v>0</v>
      </c>
      <c r="K1831" s="204" t="str">
        <f t="shared" si="6"/>
        <v>#DIV/0!</v>
      </c>
      <c r="L1831" s="54" t="str">
        <f>CONCATENATE("Adding $",ROUND(B1831/1000,1),"K actually added $",ROUND((B1831+(J1831-'SS taxation calculator'!$G$8))/1000,1),"K")</f>
        <v>Adding $772K actually added $772K</v>
      </c>
      <c r="M1831" s="61">
        <f>'SS taxation calculator'!$C$7+'SS taxation calculator'!$C$8+'SS taxation calculator'!$C$9+B1831</f>
        <v>772000</v>
      </c>
      <c r="N1831" s="55">
        <f>J1831+B1831+'SS taxation calculator'!$C$7</f>
        <v>772000</v>
      </c>
      <c r="O1831" s="55">
        <f t="shared" si="15"/>
        <v>31500</v>
      </c>
      <c r="P1831" s="132">
        <f>VLOOKUP('SS taxation calculator'!$C$12,'SS taxation calculator'!$BC$6:$BF$16,3,FALSE)</f>
        <v>0</v>
      </c>
      <c r="Q1831" s="132">
        <f>VLOOKUP('SS taxation calculator'!$C$12,'SS taxation calculator'!$BC$6:$BF$16,4,FALSE)</f>
        <v>0</v>
      </c>
      <c r="R1831" s="132">
        <f t="shared" si="8"/>
        <v>1</v>
      </c>
      <c r="S1831" s="205">
        <f>VLOOKUP('SS taxation calculator'!$C$12,'SS taxation calculator'!$BC$6:$BF$16,2,FALSE)</f>
        <v>0</v>
      </c>
      <c r="T1831" s="132">
        <f t="shared" si="9"/>
        <v>0</v>
      </c>
    </row>
    <row r="1832" ht="15.75" customHeight="1">
      <c r="A1832" s="55">
        <f t="shared" si="19"/>
        <v>741500</v>
      </c>
      <c r="B1832" s="52">
        <f t="shared" si="14"/>
        <v>773000</v>
      </c>
      <c r="C1832" s="51">
        <f>'SS taxation calculator'!$G$7</f>
        <v>0</v>
      </c>
      <c r="D1832" s="52">
        <f>'SS taxation calculator'!$C$7+B1832+'SS taxation calculator'!$C$8+'SS taxation calculator'!$C$9*0.5-'Line By Line'!$E$12</f>
        <v>773000</v>
      </c>
      <c r="E1832" s="52">
        <f>IF(D1832&lt;'Line By Line'!$E$14,0,MIN(D1832-'Line By Line'!$E$14,'Line By Line'!$E$16))</f>
        <v>12000</v>
      </c>
      <c r="F1832" s="52">
        <f t="shared" si="3"/>
        <v>0</v>
      </c>
      <c r="G1832" s="51" t="str">
        <f t="shared" si="4"/>
        <v>50% of All SS</v>
      </c>
      <c r="H1832" s="51">
        <f>IF('Line By Line'!$E$14&lt;D1832,D1832-'Line By Line'!$E$14-E1832,0)</f>
        <v>729000</v>
      </c>
      <c r="I1832" s="52">
        <f>H1832*'SS taxation calculator'!$E$32</f>
        <v>619650</v>
      </c>
      <c r="J1832" s="52">
        <f t="shared" si="5"/>
        <v>0</v>
      </c>
      <c r="K1832" s="204" t="str">
        <f t="shared" si="6"/>
        <v>#DIV/0!</v>
      </c>
      <c r="L1832" s="54" t="str">
        <f>CONCATENATE("Adding $",ROUND(B1832/1000,1),"K actually added $",ROUND((B1832+(J1832-'SS taxation calculator'!$G$8))/1000,1),"K")</f>
        <v>Adding $773K actually added $773K</v>
      </c>
      <c r="M1832" s="61">
        <f>'SS taxation calculator'!$C$7+'SS taxation calculator'!$C$8+'SS taxation calculator'!$C$9+B1832</f>
        <v>773000</v>
      </c>
      <c r="N1832" s="55">
        <f>J1832+B1832+'SS taxation calculator'!$C$7</f>
        <v>773000</v>
      </c>
      <c r="O1832" s="55">
        <f t="shared" si="15"/>
        <v>31500</v>
      </c>
      <c r="P1832" s="132">
        <f>VLOOKUP('SS taxation calculator'!$C$12,'SS taxation calculator'!$BC$6:$BF$16,3,FALSE)</f>
        <v>0</v>
      </c>
      <c r="Q1832" s="132">
        <f>VLOOKUP('SS taxation calculator'!$C$12,'SS taxation calculator'!$BC$6:$BF$16,4,FALSE)</f>
        <v>0</v>
      </c>
      <c r="R1832" s="132">
        <f t="shared" si="8"/>
        <v>1</v>
      </c>
      <c r="S1832" s="205">
        <f>VLOOKUP('SS taxation calculator'!$C$12,'SS taxation calculator'!$BC$6:$BF$16,2,FALSE)</f>
        <v>0</v>
      </c>
      <c r="T1832" s="132">
        <f t="shared" si="9"/>
        <v>0</v>
      </c>
    </row>
    <row r="1833" ht="15.75" customHeight="1">
      <c r="A1833" s="55">
        <f t="shared" si="19"/>
        <v>742500</v>
      </c>
      <c r="B1833" s="52">
        <f t="shared" si="14"/>
        <v>774000</v>
      </c>
      <c r="C1833" s="51">
        <f>'SS taxation calculator'!$G$7</f>
        <v>0</v>
      </c>
      <c r="D1833" s="52">
        <f>'SS taxation calculator'!$C$7+B1833+'SS taxation calculator'!$C$8+'SS taxation calculator'!$C$9*0.5-'Line By Line'!$E$12</f>
        <v>774000</v>
      </c>
      <c r="E1833" s="52">
        <f>IF(D1833&lt;'Line By Line'!$E$14,0,MIN(D1833-'Line By Line'!$E$14,'Line By Line'!$E$16))</f>
        <v>12000</v>
      </c>
      <c r="F1833" s="52">
        <f t="shared" si="3"/>
        <v>0</v>
      </c>
      <c r="G1833" s="51" t="str">
        <f t="shared" si="4"/>
        <v>50% of All SS</v>
      </c>
      <c r="H1833" s="51">
        <f>IF('Line By Line'!$E$14&lt;D1833,D1833-'Line By Line'!$E$14-E1833,0)</f>
        <v>730000</v>
      </c>
      <c r="I1833" s="52">
        <f>H1833*'SS taxation calculator'!$E$32</f>
        <v>620500</v>
      </c>
      <c r="J1833" s="52">
        <f t="shared" si="5"/>
        <v>0</v>
      </c>
      <c r="K1833" s="204" t="str">
        <f t="shared" si="6"/>
        <v>#DIV/0!</v>
      </c>
      <c r="L1833" s="54" t="str">
        <f>CONCATENATE("Adding $",ROUND(B1833/1000,1),"K actually added $",ROUND((B1833+(J1833-'SS taxation calculator'!$G$8))/1000,1),"K")</f>
        <v>Adding $774K actually added $774K</v>
      </c>
      <c r="M1833" s="61">
        <f>'SS taxation calculator'!$C$7+'SS taxation calculator'!$C$8+'SS taxation calculator'!$C$9+B1833</f>
        <v>774000</v>
      </c>
      <c r="N1833" s="55">
        <f>J1833+B1833+'SS taxation calculator'!$C$7</f>
        <v>774000</v>
      </c>
      <c r="O1833" s="55">
        <f t="shared" si="15"/>
        <v>31500</v>
      </c>
      <c r="P1833" s="132">
        <f>VLOOKUP('SS taxation calculator'!$C$12,'SS taxation calculator'!$BC$6:$BF$16,3,FALSE)</f>
        <v>0</v>
      </c>
      <c r="Q1833" s="132">
        <f>VLOOKUP('SS taxation calculator'!$C$12,'SS taxation calculator'!$BC$6:$BF$16,4,FALSE)</f>
        <v>0</v>
      </c>
      <c r="R1833" s="132">
        <f t="shared" si="8"/>
        <v>1</v>
      </c>
      <c r="S1833" s="205">
        <f>VLOOKUP('SS taxation calculator'!$C$12,'SS taxation calculator'!$BC$6:$BF$16,2,FALSE)</f>
        <v>0</v>
      </c>
      <c r="T1833" s="132">
        <f t="shared" si="9"/>
        <v>0</v>
      </c>
    </row>
    <row r="1834" ht="15.75" customHeight="1">
      <c r="A1834" s="55">
        <f t="shared" si="19"/>
        <v>743500</v>
      </c>
      <c r="B1834" s="52">
        <f t="shared" si="14"/>
        <v>775000</v>
      </c>
      <c r="C1834" s="51">
        <f>'SS taxation calculator'!$G$7</f>
        <v>0</v>
      </c>
      <c r="D1834" s="52">
        <f>'SS taxation calculator'!$C$7+B1834+'SS taxation calculator'!$C$8+'SS taxation calculator'!$C$9*0.5-'Line By Line'!$E$12</f>
        <v>775000</v>
      </c>
      <c r="E1834" s="52">
        <f>IF(D1834&lt;'Line By Line'!$E$14,0,MIN(D1834-'Line By Line'!$E$14,'Line By Line'!$E$16))</f>
        <v>12000</v>
      </c>
      <c r="F1834" s="52">
        <f t="shared" si="3"/>
        <v>0</v>
      </c>
      <c r="G1834" s="51" t="str">
        <f t="shared" si="4"/>
        <v>50% of All SS</v>
      </c>
      <c r="H1834" s="51">
        <f>IF('Line By Line'!$E$14&lt;D1834,D1834-'Line By Line'!$E$14-E1834,0)</f>
        <v>731000</v>
      </c>
      <c r="I1834" s="52">
        <f>H1834*'SS taxation calculator'!$E$32</f>
        <v>621350</v>
      </c>
      <c r="J1834" s="52">
        <f t="shared" si="5"/>
        <v>0</v>
      </c>
      <c r="K1834" s="204" t="str">
        <f t="shared" si="6"/>
        <v>#DIV/0!</v>
      </c>
      <c r="L1834" s="54" t="str">
        <f>CONCATENATE("Adding $",ROUND(B1834/1000,1),"K actually added $",ROUND((B1834+(J1834-'SS taxation calculator'!$G$8))/1000,1),"K")</f>
        <v>Adding $775K actually added $775K</v>
      </c>
      <c r="M1834" s="61">
        <f>'SS taxation calculator'!$C$7+'SS taxation calculator'!$C$8+'SS taxation calculator'!$C$9+B1834</f>
        <v>775000</v>
      </c>
      <c r="N1834" s="55">
        <f>J1834+B1834+'SS taxation calculator'!$C$7</f>
        <v>775000</v>
      </c>
      <c r="O1834" s="55">
        <f t="shared" si="15"/>
        <v>31500</v>
      </c>
      <c r="P1834" s="132">
        <f>VLOOKUP('SS taxation calculator'!$C$12,'SS taxation calculator'!$BC$6:$BF$16,3,FALSE)</f>
        <v>0</v>
      </c>
      <c r="Q1834" s="132">
        <f>VLOOKUP('SS taxation calculator'!$C$12,'SS taxation calculator'!$BC$6:$BF$16,4,FALSE)</f>
        <v>0</v>
      </c>
      <c r="R1834" s="132">
        <f t="shared" si="8"/>
        <v>1</v>
      </c>
      <c r="S1834" s="205">
        <f>VLOOKUP('SS taxation calculator'!$C$12,'SS taxation calculator'!$BC$6:$BF$16,2,FALSE)</f>
        <v>0</v>
      </c>
      <c r="T1834" s="132">
        <f t="shared" si="9"/>
        <v>0</v>
      </c>
    </row>
    <row r="1835" ht="15.75" customHeight="1">
      <c r="A1835" s="55">
        <f t="shared" si="19"/>
        <v>744500</v>
      </c>
      <c r="B1835" s="52">
        <f t="shared" si="14"/>
        <v>776000</v>
      </c>
      <c r="C1835" s="51">
        <f>'SS taxation calculator'!$G$7</f>
        <v>0</v>
      </c>
      <c r="D1835" s="52">
        <f>'SS taxation calculator'!$C$7+B1835+'SS taxation calculator'!$C$8+'SS taxation calculator'!$C$9*0.5-'Line By Line'!$E$12</f>
        <v>776000</v>
      </c>
      <c r="E1835" s="52">
        <f>IF(D1835&lt;'Line By Line'!$E$14,0,MIN(D1835-'Line By Line'!$E$14,'Line By Line'!$E$16))</f>
        <v>12000</v>
      </c>
      <c r="F1835" s="52">
        <f t="shared" si="3"/>
        <v>0</v>
      </c>
      <c r="G1835" s="51" t="str">
        <f t="shared" si="4"/>
        <v>50% of All SS</v>
      </c>
      <c r="H1835" s="51">
        <f>IF('Line By Line'!$E$14&lt;D1835,D1835-'Line By Line'!$E$14-E1835,0)</f>
        <v>732000</v>
      </c>
      <c r="I1835" s="52">
        <f>H1835*'SS taxation calculator'!$E$32</f>
        <v>622200</v>
      </c>
      <c r="J1835" s="52">
        <f t="shared" si="5"/>
        <v>0</v>
      </c>
      <c r="K1835" s="204" t="str">
        <f t="shared" si="6"/>
        <v>#DIV/0!</v>
      </c>
      <c r="L1835" s="54" t="str">
        <f>CONCATENATE("Adding $",ROUND(B1835/1000,1),"K actually added $",ROUND((B1835+(J1835-'SS taxation calculator'!$G$8))/1000,1),"K")</f>
        <v>Adding $776K actually added $776K</v>
      </c>
      <c r="M1835" s="61">
        <f>'SS taxation calculator'!$C$7+'SS taxation calculator'!$C$8+'SS taxation calculator'!$C$9+B1835</f>
        <v>776000</v>
      </c>
      <c r="N1835" s="55">
        <f>J1835+B1835+'SS taxation calculator'!$C$7</f>
        <v>776000</v>
      </c>
      <c r="O1835" s="55">
        <f t="shared" si="15"/>
        <v>31500</v>
      </c>
      <c r="P1835" s="132">
        <f>VLOOKUP('SS taxation calculator'!$C$12,'SS taxation calculator'!$BC$6:$BF$16,3,FALSE)</f>
        <v>0</v>
      </c>
      <c r="Q1835" s="132">
        <f>VLOOKUP('SS taxation calculator'!$C$12,'SS taxation calculator'!$BC$6:$BF$16,4,FALSE)</f>
        <v>0</v>
      </c>
      <c r="R1835" s="132">
        <f t="shared" si="8"/>
        <v>1</v>
      </c>
      <c r="S1835" s="205">
        <f>VLOOKUP('SS taxation calculator'!$C$12,'SS taxation calculator'!$BC$6:$BF$16,2,FALSE)</f>
        <v>0</v>
      </c>
      <c r="T1835" s="132">
        <f t="shared" si="9"/>
        <v>0</v>
      </c>
    </row>
    <row r="1836" ht="15.75" customHeight="1">
      <c r="A1836" s="55">
        <f t="shared" si="19"/>
        <v>745500</v>
      </c>
      <c r="B1836" s="52">
        <f t="shared" si="14"/>
        <v>777000</v>
      </c>
      <c r="C1836" s="51">
        <f>'SS taxation calculator'!$G$7</f>
        <v>0</v>
      </c>
      <c r="D1836" s="52">
        <f>'SS taxation calculator'!$C$7+B1836+'SS taxation calculator'!$C$8+'SS taxation calculator'!$C$9*0.5-'Line By Line'!$E$12</f>
        <v>777000</v>
      </c>
      <c r="E1836" s="52">
        <f>IF(D1836&lt;'Line By Line'!$E$14,0,MIN(D1836-'Line By Line'!$E$14,'Line By Line'!$E$16))</f>
        <v>12000</v>
      </c>
      <c r="F1836" s="52">
        <f t="shared" si="3"/>
        <v>0</v>
      </c>
      <c r="G1836" s="51" t="str">
        <f t="shared" si="4"/>
        <v>50% of All SS</v>
      </c>
      <c r="H1836" s="51">
        <f>IF('Line By Line'!$E$14&lt;D1836,D1836-'Line By Line'!$E$14-E1836,0)</f>
        <v>733000</v>
      </c>
      <c r="I1836" s="52">
        <f>H1836*'SS taxation calculator'!$E$32</f>
        <v>623050</v>
      </c>
      <c r="J1836" s="52">
        <f t="shared" si="5"/>
        <v>0</v>
      </c>
      <c r="K1836" s="204" t="str">
        <f t="shared" si="6"/>
        <v>#DIV/0!</v>
      </c>
      <c r="L1836" s="54" t="str">
        <f>CONCATENATE("Adding $",ROUND(B1836/1000,1),"K actually added $",ROUND((B1836+(J1836-'SS taxation calculator'!$G$8))/1000,1),"K")</f>
        <v>Adding $777K actually added $777K</v>
      </c>
      <c r="M1836" s="61">
        <f>'SS taxation calculator'!$C$7+'SS taxation calculator'!$C$8+'SS taxation calculator'!$C$9+B1836</f>
        <v>777000</v>
      </c>
      <c r="N1836" s="55">
        <f>J1836+B1836+'SS taxation calculator'!$C$7</f>
        <v>777000</v>
      </c>
      <c r="O1836" s="55">
        <f t="shared" si="15"/>
        <v>31500</v>
      </c>
      <c r="P1836" s="132">
        <f>VLOOKUP('SS taxation calculator'!$C$12,'SS taxation calculator'!$BC$6:$BF$16,3,FALSE)</f>
        <v>0</v>
      </c>
      <c r="Q1836" s="132">
        <f>VLOOKUP('SS taxation calculator'!$C$12,'SS taxation calculator'!$BC$6:$BF$16,4,FALSE)</f>
        <v>0</v>
      </c>
      <c r="R1836" s="132">
        <f t="shared" si="8"/>
        <v>1</v>
      </c>
      <c r="S1836" s="205">
        <f>VLOOKUP('SS taxation calculator'!$C$12,'SS taxation calculator'!$BC$6:$BF$16,2,FALSE)</f>
        <v>0</v>
      </c>
      <c r="T1836" s="132">
        <f t="shared" si="9"/>
        <v>0</v>
      </c>
    </row>
    <row r="1837" ht="15.75" customHeight="1">
      <c r="A1837" s="55">
        <f t="shared" si="19"/>
        <v>746500</v>
      </c>
      <c r="B1837" s="52">
        <f t="shared" si="14"/>
        <v>778000</v>
      </c>
      <c r="C1837" s="51">
        <f>'SS taxation calculator'!$G$7</f>
        <v>0</v>
      </c>
      <c r="D1837" s="52">
        <f>'SS taxation calculator'!$C$7+B1837+'SS taxation calculator'!$C$8+'SS taxation calculator'!$C$9*0.5-'Line By Line'!$E$12</f>
        <v>778000</v>
      </c>
      <c r="E1837" s="52">
        <f>IF(D1837&lt;'Line By Line'!$E$14,0,MIN(D1837-'Line By Line'!$E$14,'Line By Line'!$E$16))</f>
        <v>12000</v>
      </c>
      <c r="F1837" s="52">
        <f t="shared" si="3"/>
        <v>0</v>
      </c>
      <c r="G1837" s="51" t="str">
        <f t="shared" si="4"/>
        <v>50% of All SS</v>
      </c>
      <c r="H1837" s="51">
        <f>IF('Line By Line'!$E$14&lt;D1837,D1837-'Line By Line'!$E$14-E1837,0)</f>
        <v>734000</v>
      </c>
      <c r="I1837" s="52">
        <f>H1837*'SS taxation calculator'!$E$32</f>
        <v>623900</v>
      </c>
      <c r="J1837" s="52">
        <f t="shared" si="5"/>
        <v>0</v>
      </c>
      <c r="K1837" s="204" t="str">
        <f t="shared" si="6"/>
        <v>#DIV/0!</v>
      </c>
      <c r="L1837" s="54" t="str">
        <f>CONCATENATE("Adding $",ROUND(B1837/1000,1),"K actually added $",ROUND((B1837+(J1837-'SS taxation calculator'!$G$8))/1000,1),"K")</f>
        <v>Adding $778K actually added $778K</v>
      </c>
      <c r="M1837" s="61">
        <f>'SS taxation calculator'!$C$7+'SS taxation calculator'!$C$8+'SS taxation calculator'!$C$9+B1837</f>
        <v>778000</v>
      </c>
      <c r="N1837" s="55">
        <f>J1837+B1837+'SS taxation calculator'!$C$7</f>
        <v>778000</v>
      </c>
      <c r="O1837" s="55">
        <f t="shared" si="15"/>
        <v>31500</v>
      </c>
      <c r="P1837" s="132">
        <f>VLOOKUP('SS taxation calculator'!$C$12,'SS taxation calculator'!$BC$6:$BF$16,3,FALSE)</f>
        <v>0</v>
      </c>
      <c r="Q1837" s="132">
        <f>VLOOKUP('SS taxation calculator'!$C$12,'SS taxation calculator'!$BC$6:$BF$16,4,FALSE)</f>
        <v>0</v>
      </c>
      <c r="R1837" s="132">
        <f t="shared" si="8"/>
        <v>1</v>
      </c>
      <c r="S1837" s="205">
        <f>VLOOKUP('SS taxation calculator'!$C$12,'SS taxation calculator'!$BC$6:$BF$16,2,FALSE)</f>
        <v>0</v>
      </c>
      <c r="T1837" s="132">
        <f t="shared" si="9"/>
        <v>0</v>
      </c>
    </row>
    <row r="1838" ht="15.75" customHeight="1">
      <c r="A1838" s="55">
        <f t="shared" si="19"/>
        <v>747500</v>
      </c>
      <c r="B1838" s="52">
        <f t="shared" si="14"/>
        <v>779000</v>
      </c>
      <c r="C1838" s="51">
        <f>'SS taxation calculator'!$G$7</f>
        <v>0</v>
      </c>
      <c r="D1838" s="52">
        <f>'SS taxation calculator'!$C$7+B1838+'SS taxation calculator'!$C$8+'SS taxation calculator'!$C$9*0.5-'Line By Line'!$E$12</f>
        <v>779000</v>
      </c>
      <c r="E1838" s="52">
        <f>IF(D1838&lt;'Line By Line'!$E$14,0,MIN(D1838-'Line By Line'!$E$14,'Line By Line'!$E$16))</f>
        <v>12000</v>
      </c>
      <c r="F1838" s="52">
        <f t="shared" si="3"/>
        <v>0</v>
      </c>
      <c r="G1838" s="51" t="str">
        <f t="shared" si="4"/>
        <v>50% of All SS</v>
      </c>
      <c r="H1838" s="51">
        <f>IF('Line By Line'!$E$14&lt;D1838,D1838-'Line By Line'!$E$14-E1838,0)</f>
        <v>735000</v>
      </c>
      <c r="I1838" s="52">
        <f>H1838*'SS taxation calculator'!$E$32</f>
        <v>624750</v>
      </c>
      <c r="J1838" s="52">
        <f t="shared" si="5"/>
        <v>0</v>
      </c>
      <c r="K1838" s="204" t="str">
        <f t="shared" si="6"/>
        <v>#DIV/0!</v>
      </c>
      <c r="L1838" s="54" t="str">
        <f>CONCATENATE("Adding $",ROUND(B1838/1000,1),"K actually added $",ROUND((B1838+(J1838-'SS taxation calculator'!$G$8))/1000,1),"K")</f>
        <v>Adding $779K actually added $779K</v>
      </c>
      <c r="M1838" s="61">
        <f>'SS taxation calculator'!$C$7+'SS taxation calculator'!$C$8+'SS taxation calculator'!$C$9+B1838</f>
        <v>779000</v>
      </c>
      <c r="N1838" s="55">
        <f>J1838+B1838+'SS taxation calculator'!$C$7</f>
        <v>779000</v>
      </c>
      <c r="O1838" s="55">
        <f t="shared" si="15"/>
        <v>31500</v>
      </c>
      <c r="P1838" s="132">
        <f>VLOOKUP('SS taxation calculator'!$C$12,'SS taxation calculator'!$BC$6:$BF$16,3,FALSE)</f>
        <v>0</v>
      </c>
      <c r="Q1838" s="132">
        <f>VLOOKUP('SS taxation calculator'!$C$12,'SS taxation calculator'!$BC$6:$BF$16,4,FALSE)</f>
        <v>0</v>
      </c>
      <c r="R1838" s="132">
        <f t="shared" si="8"/>
        <v>1</v>
      </c>
      <c r="S1838" s="205">
        <f>VLOOKUP('SS taxation calculator'!$C$12,'SS taxation calculator'!$BC$6:$BF$16,2,FALSE)</f>
        <v>0</v>
      </c>
      <c r="T1838" s="132">
        <f t="shared" si="9"/>
        <v>0</v>
      </c>
    </row>
    <row r="1839" ht="15.75" customHeight="1">
      <c r="A1839" s="55">
        <f t="shared" si="19"/>
        <v>748500</v>
      </c>
      <c r="B1839" s="52">
        <f t="shared" si="14"/>
        <v>780000</v>
      </c>
      <c r="C1839" s="51">
        <f>'SS taxation calculator'!$G$7</f>
        <v>0</v>
      </c>
      <c r="D1839" s="52">
        <f>'SS taxation calculator'!$C$7+B1839+'SS taxation calculator'!$C$8+'SS taxation calculator'!$C$9*0.5-'Line By Line'!$E$12</f>
        <v>780000</v>
      </c>
      <c r="E1839" s="52">
        <f>IF(D1839&lt;'Line By Line'!$E$14,0,MIN(D1839-'Line By Line'!$E$14,'Line By Line'!$E$16))</f>
        <v>12000</v>
      </c>
      <c r="F1839" s="52">
        <f t="shared" si="3"/>
        <v>0</v>
      </c>
      <c r="G1839" s="51" t="str">
        <f t="shared" si="4"/>
        <v>50% of All SS</v>
      </c>
      <c r="H1839" s="51">
        <f>IF('Line By Line'!$E$14&lt;D1839,D1839-'Line By Line'!$E$14-E1839,0)</f>
        <v>736000</v>
      </c>
      <c r="I1839" s="52">
        <f>H1839*'SS taxation calculator'!$E$32</f>
        <v>625600</v>
      </c>
      <c r="J1839" s="52">
        <f t="shared" si="5"/>
        <v>0</v>
      </c>
      <c r="K1839" s="204" t="str">
        <f t="shared" si="6"/>
        <v>#DIV/0!</v>
      </c>
      <c r="L1839" s="54" t="str">
        <f>CONCATENATE("Adding $",ROUND(B1839/1000,1),"K actually added $",ROUND((B1839+(J1839-'SS taxation calculator'!$G$8))/1000,1),"K")</f>
        <v>Adding $780K actually added $780K</v>
      </c>
      <c r="M1839" s="61">
        <f>'SS taxation calculator'!$C$7+'SS taxation calculator'!$C$8+'SS taxation calculator'!$C$9+B1839</f>
        <v>780000</v>
      </c>
      <c r="N1839" s="55">
        <f>J1839+B1839+'SS taxation calculator'!$C$7</f>
        <v>780000</v>
      </c>
      <c r="O1839" s="55">
        <f t="shared" si="15"/>
        <v>31500</v>
      </c>
      <c r="P1839" s="132">
        <f>VLOOKUP('SS taxation calculator'!$C$12,'SS taxation calculator'!$BC$6:$BF$16,3,FALSE)</f>
        <v>0</v>
      </c>
      <c r="Q1839" s="132">
        <f>VLOOKUP('SS taxation calculator'!$C$12,'SS taxation calculator'!$BC$6:$BF$16,4,FALSE)</f>
        <v>0</v>
      </c>
      <c r="R1839" s="132">
        <f t="shared" si="8"/>
        <v>1</v>
      </c>
      <c r="S1839" s="205">
        <f>VLOOKUP('SS taxation calculator'!$C$12,'SS taxation calculator'!$BC$6:$BF$16,2,FALSE)</f>
        <v>0</v>
      </c>
      <c r="T1839" s="132">
        <f t="shared" si="9"/>
        <v>0</v>
      </c>
    </row>
    <row r="1840" ht="15.75" customHeight="1">
      <c r="A1840" s="55">
        <f t="shared" si="19"/>
        <v>749500</v>
      </c>
      <c r="B1840" s="52">
        <f t="shared" si="14"/>
        <v>781000</v>
      </c>
      <c r="C1840" s="51">
        <f>'SS taxation calculator'!$G$7</f>
        <v>0</v>
      </c>
      <c r="D1840" s="52">
        <f>'SS taxation calculator'!$C$7+B1840+'SS taxation calculator'!$C$8+'SS taxation calculator'!$C$9*0.5-'Line By Line'!$E$12</f>
        <v>781000</v>
      </c>
      <c r="E1840" s="52">
        <f>IF(D1840&lt;'Line By Line'!$E$14,0,MIN(D1840-'Line By Line'!$E$14,'Line By Line'!$E$16))</f>
        <v>12000</v>
      </c>
      <c r="F1840" s="52">
        <f t="shared" si="3"/>
        <v>0</v>
      </c>
      <c r="G1840" s="51" t="str">
        <f t="shared" si="4"/>
        <v>50% of All SS</v>
      </c>
      <c r="H1840" s="51">
        <f>IF('Line By Line'!$E$14&lt;D1840,D1840-'Line By Line'!$E$14-E1840,0)</f>
        <v>737000</v>
      </c>
      <c r="I1840" s="52">
        <f>H1840*'SS taxation calculator'!$E$32</f>
        <v>626450</v>
      </c>
      <c r="J1840" s="52">
        <f t="shared" si="5"/>
        <v>0</v>
      </c>
      <c r="K1840" s="204" t="str">
        <f t="shared" si="6"/>
        <v>#DIV/0!</v>
      </c>
      <c r="L1840" s="54" t="str">
        <f>CONCATENATE("Adding $",ROUND(B1840/1000,1),"K actually added $",ROUND((B1840+(J1840-'SS taxation calculator'!$G$8))/1000,1),"K")</f>
        <v>Adding $781K actually added $781K</v>
      </c>
      <c r="M1840" s="61">
        <f>'SS taxation calculator'!$C$7+'SS taxation calculator'!$C$8+'SS taxation calculator'!$C$9+B1840</f>
        <v>781000</v>
      </c>
      <c r="N1840" s="55">
        <f>J1840+B1840+'SS taxation calculator'!$C$7</f>
        <v>781000</v>
      </c>
      <c r="O1840" s="55">
        <f t="shared" si="15"/>
        <v>31500</v>
      </c>
      <c r="P1840" s="132">
        <f>VLOOKUP('SS taxation calculator'!$C$12,'SS taxation calculator'!$BC$6:$BF$16,3,FALSE)</f>
        <v>0</v>
      </c>
      <c r="Q1840" s="132">
        <f>VLOOKUP('SS taxation calculator'!$C$12,'SS taxation calculator'!$BC$6:$BF$16,4,FALSE)</f>
        <v>0</v>
      </c>
      <c r="R1840" s="132">
        <f t="shared" si="8"/>
        <v>1</v>
      </c>
      <c r="S1840" s="205">
        <f>VLOOKUP('SS taxation calculator'!$C$12,'SS taxation calculator'!$BC$6:$BF$16,2,FALSE)</f>
        <v>0</v>
      </c>
      <c r="T1840" s="132">
        <f t="shared" si="9"/>
        <v>0</v>
      </c>
    </row>
    <row r="1841" ht="15.75" customHeight="1">
      <c r="A1841" s="55">
        <f t="shared" si="19"/>
        <v>750500</v>
      </c>
      <c r="B1841" s="52">
        <f t="shared" si="14"/>
        <v>782000</v>
      </c>
      <c r="C1841" s="51">
        <f>'SS taxation calculator'!$G$7</f>
        <v>0</v>
      </c>
      <c r="D1841" s="52">
        <f>'SS taxation calculator'!$C$7+B1841+'SS taxation calculator'!$C$8+'SS taxation calculator'!$C$9*0.5-'Line By Line'!$E$12</f>
        <v>782000</v>
      </c>
      <c r="E1841" s="52">
        <f>IF(D1841&lt;'Line By Line'!$E$14,0,MIN(D1841-'Line By Line'!$E$14,'Line By Line'!$E$16))</f>
        <v>12000</v>
      </c>
      <c r="F1841" s="52">
        <f t="shared" si="3"/>
        <v>0</v>
      </c>
      <c r="G1841" s="51" t="str">
        <f t="shared" si="4"/>
        <v>50% of All SS</v>
      </c>
      <c r="H1841" s="51">
        <f>IF('Line By Line'!$E$14&lt;D1841,D1841-'Line By Line'!$E$14-E1841,0)</f>
        <v>738000</v>
      </c>
      <c r="I1841" s="52">
        <f>H1841*'SS taxation calculator'!$E$32</f>
        <v>627300</v>
      </c>
      <c r="J1841" s="52">
        <f t="shared" si="5"/>
        <v>0</v>
      </c>
      <c r="K1841" s="204" t="str">
        <f t="shared" si="6"/>
        <v>#DIV/0!</v>
      </c>
      <c r="L1841" s="54" t="str">
        <f>CONCATENATE("Adding $",ROUND(B1841/1000,1),"K actually added $",ROUND((B1841+(J1841-'SS taxation calculator'!$G$8))/1000,1),"K")</f>
        <v>Adding $782K actually added $782K</v>
      </c>
      <c r="M1841" s="61">
        <f>'SS taxation calculator'!$C$7+'SS taxation calculator'!$C$8+'SS taxation calculator'!$C$9+B1841</f>
        <v>782000</v>
      </c>
      <c r="N1841" s="55">
        <f>J1841+B1841+'SS taxation calculator'!$C$7</f>
        <v>782000</v>
      </c>
      <c r="O1841" s="55">
        <f t="shared" si="15"/>
        <v>31500</v>
      </c>
      <c r="P1841" s="132">
        <f>VLOOKUP('SS taxation calculator'!$C$12,'SS taxation calculator'!$BC$6:$BF$16,3,FALSE)</f>
        <v>0</v>
      </c>
      <c r="Q1841" s="132">
        <f>VLOOKUP('SS taxation calculator'!$C$12,'SS taxation calculator'!$BC$6:$BF$16,4,FALSE)</f>
        <v>0</v>
      </c>
      <c r="R1841" s="132">
        <f t="shared" si="8"/>
        <v>1</v>
      </c>
      <c r="S1841" s="205">
        <f>VLOOKUP('SS taxation calculator'!$C$12,'SS taxation calculator'!$BC$6:$BF$16,2,FALSE)</f>
        <v>0</v>
      </c>
      <c r="T1841" s="132">
        <f t="shared" si="9"/>
        <v>0</v>
      </c>
    </row>
    <row r="1842" ht="15.75" customHeight="1">
      <c r="A1842" s="55">
        <f t="shared" si="19"/>
        <v>751500</v>
      </c>
      <c r="B1842" s="52">
        <f t="shared" si="14"/>
        <v>783000</v>
      </c>
      <c r="C1842" s="51">
        <f>'SS taxation calculator'!$G$7</f>
        <v>0</v>
      </c>
      <c r="D1842" s="52">
        <f>'SS taxation calculator'!$C$7+B1842+'SS taxation calculator'!$C$8+'SS taxation calculator'!$C$9*0.5-'Line By Line'!$E$12</f>
        <v>783000</v>
      </c>
      <c r="E1842" s="52">
        <f>IF(D1842&lt;'Line By Line'!$E$14,0,MIN(D1842-'Line By Line'!$E$14,'Line By Line'!$E$16))</f>
        <v>12000</v>
      </c>
      <c r="F1842" s="52">
        <f t="shared" si="3"/>
        <v>0</v>
      </c>
      <c r="G1842" s="51" t="str">
        <f t="shared" si="4"/>
        <v>50% of All SS</v>
      </c>
      <c r="H1842" s="51">
        <f>IF('Line By Line'!$E$14&lt;D1842,D1842-'Line By Line'!$E$14-E1842,0)</f>
        <v>739000</v>
      </c>
      <c r="I1842" s="52">
        <f>H1842*'SS taxation calculator'!$E$32</f>
        <v>628150</v>
      </c>
      <c r="J1842" s="52">
        <f t="shared" si="5"/>
        <v>0</v>
      </c>
      <c r="K1842" s="204" t="str">
        <f t="shared" si="6"/>
        <v>#DIV/0!</v>
      </c>
      <c r="L1842" s="54" t="str">
        <f>CONCATENATE("Adding $",ROUND(B1842/1000,1),"K actually added $",ROUND((B1842+(J1842-'SS taxation calculator'!$G$8))/1000,1),"K")</f>
        <v>Adding $783K actually added $783K</v>
      </c>
      <c r="M1842" s="61">
        <f>'SS taxation calculator'!$C$7+'SS taxation calculator'!$C$8+'SS taxation calculator'!$C$9+B1842</f>
        <v>783000</v>
      </c>
      <c r="N1842" s="55">
        <f>J1842+B1842+'SS taxation calculator'!$C$7</f>
        <v>783000</v>
      </c>
      <c r="O1842" s="55">
        <f t="shared" si="15"/>
        <v>31500</v>
      </c>
      <c r="P1842" s="132">
        <f>VLOOKUP('SS taxation calculator'!$C$12,'SS taxation calculator'!$BC$6:$BF$16,3,FALSE)</f>
        <v>0</v>
      </c>
      <c r="Q1842" s="132">
        <f>VLOOKUP('SS taxation calculator'!$C$12,'SS taxation calculator'!$BC$6:$BF$16,4,FALSE)</f>
        <v>0</v>
      </c>
      <c r="R1842" s="132">
        <f t="shared" si="8"/>
        <v>1</v>
      </c>
      <c r="S1842" s="205">
        <f>VLOOKUP('SS taxation calculator'!$C$12,'SS taxation calculator'!$BC$6:$BF$16,2,FALSE)</f>
        <v>0</v>
      </c>
      <c r="T1842" s="132">
        <f t="shared" si="9"/>
        <v>0</v>
      </c>
    </row>
    <row r="1843" ht="15.75" customHeight="1">
      <c r="A1843" s="55">
        <f t="shared" si="19"/>
        <v>752500</v>
      </c>
      <c r="B1843" s="52">
        <f t="shared" si="14"/>
        <v>784000</v>
      </c>
      <c r="C1843" s="51">
        <f>'SS taxation calculator'!$G$7</f>
        <v>0</v>
      </c>
      <c r="D1843" s="52">
        <f>'SS taxation calculator'!$C$7+B1843+'SS taxation calculator'!$C$8+'SS taxation calculator'!$C$9*0.5-'Line By Line'!$E$12</f>
        <v>784000</v>
      </c>
      <c r="E1843" s="52">
        <f>IF(D1843&lt;'Line By Line'!$E$14,0,MIN(D1843-'Line By Line'!$E$14,'Line By Line'!$E$16))</f>
        <v>12000</v>
      </c>
      <c r="F1843" s="52">
        <f t="shared" si="3"/>
        <v>0</v>
      </c>
      <c r="G1843" s="51" t="str">
        <f t="shared" si="4"/>
        <v>50% of All SS</v>
      </c>
      <c r="H1843" s="51">
        <f>IF('Line By Line'!$E$14&lt;D1843,D1843-'Line By Line'!$E$14-E1843,0)</f>
        <v>740000</v>
      </c>
      <c r="I1843" s="52">
        <f>H1843*'SS taxation calculator'!$E$32</f>
        <v>629000</v>
      </c>
      <c r="J1843" s="52">
        <f t="shared" si="5"/>
        <v>0</v>
      </c>
      <c r="K1843" s="204" t="str">
        <f t="shared" si="6"/>
        <v>#DIV/0!</v>
      </c>
      <c r="L1843" s="54" t="str">
        <f>CONCATENATE("Adding $",ROUND(B1843/1000,1),"K actually added $",ROUND((B1843+(J1843-'SS taxation calculator'!$G$8))/1000,1),"K")</f>
        <v>Adding $784K actually added $784K</v>
      </c>
      <c r="M1843" s="61">
        <f>'SS taxation calculator'!$C$7+'SS taxation calculator'!$C$8+'SS taxation calculator'!$C$9+B1843</f>
        <v>784000</v>
      </c>
      <c r="N1843" s="55">
        <f>J1843+B1843+'SS taxation calculator'!$C$7</f>
        <v>784000</v>
      </c>
      <c r="O1843" s="55">
        <f t="shared" si="15"/>
        <v>31500</v>
      </c>
      <c r="P1843" s="132">
        <f>VLOOKUP('SS taxation calculator'!$C$12,'SS taxation calculator'!$BC$6:$BF$16,3,FALSE)</f>
        <v>0</v>
      </c>
      <c r="Q1843" s="132">
        <f>VLOOKUP('SS taxation calculator'!$C$12,'SS taxation calculator'!$BC$6:$BF$16,4,FALSE)</f>
        <v>0</v>
      </c>
      <c r="R1843" s="132">
        <f t="shared" si="8"/>
        <v>1</v>
      </c>
      <c r="S1843" s="205">
        <f>VLOOKUP('SS taxation calculator'!$C$12,'SS taxation calculator'!$BC$6:$BF$16,2,FALSE)</f>
        <v>0</v>
      </c>
      <c r="T1843" s="132">
        <f t="shared" si="9"/>
        <v>0</v>
      </c>
    </row>
    <row r="1844" ht="15.75" customHeight="1">
      <c r="A1844" s="55">
        <f t="shared" si="19"/>
        <v>753500</v>
      </c>
      <c r="B1844" s="52">
        <f t="shared" si="14"/>
        <v>785000</v>
      </c>
      <c r="C1844" s="51">
        <f>'SS taxation calculator'!$G$7</f>
        <v>0</v>
      </c>
      <c r="D1844" s="52">
        <f>'SS taxation calculator'!$C$7+B1844+'SS taxation calculator'!$C$8+'SS taxation calculator'!$C$9*0.5-'Line By Line'!$E$12</f>
        <v>785000</v>
      </c>
      <c r="E1844" s="52">
        <f>IF(D1844&lt;'Line By Line'!$E$14,0,MIN(D1844-'Line By Line'!$E$14,'Line By Line'!$E$16))</f>
        <v>12000</v>
      </c>
      <c r="F1844" s="52">
        <f t="shared" si="3"/>
        <v>0</v>
      </c>
      <c r="G1844" s="51" t="str">
        <f t="shared" si="4"/>
        <v>50% of All SS</v>
      </c>
      <c r="H1844" s="51">
        <f>IF('Line By Line'!$E$14&lt;D1844,D1844-'Line By Line'!$E$14-E1844,0)</f>
        <v>741000</v>
      </c>
      <c r="I1844" s="52">
        <f>H1844*'SS taxation calculator'!$E$32</f>
        <v>629850</v>
      </c>
      <c r="J1844" s="52">
        <f t="shared" si="5"/>
        <v>0</v>
      </c>
      <c r="K1844" s="204" t="str">
        <f t="shared" si="6"/>
        <v>#DIV/0!</v>
      </c>
      <c r="L1844" s="54" t="str">
        <f>CONCATENATE("Adding $",ROUND(B1844/1000,1),"K actually added $",ROUND((B1844+(J1844-'SS taxation calculator'!$G$8))/1000,1),"K")</f>
        <v>Adding $785K actually added $785K</v>
      </c>
      <c r="M1844" s="61">
        <f>'SS taxation calculator'!$C$7+'SS taxation calculator'!$C$8+'SS taxation calculator'!$C$9+B1844</f>
        <v>785000</v>
      </c>
      <c r="N1844" s="55">
        <f>J1844+B1844+'SS taxation calculator'!$C$7</f>
        <v>785000</v>
      </c>
      <c r="O1844" s="55">
        <f t="shared" si="15"/>
        <v>31500</v>
      </c>
      <c r="P1844" s="132">
        <f>VLOOKUP('SS taxation calculator'!$C$12,'SS taxation calculator'!$BC$6:$BF$16,3,FALSE)</f>
        <v>0</v>
      </c>
      <c r="Q1844" s="132">
        <f>VLOOKUP('SS taxation calculator'!$C$12,'SS taxation calculator'!$BC$6:$BF$16,4,FALSE)</f>
        <v>0</v>
      </c>
      <c r="R1844" s="132">
        <f t="shared" si="8"/>
        <v>1</v>
      </c>
      <c r="S1844" s="205">
        <f>VLOOKUP('SS taxation calculator'!$C$12,'SS taxation calculator'!$BC$6:$BF$16,2,FALSE)</f>
        <v>0</v>
      </c>
      <c r="T1844" s="132">
        <f t="shared" si="9"/>
        <v>0</v>
      </c>
    </row>
    <row r="1845" ht="15.75" customHeight="1">
      <c r="A1845" s="55">
        <f t="shared" si="19"/>
        <v>754500</v>
      </c>
      <c r="B1845" s="52">
        <f t="shared" si="14"/>
        <v>786000</v>
      </c>
      <c r="C1845" s="51">
        <f>'SS taxation calculator'!$G$7</f>
        <v>0</v>
      </c>
      <c r="D1845" s="52">
        <f>'SS taxation calculator'!$C$7+B1845+'SS taxation calculator'!$C$8+'SS taxation calculator'!$C$9*0.5-'Line By Line'!$E$12</f>
        <v>786000</v>
      </c>
      <c r="E1845" s="52">
        <f>IF(D1845&lt;'Line By Line'!$E$14,0,MIN(D1845-'Line By Line'!$E$14,'Line By Line'!$E$16))</f>
        <v>12000</v>
      </c>
      <c r="F1845" s="52">
        <f t="shared" si="3"/>
        <v>0</v>
      </c>
      <c r="G1845" s="51" t="str">
        <f t="shared" si="4"/>
        <v>50% of All SS</v>
      </c>
      <c r="H1845" s="51">
        <f>IF('Line By Line'!$E$14&lt;D1845,D1845-'Line By Line'!$E$14-E1845,0)</f>
        <v>742000</v>
      </c>
      <c r="I1845" s="52">
        <f>H1845*'SS taxation calculator'!$E$32</f>
        <v>630700</v>
      </c>
      <c r="J1845" s="52">
        <f t="shared" si="5"/>
        <v>0</v>
      </c>
      <c r="K1845" s="204" t="str">
        <f t="shared" si="6"/>
        <v>#DIV/0!</v>
      </c>
      <c r="L1845" s="54" t="str">
        <f>CONCATENATE("Adding $",ROUND(B1845/1000,1),"K actually added $",ROUND((B1845+(J1845-'SS taxation calculator'!$G$8))/1000,1),"K")</f>
        <v>Adding $786K actually added $786K</v>
      </c>
      <c r="M1845" s="61">
        <f>'SS taxation calculator'!$C$7+'SS taxation calculator'!$C$8+'SS taxation calculator'!$C$9+B1845</f>
        <v>786000</v>
      </c>
      <c r="N1845" s="55">
        <f>J1845+B1845+'SS taxation calculator'!$C$7</f>
        <v>786000</v>
      </c>
      <c r="O1845" s="55">
        <f t="shared" si="15"/>
        <v>31500</v>
      </c>
      <c r="P1845" s="132">
        <f>VLOOKUP('SS taxation calculator'!$C$12,'SS taxation calculator'!$BC$6:$BF$16,3,FALSE)</f>
        <v>0</v>
      </c>
      <c r="Q1845" s="132">
        <f>VLOOKUP('SS taxation calculator'!$C$12,'SS taxation calculator'!$BC$6:$BF$16,4,FALSE)</f>
        <v>0</v>
      </c>
      <c r="R1845" s="132">
        <f t="shared" si="8"/>
        <v>1</v>
      </c>
      <c r="S1845" s="205">
        <f>VLOOKUP('SS taxation calculator'!$C$12,'SS taxation calculator'!$BC$6:$BF$16,2,FALSE)</f>
        <v>0</v>
      </c>
      <c r="T1845" s="132">
        <f t="shared" si="9"/>
        <v>0</v>
      </c>
    </row>
    <row r="1846" ht="15.75" customHeight="1">
      <c r="A1846" s="55">
        <f t="shared" si="19"/>
        <v>755500</v>
      </c>
      <c r="B1846" s="52">
        <f t="shared" si="14"/>
        <v>787000</v>
      </c>
      <c r="C1846" s="51">
        <f>'SS taxation calculator'!$G$7</f>
        <v>0</v>
      </c>
      <c r="D1846" s="52">
        <f>'SS taxation calculator'!$C$7+B1846+'SS taxation calculator'!$C$8+'SS taxation calculator'!$C$9*0.5-'Line By Line'!$E$12</f>
        <v>787000</v>
      </c>
      <c r="E1846" s="52">
        <f>IF(D1846&lt;'Line By Line'!$E$14,0,MIN(D1846-'Line By Line'!$E$14,'Line By Line'!$E$16))</f>
        <v>12000</v>
      </c>
      <c r="F1846" s="52">
        <f t="shared" si="3"/>
        <v>0</v>
      </c>
      <c r="G1846" s="51" t="str">
        <f t="shared" si="4"/>
        <v>50% of All SS</v>
      </c>
      <c r="H1846" s="51">
        <f>IF('Line By Line'!$E$14&lt;D1846,D1846-'Line By Line'!$E$14-E1846,0)</f>
        <v>743000</v>
      </c>
      <c r="I1846" s="52">
        <f>H1846*'SS taxation calculator'!$E$32</f>
        <v>631550</v>
      </c>
      <c r="J1846" s="52">
        <f t="shared" si="5"/>
        <v>0</v>
      </c>
      <c r="K1846" s="204" t="str">
        <f t="shared" si="6"/>
        <v>#DIV/0!</v>
      </c>
      <c r="L1846" s="54" t="str">
        <f>CONCATENATE("Adding $",ROUND(B1846/1000,1),"K actually added $",ROUND((B1846+(J1846-'SS taxation calculator'!$G$8))/1000,1),"K")</f>
        <v>Adding $787K actually added $787K</v>
      </c>
      <c r="M1846" s="61">
        <f>'SS taxation calculator'!$C$7+'SS taxation calculator'!$C$8+'SS taxation calculator'!$C$9+B1846</f>
        <v>787000</v>
      </c>
      <c r="N1846" s="55">
        <f>J1846+B1846+'SS taxation calculator'!$C$7</f>
        <v>787000</v>
      </c>
      <c r="O1846" s="55">
        <f t="shared" si="15"/>
        <v>31500</v>
      </c>
      <c r="P1846" s="132">
        <f>VLOOKUP('SS taxation calculator'!$C$12,'SS taxation calculator'!$BC$6:$BF$16,3,FALSE)</f>
        <v>0</v>
      </c>
      <c r="Q1846" s="132">
        <f>VLOOKUP('SS taxation calculator'!$C$12,'SS taxation calculator'!$BC$6:$BF$16,4,FALSE)</f>
        <v>0</v>
      </c>
      <c r="R1846" s="132">
        <f t="shared" si="8"/>
        <v>1</v>
      </c>
      <c r="S1846" s="205">
        <f>VLOOKUP('SS taxation calculator'!$C$12,'SS taxation calculator'!$BC$6:$BF$16,2,FALSE)</f>
        <v>0</v>
      </c>
      <c r="T1846" s="132">
        <f t="shared" si="9"/>
        <v>0</v>
      </c>
    </row>
    <row r="1847" ht="15.75" customHeight="1">
      <c r="A1847" s="55">
        <f t="shared" si="19"/>
        <v>756500</v>
      </c>
      <c r="B1847" s="52">
        <f t="shared" si="14"/>
        <v>788000</v>
      </c>
      <c r="C1847" s="51">
        <f>'SS taxation calculator'!$G$7</f>
        <v>0</v>
      </c>
      <c r="D1847" s="52">
        <f>'SS taxation calculator'!$C$7+B1847+'SS taxation calculator'!$C$8+'SS taxation calculator'!$C$9*0.5-'Line By Line'!$E$12</f>
        <v>788000</v>
      </c>
      <c r="E1847" s="52">
        <f>IF(D1847&lt;'Line By Line'!$E$14,0,MIN(D1847-'Line By Line'!$E$14,'Line By Line'!$E$16))</f>
        <v>12000</v>
      </c>
      <c r="F1847" s="52">
        <f t="shared" si="3"/>
        <v>0</v>
      </c>
      <c r="G1847" s="51" t="str">
        <f t="shared" si="4"/>
        <v>50% of All SS</v>
      </c>
      <c r="H1847" s="51">
        <f>IF('Line By Line'!$E$14&lt;D1847,D1847-'Line By Line'!$E$14-E1847,0)</f>
        <v>744000</v>
      </c>
      <c r="I1847" s="52">
        <f>H1847*'SS taxation calculator'!$E$32</f>
        <v>632400</v>
      </c>
      <c r="J1847" s="52">
        <f t="shared" si="5"/>
        <v>0</v>
      </c>
      <c r="K1847" s="204" t="str">
        <f t="shared" si="6"/>
        <v>#DIV/0!</v>
      </c>
      <c r="L1847" s="54" t="str">
        <f>CONCATENATE("Adding $",ROUND(B1847/1000,1),"K actually added $",ROUND((B1847+(J1847-'SS taxation calculator'!$G$8))/1000,1),"K")</f>
        <v>Adding $788K actually added $788K</v>
      </c>
      <c r="M1847" s="61">
        <f>'SS taxation calculator'!$C$7+'SS taxation calculator'!$C$8+'SS taxation calculator'!$C$9+B1847</f>
        <v>788000</v>
      </c>
      <c r="N1847" s="55">
        <f>J1847+B1847+'SS taxation calculator'!$C$7</f>
        <v>788000</v>
      </c>
      <c r="O1847" s="55">
        <f t="shared" si="15"/>
        <v>31500</v>
      </c>
      <c r="P1847" s="132">
        <f>VLOOKUP('SS taxation calculator'!$C$12,'SS taxation calculator'!$BC$6:$BF$16,3,FALSE)</f>
        <v>0</v>
      </c>
      <c r="Q1847" s="132">
        <f>VLOOKUP('SS taxation calculator'!$C$12,'SS taxation calculator'!$BC$6:$BF$16,4,FALSE)</f>
        <v>0</v>
      </c>
      <c r="R1847" s="132">
        <f t="shared" si="8"/>
        <v>1</v>
      </c>
      <c r="S1847" s="205">
        <f>VLOOKUP('SS taxation calculator'!$C$12,'SS taxation calculator'!$BC$6:$BF$16,2,FALSE)</f>
        <v>0</v>
      </c>
      <c r="T1847" s="132">
        <f t="shared" si="9"/>
        <v>0</v>
      </c>
    </row>
    <row r="1848" ht="15.75" customHeight="1">
      <c r="A1848" s="55">
        <f t="shared" si="19"/>
        <v>757500</v>
      </c>
      <c r="B1848" s="52">
        <f t="shared" si="14"/>
        <v>789000</v>
      </c>
      <c r="C1848" s="51">
        <f>'SS taxation calculator'!$G$7</f>
        <v>0</v>
      </c>
      <c r="D1848" s="52">
        <f>'SS taxation calculator'!$C$7+B1848+'SS taxation calculator'!$C$8+'SS taxation calculator'!$C$9*0.5-'Line By Line'!$E$12</f>
        <v>789000</v>
      </c>
      <c r="E1848" s="52">
        <f>IF(D1848&lt;'Line By Line'!$E$14,0,MIN(D1848-'Line By Line'!$E$14,'Line By Line'!$E$16))</f>
        <v>12000</v>
      </c>
      <c r="F1848" s="52">
        <f t="shared" si="3"/>
        <v>0</v>
      </c>
      <c r="G1848" s="51" t="str">
        <f t="shared" si="4"/>
        <v>50% of All SS</v>
      </c>
      <c r="H1848" s="51">
        <f>IF('Line By Line'!$E$14&lt;D1848,D1848-'Line By Line'!$E$14-E1848,0)</f>
        <v>745000</v>
      </c>
      <c r="I1848" s="52">
        <f>H1848*'SS taxation calculator'!$E$32</f>
        <v>633250</v>
      </c>
      <c r="J1848" s="52">
        <f t="shared" si="5"/>
        <v>0</v>
      </c>
      <c r="K1848" s="204" t="str">
        <f t="shared" si="6"/>
        <v>#DIV/0!</v>
      </c>
      <c r="L1848" s="54" t="str">
        <f>CONCATENATE("Adding $",ROUND(B1848/1000,1),"K actually added $",ROUND((B1848+(J1848-'SS taxation calculator'!$G$8))/1000,1),"K")</f>
        <v>Adding $789K actually added $789K</v>
      </c>
      <c r="M1848" s="61">
        <f>'SS taxation calculator'!$C$7+'SS taxation calculator'!$C$8+'SS taxation calculator'!$C$9+B1848</f>
        <v>789000</v>
      </c>
      <c r="N1848" s="55">
        <f>J1848+B1848+'SS taxation calculator'!$C$7</f>
        <v>789000</v>
      </c>
      <c r="O1848" s="55">
        <f t="shared" si="15"/>
        <v>31500</v>
      </c>
      <c r="P1848" s="132">
        <f>VLOOKUP('SS taxation calculator'!$C$12,'SS taxation calculator'!$BC$6:$BF$16,3,FALSE)</f>
        <v>0</v>
      </c>
      <c r="Q1848" s="132">
        <f>VLOOKUP('SS taxation calculator'!$C$12,'SS taxation calculator'!$BC$6:$BF$16,4,FALSE)</f>
        <v>0</v>
      </c>
      <c r="R1848" s="132">
        <f t="shared" si="8"/>
        <v>1</v>
      </c>
      <c r="S1848" s="205">
        <f>VLOOKUP('SS taxation calculator'!$C$12,'SS taxation calculator'!$BC$6:$BF$16,2,FALSE)</f>
        <v>0</v>
      </c>
      <c r="T1848" s="132">
        <f t="shared" si="9"/>
        <v>0</v>
      </c>
    </row>
    <row r="1849" ht="15.75" customHeight="1">
      <c r="A1849" s="55">
        <f t="shared" si="19"/>
        <v>758500</v>
      </c>
      <c r="B1849" s="52">
        <f t="shared" si="14"/>
        <v>790000</v>
      </c>
      <c r="C1849" s="51">
        <f>'SS taxation calculator'!$G$7</f>
        <v>0</v>
      </c>
      <c r="D1849" s="52">
        <f>'SS taxation calculator'!$C$7+B1849+'SS taxation calculator'!$C$8+'SS taxation calculator'!$C$9*0.5-'Line By Line'!$E$12</f>
        <v>790000</v>
      </c>
      <c r="E1849" s="52">
        <f>IF(D1849&lt;'Line By Line'!$E$14,0,MIN(D1849-'Line By Line'!$E$14,'Line By Line'!$E$16))</f>
        <v>12000</v>
      </c>
      <c r="F1849" s="52">
        <f t="shared" si="3"/>
        <v>0</v>
      </c>
      <c r="G1849" s="51" t="str">
        <f t="shared" si="4"/>
        <v>50% of All SS</v>
      </c>
      <c r="H1849" s="51">
        <f>IF('Line By Line'!$E$14&lt;D1849,D1849-'Line By Line'!$E$14-E1849,0)</f>
        <v>746000</v>
      </c>
      <c r="I1849" s="52">
        <f>H1849*'SS taxation calculator'!$E$32</f>
        <v>634100</v>
      </c>
      <c r="J1849" s="52">
        <f t="shared" si="5"/>
        <v>0</v>
      </c>
      <c r="K1849" s="204" t="str">
        <f t="shared" si="6"/>
        <v>#DIV/0!</v>
      </c>
      <c r="L1849" s="54" t="str">
        <f>CONCATENATE("Adding $",ROUND(B1849/1000,1),"K actually added $",ROUND((B1849+(J1849-'SS taxation calculator'!$G$8))/1000,1),"K")</f>
        <v>Adding $790K actually added $790K</v>
      </c>
      <c r="M1849" s="61">
        <f>'SS taxation calculator'!$C$7+'SS taxation calculator'!$C$8+'SS taxation calculator'!$C$9+B1849</f>
        <v>790000</v>
      </c>
      <c r="N1849" s="55">
        <f>J1849+B1849+'SS taxation calculator'!$C$7</f>
        <v>790000</v>
      </c>
      <c r="O1849" s="55">
        <f t="shared" si="15"/>
        <v>31500</v>
      </c>
      <c r="P1849" s="132">
        <f>VLOOKUP('SS taxation calculator'!$C$12,'SS taxation calculator'!$BC$6:$BF$16,3,FALSE)</f>
        <v>0</v>
      </c>
      <c r="Q1849" s="132">
        <f>VLOOKUP('SS taxation calculator'!$C$12,'SS taxation calculator'!$BC$6:$BF$16,4,FALSE)</f>
        <v>0</v>
      </c>
      <c r="R1849" s="132">
        <f t="shared" si="8"/>
        <v>1</v>
      </c>
      <c r="S1849" s="205">
        <f>VLOOKUP('SS taxation calculator'!$C$12,'SS taxation calculator'!$BC$6:$BF$16,2,FALSE)</f>
        <v>0</v>
      </c>
      <c r="T1849" s="132">
        <f t="shared" si="9"/>
        <v>0</v>
      </c>
    </row>
    <row r="1850" ht="15.75" customHeight="1">
      <c r="A1850" s="55">
        <f t="shared" si="19"/>
        <v>759500</v>
      </c>
      <c r="B1850" s="52">
        <f t="shared" si="14"/>
        <v>791000</v>
      </c>
      <c r="C1850" s="51">
        <f>'SS taxation calculator'!$G$7</f>
        <v>0</v>
      </c>
      <c r="D1850" s="52">
        <f>'SS taxation calculator'!$C$7+B1850+'SS taxation calculator'!$C$8+'SS taxation calculator'!$C$9*0.5-'Line By Line'!$E$12</f>
        <v>791000</v>
      </c>
      <c r="E1850" s="52">
        <f>IF(D1850&lt;'Line By Line'!$E$14,0,MIN(D1850-'Line By Line'!$E$14,'Line By Line'!$E$16))</f>
        <v>12000</v>
      </c>
      <c r="F1850" s="52">
        <f t="shared" si="3"/>
        <v>0</v>
      </c>
      <c r="G1850" s="51" t="str">
        <f t="shared" si="4"/>
        <v>50% of All SS</v>
      </c>
      <c r="H1850" s="51">
        <f>IF('Line By Line'!$E$14&lt;D1850,D1850-'Line By Line'!$E$14-E1850,0)</f>
        <v>747000</v>
      </c>
      <c r="I1850" s="52">
        <f>H1850*'SS taxation calculator'!$E$32</f>
        <v>634950</v>
      </c>
      <c r="J1850" s="52">
        <f t="shared" si="5"/>
        <v>0</v>
      </c>
      <c r="K1850" s="204" t="str">
        <f t="shared" si="6"/>
        <v>#DIV/0!</v>
      </c>
      <c r="L1850" s="54" t="str">
        <f>CONCATENATE("Adding $",ROUND(B1850/1000,1),"K actually added $",ROUND((B1850+(J1850-'SS taxation calculator'!$G$8))/1000,1),"K")</f>
        <v>Adding $791K actually added $791K</v>
      </c>
      <c r="M1850" s="61">
        <f>'SS taxation calculator'!$C$7+'SS taxation calculator'!$C$8+'SS taxation calculator'!$C$9+B1850</f>
        <v>791000</v>
      </c>
      <c r="N1850" s="55">
        <f>J1850+B1850+'SS taxation calculator'!$C$7</f>
        <v>791000</v>
      </c>
      <c r="O1850" s="55">
        <f t="shared" si="15"/>
        <v>31500</v>
      </c>
      <c r="P1850" s="132">
        <f>VLOOKUP('SS taxation calculator'!$C$12,'SS taxation calculator'!$BC$6:$BF$16,3,FALSE)</f>
        <v>0</v>
      </c>
      <c r="Q1850" s="132">
        <f>VLOOKUP('SS taxation calculator'!$C$12,'SS taxation calculator'!$BC$6:$BF$16,4,FALSE)</f>
        <v>0</v>
      </c>
      <c r="R1850" s="132">
        <f t="shared" si="8"/>
        <v>1</v>
      </c>
      <c r="S1850" s="205">
        <f>VLOOKUP('SS taxation calculator'!$C$12,'SS taxation calculator'!$BC$6:$BF$16,2,FALSE)</f>
        <v>0</v>
      </c>
      <c r="T1850" s="132">
        <f t="shared" si="9"/>
        <v>0</v>
      </c>
    </row>
    <row r="1851" ht="15.75" customHeight="1">
      <c r="A1851" s="55">
        <f t="shared" si="19"/>
        <v>760500</v>
      </c>
      <c r="B1851" s="52">
        <f t="shared" si="14"/>
        <v>792000</v>
      </c>
      <c r="C1851" s="51">
        <f>'SS taxation calculator'!$G$7</f>
        <v>0</v>
      </c>
      <c r="D1851" s="52">
        <f>'SS taxation calculator'!$C$7+B1851+'SS taxation calculator'!$C$8+'SS taxation calculator'!$C$9*0.5-'Line By Line'!$E$12</f>
        <v>792000</v>
      </c>
      <c r="E1851" s="52">
        <f>IF(D1851&lt;'Line By Line'!$E$14,0,MIN(D1851-'Line By Line'!$E$14,'Line By Line'!$E$16))</f>
        <v>12000</v>
      </c>
      <c r="F1851" s="52">
        <f t="shared" si="3"/>
        <v>0</v>
      </c>
      <c r="G1851" s="51" t="str">
        <f t="shared" si="4"/>
        <v>50% of All SS</v>
      </c>
      <c r="H1851" s="51">
        <f>IF('Line By Line'!$E$14&lt;D1851,D1851-'Line By Line'!$E$14-E1851,0)</f>
        <v>748000</v>
      </c>
      <c r="I1851" s="52">
        <f>H1851*'SS taxation calculator'!$E$32</f>
        <v>635800</v>
      </c>
      <c r="J1851" s="52">
        <f t="shared" si="5"/>
        <v>0</v>
      </c>
      <c r="K1851" s="204" t="str">
        <f t="shared" si="6"/>
        <v>#DIV/0!</v>
      </c>
      <c r="L1851" s="54" t="str">
        <f>CONCATENATE("Adding $",ROUND(B1851/1000,1),"K actually added $",ROUND((B1851+(J1851-'SS taxation calculator'!$G$8))/1000,1),"K")</f>
        <v>Adding $792K actually added $792K</v>
      </c>
      <c r="M1851" s="61">
        <f>'SS taxation calculator'!$C$7+'SS taxation calculator'!$C$8+'SS taxation calculator'!$C$9+B1851</f>
        <v>792000</v>
      </c>
      <c r="N1851" s="55">
        <f>J1851+B1851+'SS taxation calculator'!$C$7</f>
        <v>792000</v>
      </c>
      <c r="O1851" s="55">
        <f t="shared" si="15"/>
        <v>31500</v>
      </c>
      <c r="P1851" s="132">
        <f>VLOOKUP('SS taxation calculator'!$C$12,'SS taxation calculator'!$BC$6:$BF$16,3,FALSE)</f>
        <v>0</v>
      </c>
      <c r="Q1851" s="132">
        <f>VLOOKUP('SS taxation calculator'!$C$12,'SS taxation calculator'!$BC$6:$BF$16,4,FALSE)</f>
        <v>0</v>
      </c>
      <c r="R1851" s="132">
        <f t="shared" si="8"/>
        <v>1</v>
      </c>
      <c r="S1851" s="205">
        <f>VLOOKUP('SS taxation calculator'!$C$12,'SS taxation calculator'!$BC$6:$BF$16,2,FALSE)</f>
        <v>0</v>
      </c>
      <c r="T1851" s="132">
        <f t="shared" si="9"/>
        <v>0</v>
      </c>
    </row>
    <row r="1852" ht="15.75" customHeight="1">
      <c r="A1852" s="55">
        <f t="shared" si="19"/>
        <v>761500</v>
      </c>
      <c r="B1852" s="52">
        <f t="shared" si="14"/>
        <v>793000</v>
      </c>
      <c r="C1852" s="51">
        <f>'SS taxation calculator'!$G$7</f>
        <v>0</v>
      </c>
      <c r="D1852" s="52">
        <f>'SS taxation calculator'!$C$7+B1852+'SS taxation calculator'!$C$8+'SS taxation calculator'!$C$9*0.5-'Line By Line'!$E$12</f>
        <v>793000</v>
      </c>
      <c r="E1852" s="52">
        <f>IF(D1852&lt;'Line By Line'!$E$14,0,MIN(D1852-'Line By Line'!$E$14,'Line By Line'!$E$16))</f>
        <v>12000</v>
      </c>
      <c r="F1852" s="52">
        <f t="shared" si="3"/>
        <v>0</v>
      </c>
      <c r="G1852" s="51" t="str">
        <f t="shared" si="4"/>
        <v>50% of All SS</v>
      </c>
      <c r="H1852" s="51">
        <f>IF('Line By Line'!$E$14&lt;D1852,D1852-'Line By Line'!$E$14-E1852,0)</f>
        <v>749000</v>
      </c>
      <c r="I1852" s="52">
        <f>H1852*'SS taxation calculator'!$E$32</f>
        <v>636650</v>
      </c>
      <c r="J1852" s="52">
        <f t="shared" si="5"/>
        <v>0</v>
      </c>
      <c r="K1852" s="204" t="str">
        <f t="shared" si="6"/>
        <v>#DIV/0!</v>
      </c>
      <c r="L1852" s="54" t="str">
        <f>CONCATENATE("Adding $",ROUND(B1852/1000,1),"K actually added $",ROUND((B1852+(J1852-'SS taxation calculator'!$G$8))/1000,1),"K")</f>
        <v>Adding $793K actually added $793K</v>
      </c>
      <c r="M1852" s="61">
        <f>'SS taxation calculator'!$C$7+'SS taxation calculator'!$C$8+'SS taxation calculator'!$C$9+B1852</f>
        <v>793000</v>
      </c>
      <c r="N1852" s="55">
        <f>J1852+B1852+'SS taxation calculator'!$C$7</f>
        <v>793000</v>
      </c>
      <c r="O1852" s="55">
        <f t="shared" si="15"/>
        <v>31500</v>
      </c>
      <c r="P1852" s="132">
        <f>VLOOKUP('SS taxation calculator'!$C$12,'SS taxation calculator'!$BC$6:$BF$16,3,FALSE)</f>
        <v>0</v>
      </c>
      <c r="Q1852" s="132">
        <f>VLOOKUP('SS taxation calculator'!$C$12,'SS taxation calculator'!$BC$6:$BF$16,4,FALSE)</f>
        <v>0</v>
      </c>
      <c r="R1852" s="132">
        <f t="shared" si="8"/>
        <v>1</v>
      </c>
      <c r="S1852" s="205">
        <f>VLOOKUP('SS taxation calculator'!$C$12,'SS taxation calculator'!$BC$6:$BF$16,2,FALSE)</f>
        <v>0</v>
      </c>
      <c r="T1852" s="132">
        <f t="shared" si="9"/>
        <v>0</v>
      </c>
    </row>
    <row r="1853" ht="15.75" customHeight="1">
      <c r="A1853" s="55">
        <f t="shared" si="19"/>
        <v>762500</v>
      </c>
      <c r="B1853" s="52">
        <f t="shared" si="14"/>
        <v>794000</v>
      </c>
      <c r="C1853" s="51">
        <f>'SS taxation calculator'!$G$7</f>
        <v>0</v>
      </c>
      <c r="D1853" s="52">
        <f>'SS taxation calculator'!$C$7+B1853+'SS taxation calculator'!$C$8+'SS taxation calculator'!$C$9*0.5-'Line By Line'!$E$12</f>
        <v>794000</v>
      </c>
      <c r="E1853" s="52">
        <f>IF(D1853&lt;'Line By Line'!$E$14,0,MIN(D1853-'Line By Line'!$E$14,'Line By Line'!$E$16))</f>
        <v>12000</v>
      </c>
      <c r="F1853" s="52">
        <f t="shared" si="3"/>
        <v>0</v>
      </c>
      <c r="G1853" s="51" t="str">
        <f t="shared" si="4"/>
        <v>50% of All SS</v>
      </c>
      <c r="H1853" s="51">
        <f>IF('Line By Line'!$E$14&lt;D1853,D1853-'Line By Line'!$E$14-E1853,0)</f>
        <v>750000</v>
      </c>
      <c r="I1853" s="52">
        <f>H1853*'SS taxation calculator'!$E$32</f>
        <v>637500</v>
      </c>
      <c r="J1853" s="52">
        <f t="shared" si="5"/>
        <v>0</v>
      </c>
      <c r="K1853" s="204" t="str">
        <f t="shared" si="6"/>
        <v>#DIV/0!</v>
      </c>
      <c r="L1853" s="54" t="str">
        <f>CONCATENATE("Adding $",ROUND(B1853/1000,1),"K actually added $",ROUND((B1853+(J1853-'SS taxation calculator'!$G$8))/1000,1),"K")</f>
        <v>Adding $794K actually added $794K</v>
      </c>
      <c r="M1853" s="61">
        <f>'SS taxation calculator'!$C$7+'SS taxation calculator'!$C$8+'SS taxation calculator'!$C$9+B1853</f>
        <v>794000</v>
      </c>
      <c r="N1853" s="55">
        <f>J1853+B1853+'SS taxation calculator'!$C$7</f>
        <v>794000</v>
      </c>
      <c r="O1853" s="55">
        <f t="shared" si="15"/>
        <v>31500</v>
      </c>
      <c r="P1853" s="132">
        <f>VLOOKUP('SS taxation calculator'!$C$12,'SS taxation calculator'!$BC$6:$BF$16,3,FALSE)</f>
        <v>0</v>
      </c>
      <c r="Q1853" s="132">
        <f>VLOOKUP('SS taxation calculator'!$C$12,'SS taxation calculator'!$BC$6:$BF$16,4,FALSE)</f>
        <v>0</v>
      </c>
      <c r="R1853" s="132">
        <f t="shared" si="8"/>
        <v>1</v>
      </c>
      <c r="S1853" s="205">
        <f>VLOOKUP('SS taxation calculator'!$C$12,'SS taxation calculator'!$BC$6:$BF$16,2,FALSE)</f>
        <v>0</v>
      </c>
      <c r="T1853" s="132">
        <f t="shared" si="9"/>
        <v>0</v>
      </c>
    </row>
    <row r="1854" ht="15.75" customHeight="1">
      <c r="A1854" s="55">
        <f t="shared" si="19"/>
        <v>763500</v>
      </c>
      <c r="B1854" s="52">
        <f t="shared" si="14"/>
        <v>795000</v>
      </c>
      <c r="C1854" s="51">
        <f>'SS taxation calculator'!$G$7</f>
        <v>0</v>
      </c>
      <c r="D1854" s="52">
        <f>'SS taxation calculator'!$C$7+B1854+'SS taxation calculator'!$C$8+'SS taxation calculator'!$C$9*0.5-'Line By Line'!$E$12</f>
        <v>795000</v>
      </c>
      <c r="E1854" s="52">
        <f>IF(D1854&lt;'Line By Line'!$E$14,0,MIN(D1854-'Line By Line'!$E$14,'Line By Line'!$E$16))</f>
        <v>12000</v>
      </c>
      <c r="F1854" s="52">
        <f t="shared" si="3"/>
        <v>0</v>
      </c>
      <c r="G1854" s="51" t="str">
        <f t="shared" si="4"/>
        <v>50% of All SS</v>
      </c>
      <c r="H1854" s="51">
        <f>IF('Line By Line'!$E$14&lt;D1854,D1854-'Line By Line'!$E$14-E1854,0)</f>
        <v>751000</v>
      </c>
      <c r="I1854" s="52">
        <f>H1854*'SS taxation calculator'!$E$32</f>
        <v>638350</v>
      </c>
      <c r="J1854" s="52">
        <f t="shared" si="5"/>
        <v>0</v>
      </c>
      <c r="K1854" s="204" t="str">
        <f t="shared" si="6"/>
        <v>#DIV/0!</v>
      </c>
      <c r="L1854" s="54" t="str">
        <f>CONCATENATE("Adding $",ROUND(B1854/1000,1),"K actually added $",ROUND((B1854+(J1854-'SS taxation calculator'!$G$8))/1000,1),"K")</f>
        <v>Adding $795K actually added $795K</v>
      </c>
      <c r="M1854" s="61">
        <f>'SS taxation calculator'!$C$7+'SS taxation calculator'!$C$8+'SS taxation calculator'!$C$9+B1854</f>
        <v>795000</v>
      </c>
      <c r="N1854" s="55">
        <f>J1854+B1854+'SS taxation calculator'!$C$7</f>
        <v>795000</v>
      </c>
      <c r="O1854" s="55">
        <f t="shared" si="15"/>
        <v>31500</v>
      </c>
      <c r="P1854" s="132">
        <f>VLOOKUP('SS taxation calculator'!$C$12,'SS taxation calculator'!$BC$6:$BF$16,3,FALSE)</f>
        <v>0</v>
      </c>
      <c r="Q1854" s="132">
        <f>VLOOKUP('SS taxation calculator'!$C$12,'SS taxation calculator'!$BC$6:$BF$16,4,FALSE)</f>
        <v>0</v>
      </c>
      <c r="R1854" s="132">
        <f t="shared" si="8"/>
        <v>1</v>
      </c>
      <c r="S1854" s="205">
        <f>VLOOKUP('SS taxation calculator'!$C$12,'SS taxation calculator'!$BC$6:$BF$16,2,FALSE)</f>
        <v>0</v>
      </c>
      <c r="T1854" s="132">
        <f t="shared" si="9"/>
        <v>0</v>
      </c>
    </row>
    <row r="1855" ht="15.75" customHeight="1">
      <c r="A1855" s="55">
        <f t="shared" si="19"/>
        <v>764500</v>
      </c>
      <c r="B1855" s="52">
        <f t="shared" si="14"/>
        <v>796000</v>
      </c>
      <c r="C1855" s="51">
        <f>'SS taxation calculator'!$G$7</f>
        <v>0</v>
      </c>
      <c r="D1855" s="52">
        <f>'SS taxation calculator'!$C$7+B1855+'SS taxation calculator'!$C$8+'SS taxation calculator'!$C$9*0.5-'Line By Line'!$E$12</f>
        <v>796000</v>
      </c>
      <c r="E1855" s="52">
        <f>IF(D1855&lt;'Line By Line'!$E$14,0,MIN(D1855-'Line By Line'!$E$14,'Line By Line'!$E$16))</f>
        <v>12000</v>
      </c>
      <c r="F1855" s="52">
        <f t="shared" si="3"/>
        <v>0</v>
      </c>
      <c r="G1855" s="51" t="str">
        <f t="shared" si="4"/>
        <v>50% of All SS</v>
      </c>
      <c r="H1855" s="51">
        <f>IF('Line By Line'!$E$14&lt;D1855,D1855-'Line By Line'!$E$14-E1855,0)</f>
        <v>752000</v>
      </c>
      <c r="I1855" s="52">
        <f>H1855*'SS taxation calculator'!$E$32</f>
        <v>639200</v>
      </c>
      <c r="J1855" s="52">
        <f t="shared" si="5"/>
        <v>0</v>
      </c>
      <c r="K1855" s="204" t="str">
        <f t="shared" si="6"/>
        <v>#DIV/0!</v>
      </c>
      <c r="L1855" s="54" t="str">
        <f>CONCATENATE("Adding $",ROUND(B1855/1000,1),"K actually added $",ROUND((B1855+(J1855-'SS taxation calculator'!$G$8))/1000,1),"K")</f>
        <v>Adding $796K actually added $796K</v>
      </c>
      <c r="M1855" s="61">
        <f>'SS taxation calculator'!$C$7+'SS taxation calculator'!$C$8+'SS taxation calculator'!$C$9+B1855</f>
        <v>796000</v>
      </c>
      <c r="N1855" s="55">
        <f>J1855+B1855+'SS taxation calculator'!$C$7</f>
        <v>796000</v>
      </c>
      <c r="O1855" s="55">
        <f t="shared" si="15"/>
        <v>31500</v>
      </c>
      <c r="P1855" s="132">
        <f>VLOOKUP('SS taxation calculator'!$C$12,'SS taxation calculator'!$BC$6:$BF$16,3,FALSE)</f>
        <v>0</v>
      </c>
      <c r="Q1855" s="132">
        <f>VLOOKUP('SS taxation calculator'!$C$12,'SS taxation calculator'!$BC$6:$BF$16,4,FALSE)</f>
        <v>0</v>
      </c>
      <c r="R1855" s="132">
        <f t="shared" si="8"/>
        <v>1</v>
      </c>
      <c r="S1855" s="205">
        <f>VLOOKUP('SS taxation calculator'!$C$12,'SS taxation calculator'!$BC$6:$BF$16,2,FALSE)</f>
        <v>0</v>
      </c>
      <c r="T1855" s="132">
        <f t="shared" si="9"/>
        <v>0</v>
      </c>
    </row>
    <row r="1856" ht="15.75" customHeight="1">
      <c r="A1856" s="55">
        <f t="shared" si="19"/>
        <v>765500</v>
      </c>
      <c r="B1856" s="52">
        <f t="shared" si="14"/>
        <v>797000</v>
      </c>
      <c r="C1856" s="51">
        <f>'SS taxation calculator'!$G$7</f>
        <v>0</v>
      </c>
      <c r="D1856" s="52">
        <f>'SS taxation calculator'!$C$7+B1856+'SS taxation calculator'!$C$8+'SS taxation calculator'!$C$9*0.5-'Line By Line'!$E$12</f>
        <v>797000</v>
      </c>
      <c r="E1856" s="52">
        <f>IF(D1856&lt;'Line By Line'!$E$14,0,MIN(D1856-'Line By Line'!$E$14,'Line By Line'!$E$16))</f>
        <v>12000</v>
      </c>
      <c r="F1856" s="52">
        <f t="shared" si="3"/>
        <v>0</v>
      </c>
      <c r="G1856" s="51" t="str">
        <f t="shared" si="4"/>
        <v>50% of All SS</v>
      </c>
      <c r="H1856" s="51">
        <f>IF('Line By Line'!$E$14&lt;D1856,D1856-'Line By Line'!$E$14-E1856,0)</f>
        <v>753000</v>
      </c>
      <c r="I1856" s="52">
        <f>H1856*'SS taxation calculator'!$E$32</f>
        <v>640050</v>
      </c>
      <c r="J1856" s="52">
        <f t="shared" si="5"/>
        <v>0</v>
      </c>
      <c r="K1856" s="204" t="str">
        <f t="shared" si="6"/>
        <v>#DIV/0!</v>
      </c>
      <c r="L1856" s="54" t="str">
        <f>CONCATENATE("Adding $",ROUND(B1856/1000,1),"K actually added $",ROUND((B1856+(J1856-'SS taxation calculator'!$G$8))/1000,1),"K")</f>
        <v>Adding $797K actually added $797K</v>
      </c>
      <c r="M1856" s="61">
        <f>'SS taxation calculator'!$C$7+'SS taxation calculator'!$C$8+'SS taxation calculator'!$C$9+B1856</f>
        <v>797000</v>
      </c>
      <c r="N1856" s="55">
        <f>J1856+B1856+'SS taxation calculator'!$C$7</f>
        <v>797000</v>
      </c>
      <c r="O1856" s="55">
        <f t="shared" si="15"/>
        <v>31500</v>
      </c>
      <c r="P1856" s="132">
        <f>VLOOKUP('SS taxation calculator'!$C$12,'SS taxation calculator'!$BC$6:$BF$16,3,FALSE)</f>
        <v>0</v>
      </c>
      <c r="Q1856" s="132">
        <f>VLOOKUP('SS taxation calculator'!$C$12,'SS taxation calculator'!$BC$6:$BF$16,4,FALSE)</f>
        <v>0</v>
      </c>
      <c r="R1856" s="132">
        <f t="shared" si="8"/>
        <v>1</v>
      </c>
      <c r="S1856" s="205">
        <f>VLOOKUP('SS taxation calculator'!$C$12,'SS taxation calculator'!$BC$6:$BF$16,2,FALSE)</f>
        <v>0</v>
      </c>
      <c r="T1856" s="132">
        <f t="shared" si="9"/>
        <v>0</v>
      </c>
    </row>
    <row r="1857" ht="15.75" customHeight="1">
      <c r="A1857" s="55">
        <f t="shared" si="19"/>
        <v>766500</v>
      </c>
      <c r="B1857" s="52">
        <f t="shared" si="14"/>
        <v>798000</v>
      </c>
      <c r="C1857" s="51">
        <f>'SS taxation calculator'!$G$7</f>
        <v>0</v>
      </c>
      <c r="D1857" s="52">
        <f>'SS taxation calculator'!$C$7+B1857+'SS taxation calculator'!$C$8+'SS taxation calculator'!$C$9*0.5-'Line By Line'!$E$12</f>
        <v>798000</v>
      </c>
      <c r="E1857" s="52">
        <f>IF(D1857&lt;'Line By Line'!$E$14,0,MIN(D1857-'Line By Line'!$E$14,'Line By Line'!$E$16))</f>
        <v>12000</v>
      </c>
      <c r="F1857" s="52">
        <f t="shared" si="3"/>
        <v>0</v>
      </c>
      <c r="G1857" s="51" t="str">
        <f t="shared" si="4"/>
        <v>50% of All SS</v>
      </c>
      <c r="H1857" s="51">
        <f>IF('Line By Line'!$E$14&lt;D1857,D1857-'Line By Line'!$E$14-E1857,0)</f>
        <v>754000</v>
      </c>
      <c r="I1857" s="52">
        <f>H1857*'SS taxation calculator'!$E$32</f>
        <v>640900</v>
      </c>
      <c r="J1857" s="52">
        <f t="shared" si="5"/>
        <v>0</v>
      </c>
      <c r="K1857" s="204" t="str">
        <f t="shared" si="6"/>
        <v>#DIV/0!</v>
      </c>
      <c r="L1857" s="54" t="str">
        <f>CONCATENATE("Adding $",ROUND(B1857/1000,1),"K actually added $",ROUND((B1857+(J1857-'SS taxation calculator'!$G$8))/1000,1),"K")</f>
        <v>Adding $798K actually added $798K</v>
      </c>
      <c r="M1857" s="61">
        <f>'SS taxation calculator'!$C$7+'SS taxation calculator'!$C$8+'SS taxation calculator'!$C$9+B1857</f>
        <v>798000</v>
      </c>
      <c r="N1857" s="55">
        <f>J1857+B1857+'SS taxation calculator'!$C$7</f>
        <v>798000</v>
      </c>
      <c r="O1857" s="55">
        <f t="shared" si="15"/>
        <v>31500</v>
      </c>
      <c r="P1857" s="132">
        <f>VLOOKUP('SS taxation calculator'!$C$12,'SS taxation calculator'!$BC$6:$BF$16,3,FALSE)</f>
        <v>0</v>
      </c>
      <c r="Q1857" s="132">
        <f>VLOOKUP('SS taxation calculator'!$C$12,'SS taxation calculator'!$BC$6:$BF$16,4,FALSE)</f>
        <v>0</v>
      </c>
      <c r="R1857" s="132">
        <f t="shared" si="8"/>
        <v>1</v>
      </c>
      <c r="S1857" s="205">
        <f>VLOOKUP('SS taxation calculator'!$C$12,'SS taxation calculator'!$BC$6:$BF$16,2,FALSE)</f>
        <v>0</v>
      </c>
      <c r="T1857" s="132">
        <f t="shared" si="9"/>
        <v>0</v>
      </c>
    </row>
    <row r="1858" ht="15.75" customHeight="1">
      <c r="A1858" s="55">
        <f t="shared" si="19"/>
        <v>767500</v>
      </c>
      <c r="B1858" s="52">
        <f t="shared" si="14"/>
        <v>799000</v>
      </c>
      <c r="C1858" s="51">
        <f>'SS taxation calculator'!$G$7</f>
        <v>0</v>
      </c>
      <c r="D1858" s="52">
        <f>'SS taxation calculator'!$C$7+B1858+'SS taxation calculator'!$C$8+'SS taxation calculator'!$C$9*0.5-'Line By Line'!$E$12</f>
        <v>799000</v>
      </c>
      <c r="E1858" s="52">
        <f>IF(D1858&lt;'Line By Line'!$E$14,0,MIN(D1858-'Line By Line'!$E$14,'Line By Line'!$E$16))</f>
        <v>12000</v>
      </c>
      <c r="F1858" s="52">
        <f t="shared" si="3"/>
        <v>0</v>
      </c>
      <c r="G1858" s="51" t="str">
        <f t="shared" si="4"/>
        <v>50% of All SS</v>
      </c>
      <c r="H1858" s="51">
        <f>IF('Line By Line'!$E$14&lt;D1858,D1858-'Line By Line'!$E$14-E1858,0)</f>
        <v>755000</v>
      </c>
      <c r="I1858" s="52">
        <f>H1858*'SS taxation calculator'!$E$32</f>
        <v>641750</v>
      </c>
      <c r="J1858" s="52">
        <f t="shared" si="5"/>
        <v>0</v>
      </c>
      <c r="K1858" s="204" t="str">
        <f t="shared" si="6"/>
        <v>#DIV/0!</v>
      </c>
      <c r="L1858" s="54" t="str">
        <f>CONCATENATE("Adding $",ROUND(B1858/1000,1),"K actually added $",ROUND((B1858+(J1858-'SS taxation calculator'!$G$8))/1000,1),"K")</f>
        <v>Adding $799K actually added $799K</v>
      </c>
      <c r="M1858" s="61">
        <f>'SS taxation calculator'!$C$7+'SS taxation calculator'!$C$8+'SS taxation calculator'!$C$9+B1858</f>
        <v>799000</v>
      </c>
      <c r="N1858" s="55">
        <f>J1858+B1858+'SS taxation calculator'!$C$7</f>
        <v>799000</v>
      </c>
      <c r="O1858" s="55">
        <f t="shared" si="15"/>
        <v>31500</v>
      </c>
      <c r="P1858" s="132">
        <f>VLOOKUP('SS taxation calculator'!$C$12,'SS taxation calculator'!$BC$6:$BF$16,3,FALSE)</f>
        <v>0</v>
      </c>
      <c r="Q1858" s="132">
        <f>VLOOKUP('SS taxation calculator'!$C$12,'SS taxation calculator'!$BC$6:$BF$16,4,FALSE)</f>
        <v>0</v>
      </c>
      <c r="R1858" s="132">
        <f t="shared" si="8"/>
        <v>1</v>
      </c>
      <c r="S1858" s="205">
        <f>VLOOKUP('SS taxation calculator'!$C$12,'SS taxation calculator'!$BC$6:$BF$16,2,FALSE)</f>
        <v>0</v>
      </c>
      <c r="T1858" s="132">
        <f t="shared" si="9"/>
        <v>0</v>
      </c>
    </row>
    <row r="1859" ht="15.75" customHeight="1">
      <c r="A1859" s="55">
        <f t="shared" si="19"/>
        <v>768500</v>
      </c>
      <c r="B1859" s="52">
        <f t="shared" si="14"/>
        <v>800000</v>
      </c>
      <c r="C1859" s="51">
        <f>'SS taxation calculator'!$G$7</f>
        <v>0</v>
      </c>
      <c r="D1859" s="52">
        <f>'SS taxation calculator'!$C$7+B1859+'SS taxation calculator'!$C$8+'SS taxation calculator'!$C$9*0.5-'Line By Line'!$E$12</f>
        <v>800000</v>
      </c>
      <c r="E1859" s="52">
        <f>IF(D1859&lt;'Line By Line'!$E$14,0,MIN(D1859-'Line By Line'!$E$14,'Line By Line'!$E$16))</f>
        <v>12000</v>
      </c>
      <c r="F1859" s="52">
        <f t="shared" si="3"/>
        <v>0</v>
      </c>
      <c r="G1859" s="51" t="str">
        <f t="shared" si="4"/>
        <v>50% of All SS</v>
      </c>
      <c r="H1859" s="51">
        <f>IF('Line By Line'!$E$14&lt;D1859,D1859-'Line By Line'!$E$14-E1859,0)</f>
        <v>756000</v>
      </c>
      <c r="I1859" s="52">
        <f>H1859*'SS taxation calculator'!$E$32</f>
        <v>642600</v>
      </c>
      <c r="J1859" s="52">
        <f t="shared" si="5"/>
        <v>0</v>
      </c>
      <c r="K1859" s="204" t="str">
        <f t="shared" si="6"/>
        <v>#DIV/0!</v>
      </c>
      <c r="L1859" s="54" t="str">
        <f>CONCATENATE("Adding $",ROUND(B1859/1000,1),"K actually added $",ROUND((B1859+(J1859-'SS taxation calculator'!$G$8))/1000,1),"K")</f>
        <v>Adding $800K actually added $800K</v>
      </c>
      <c r="M1859" s="61">
        <f>'SS taxation calculator'!$C$7+'SS taxation calculator'!$C$8+'SS taxation calculator'!$C$9+B1859</f>
        <v>800000</v>
      </c>
      <c r="N1859" s="55">
        <f>J1859+B1859+'SS taxation calculator'!$C$7</f>
        <v>800000</v>
      </c>
      <c r="O1859" s="55">
        <f t="shared" si="15"/>
        <v>31500</v>
      </c>
      <c r="P1859" s="132">
        <f>VLOOKUP('SS taxation calculator'!$C$12,'SS taxation calculator'!$BC$6:$BF$16,3,FALSE)</f>
        <v>0</v>
      </c>
      <c r="Q1859" s="132">
        <f>VLOOKUP('SS taxation calculator'!$C$12,'SS taxation calculator'!$BC$6:$BF$16,4,FALSE)</f>
        <v>0</v>
      </c>
      <c r="R1859" s="132">
        <f t="shared" si="8"/>
        <v>1</v>
      </c>
      <c r="S1859" s="205">
        <f>VLOOKUP('SS taxation calculator'!$C$12,'SS taxation calculator'!$BC$6:$BF$16,2,FALSE)</f>
        <v>0</v>
      </c>
      <c r="T1859" s="132">
        <f t="shared" si="9"/>
        <v>0</v>
      </c>
    </row>
    <row r="1860" ht="15.75" customHeight="1">
      <c r="A1860" s="55">
        <f t="shared" si="19"/>
        <v>769500</v>
      </c>
      <c r="B1860" s="52">
        <f t="shared" si="14"/>
        <v>801000</v>
      </c>
      <c r="C1860" s="51">
        <f>'SS taxation calculator'!$G$7</f>
        <v>0</v>
      </c>
      <c r="D1860" s="52">
        <f>'SS taxation calculator'!$C$7+B1860+'SS taxation calculator'!$C$8+'SS taxation calculator'!$C$9*0.5-'Line By Line'!$E$12</f>
        <v>801000</v>
      </c>
      <c r="E1860" s="52">
        <f>IF(D1860&lt;'Line By Line'!$E$14,0,MIN(D1860-'Line By Line'!$E$14,'Line By Line'!$E$16))</f>
        <v>12000</v>
      </c>
      <c r="F1860" s="52">
        <f t="shared" si="3"/>
        <v>0</v>
      </c>
      <c r="G1860" s="51" t="str">
        <f t="shared" si="4"/>
        <v>50% of All SS</v>
      </c>
      <c r="H1860" s="51">
        <f>IF('Line By Line'!$E$14&lt;D1860,D1860-'Line By Line'!$E$14-E1860,0)</f>
        <v>757000</v>
      </c>
      <c r="I1860" s="52">
        <f>H1860*'SS taxation calculator'!$E$32</f>
        <v>643450</v>
      </c>
      <c r="J1860" s="52">
        <f t="shared" si="5"/>
        <v>0</v>
      </c>
      <c r="K1860" s="204" t="str">
        <f t="shared" si="6"/>
        <v>#DIV/0!</v>
      </c>
      <c r="L1860" s="54" t="str">
        <f>CONCATENATE("Adding $",ROUND(B1860/1000,1),"K actually added $",ROUND((B1860+(J1860-'SS taxation calculator'!$G$8))/1000,1),"K")</f>
        <v>Adding $801K actually added $801K</v>
      </c>
      <c r="M1860" s="61">
        <f>'SS taxation calculator'!$C$7+'SS taxation calculator'!$C$8+'SS taxation calculator'!$C$9+B1860</f>
        <v>801000</v>
      </c>
      <c r="N1860" s="55">
        <f>J1860+B1860+'SS taxation calculator'!$C$7</f>
        <v>801000</v>
      </c>
      <c r="O1860" s="55">
        <f t="shared" si="15"/>
        <v>31500</v>
      </c>
      <c r="P1860" s="132">
        <f>VLOOKUP('SS taxation calculator'!$C$12,'SS taxation calculator'!$BC$6:$BF$16,3,FALSE)</f>
        <v>0</v>
      </c>
      <c r="Q1860" s="132">
        <f>VLOOKUP('SS taxation calculator'!$C$12,'SS taxation calculator'!$BC$6:$BF$16,4,FALSE)</f>
        <v>0</v>
      </c>
      <c r="R1860" s="132">
        <f t="shared" si="8"/>
        <v>1</v>
      </c>
      <c r="S1860" s="205">
        <f>VLOOKUP('SS taxation calculator'!$C$12,'SS taxation calculator'!$BC$6:$BF$16,2,FALSE)</f>
        <v>0</v>
      </c>
      <c r="T1860" s="132">
        <f t="shared" si="9"/>
        <v>0</v>
      </c>
    </row>
    <row r="1861" ht="15.75" customHeight="1">
      <c r="A1861" s="55">
        <f t="shared" si="19"/>
        <v>770500</v>
      </c>
      <c r="B1861" s="52">
        <f t="shared" si="14"/>
        <v>802000</v>
      </c>
      <c r="C1861" s="51">
        <f>'SS taxation calculator'!$G$7</f>
        <v>0</v>
      </c>
      <c r="D1861" s="52">
        <f>'SS taxation calculator'!$C$7+B1861+'SS taxation calculator'!$C$8+'SS taxation calculator'!$C$9*0.5-'Line By Line'!$E$12</f>
        <v>802000</v>
      </c>
      <c r="E1861" s="52">
        <f>IF(D1861&lt;'Line By Line'!$E$14,0,MIN(D1861-'Line By Line'!$E$14,'Line By Line'!$E$16))</f>
        <v>12000</v>
      </c>
      <c r="F1861" s="52">
        <f t="shared" si="3"/>
        <v>0</v>
      </c>
      <c r="G1861" s="51" t="str">
        <f t="shared" si="4"/>
        <v>50% of All SS</v>
      </c>
      <c r="H1861" s="51">
        <f>IF('Line By Line'!$E$14&lt;D1861,D1861-'Line By Line'!$E$14-E1861,0)</f>
        <v>758000</v>
      </c>
      <c r="I1861" s="52">
        <f>H1861*'SS taxation calculator'!$E$32</f>
        <v>644300</v>
      </c>
      <c r="J1861" s="52">
        <f t="shared" si="5"/>
        <v>0</v>
      </c>
      <c r="K1861" s="204" t="str">
        <f t="shared" si="6"/>
        <v>#DIV/0!</v>
      </c>
      <c r="L1861" s="54" t="str">
        <f>CONCATENATE("Adding $",ROUND(B1861/1000,1),"K actually added $",ROUND((B1861+(J1861-'SS taxation calculator'!$G$8))/1000,1),"K")</f>
        <v>Adding $802K actually added $802K</v>
      </c>
      <c r="M1861" s="61">
        <f>'SS taxation calculator'!$C$7+'SS taxation calculator'!$C$8+'SS taxation calculator'!$C$9+B1861</f>
        <v>802000</v>
      </c>
      <c r="N1861" s="55">
        <f>J1861+B1861+'SS taxation calculator'!$C$7</f>
        <v>802000</v>
      </c>
      <c r="O1861" s="55">
        <f t="shared" si="15"/>
        <v>31500</v>
      </c>
      <c r="P1861" s="132">
        <f>VLOOKUP('SS taxation calculator'!$C$12,'SS taxation calculator'!$BC$6:$BF$16,3,FALSE)</f>
        <v>0</v>
      </c>
      <c r="Q1861" s="132">
        <f>VLOOKUP('SS taxation calculator'!$C$12,'SS taxation calculator'!$BC$6:$BF$16,4,FALSE)</f>
        <v>0</v>
      </c>
      <c r="R1861" s="132">
        <f t="shared" si="8"/>
        <v>1</v>
      </c>
      <c r="S1861" s="205">
        <f>VLOOKUP('SS taxation calculator'!$C$12,'SS taxation calculator'!$BC$6:$BF$16,2,FALSE)</f>
        <v>0</v>
      </c>
      <c r="T1861" s="132">
        <f t="shared" si="9"/>
        <v>0</v>
      </c>
    </row>
    <row r="1862" ht="15.75" customHeight="1">
      <c r="A1862" s="55">
        <f t="shared" si="19"/>
        <v>771500</v>
      </c>
      <c r="B1862" s="52">
        <f t="shared" si="14"/>
        <v>803000</v>
      </c>
      <c r="C1862" s="51">
        <f>'SS taxation calculator'!$G$7</f>
        <v>0</v>
      </c>
      <c r="D1862" s="52">
        <f>'SS taxation calculator'!$C$7+B1862+'SS taxation calculator'!$C$8+'SS taxation calculator'!$C$9*0.5-'Line By Line'!$E$12</f>
        <v>803000</v>
      </c>
      <c r="E1862" s="52">
        <f>IF(D1862&lt;'Line By Line'!$E$14,0,MIN(D1862-'Line By Line'!$E$14,'Line By Line'!$E$16))</f>
        <v>12000</v>
      </c>
      <c r="F1862" s="52">
        <f t="shared" si="3"/>
        <v>0</v>
      </c>
      <c r="G1862" s="51" t="str">
        <f t="shared" si="4"/>
        <v>50% of All SS</v>
      </c>
      <c r="H1862" s="51">
        <f>IF('Line By Line'!$E$14&lt;D1862,D1862-'Line By Line'!$E$14-E1862,0)</f>
        <v>759000</v>
      </c>
      <c r="I1862" s="52">
        <f>H1862*'SS taxation calculator'!$E$32</f>
        <v>645150</v>
      </c>
      <c r="J1862" s="52">
        <f t="shared" si="5"/>
        <v>0</v>
      </c>
      <c r="K1862" s="204" t="str">
        <f t="shared" si="6"/>
        <v>#DIV/0!</v>
      </c>
      <c r="L1862" s="54" t="str">
        <f>CONCATENATE("Adding $",ROUND(B1862/1000,1),"K actually added $",ROUND((B1862+(J1862-'SS taxation calculator'!$G$8))/1000,1),"K")</f>
        <v>Adding $803K actually added $803K</v>
      </c>
      <c r="M1862" s="61">
        <f>'SS taxation calculator'!$C$7+'SS taxation calculator'!$C$8+'SS taxation calculator'!$C$9+B1862</f>
        <v>803000</v>
      </c>
      <c r="N1862" s="55">
        <f>J1862+B1862+'SS taxation calculator'!$C$7</f>
        <v>803000</v>
      </c>
      <c r="O1862" s="55">
        <f t="shared" si="15"/>
        <v>31500</v>
      </c>
      <c r="P1862" s="132">
        <f>VLOOKUP('SS taxation calculator'!$C$12,'SS taxation calculator'!$BC$6:$BF$16,3,FALSE)</f>
        <v>0</v>
      </c>
      <c r="Q1862" s="132">
        <f>VLOOKUP('SS taxation calculator'!$C$12,'SS taxation calculator'!$BC$6:$BF$16,4,FALSE)</f>
        <v>0</v>
      </c>
      <c r="R1862" s="132">
        <f t="shared" si="8"/>
        <v>1</v>
      </c>
      <c r="S1862" s="205">
        <f>VLOOKUP('SS taxation calculator'!$C$12,'SS taxation calculator'!$BC$6:$BF$16,2,FALSE)</f>
        <v>0</v>
      </c>
      <c r="T1862" s="132">
        <f t="shared" si="9"/>
        <v>0</v>
      </c>
    </row>
    <row r="1863" ht="15.75" customHeight="1">
      <c r="A1863" s="55">
        <f t="shared" si="19"/>
        <v>772500</v>
      </c>
      <c r="B1863" s="52">
        <f t="shared" si="14"/>
        <v>804000</v>
      </c>
      <c r="C1863" s="51">
        <f>'SS taxation calculator'!$G$7</f>
        <v>0</v>
      </c>
      <c r="D1863" s="52">
        <f>'SS taxation calculator'!$C$7+B1863+'SS taxation calculator'!$C$8+'SS taxation calculator'!$C$9*0.5-'Line By Line'!$E$12</f>
        <v>804000</v>
      </c>
      <c r="E1863" s="52">
        <f>IF(D1863&lt;'Line By Line'!$E$14,0,MIN(D1863-'Line By Line'!$E$14,'Line By Line'!$E$16))</f>
        <v>12000</v>
      </c>
      <c r="F1863" s="52">
        <f t="shared" si="3"/>
        <v>0</v>
      </c>
      <c r="G1863" s="51" t="str">
        <f t="shared" si="4"/>
        <v>50% of All SS</v>
      </c>
      <c r="H1863" s="51">
        <f>IF('Line By Line'!$E$14&lt;D1863,D1863-'Line By Line'!$E$14-E1863,0)</f>
        <v>760000</v>
      </c>
      <c r="I1863" s="52">
        <f>H1863*'SS taxation calculator'!$E$32</f>
        <v>646000</v>
      </c>
      <c r="J1863" s="52">
        <f t="shared" si="5"/>
        <v>0</v>
      </c>
      <c r="K1863" s="204" t="str">
        <f t="shared" si="6"/>
        <v>#DIV/0!</v>
      </c>
      <c r="L1863" s="54" t="str">
        <f>CONCATENATE("Adding $",ROUND(B1863/1000,1),"K actually added $",ROUND((B1863+(J1863-'SS taxation calculator'!$G$8))/1000,1),"K")</f>
        <v>Adding $804K actually added $804K</v>
      </c>
      <c r="M1863" s="61">
        <f>'SS taxation calculator'!$C$7+'SS taxation calculator'!$C$8+'SS taxation calculator'!$C$9+B1863</f>
        <v>804000</v>
      </c>
      <c r="N1863" s="55">
        <f>J1863+B1863+'SS taxation calculator'!$C$7</f>
        <v>804000</v>
      </c>
      <c r="O1863" s="55">
        <f t="shared" si="15"/>
        <v>31500</v>
      </c>
      <c r="P1863" s="132">
        <f>VLOOKUP('SS taxation calculator'!$C$12,'SS taxation calculator'!$BC$6:$BF$16,3,FALSE)</f>
        <v>0</v>
      </c>
      <c r="Q1863" s="132">
        <f>VLOOKUP('SS taxation calculator'!$C$12,'SS taxation calculator'!$BC$6:$BF$16,4,FALSE)</f>
        <v>0</v>
      </c>
      <c r="R1863" s="132">
        <f t="shared" si="8"/>
        <v>1</v>
      </c>
      <c r="S1863" s="205">
        <f>VLOOKUP('SS taxation calculator'!$C$12,'SS taxation calculator'!$BC$6:$BF$16,2,FALSE)</f>
        <v>0</v>
      </c>
      <c r="T1863" s="132">
        <f t="shared" si="9"/>
        <v>0</v>
      </c>
    </row>
    <row r="1864" ht="15.75" customHeight="1">
      <c r="A1864" s="55">
        <f t="shared" si="19"/>
        <v>773500</v>
      </c>
      <c r="B1864" s="52">
        <f t="shared" si="14"/>
        <v>805000</v>
      </c>
      <c r="C1864" s="51">
        <f>'SS taxation calculator'!$G$7</f>
        <v>0</v>
      </c>
      <c r="D1864" s="52">
        <f>'SS taxation calculator'!$C$7+B1864+'SS taxation calculator'!$C$8+'SS taxation calculator'!$C$9*0.5-'Line By Line'!$E$12</f>
        <v>805000</v>
      </c>
      <c r="E1864" s="52">
        <f>IF(D1864&lt;'Line By Line'!$E$14,0,MIN(D1864-'Line By Line'!$E$14,'Line By Line'!$E$16))</f>
        <v>12000</v>
      </c>
      <c r="F1864" s="52">
        <f t="shared" si="3"/>
        <v>0</v>
      </c>
      <c r="G1864" s="51" t="str">
        <f t="shared" si="4"/>
        <v>50% of All SS</v>
      </c>
      <c r="H1864" s="51">
        <f>IF('Line By Line'!$E$14&lt;D1864,D1864-'Line By Line'!$E$14-E1864,0)</f>
        <v>761000</v>
      </c>
      <c r="I1864" s="52">
        <f>H1864*'SS taxation calculator'!$E$32</f>
        <v>646850</v>
      </c>
      <c r="J1864" s="52">
        <f t="shared" si="5"/>
        <v>0</v>
      </c>
      <c r="K1864" s="204" t="str">
        <f t="shared" si="6"/>
        <v>#DIV/0!</v>
      </c>
      <c r="L1864" s="54" t="str">
        <f>CONCATENATE("Adding $",ROUND(B1864/1000,1),"K actually added $",ROUND((B1864+(J1864-'SS taxation calculator'!$G$8))/1000,1),"K")</f>
        <v>Adding $805K actually added $805K</v>
      </c>
      <c r="M1864" s="61">
        <f>'SS taxation calculator'!$C$7+'SS taxation calculator'!$C$8+'SS taxation calculator'!$C$9+B1864</f>
        <v>805000</v>
      </c>
      <c r="N1864" s="55">
        <f>J1864+B1864+'SS taxation calculator'!$C$7</f>
        <v>805000</v>
      </c>
      <c r="O1864" s="55">
        <f t="shared" si="15"/>
        <v>31500</v>
      </c>
      <c r="P1864" s="132">
        <f>VLOOKUP('SS taxation calculator'!$C$12,'SS taxation calculator'!$BC$6:$BF$16,3,FALSE)</f>
        <v>0</v>
      </c>
      <c r="Q1864" s="132">
        <f>VLOOKUP('SS taxation calculator'!$C$12,'SS taxation calculator'!$BC$6:$BF$16,4,FALSE)</f>
        <v>0</v>
      </c>
      <c r="R1864" s="132">
        <f t="shared" si="8"/>
        <v>1</v>
      </c>
      <c r="S1864" s="205">
        <f>VLOOKUP('SS taxation calculator'!$C$12,'SS taxation calculator'!$BC$6:$BF$16,2,FALSE)</f>
        <v>0</v>
      </c>
      <c r="T1864" s="132">
        <f t="shared" si="9"/>
        <v>0</v>
      </c>
    </row>
    <row r="1865" ht="15.75" customHeight="1">
      <c r="A1865" s="55">
        <f t="shared" si="19"/>
        <v>774500</v>
      </c>
      <c r="B1865" s="52">
        <f t="shared" si="14"/>
        <v>806000</v>
      </c>
      <c r="C1865" s="51">
        <f>'SS taxation calculator'!$G$7</f>
        <v>0</v>
      </c>
      <c r="D1865" s="52">
        <f>'SS taxation calculator'!$C$7+B1865+'SS taxation calculator'!$C$8+'SS taxation calculator'!$C$9*0.5-'Line By Line'!$E$12</f>
        <v>806000</v>
      </c>
      <c r="E1865" s="52">
        <f>IF(D1865&lt;'Line By Line'!$E$14,0,MIN(D1865-'Line By Line'!$E$14,'Line By Line'!$E$16))</f>
        <v>12000</v>
      </c>
      <c r="F1865" s="52">
        <f t="shared" si="3"/>
        <v>0</v>
      </c>
      <c r="G1865" s="51" t="str">
        <f t="shared" si="4"/>
        <v>50% of All SS</v>
      </c>
      <c r="H1865" s="51">
        <f>IF('Line By Line'!$E$14&lt;D1865,D1865-'Line By Line'!$E$14-E1865,0)</f>
        <v>762000</v>
      </c>
      <c r="I1865" s="52">
        <f>H1865*'SS taxation calculator'!$E$32</f>
        <v>647700</v>
      </c>
      <c r="J1865" s="52">
        <f t="shared" si="5"/>
        <v>0</v>
      </c>
      <c r="K1865" s="204" t="str">
        <f t="shared" si="6"/>
        <v>#DIV/0!</v>
      </c>
      <c r="L1865" s="54" t="str">
        <f>CONCATENATE("Adding $",ROUND(B1865/1000,1),"K actually added $",ROUND((B1865+(J1865-'SS taxation calculator'!$G$8))/1000,1),"K")</f>
        <v>Adding $806K actually added $806K</v>
      </c>
      <c r="M1865" s="61">
        <f>'SS taxation calculator'!$C$7+'SS taxation calculator'!$C$8+'SS taxation calculator'!$C$9+B1865</f>
        <v>806000</v>
      </c>
      <c r="N1865" s="55">
        <f>J1865+B1865+'SS taxation calculator'!$C$7</f>
        <v>806000</v>
      </c>
      <c r="O1865" s="55">
        <f t="shared" si="15"/>
        <v>31500</v>
      </c>
      <c r="P1865" s="132">
        <f>VLOOKUP('SS taxation calculator'!$C$12,'SS taxation calculator'!$BC$6:$BF$16,3,FALSE)</f>
        <v>0</v>
      </c>
      <c r="Q1865" s="132">
        <f>VLOOKUP('SS taxation calculator'!$C$12,'SS taxation calculator'!$BC$6:$BF$16,4,FALSE)</f>
        <v>0</v>
      </c>
      <c r="R1865" s="132">
        <f t="shared" si="8"/>
        <v>1</v>
      </c>
      <c r="S1865" s="205">
        <f>VLOOKUP('SS taxation calculator'!$C$12,'SS taxation calculator'!$BC$6:$BF$16,2,FALSE)</f>
        <v>0</v>
      </c>
      <c r="T1865" s="132">
        <f t="shared" si="9"/>
        <v>0</v>
      </c>
    </row>
    <row r="1866" ht="15.75" customHeight="1">
      <c r="A1866" s="55">
        <f t="shared" si="19"/>
        <v>775500</v>
      </c>
      <c r="B1866" s="52">
        <f t="shared" si="14"/>
        <v>807000</v>
      </c>
      <c r="C1866" s="51">
        <f>'SS taxation calculator'!$G$7</f>
        <v>0</v>
      </c>
      <c r="D1866" s="52">
        <f>'SS taxation calculator'!$C$7+B1866+'SS taxation calculator'!$C$8+'SS taxation calculator'!$C$9*0.5-'Line By Line'!$E$12</f>
        <v>807000</v>
      </c>
      <c r="E1866" s="52">
        <f>IF(D1866&lt;'Line By Line'!$E$14,0,MIN(D1866-'Line By Line'!$E$14,'Line By Line'!$E$16))</f>
        <v>12000</v>
      </c>
      <c r="F1866" s="52">
        <f t="shared" si="3"/>
        <v>0</v>
      </c>
      <c r="G1866" s="51" t="str">
        <f t="shared" si="4"/>
        <v>50% of All SS</v>
      </c>
      <c r="H1866" s="51">
        <f>IF('Line By Line'!$E$14&lt;D1866,D1866-'Line By Line'!$E$14-E1866,0)</f>
        <v>763000</v>
      </c>
      <c r="I1866" s="52">
        <f>H1866*'SS taxation calculator'!$E$32</f>
        <v>648550</v>
      </c>
      <c r="J1866" s="52">
        <f t="shared" si="5"/>
        <v>0</v>
      </c>
      <c r="K1866" s="204" t="str">
        <f t="shared" si="6"/>
        <v>#DIV/0!</v>
      </c>
      <c r="L1866" s="54" t="str">
        <f>CONCATENATE("Adding $",ROUND(B1866/1000,1),"K actually added $",ROUND((B1866+(J1866-'SS taxation calculator'!$G$8))/1000,1),"K")</f>
        <v>Adding $807K actually added $807K</v>
      </c>
      <c r="M1866" s="61">
        <f>'SS taxation calculator'!$C$7+'SS taxation calculator'!$C$8+'SS taxation calculator'!$C$9+B1866</f>
        <v>807000</v>
      </c>
      <c r="N1866" s="55">
        <f>J1866+B1866+'SS taxation calculator'!$C$7</f>
        <v>807000</v>
      </c>
      <c r="O1866" s="55">
        <f t="shared" si="15"/>
        <v>31500</v>
      </c>
      <c r="P1866" s="132">
        <f>VLOOKUP('SS taxation calculator'!$C$12,'SS taxation calculator'!$BC$6:$BF$16,3,FALSE)</f>
        <v>0</v>
      </c>
      <c r="Q1866" s="132">
        <f>VLOOKUP('SS taxation calculator'!$C$12,'SS taxation calculator'!$BC$6:$BF$16,4,FALSE)</f>
        <v>0</v>
      </c>
      <c r="R1866" s="132">
        <f t="shared" si="8"/>
        <v>1</v>
      </c>
      <c r="S1866" s="205">
        <f>VLOOKUP('SS taxation calculator'!$C$12,'SS taxation calculator'!$BC$6:$BF$16,2,FALSE)</f>
        <v>0</v>
      </c>
      <c r="T1866" s="132">
        <f t="shared" si="9"/>
        <v>0</v>
      </c>
    </row>
    <row r="1867" ht="15.75" customHeight="1">
      <c r="A1867" s="55">
        <f t="shared" si="19"/>
        <v>776500</v>
      </c>
      <c r="B1867" s="52">
        <f t="shared" si="14"/>
        <v>808000</v>
      </c>
      <c r="C1867" s="51">
        <f>'SS taxation calculator'!$G$7</f>
        <v>0</v>
      </c>
      <c r="D1867" s="52">
        <f>'SS taxation calculator'!$C$7+B1867+'SS taxation calculator'!$C$8+'SS taxation calculator'!$C$9*0.5-'Line By Line'!$E$12</f>
        <v>808000</v>
      </c>
      <c r="E1867" s="52">
        <f>IF(D1867&lt;'Line By Line'!$E$14,0,MIN(D1867-'Line By Line'!$E$14,'Line By Line'!$E$16))</f>
        <v>12000</v>
      </c>
      <c r="F1867" s="52">
        <f t="shared" si="3"/>
        <v>0</v>
      </c>
      <c r="G1867" s="51" t="str">
        <f t="shared" si="4"/>
        <v>50% of All SS</v>
      </c>
      <c r="H1867" s="51">
        <f>IF('Line By Line'!$E$14&lt;D1867,D1867-'Line By Line'!$E$14-E1867,0)</f>
        <v>764000</v>
      </c>
      <c r="I1867" s="52">
        <f>H1867*'SS taxation calculator'!$E$32</f>
        <v>649400</v>
      </c>
      <c r="J1867" s="52">
        <f t="shared" si="5"/>
        <v>0</v>
      </c>
      <c r="K1867" s="204" t="str">
        <f t="shared" si="6"/>
        <v>#DIV/0!</v>
      </c>
      <c r="L1867" s="54" t="str">
        <f>CONCATENATE("Adding $",ROUND(B1867/1000,1),"K actually added $",ROUND((B1867+(J1867-'SS taxation calculator'!$G$8))/1000,1),"K")</f>
        <v>Adding $808K actually added $808K</v>
      </c>
      <c r="M1867" s="61">
        <f>'SS taxation calculator'!$C$7+'SS taxation calculator'!$C$8+'SS taxation calculator'!$C$9+B1867</f>
        <v>808000</v>
      </c>
      <c r="N1867" s="55">
        <f>J1867+B1867+'SS taxation calculator'!$C$7</f>
        <v>808000</v>
      </c>
      <c r="O1867" s="55">
        <f t="shared" si="15"/>
        <v>31500</v>
      </c>
      <c r="P1867" s="132">
        <f>VLOOKUP('SS taxation calculator'!$C$12,'SS taxation calculator'!$BC$6:$BF$16,3,FALSE)</f>
        <v>0</v>
      </c>
      <c r="Q1867" s="132">
        <f>VLOOKUP('SS taxation calculator'!$C$12,'SS taxation calculator'!$BC$6:$BF$16,4,FALSE)</f>
        <v>0</v>
      </c>
      <c r="R1867" s="132">
        <f t="shared" si="8"/>
        <v>1</v>
      </c>
      <c r="S1867" s="205">
        <f>VLOOKUP('SS taxation calculator'!$C$12,'SS taxation calculator'!$BC$6:$BF$16,2,FALSE)</f>
        <v>0</v>
      </c>
      <c r="T1867" s="132">
        <f t="shared" si="9"/>
        <v>0</v>
      </c>
    </row>
    <row r="1868" ht="15.75" customHeight="1">
      <c r="A1868" s="55">
        <f t="shared" si="19"/>
        <v>777500</v>
      </c>
      <c r="B1868" s="52">
        <f t="shared" si="14"/>
        <v>809000</v>
      </c>
      <c r="C1868" s="51">
        <f>'SS taxation calculator'!$G$7</f>
        <v>0</v>
      </c>
      <c r="D1868" s="52">
        <f>'SS taxation calculator'!$C$7+B1868+'SS taxation calculator'!$C$8+'SS taxation calculator'!$C$9*0.5-'Line By Line'!$E$12</f>
        <v>809000</v>
      </c>
      <c r="E1868" s="52">
        <f>IF(D1868&lt;'Line By Line'!$E$14,0,MIN(D1868-'Line By Line'!$E$14,'Line By Line'!$E$16))</f>
        <v>12000</v>
      </c>
      <c r="F1868" s="52">
        <f t="shared" si="3"/>
        <v>0</v>
      </c>
      <c r="G1868" s="51" t="str">
        <f t="shared" si="4"/>
        <v>50% of All SS</v>
      </c>
      <c r="H1868" s="51">
        <f>IF('Line By Line'!$E$14&lt;D1868,D1868-'Line By Line'!$E$14-E1868,0)</f>
        <v>765000</v>
      </c>
      <c r="I1868" s="52">
        <f>H1868*'SS taxation calculator'!$E$32</f>
        <v>650250</v>
      </c>
      <c r="J1868" s="52">
        <f t="shared" si="5"/>
        <v>0</v>
      </c>
      <c r="K1868" s="204" t="str">
        <f t="shared" si="6"/>
        <v>#DIV/0!</v>
      </c>
      <c r="L1868" s="54" t="str">
        <f>CONCATENATE("Adding $",ROUND(B1868/1000,1),"K actually added $",ROUND((B1868+(J1868-'SS taxation calculator'!$G$8))/1000,1),"K")</f>
        <v>Adding $809K actually added $809K</v>
      </c>
      <c r="M1868" s="61">
        <f>'SS taxation calculator'!$C$7+'SS taxation calculator'!$C$8+'SS taxation calculator'!$C$9+B1868</f>
        <v>809000</v>
      </c>
      <c r="N1868" s="55">
        <f>J1868+B1868+'SS taxation calculator'!$C$7</f>
        <v>809000</v>
      </c>
      <c r="O1868" s="55">
        <f t="shared" si="15"/>
        <v>31500</v>
      </c>
      <c r="P1868" s="132">
        <f>VLOOKUP('SS taxation calculator'!$C$12,'SS taxation calculator'!$BC$6:$BF$16,3,FALSE)</f>
        <v>0</v>
      </c>
      <c r="Q1868" s="132">
        <f>VLOOKUP('SS taxation calculator'!$C$12,'SS taxation calculator'!$BC$6:$BF$16,4,FALSE)</f>
        <v>0</v>
      </c>
      <c r="R1868" s="132">
        <f t="shared" si="8"/>
        <v>1</v>
      </c>
      <c r="S1868" s="205">
        <f>VLOOKUP('SS taxation calculator'!$C$12,'SS taxation calculator'!$BC$6:$BF$16,2,FALSE)</f>
        <v>0</v>
      </c>
      <c r="T1868" s="132">
        <f t="shared" si="9"/>
        <v>0</v>
      </c>
    </row>
    <row r="1869" ht="15.75" customHeight="1">
      <c r="A1869" s="55">
        <f t="shared" si="19"/>
        <v>778500</v>
      </c>
      <c r="B1869" s="52">
        <f t="shared" si="14"/>
        <v>810000</v>
      </c>
      <c r="C1869" s="51">
        <f>'SS taxation calculator'!$G$7</f>
        <v>0</v>
      </c>
      <c r="D1869" s="52">
        <f>'SS taxation calculator'!$C$7+B1869+'SS taxation calculator'!$C$8+'SS taxation calculator'!$C$9*0.5-'Line By Line'!$E$12</f>
        <v>810000</v>
      </c>
      <c r="E1869" s="52">
        <f>IF(D1869&lt;'Line By Line'!$E$14,0,MIN(D1869-'Line By Line'!$E$14,'Line By Line'!$E$16))</f>
        <v>12000</v>
      </c>
      <c r="F1869" s="52">
        <f t="shared" si="3"/>
        <v>0</v>
      </c>
      <c r="G1869" s="51" t="str">
        <f t="shared" si="4"/>
        <v>50% of All SS</v>
      </c>
      <c r="H1869" s="51">
        <f>IF('Line By Line'!$E$14&lt;D1869,D1869-'Line By Line'!$E$14-E1869,0)</f>
        <v>766000</v>
      </c>
      <c r="I1869" s="52">
        <f>H1869*'SS taxation calculator'!$E$32</f>
        <v>651100</v>
      </c>
      <c r="J1869" s="52">
        <f t="shared" si="5"/>
        <v>0</v>
      </c>
      <c r="K1869" s="204" t="str">
        <f t="shared" si="6"/>
        <v>#DIV/0!</v>
      </c>
      <c r="L1869" s="54" t="str">
        <f>CONCATENATE("Adding $",ROUND(B1869/1000,1),"K actually added $",ROUND((B1869+(J1869-'SS taxation calculator'!$G$8))/1000,1),"K")</f>
        <v>Adding $810K actually added $810K</v>
      </c>
      <c r="M1869" s="61">
        <f>'SS taxation calculator'!$C$7+'SS taxation calculator'!$C$8+'SS taxation calculator'!$C$9+B1869</f>
        <v>810000</v>
      </c>
      <c r="N1869" s="55">
        <f>J1869+B1869+'SS taxation calculator'!$C$7</f>
        <v>810000</v>
      </c>
      <c r="O1869" s="55">
        <f t="shared" si="15"/>
        <v>31500</v>
      </c>
      <c r="P1869" s="132">
        <f>VLOOKUP('SS taxation calculator'!$C$12,'SS taxation calculator'!$BC$6:$BF$16,3,FALSE)</f>
        <v>0</v>
      </c>
      <c r="Q1869" s="132">
        <f>VLOOKUP('SS taxation calculator'!$C$12,'SS taxation calculator'!$BC$6:$BF$16,4,FALSE)</f>
        <v>0</v>
      </c>
      <c r="R1869" s="132">
        <f t="shared" si="8"/>
        <v>1</v>
      </c>
      <c r="S1869" s="205">
        <f>VLOOKUP('SS taxation calculator'!$C$12,'SS taxation calculator'!$BC$6:$BF$16,2,FALSE)</f>
        <v>0</v>
      </c>
      <c r="T1869" s="132">
        <f t="shared" si="9"/>
        <v>0</v>
      </c>
    </row>
    <row r="1870" ht="15.75" customHeight="1">
      <c r="A1870" s="55">
        <f t="shared" si="19"/>
        <v>779500</v>
      </c>
      <c r="B1870" s="52">
        <f t="shared" si="14"/>
        <v>811000</v>
      </c>
      <c r="C1870" s="51">
        <f>'SS taxation calculator'!$G$7</f>
        <v>0</v>
      </c>
      <c r="D1870" s="52">
        <f>'SS taxation calculator'!$C$7+B1870+'SS taxation calculator'!$C$8+'SS taxation calculator'!$C$9*0.5-'Line By Line'!$E$12</f>
        <v>811000</v>
      </c>
      <c r="E1870" s="52">
        <f>IF(D1870&lt;'Line By Line'!$E$14,0,MIN(D1870-'Line By Line'!$E$14,'Line By Line'!$E$16))</f>
        <v>12000</v>
      </c>
      <c r="F1870" s="52">
        <f t="shared" si="3"/>
        <v>0</v>
      </c>
      <c r="G1870" s="51" t="str">
        <f t="shared" si="4"/>
        <v>50% of All SS</v>
      </c>
      <c r="H1870" s="51">
        <f>IF('Line By Line'!$E$14&lt;D1870,D1870-'Line By Line'!$E$14-E1870,0)</f>
        <v>767000</v>
      </c>
      <c r="I1870" s="52">
        <f>H1870*'SS taxation calculator'!$E$32</f>
        <v>651950</v>
      </c>
      <c r="J1870" s="52">
        <f t="shared" si="5"/>
        <v>0</v>
      </c>
      <c r="K1870" s="204" t="str">
        <f t="shared" si="6"/>
        <v>#DIV/0!</v>
      </c>
      <c r="L1870" s="54" t="str">
        <f>CONCATENATE("Adding $",ROUND(B1870/1000,1),"K actually added $",ROUND((B1870+(J1870-'SS taxation calculator'!$G$8))/1000,1),"K")</f>
        <v>Adding $811K actually added $811K</v>
      </c>
      <c r="M1870" s="61">
        <f>'SS taxation calculator'!$C$7+'SS taxation calculator'!$C$8+'SS taxation calculator'!$C$9+B1870</f>
        <v>811000</v>
      </c>
      <c r="N1870" s="55">
        <f>J1870+B1870+'SS taxation calculator'!$C$7</f>
        <v>811000</v>
      </c>
      <c r="O1870" s="55">
        <f t="shared" si="15"/>
        <v>31500</v>
      </c>
      <c r="P1870" s="132">
        <f>VLOOKUP('SS taxation calculator'!$C$12,'SS taxation calculator'!$BC$6:$BF$16,3,FALSE)</f>
        <v>0</v>
      </c>
      <c r="Q1870" s="132">
        <f>VLOOKUP('SS taxation calculator'!$C$12,'SS taxation calculator'!$BC$6:$BF$16,4,FALSE)</f>
        <v>0</v>
      </c>
      <c r="R1870" s="132">
        <f t="shared" si="8"/>
        <v>1</v>
      </c>
      <c r="S1870" s="205">
        <f>VLOOKUP('SS taxation calculator'!$C$12,'SS taxation calculator'!$BC$6:$BF$16,2,FALSE)</f>
        <v>0</v>
      </c>
      <c r="T1870" s="132">
        <f t="shared" si="9"/>
        <v>0</v>
      </c>
    </row>
    <row r="1871" ht="15.75" customHeight="1">
      <c r="A1871" s="55">
        <f t="shared" si="19"/>
        <v>780500</v>
      </c>
      <c r="B1871" s="52">
        <f t="shared" si="14"/>
        <v>812000</v>
      </c>
      <c r="C1871" s="51">
        <f>'SS taxation calculator'!$G$7</f>
        <v>0</v>
      </c>
      <c r="D1871" s="52">
        <f>'SS taxation calculator'!$C$7+B1871+'SS taxation calculator'!$C$8+'SS taxation calculator'!$C$9*0.5-'Line By Line'!$E$12</f>
        <v>812000</v>
      </c>
      <c r="E1871" s="52">
        <f>IF(D1871&lt;'Line By Line'!$E$14,0,MIN(D1871-'Line By Line'!$E$14,'Line By Line'!$E$16))</f>
        <v>12000</v>
      </c>
      <c r="F1871" s="52">
        <f t="shared" si="3"/>
        <v>0</v>
      </c>
      <c r="G1871" s="51" t="str">
        <f t="shared" si="4"/>
        <v>50% of All SS</v>
      </c>
      <c r="H1871" s="51">
        <f>IF('Line By Line'!$E$14&lt;D1871,D1871-'Line By Line'!$E$14-E1871,0)</f>
        <v>768000</v>
      </c>
      <c r="I1871" s="52">
        <f>H1871*'SS taxation calculator'!$E$32</f>
        <v>652800</v>
      </c>
      <c r="J1871" s="52">
        <f t="shared" si="5"/>
        <v>0</v>
      </c>
      <c r="K1871" s="204" t="str">
        <f t="shared" si="6"/>
        <v>#DIV/0!</v>
      </c>
      <c r="L1871" s="54" t="str">
        <f>CONCATENATE("Adding $",ROUND(B1871/1000,1),"K actually added $",ROUND((B1871+(J1871-'SS taxation calculator'!$G$8))/1000,1),"K")</f>
        <v>Adding $812K actually added $812K</v>
      </c>
      <c r="M1871" s="61">
        <f>'SS taxation calculator'!$C$7+'SS taxation calculator'!$C$8+'SS taxation calculator'!$C$9+B1871</f>
        <v>812000</v>
      </c>
      <c r="N1871" s="55">
        <f>J1871+B1871+'SS taxation calculator'!$C$7</f>
        <v>812000</v>
      </c>
      <c r="O1871" s="55">
        <f t="shared" si="15"/>
        <v>31500</v>
      </c>
      <c r="P1871" s="132">
        <f>VLOOKUP('SS taxation calculator'!$C$12,'SS taxation calculator'!$BC$6:$BF$16,3,FALSE)</f>
        <v>0</v>
      </c>
      <c r="Q1871" s="132">
        <f>VLOOKUP('SS taxation calculator'!$C$12,'SS taxation calculator'!$BC$6:$BF$16,4,FALSE)</f>
        <v>0</v>
      </c>
      <c r="R1871" s="132">
        <f t="shared" si="8"/>
        <v>1</v>
      </c>
      <c r="S1871" s="205">
        <f>VLOOKUP('SS taxation calculator'!$C$12,'SS taxation calculator'!$BC$6:$BF$16,2,FALSE)</f>
        <v>0</v>
      </c>
      <c r="T1871" s="132">
        <f t="shared" si="9"/>
        <v>0</v>
      </c>
    </row>
    <row r="1872" ht="15.75" customHeight="1">
      <c r="A1872" s="55">
        <f t="shared" si="19"/>
        <v>781500</v>
      </c>
      <c r="B1872" s="52">
        <f t="shared" si="14"/>
        <v>813000</v>
      </c>
      <c r="C1872" s="51">
        <f>'SS taxation calculator'!$G$7</f>
        <v>0</v>
      </c>
      <c r="D1872" s="52">
        <f>'SS taxation calculator'!$C$7+B1872+'SS taxation calculator'!$C$8+'SS taxation calculator'!$C$9*0.5-'Line By Line'!$E$12</f>
        <v>813000</v>
      </c>
      <c r="E1872" s="52">
        <f>IF(D1872&lt;'Line By Line'!$E$14,0,MIN(D1872-'Line By Line'!$E$14,'Line By Line'!$E$16))</f>
        <v>12000</v>
      </c>
      <c r="F1872" s="52">
        <f t="shared" si="3"/>
        <v>0</v>
      </c>
      <c r="G1872" s="51" t="str">
        <f t="shared" si="4"/>
        <v>50% of All SS</v>
      </c>
      <c r="H1872" s="51">
        <f>IF('Line By Line'!$E$14&lt;D1872,D1872-'Line By Line'!$E$14-E1872,0)</f>
        <v>769000</v>
      </c>
      <c r="I1872" s="52">
        <f>H1872*'SS taxation calculator'!$E$32</f>
        <v>653650</v>
      </c>
      <c r="J1872" s="52">
        <f t="shared" si="5"/>
        <v>0</v>
      </c>
      <c r="K1872" s="204" t="str">
        <f t="shared" si="6"/>
        <v>#DIV/0!</v>
      </c>
      <c r="L1872" s="54" t="str">
        <f>CONCATENATE("Adding $",ROUND(B1872/1000,1),"K actually added $",ROUND((B1872+(J1872-'SS taxation calculator'!$G$8))/1000,1),"K")</f>
        <v>Adding $813K actually added $813K</v>
      </c>
      <c r="M1872" s="61">
        <f>'SS taxation calculator'!$C$7+'SS taxation calculator'!$C$8+'SS taxation calculator'!$C$9+B1872</f>
        <v>813000</v>
      </c>
      <c r="N1872" s="55">
        <f>J1872+B1872+'SS taxation calculator'!$C$7</f>
        <v>813000</v>
      </c>
      <c r="O1872" s="55">
        <f t="shared" si="15"/>
        <v>31500</v>
      </c>
      <c r="P1872" s="132">
        <f>VLOOKUP('SS taxation calculator'!$C$12,'SS taxation calculator'!$BC$6:$BF$16,3,FALSE)</f>
        <v>0</v>
      </c>
      <c r="Q1872" s="132">
        <f>VLOOKUP('SS taxation calculator'!$C$12,'SS taxation calculator'!$BC$6:$BF$16,4,FALSE)</f>
        <v>0</v>
      </c>
      <c r="R1872" s="132">
        <f t="shared" si="8"/>
        <v>1</v>
      </c>
      <c r="S1872" s="205">
        <f>VLOOKUP('SS taxation calculator'!$C$12,'SS taxation calculator'!$BC$6:$BF$16,2,FALSE)</f>
        <v>0</v>
      </c>
      <c r="T1872" s="132">
        <f t="shared" si="9"/>
        <v>0</v>
      </c>
    </row>
    <row r="1873" ht="15.75" customHeight="1">
      <c r="A1873" s="55">
        <f t="shared" si="19"/>
        <v>782500</v>
      </c>
      <c r="B1873" s="52">
        <f t="shared" si="14"/>
        <v>814000</v>
      </c>
      <c r="C1873" s="51">
        <f>'SS taxation calculator'!$G$7</f>
        <v>0</v>
      </c>
      <c r="D1873" s="52">
        <f>'SS taxation calculator'!$C$7+B1873+'SS taxation calculator'!$C$8+'SS taxation calculator'!$C$9*0.5-'Line By Line'!$E$12</f>
        <v>814000</v>
      </c>
      <c r="E1873" s="52">
        <f>IF(D1873&lt;'Line By Line'!$E$14,0,MIN(D1873-'Line By Line'!$E$14,'Line By Line'!$E$16))</f>
        <v>12000</v>
      </c>
      <c r="F1873" s="52">
        <f t="shared" si="3"/>
        <v>0</v>
      </c>
      <c r="G1873" s="51" t="str">
        <f t="shared" si="4"/>
        <v>50% of All SS</v>
      </c>
      <c r="H1873" s="51">
        <f>IF('Line By Line'!$E$14&lt;D1873,D1873-'Line By Line'!$E$14-E1873,0)</f>
        <v>770000</v>
      </c>
      <c r="I1873" s="52">
        <f>H1873*'SS taxation calculator'!$E$32</f>
        <v>654500</v>
      </c>
      <c r="J1873" s="52">
        <f t="shared" si="5"/>
        <v>0</v>
      </c>
      <c r="K1873" s="204" t="str">
        <f t="shared" si="6"/>
        <v>#DIV/0!</v>
      </c>
      <c r="L1873" s="54" t="str">
        <f>CONCATENATE("Adding $",ROUND(B1873/1000,1),"K actually added $",ROUND((B1873+(J1873-'SS taxation calculator'!$G$8))/1000,1),"K")</f>
        <v>Adding $814K actually added $814K</v>
      </c>
      <c r="M1873" s="61">
        <f>'SS taxation calculator'!$C$7+'SS taxation calculator'!$C$8+'SS taxation calculator'!$C$9+B1873</f>
        <v>814000</v>
      </c>
      <c r="N1873" s="55">
        <f>J1873+B1873+'SS taxation calculator'!$C$7</f>
        <v>814000</v>
      </c>
      <c r="O1873" s="55">
        <f t="shared" si="15"/>
        <v>31500</v>
      </c>
      <c r="P1873" s="132">
        <f>VLOOKUP('SS taxation calculator'!$C$12,'SS taxation calculator'!$BC$6:$BF$16,3,FALSE)</f>
        <v>0</v>
      </c>
      <c r="Q1873" s="132">
        <f>VLOOKUP('SS taxation calculator'!$C$12,'SS taxation calculator'!$BC$6:$BF$16,4,FALSE)</f>
        <v>0</v>
      </c>
      <c r="R1873" s="132">
        <f t="shared" si="8"/>
        <v>1</v>
      </c>
      <c r="S1873" s="205">
        <f>VLOOKUP('SS taxation calculator'!$C$12,'SS taxation calculator'!$BC$6:$BF$16,2,FALSE)</f>
        <v>0</v>
      </c>
      <c r="T1873" s="132">
        <f t="shared" si="9"/>
        <v>0</v>
      </c>
    </row>
    <row r="1874" ht="15.75" customHeight="1">
      <c r="A1874" s="55">
        <f t="shared" si="19"/>
        <v>783500</v>
      </c>
      <c r="B1874" s="52">
        <f t="shared" si="14"/>
        <v>815000</v>
      </c>
      <c r="C1874" s="51">
        <f>'SS taxation calculator'!$G$7</f>
        <v>0</v>
      </c>
      <c r="D1874" s="52">
        <f>'SS taxation calculator'!$C$7+B1874+'SS taxation calculator'!$C$8+'SS taxation calculator'!$C$9*0.5-'Line By Line'!$E$12</f>
        <v>815000</v>
      </c>
      <c r="E1874" s="52">
        <f>IF(D1874&lt;'Line By Line'!$E$14,0,MIN(D1874-'Line By Line'!$E$14,'Line By Line'!$E$16))</f>
        <v>12000</v>
      </c>
      <c r="F1874" s="52">
        <f t="shared" si="3"/>
        <v>0</v>
      </c>
      <c r="G1874" s="51" t="str">
        <f t="shared" si="4"/>
        <v>50% of All SS</v>
      </c>
      <c r="H1874" s="51">
        <f>IF('Line By Line'!$E$14&lt;D1874,D1874-'Line By Line'!$E$14-E1874,0)</f>
        <v>771000</v>
      </c>
      <c r="I1874" s="52">
        <f>H1874*'SS taxation calculator'!$E$32</f>
        <v>655350</v>
      </c>
      <c r="J1874" s="52">
        <f t="shared" si="5"/>
        <v>0</v>
      </c>
      <c r="K1874" s="204" t="str">
        <f t="shared" si="6"/>
        <v>#DIV/0!</v>
      </c>
      <c r="L1874" s="54" t="str">
        <f>CONCATENATE("Adding $",ROUND(B1874/1000,1),"K actually added $",ROUND((B1874+(J1874-'SS taxation calculator'!$G$8))/1000,1),"K")</f>
        <v>Adding $815K actually added $815K</v>
      </c>
      <c r="M1874" s="61">
        <f>'SS taxation calculator'!$C$7+'SS taxation calculator'!$C$8+'SS taxation calculator'!$C$9+B1874</f>
        <v>815000</v>
      </c>
      <c r="N1874" s="55">
        <f>J1874+B1874+'SS taxation calculator'!$C$7</f>
        <v>815000</v>
      </c>
      <c r="O1874" s="55">
        <f t="shared" si="15"/>
        <v>31500</v>
      </c>
      <c r="P1874" s="132">
        <f>VLOOKUP('SS taxation calculator'!$C$12,'SS taxation calculator'!$BC$6:$BF$16,3,FALSE)</f>
        <v>0</v>
      </c>
      <c r="Q1874" s="132">
        <f>VLOOKUP('SS taxation calculator'!$C$12,'SS taxation calculator'!$BC$6:$BF$16,4,FALSE)</f>
        <v>0</v>
      </c>
      <c r="R1874" s="132">
        <f t="shared" si="8"/>
        <v>1</v>
      </c>
      <c r="S1874" s="205">
        <f>VLOOKUP('SS taxation calculator'!$C$12,'SS taxation calculator'!$BC$6:$BF$16,2,FALSE)</f>
        <v>0</v>
      </c>
      <c r="T1874" s="132">
        <f t="shared" si="9"/>
        <v>0</v>
      </c>
    </row>
    <row r="1875" ht="15.75" customHeight="1">
      <c r="A1875" s="55">
        <f t="shared" si="19"/>
        <v>784500</v>
      </c>
      <c r="B1875" s="52">
        <f t="shared" si="14"/>
        <v>816000</v>
      </c>
      <c r="C1875" s="51">
        <f>'SS taxation calculator'!$G$7</f>
        <v>0</v>
      </c>
      <c r="D1875" s="52">
        <f>'SS taxation calculator'!$C$7+B1875+'SS taxation calculator'!$C$8+'SS taxation calculator'!$C$9*0.5-'Line By Line'!$E$12</f>
        <v>816000</v>
      </c>
      <c r="E1875" s="52">
        <f>IF(D1875&lt;'Line By Line'!$E$14,0,MIN(D1875-'Line By Line'!$E$14,'Line By Line'!$E$16))</f>
        <v>12000</v>
      </c>
      <c r="F1875" s="52">
        <f t="shared" si="3"/>
        <v>0</v>
      </c>
      <c r="G1875" s="51" t="str">
        <f t="shared" si="4"/>
        <v>50% of All SS</v>
      </c>
      <c r="H1875" s="51">
        <f>IF('Line By Line'!$E$14&lt;D1875,D1875-'Line By Line'!$E$14-E1875,0)</f>
        <v>772000</v>
      </c>
      <c r="I1875" s="52">
        <f>H1875*'SS taxation calculator'!$E$32</f>
        <v>656200</v>
      </c>
      <c r="J1875" s="52">
        <f t="shared" si="5"/>
        <v>0</v>
      </c>
      <c r="K1875" s="204" t="str">
        <f t="shared" si="6"/>
        <v>#DIV/0!</v>
      </c>
      <c r="L1875" s="54" t="str">
        <f>CONCATENATE("Adding $",ROUND(B1875/1000,1),"K actually added $",ROUND((B1875+(J1875-'SS taxation calculator'!$G$8))/1000,1),"K")</f>
        <v>Adding $816K actually added $816K</v>
      </c>
      <c r="M1875" s="61">
        <f>'SS taxation calculator'!$C$7+'SS taxation calculator'!$C$8+'SS taxation calculator'!$C$9+B1875</f>
        <v>816000</v>
      </c>
      <c r="N1875" s="55">
        <f>J1875+B1875+'SS taxation calculator'!$C$7</f>
        <v>816000</v>
      </c>
      <c r="O1875" s="55">
        <f t="shared" si="15"/>
        <v>31500</v>
      </c>
      <c r="P1875" s="132">
        <f>VLOOKUP('SS taxation calculator'!$C$12,'SS taxation calculator'!$BC$6:$BF$16,3,FALSE)</f>
        <v>0</v>
      </c>
      <c r="Q1875" s="132">
        <f>VLOOKUP('SS taxation calculator'!$C$12,'SS taxation calculator'!$BC$6:$BF$16,4,FALSE)</f>
        <v>0</v>
      </c>
      <c r="R1875" s="132">
        <f t="shared" si="8"/>
        <v>1</v>
      </c>
      <c r="S1875" s="205">
        <f>VLOOKUP('SS taxation calculator'!$C$12,'SS taxation calculator'!$BC$6:$BF$16,2,FALSE)</f>
        <v>0</v>
      </c>
      <c r="T1875" s="132">
        <f t="shared" si="9"/>
        <v>0</v>
      </c>
    </row>
    <row r="1876" ht="15.75" customHeight="1">
      <c r="A1876" s="55">
        <f t="shared" si="19"/>
        <v>785500</v>
      </c>
      <c r="B1876" s="52">
        <f t="shared" si="14"/>
        <v>817000</v>
      </c>
      <c r="C1876" s="51">
        <f>'SS taxation calculator'!$G$7</f>
        <v>0</v>
      </c>
      <c r="D1876" s="52">
        <f>'SS taxation calculator'!$C$7+B1876+'SS taxation calculator'!$C$8+'SS taxation calculator'!$C$9*0.5-'Line By Line'!$E$12</f>
        <v>817000</v>
      </c>
      <c r="E1876" s="52">
        <f>IF(D1876&lt;'Line By Line'!$E$14,0,MIN(D1876-'Line By Line'!$E$14,'Line By Line'!$E$16))</f>
        <v>12000</v>
      </c>
      <c r="F1876" s="52">
        <f t="shared" si="3"/>
        <v>0</v>
      </c>
      <c r="G1876" s="51" t="str">
        <f t="shared" si="4"/>
        <v>50% of All SS</v>
      </c>
      <c r="H1876" s="51">
        <f>IF('Line By Line'!$E$14&lt;D1876,D1876-'Line By Line'!$E$14-E1876,0)</f>
        <v>773000</v>
      </c>
      <c r="I1876" s="52">
        <f>H1876*'SS taxation calculator'!$E$32</f>
        <v>657050</v>
      </c>
      <c r="J1876" s="52">
        <f t="shared" si="5"/>
        <v>0</v>
      </c>
      <c r="K1876" s="204" t="str">
        <f t="shared" si="6"/>
        <v>#DIV/0!</v>
      </c>
      <c r="L1876" s="54" t="str">
        <f>CONCATENATE("Adding $",ROUND(B1876/1000,1),"K actually added $",ROUND((B1876+(J1876-'SS taxation calculator'!$G$8))/1000,1),"K")</f>
        <v>Adding $817K actually added $817K</v>
      </c>
      <c r="M1876" s="61">
        <f>'SS taxation calculator'!$C$7+'SS taxation calculator'!$C$8+'SS taxation calculator'!$C$9+B1876</f>
        <v>817000</v>
      </c>
      <c r="N1876" s="55">
        <f>J1876+B1876+'SS taxation calculator'!$C$7</f>
        <v>817000</v>
      </c>
      <c r="O1876" s="55">
        <f t="shared" si="15"/>
        <v>31500</v>
      </c>
      <c r="P1876" s="132">
        <f>VLOOKUP('SS taxation calculator'!$C$12,'SS taxation calculator'!$BC$6:$BF$16,3,FALSE)</f>
        <v>0</v>
      </c>
      <c r="Q1876" s="132">
        <f>VLOOKUP('SS taxation calculator'!$C$12,'SS taxation calculator'!$BC$6:$BF$16,4,FALSE)</f>
        <v>0</v>
      </c>
      <c r="R1876" s="132">
        <f t="shared" si="8"/>
        <v>1</v>
      </c>
      <c r="S1876" s="205">
        <f>VLOOKUP('SS taxation calculator'!$C$12,'SS taxation calculator'!$BC$6:$BF$16,2,FALSE)</f>
        <v>0</v>
      </c>
      <c r="T1876" s="132">
        <f t="shared" si="9"/>
        <v>0</v>
      </c>
    </row>
    <row r="1877" ht="15.75" customHeight="1">
      <c r="A1877" s="55">
        <f t="shared" si="19"/>
        <v>786500</v>
      </c>
      <c r="B1877" s="52">
        <f t="shared" si="14"/>
        <v>818000</v>
      </c>
      <c r="C1877" s="51">
        <f>'SS taxation calculator'!$G$7</f>
        <v>0</v>
      </c>
      <c r="D1877" s="52">
        <f>'SS taxation calculator'!$C$7+B1877+'SS taxation calculator'!$C$8+'SS taxation calculator'!$C$9*0.5-'Line By Line'!$E$12</f>
        <v>818000</v>
      </c>
      <c r="E1877" s="52">
        <f>IF(D1877&lt;'Line By Line'!$E$14,0,MIN(D1877-'Line By Line'!$E$14,'Line By Line'!$E$16))</f>
        <v>12000</v>
      </c>
      <c r="F1877" s="52">
        <f t="shared" si="3"/>
        <v>0</v>
      </c>
      <c r="G1877" s="51" t="str">
        <f t="shared" si="4"/>
        <v>50% of All SS</v>
      </c>
      <c r="H1877" s="51">
        <f>IF('Line By Line'!$E$14&lt;D1877,D1877-'Line By Line'!$E$14-E1877,0)</f>
        <v>774000</v>
      </c>
      <c r="I1877" s="52">
        <f>H1877*'SS taxation calculator'!$E$32</f>
        <v>657900</v>
      </c>
      <c r="J1877" s="52">
        <f t="shared" si="5"/>
        <v>0</v>
      </c>
      <c r="K1877" s="204" t="str">
        <f t="shared" si="6"/>
        <v>#DIV/0!</v>
      </c>
      <c r="L1877" s="54" t="str">
        <f>CONCATENATE("Adding $",ROUND(B1877/1000,1),"K actually added $",ROUND((B1877+(J1877-'SS taxation calculator'!$G$8))/1000,1),"K")</f>
        <v>Adding $818K actually added $818K</v>
      </c>
      <c r="M1877" s="61">
        <f>'SS taxation calculator'!$C$7+'SS taxation calculator'!$C$8+'SS taxation calculator'!$C$9+B1877</f>
        <v>818000</v>
      </c>
      <c r="N1877" s="55">
        <f>J1877+B1877+'SS taxation calculator'!$C$7</f>
        <v>818000</v>
      </c>
      <c r="O1877" s="55">
        <f t="shared" si="15"/>
        <v>31500</v>
      </c>
      <c r="P1877" s="132">
        <f>VLOOKUP('SS taxation calculator'!$C$12,'SS taxation calculator'!$BC$6:$BF$16,3,FALSE)</f>
        <v>0</v>
      </c>
      <c r="Q1877" s="132">
        <f>VLOOKUP('SS taxation calculator'!$C$12,'SS taxation calculator'!$BC$6:$BF$16,4,FALSE)</f>
        <v>0</v>
      </c>
      <c r="R1877" s="132">
        <f t="shared" si="8"/>
        <v>1</v>
      </c>
      <c r="S1877" s="205">
        <f>VLOOKUP('SS taxation calculator'!$C$12,'SS taxation calculator'!$BC$6:$BF$16,2,FALSE)</f>
        <v>0</v>
      </c>
      <c r="T1877" s="132">
        <f t="shared" si="9"/>
        <v>0</v>
      </c>
    </row>
    <row r="1878" ht="15.75" customHeight="1">
      <c r="A1878" s="55">
        <f t="shared" si="19"/>
        <v>787500</v>
      </c>
      <c r="B1878" s="52">
        <f t="shared" si="14"/>
        <v>819000</v>
      </c>
      <c r="C1878" s="51">
        <f>'SS taxation calculator'!$G$7</f>
        <v>0</v>
      </c>
      <c r="D1878" s="52">
        <f>'SS taxation calculator'!$C$7+B1878+'SS taxation calculator'!$C$8+'SS taxation calculator'!$C$9*0.5-'Line By Line'!$E$12</f>
        <v>819000</v>
      </c>
      <c r="E1878" s="52">
        <f>IF(D1878&lt;'Line By Line'!$E$14,0,MIN(D1878-'Line By Line'!$E$14,'Line By Line'!$E$16))</f>
        <v>12000</v>
      </c>
      <c r="F1878" s="52">
        <f t="shared" si="3"/>
        <v>0</v>
      </c>
      <c r="G1878" s="51" t="str">
        <f t="shared" si="4"/>
        <v>50% of All SS</v>
      </c>
      <c r="H1878" s="51">
        <f>IF('Line By Line'!$E$14&lt;D1878,D1878-'Line By Line'!$E$14-E1878,0)</f>
        <v>775000</v>
      </c>
      <c r="I1878" s="52">
        <f>H1878*'SS taxation calculator'!$E$32</f>
        <v>658750</v>
      </c>
      <c r="J1878" s="52">
        <f t="shared" si="5"/>
        <v>0</v>
      </c>
      <c r="K1878" s="204" t="str">
        <f t="shared" si="6"/>
        <v>#DIV/0!</v>
      </c>
      <c r="L1878" s="54" t="str">
        <f>CONCATENATE("Adding $",ROUND(B1878/1000,1),"K actually added $",ROUND((B1878+(J1878-'SS taxation calculator'!$G$8))/1000,1),"K")</f>
        <v>Adding $819K actually added $819K</v>
      </c>
      <c r="M1878" s="61">
        <f>'SS taxation calculator'!$C$7+'SS taxation calculator'!$C$8+'SS taxation calculator'!$C$9+B1878</f>
        <v>819000</v>
      </c>
      <c r="N1878" s="55">
        <f>J1878+B1878+'SS taxation calculator'!$C$7</f>
        <v>819000</v>
      </c>
      <c r="O1878" s="55">
        <f t="shared" si="15"/>
        <v>31500</v>
      </c>
      <c r="P1878" s="132">
        <f>VLOOKUP('SS taxation calculator'!$C$12,'SS taxation calculator'!$BC$6:$BF$16,3,FALSE)</f>
        <v>0</v>
      </c>
      <c r="Q1878" s="132">
        <f>VLOOKUP('SS taxation calculator'!$C$12,'SS taxation calculator'!$BC$6:$BF$16,4,FALSE)</f>
        <v>0</v>
      </c>
      <c r="R1878" s="132">
        <f t="shared" si="8"/>
        <v>1</v>
      </c>
      <c r="S1878" s="205">
        <f>VLOOKUP('SS taxation calculator'!$C$12,'SS taxation calculator'!$BC$6:$BF$16,2,FALSE)</f>
        <v>0</v>
      </c>
      <c r="T1878" s="132">
        <f t="shared" si="9"/>
        <v>0</v>
      </c>
    </row>
    <row r="1879" ht="15.75" customHeight="1">
      <c r="A1879" s="55">
        <f t="shared" si="19"/>
        <v>788500</v>
      </c>
      <c r="B1879" s="52">
        <f t="shared" si="14"/>
        <v>820000</v>
      </c>
      <c r="C1879" s="51">
        <f>'SS taxation calculator'!$G$7</f>
        <v>0</v>
      </c>
      <c r="D1879" s="52">
        <f>'SS taxation calculator'!$C$7+B1879+'SS taxation calculator'!$C$8+'SS taxation calculator'!$C$9*0.5-'Line By Line'!$E$12</f>
        <v>820000</v>
      </c>
      <c r="E1879" s="52">
        <f>IF(D1879&lt;'Line By Line'!$E$14,0,MIN(D1879-'Line By Line'!$E$14,'Line By Line'!$E$16))</f>
        <v>12000</v>
      </c>
      <c r="F1879" s="52">
        <f t="shared" si="3"/>
        <v>0</v>
      </c>
      <c r="G1879" s="51" t="str">
        <f t="shared" si="4"/>
        <v>50% of All SS</v>
      </c>
      <c r="H1879" s="51">
        <f>IF('Line By Line'!$E$14&lt;D1879,D1879-'Line By Line'!$E$14-E1879,0)</f>
        <v>776000</v>
      </c>
      <c r="I1879" s="52">
        <f>H1879*'SS taxation calculator'!$E$32</f>
        <v>659600</v>
      </c>
      <c r="J1879" s="52">
        <f t="shared" si="5"/>
        <v>0</v>
      </c>
      <c r="K1879" s="204" t="str">
        <f t="shared" si="6"/>
        <v>#DIV/0!</v>
      </c>
      <c r="L1879" s="54" t="str">
        <f>CONCATENATE("Adding $",ROUND(B1879/1000,1),"K actually added $",ROUND((B1879+(J1879-'SS taxation calculator'!$G$8))/1000,1),"K")</f>
        <v>Adding $820K actually added $820K</v>
      </c>
      <c r="M1879" s="61">
        <f>'SS taxation calculator'!$C$7+'SS taxation calculator'!$C$8+'SS taxation calculator'!$C$9+B1879</f>
        <v>820000</v>
      </c>
      <c r="N1879" s="55">
        <f>J1879+B1879+'SS taxation calculator'!$C$7</f>
        <v>820000</v>
      </c>
      <c r="O1879" s="55">
        <f t="shared" si="15"/>
        <v>31500</v>
      </c>
      <c r="P1879" s="132">
        <f>VLOOKUP('SS taxation calculator'!$C$12,'SS taxation calculator'!$BC$6:$BF$16,3,FALSE)</f>
        <v>0</v>
      </c>
      <c r="Q1879" s="132">
        <f>VLOOKUP('SS taxation calculator'!$C$12,'SS taxation calculator'!$BC$6:$BF$16,4,FALSE)</f>
        <v>0</v>
      </c>
      <c r="R1879" s="132">
        <f t="shared" si="8"/>
        <v>1</v>
      </c>
      <c r="S1879" s="205">
        <f>VLOOKUP('SS taxation calculator'!$C$12,'SS taxation calculator'!$BC$6:$BF$16,2,FALSE)</f>
        <v>0</v>
      </c>
      <c r="T1879" s="132">
        <f t="shared" si="9"/>
        <v>0</v>
      </c>
    </row>
    <row r="1880" ht="15.75" customHeight="1">
      <c r="A1880" s="55">
        <f t="shared" si="19"/>
        <v>789500</v>
      </c>
      <c r="B1880" s="52">
        <f t="shared" si="14"/>
        <v>821000</v>
      </c>
      <c r="C1880" s="51">
        <f>'SS taxation calculator'!$G$7</f>
        <v>0</v>
      </c>
      <c r="D1880" s="52">
        <f>'SS taxation calculator'!$C$7+B1880+'SS taxation calculator'!$C$8+'SS taxation calculator'!$C$9*0.5-'Line By Line'!$E$12</f>
        <v>821000</v>
      </c>
      <c r="E1880" s="52">
        <f>IF(D1880&lt;'Line By Line'!$E$14,0,MIN(D1880-'Line By Line'!$E$14,'Line By Line'!$E$16))</f>
        <v>12000</v>
      </c>
      <c r="F1880" s="52">
        <f t="shared" si="3"/>
        <v>0</v>
      </c>
      <c r="G1880" s="51" t="str">
        <f t="shared" si="4"/>
        <v>50% of All SS</v>
      </c>
      <c r="H1880" s="51">
        <f>IF('Line By Line'!$E$14&lt;D1880,D1880-'Line By Line'!$E$14-E1880,0)</f>
        <v>777000</v>
      </c>
      <c r="I1880" s="52">
        <f>H1880*'SS taxation calculator'!$E$32</f>
        <v>660450</v>
      </c>
      <c r="J1880" s="52">
        <f t="shared" si="5"/>
        <v>0</v>
      </c>
      <c r="K1880" s="204" t="str">
        <f t="shared" si="6"/>
        <v>#DIV/0!</v>
      </c>
      <c r="L1880" s="54" t="str">
        <f>CONCATENATE("Adding $",ROUND(B1880/1000,1),"K actually added $",ROUND((B1880+(J1880-'SS taxation calculator'!$G$8))/1000,1),"K")</f>
        <v>Adding $821K actually added $821K</v>
      </c>
      <c r="M1880" s="61">
        <f>'SS taxation calculator'!$C$7+'SS taxation calculator'!$C$8+'SS taxation calculator'!$C$9+B1880</f>
        <v>821000</v>
      </c>
      <c r="N1880" s="55">
        <f>J1880+B1880+'SS taxation calculator'!$C$7</f>
        <v>821000</v>
      </c>
      <c r="O1880" s="55">
        <f t="shared" si="15"/>
        <v>31500</v>
      </c>
      <c r="P1880" s="132">
        <f>VLOOKUP('SS taxation calculator'!$C$12,'SS taxation calculator'!$BC$6:$BF$16,3,FALSE)</f>
        <v>0</v>
      </c>
      <c r="Q1880" s="132">
        <f>VLOOKUP('SS taxation calculator'!$C$12,'SS taxation calculator'!$BC$6:$BF$16,4,FALSE)</f>
        <v>0</v>
      </c>
      <c r="R1880" s="132">
        <f t="shared" si="8"/>
        <v>1</v>
      </c>
      <c r="S1880" s="205">
        <f>VLOOKUP('SS taxation calculator'!$C$12,'SS taxation calculator'!$BC$6:$BF$16,2,FALSE)</f>
        <v>0</v>
      </c>
      <c r="T1880" s="132">
        <f t="shared" si="9"/>
        <v>0</v>
      </c>
    </row>
    <row r="1881" ht="15.75" customHeight="1">
      <c r="A1881" s="55">
        <f t="shared" si="19"/>
        <v>790500</v>
      </c>
      <c r="B1881" s="52">
        <f t="shared" si="14"/>
        <v>822000</v>
      </c>
      <c r="C1881" s="51">
        <f>'SS taxation calculator'!$G$7</f>
        <v>0</v>
      </c>
      <c r="D1881" s="52">
        <f>'SS taxation calculator'!$C$7+B1881+'SS taxation calculator'!$C$8+'SS taxation calculator'!$C$9*0.5-'Line By Line'!$E$12</f>
        <v>822000</v>
      </c>
      <c r="E1881" s="52">
        <f>IF(D1881&lt;'Line By Line'!$E$14,0,MIN(D1881-'Line By Line'!$E$14,'Line By Line'!$E$16))</f>
        <v>12000</v>
      </c>
      <c r="F1881" s="52">
        <f t="shared" si="3"/>
        <v>0</v>
      </c>
      <c r="G1881" s="51" t="str">
        <f t="shared" si="4"/>
        <v>50% of All SS</v>
      </c>
      <c r="H1881" s="51">
        <f>IF('Line By Line'!$E$14&lt;D1881,D1881-'Line By Line'!$E$14-E1881,0)</f>
        <v>778000</v>
      </c>
      <c r="I1881" s="52">
        <f>H1881*'SS taxation calculator'!$E$32</f>
        <v>661300</v>
      </c>
      <c r="J1881" s="52">
        <f t="shared" si="5"/>
        <v>0</v>
      </c>
      <c r="K1881" s="204" t="str">
        <f t="shared" si="6"/>
        <v>#DIV/0!</v>
      </c>
      <c r="L1881" s="54" t="str">
        <f>CONCATENATE("Adding $",ROUND(B1881/1000,1),"K actually added $",ROUND((B1881+(J1881-'SS taxation calculator'!$G$8))/1000,1),"K")</f>
        <v>Adding $822K actually added $822K</v>
      </c>
      <c r="M1881" s="61">
        <f>'SS taxation calculator'!$C$7+'SS taxation calculator'!$C$8+'SS taxation calculator'!$C$9+B1881</f>
        <v>822000</v>
      </c>
      <c r="N1881" s="55">
        <f>J1881+B1881+'SS taxation calculator'!$C$7</f>
        <v>822000</v>
      </c>
      <c r="O1881" s="55">
        <f t="shared" si="15"/>
        <v>31500</v>
      </c>
      <c r="P1881" s="132">
        <f>VLOOKUP('SS taxation calculator'!$C$12,'SS taxation calculator'!$BC$6:$BF$16,3,FALSE)</f>
        <v>0</v>
      </c>
      <c r="Q1881" s="132">
        <f>VLOOKUP('SS taxation calculator'!$C$12,'SS taxation calculator'!$BC$6:$BF$16,4,FALSE)</f>
        <v>0</v>
      </c>
      <c r="R1881" s="132">
        <f t="shared" si="8"/>
        <v>1</v>
      </c>
      <c r="S1881" s="205">
        <f>VLOOKUP('SS taxation calculator'!$C$12,'SS taxation calculator'!$BC$6:$BF$16,2,FALSE)</f>
        <v>0</v>
      </c>
      <c r="T1881" s="132">
        <f t="shared" si="9"/>
        <v>0</v>
      </c>
    </row>
    <row r="1882" ht="15.75" customHeight="1">
      <c r="A1882" s="55">
        <f t="shared" si="19"/>
        <v>791500</v>
      </c>
      <c r="B1882" s="52">
        <f t="shared" si="14"/>
        <v>823000</v>
      </c>
      <c r="C1882" s="51">
        <f>'SS taxation calculator'!$G$7</f>
        <v>0</v>
      </c>
      <c r="D1882" s="52">
        <f>'SS taxation calculator'!$C$7+B1882+'SS taxation calculator'!$C$8+'SS taxation calculator'!$C$9*0.5-'Line By Line'!$E$12</f>
        <v>823000</v>
      </c>
      <c r="E1882" s="52">
        <f>IF(D1882&lt;'Line By Line'!$E$14,0,MIN(D1882-'Line By Line'!$E$14,'Line By Line'!$E$16))</f>
        <v>12000</v>
      </c>
      <c r="F1882" s="52">
        <f t="shared" si="3"/>
        <v>0</v>
      </c>
      <c r="G1882" s="51" t="str">
        <f t="shared" si="4"/>
        <v>50% of All SS</v>
      </c>
      <c r="H1882" s="51">
        <f>IF('Line By Line'!$E$14&lt;D1882,D1882-'Line By Line'!$E$14-E1882,0)</f>
        <v>779000</v>
      </c>
      <c r="I1882" s="52">
        <f>H1882*'SS taxation calculator'!$E$32</f>
        <v>662150</v>
      </c>
      <c r="J1882" s="52">
        <f t="shared" si="5"/>
        <v>0</v>
      </c>
      <c r="K1882" s="204" t="str">
        <f t="shared" si="6"/>
        <v>#DIV/0!</v>
      </c>
      <c r="L1882" s="54" t="str">
        <f>CONCATENATE("Adding $",ROUND(B1882/1000,1),"K actually added $",ROUND((B1882+(J1882-'SS taxation calculator'!$G$8))/1000,1),"K")</f>
        <v>Adding $823K actually added $823K</v>
      </c>
      <c r="M1882" s="61">
        <f>'SS taxation calculator'!$C$7+'SS taxation calculator'!$C$8+'SS taxation calculator'!$C$9+B1882</f>
        <v>823000</v>
      </c>
      <c r="N1882" s="55">
        <f>J1882+B1882+'SS taxation calculator'!$C$7</f>
        <v>823000</v>
      </c>
      <c r="O1882" s="55">
        <f t="shared" si="15"/>
        <v>31500</v>
      </c>
      <c r="P1882" s="132">
        <f>VLOOKUP('SS taxation calculator'!$C$12,'SS taxation calculator'!$BC$6:$BF$16,3,FALSE)</f>
        <v>0</v>
      </c>
      <c r="Q1882" s="132">
        <f>VLOOKUP('SS taxation calculator'!$C$12,'SS taxation calculator'!$BC$6:$BF$16,4,FALSE)</f>
        <v>0</v>
      </c>
      <c r="R1882" s="132">
        <f t="shared" si="8"/>
        <v>1</v>
      </c>
      <c r="S1882" s="205">
        <f>VLOOKUP('SS taxation calculator'!$C$12,'SS taxation calculator'!$BC$6:$BF$16,2,FALSE)</f>
        <v>0</v>
      </c>
      <c r="T1882" s="132">
        <f t="shared" si="9"/>
        <v>0</v>
      </c>
    </row>
    <row r="1883" ht="15.75" customHeight="1">
      <c r="A1883" s="55">
        <f t="shared" si="19"/>
        <v>792500</v>
      </c>
      <c r="B1883" s="52">
        <f t="shared" si="14"/>
        <v>824000</v>
      </c>
      <c r="C1883" s="51">
        <f>'SS taxation calculator'!$G$7</f>
        <v>0</v>
      </c>
      <c r="D1883" s="52">
        <f>'SS taxation calculator'!$C$7+B1883+'SS taxation calculator'!$C$8+'SS taxation calculator'!$C$9*0.5-'Line By Line'!$E$12</f>
        <v>824000</v>
      </c>
      <c r="E1883" s="52">
        <f>IF(D1883&lt;'Line By Line'!$E$14,0,MIN(D1883-'Line By Line'!$E$14,'Line By Line'!$E$16))</f>
        <v>12000</v>
      </c>
      <c r="F1883" s="52">
        <f t="shared" si="3"/>
        <v>0</v>
      </c>
      <c r="G1883" s="51" t="str">
        <f t="shared" si="4"/>
        <v>50% of All SS</v>
      </c>
      <c r="H1883" s="51">
        <f>IF('Line By Line'!$E$14&lt;D1883,D1883-'Line By Line'!$E$14-E1883,0)</f>
        <v>780000</v>
      </c>
      <c r="I1883" s="52">
        <f>H1883*'SS taxation calculator'!$E$32</f>
        <v>663000</v>
      </c>
      <c r="J1883" s="52">
        <f t="shared" si="5"/>
        <v>0</v>
      </c>
      <c r="K1883" s="204" t="str">
        <f t="shared" si="6"/>
        <v>#DIV/0!</v>
      </c>
      <c r="L1883" s="54" t="str">
        <f>CONCATENATE("Adding $",ROUND(B1883/1000,1),"K actually added $",ROUND((B1883+(J1883-'SS taxation calculator'!$G$8))/1000,1),"K")</f>
        <v>Adding $824K actually added $824K</v>
      </c>
      <c r="M1883" s="61">
        <f>'SS taxation calculator'!$C$7+'SS taxation calculator'!$C$8+'SS taxation calculator'!$C$9+B1883</f>
        <v>824000</v>
      </c>
      <c r="N1883" s="55">
        <f>J1883+B1883+'SS taxation calculator'!$C$7</f>
        <v>824000</v>
      </c>
      <c r="O1883" s="55">
        <f t="shared" si="15"/>
        <v>31500</v>
      </c>
      <c r="P1883" s="132">
        <f>VLOOKUP('SS taxation calculator'!$C$12,'SS taxation calculator'!$BC$6:$BF$16,3,FALSE)</f>
        <v>0</v>
      </c>
      <c r="Q1883" s="132">
        <f>VLOOKUP('SS taxation calculator'!$C$12,'SS taxation calculator'!$BC$6:$BF$16,4,FALSE)</f>
        <v>0</v>
      </c>
      <c r="R1883" s="132">
        <f t="shared" si="8"/>
        <v>1</v>
      </c>
      <c r="S1883" s="205">
        <f>VLOOKUP('SS taxation calculator'!$C$12,'SS taxation calculator'!$BC$6:$BF$16,2,FALSE)</f>
        <v>0</v>
      </c>
      <c r="T1883" s="132">
        <f t="shared" si="9"/>
        <v>0</v>
      </c>
    </row>
    <row r="1884" ht="15.75" customHeight="1">
      <c r="A1884" s="55">
        <f t="shared" si="19"/>
        <v>793500</v>
      </c>
      <c r="B1884" s="52">
        <f t="shared" si="14"/>
        <v>825000</v>
      </c>
      <c r="C1884" s="51">
        <f>'SS taxation calculator'!$G$7</f>
        <v>0</v>
      </c>
      <c r="D1884" s="52">
        <f>'SS taxation calculator'!$C$7+B1884+'SS taxation calculator'!$C$8+'SS taxation calculator'!$C$9*0.5-'Line By Line'!$E$12</f>
        <v>825000</v>
      </c>
      <c r="E1884" s="52">
        <f>IF(D1884&lt;'Line By Line'!$E$14,0,MIN(D1884-'Line By Line'!$E$14,'Line By Line'!$E$16))</f>
        <v>12000</v>
      </c>
      <c r="F1884" s="52">
        <f t="shared" si="3"/>
        <v>0</v>
      </c>
      <c r="G1884" s="51" t="str">
        <f t="shared" si="4"/>
        <v>50% of All SS</v>
      </c>
      <c r="H1884" s="51">
        <f>IF('Line By Line'!$E$14&lt;D1884,D1884-'Line By Line'!$E$14-E1884,0)</f>
        <v>781000</v>
      </c>
      <c r="I1884" s="52">
        <f>H1884*'SS taxation calculator'!$E$32</f>
        <v>663850</v>
      </c>
      <c r="J1884" s="52">
        <f t="shared" si="5"/>
        <v>0</v>
      </c>
      <c r="K1884" s="204" t="str">
        <f t="shared" si="6"/>
        <v>#DIV/0!</v>
      </c>
      <c r="L1884" s="54" t="str">
        <f>CONCATENATE("Adding $",ROUND(B1884/1000,1),"K actually added $",ROUND((B1884+(J1884-'SS taxation calculator'!$G$8))/1000,1),"K")</f>
        <v>Adding $825K actually added $825K</v>
      </c>
      <c r="M1884" s="61">
        <f>'SS taxation calculator'!$C$7+'SS taxation calculator'!$C$8+'SS taxation calculator'!$C$9+B1884</f>
        <v>825000</v>
      </c>
      <c r="N1884" s="55">
        <f>J1884+B1884+'SS taxation calculator'!$C$7</f>
        <v>825000</v>
      </c>
      <c r="O1884" s="55">
        <f t="shared" si="15"/>
        <v>31500</v>
      </c>
      <c r="P1884" s="132">
        <f>VLOOKUP('SS taxation calculator'!$C$12,'SS taxation calculator'!$BC$6:$BF$16,3,FALSE)</f>
        <v>0</v>
      </c>
      <c r="Q1884" s="132">
        <f>VLOOKUP('SS taxation calculator'!$C$12,'SS taxation calculator'!$BC$6:$BF$16,4,FALSE)</f>
        <v>0</v>
      </c>
      <c r="R1884" s="132">
        <f t="shared" si="8"/>
        <v>1</v>
      </c>
      <c r="S1884" s="205">
        <f>VLOOKUP('SS taxation calculator'!$C$12,'SS taxation calculator'!$BC$6:$BF$16,2,FALSE)</f>
        <v>0</v>
      </c>
      <c r="T1884" s="132">
        <f t="shared" si="9"/>
        <v>0</v>
      </c>
    </row>
    <row r="1885" ht="15.75" customHeight="1">
      <c r="A1885" s="55">
        <f t="shared" si="19"/>
        <v>794500</v>
      </c>
      <c r="B1885" s="52">
        <f t="shared" si="14"/>
        <v>826000</v>
      </c>
      <c r="C1885" s="51">
        <f>'SS taxation calculator'!$G$7</f>
        <v>0</v>
      </c>
      <c r="D1885" s="52">
        <f>'SS taxation calculator'!$C$7+B1885+'SS taxation calculator'!$C$8+'SS taxation calculator'!$C$9*0.5-'Line By Line'!$E$12</f>
        <v>826000</v>
      </c>
      <c r="E1885" s="52">
        <f>IF(D1885&lt;'Line By Line'!$E$14,0,MIN(D1885-'Line By Line'!$E$14,'Line By Line'!$E$16))</f>
        <v>12000</v>
      </c>
      <c r="F1885" s="52">
        <f t="shared" si="3"/>
        <v>0</v>
      </c>
      <c r="G1885" s="51" t="str">
        <f t="shared" si="4"/>
        <v>50% of All SS</v>
      </c>
      <c r="H1885" s="51">
        <f>IF('Line By Line'!$E$14&lt;D1885,D1885-'Line By Line'!$E$14-E1885,0)</f>
        <v>782000</v>
      </c>
      <c r="I1885" s="52">
        <f>H1885*'SS taxation calculator'!$E$32</f>
        <v>664700</v>
      </c>
      <c r="J1885" s="52">
        <f t="shared" si="5"/>
        <v>0</v>
      </c>
      <c r="K1885" s="204" t="str">
        <f t="shared" si="6"/>
        <v>#DIV/0!</v>
      </c>
      <c r="L1885" s="54" t="str">
        <f>CONCATENATE("Adding $",ROUND(B1885/1000,1),"K actually added $",ROUND((B1885+(J1885-'SS taxation calculator'!$G$8))/1000,1),"K")</f>
        <v>Adding $826K actually added $826K</v>
      </c>
      <c r="M1885" s="61">
        <f>'SS taxation calculator'!$C$7+'SS taxation calculator'!$C$8+'SS taxation calculator'!$C$9+B1885</f>
        <v>826000</v>
      </c>
      <c r="N1885" s="55">
        <f>J1885+B1885+'SS taxation calculator'!$C$7</f>
        <v>826000</v>
      </c>
      <c r="O1885" s="55">
        <f t="shared" si="15"/>
        <v>31500</v>
      </c>
      <c r="P1885" s="132">
        <f>VLOOKUP('SS taxation calculator'!$C$12,'SS taxation calculator'!$BC$6:$BF$16,3,FALSE)</f>
        <v>0</v>
      </c>
      <c r="Q1885" s="132">
        <f>VLOOKUP('SS taxation calculator'!$C$12,'SS taxation calculator'!$BC$6:$BF$16,4,FALSE)</f>
        <v>0</v>
      </c>
      <c r="R1885" s="132">
        <f t="shared" si="8"/>
        <v>1</v>
      </c>
      <c r="S1885" s="205">
        <f>VLOOKUP('SS taxation calculator'!$C$12,'SS taxation calculator'!$BC$6:$BF$16,2,FALSE)</f>
        <v>0</v>
      </c>
      <c r="T1885" s="132">
        <f t="shared" si="9"/>
        <v>0</v>
      </c>
    </row>
    <row r="1886" ht="15.75" customHeight="1">
      <c r="A1886" s="55">
        <f t="shared" si="19"/>
        <v>795500</v>
      </c>
      <c r="B1886" s="52">
        <f t="shared" si="14"/>
        <v>827000</v>
      </c>
      <c r="C1886" s="51">
        <f>'SS taxation calculator'!$G$7</f>
        <v>0</v>
      </c>
      <c r="D1886" s="52">
        <f>'SS taxation calculator'!$C$7+B1886+'SS taxation calculator'!$C$8+'SS taxation calculator'!$C$9*0.5-'Line By Line'!$E$12</f>
        <v>827000</v>
      </c>
      <c r="E1886" s="52">
        <f>IF(D1886&lt;'Line By Line'!$E$14,0,MIN(D1886-'Line By Line'!$E$14,'Line By Line'!$E$16))</f>
        <v>12000</v>
      </c>
      <c r="F1886" s="52">
        <f t="shared" si="3"/>
        <v>0</v>
      </c>
      <c r="G1886" s="51" t="str">
        <f t="shared" si="4"/>
        <v>50% of All SS</v>
      </c>
      <c r="H1886" s="51">
        <f>IF('Line By Line'!$E$14&lt;D1886,D1886-'Line By Line'!$E$14-E1886,0)</f>
        <v>783000</v>
      </c>
      <c r="I1886" s="52">
        <f>H1886*'SS taxation calculator'!$E$32</f>
        <v>665550</v>
      </c>
      <c r="J1886" s="52">
        <f t="shared" si="5"/>
        <v>0</v>
      </c>
      <c r="K1886" s="204" t="str">
        <f t="shared" si="6"/>
        <v>#DIV/0!</v>
      </c>
      <c r="L1886" s="54" t="str">
        <f>CONCATENATE("Adding $",ROUND(B1886/1000,1),"K actually added $",ROUND((B1886+(J1886-'SS taxation calculator'!$G$8))/1000,1),"K")</f>
        <v>Adding $827K actually added $827K</v>
      </c>
      <c r="M1886" s="61">
        <f>'SS taxation calculator'!$C$7+'SS taxation calculator'!$C$8+'SS taxation calculator'!$C$9+B1886</f>
        <v>827000</v>
      </c>
      <c r="N1886" s="55">
        <f>J1886+B1886+'SS taxation calculator'!$C$7</f>
        <v>827000</v>
      </c>
      <c r="O1886" s="55">
        <f t="shared" si="15"/>
        <v>31500</v>
      </c>
      <c r="P1886" s="132">
        <f>VLOOKUP('SS taxation calculator'!$C$12,'SS taxation calculator'!$BC$6:$BF$16,3,FALSE)</f>
        <v>0</v>
      </c>
      <c r="Q1886" s="132">
        <f>VLOOKUP('SS taxation calculator'!$C$12,'SS taxation calculator'!$BC$6:$BF$16,4,FALSE)</f>
        <v>0</v>
      </c>
      <c r="R1886" s="132">
        <f t="shared" si="8"/>
        <v>1</v>
      </c>
      <c r="S1886" s="205">
        <f>VLOOKUP('SS taxation calculator'!$C$12,'SS taxation calculator'!$BC$6:$BF$16,2,FALSE)</f>
        <v>0</v>
      </c>
      <c r="T1886" s="132">
        <f t="shared" si="9"/>
        <v>0</v>
      </c>
    </row>
    <row r="1887" ht="15.75" customHeight="1">
      <c r="A1887" s="55">
        <f t="shared" si="19"/>
        <v>796500</v>
      </c>
      <c r="B1887" s="52">
        <f t="shared" si="14"/>
        <v>828000</v>
      </c>
      <c r="C1887" s="51">
        <f>'SS taxation calculator'!$G$7</f>
        <v>0</v>
      </c>
      <c r="D1887" s="52">
        <f>'SS taxation calculator'!$C$7+B1887+'SS taxation calculator'!$C$8+'SS taxation calculator'!$C$9*0.5-'Line By Line'!$E$12</f>
        <v>828000</v>
      </c>
      <c r="E1887" s="52">
        <f>IF(D1887&lt;'Line By Line'!$E$14,0,MIN(D1887-'Line By Line'!$E$14,'Line By Line'!$E$16))</f>
        <v>12000</v>
      </c>
      <c r="F1887" s="52">
        <f t="shared" si="3"/>
        <v>0</v>
      </c>
      <c r="G1887" s="51" t="str">
        <f t="shared" si="4"/>
        <v>50% of All SS</v>
      </c>
      <c r="H1887" s="51">
        <f>IF('Line By Line'!$E$14&lt;D1887,D1887-'Line By Line'!$E$14-E1887,0)</f>
        <v>784000</v>
      </c>
      <c r="I1887" s="52">
        <f>H1887*'SS taxation calculator'!$E$32</f>
        <v>666400</v>
      </c>
      <c r="J1887" s="52">
        <f t="shared" si="5"/>
        <v>0</v>
      </c>
      <c r="K1887" s="204" t="str">
        <f t="shared" si="6"/>
        <v>#DIV/0!</v>
      </c>
      <c r="L1887" s="54" t="str">
        <f>CONCATENATE("Adding $",ROUND(B1887/1000,1),"K actually added $",ROUND((B1887+(J1887-'SS taxation calculator'!$G$8))/1000,1),"K")</f>
        <v>Adding $828K actually added $828K</v>
      </c>
      <c r="M1887" s="61">
        <f>'SS taxation calculator'!$C$7+'SS taxation calculator'!$C$8+'SS taxation calculator'!$C$9+B1887</f>
        <v>828000</v>
      </c>
      <c r="N1887" s="55">
        <f>J1887+B1887+'SS taxation calculator'!$C$7</f>
        <v>828000</v>
      </c>
      <c r="O1887" s="55">
        <f t="shared" si="15"/>
        <v>31500</v>
      </c>
      <c r="P1887" s="132">
        <f>VLOOKUP('SS taxation calculator'!$C$12,'SS taxation calculator'!$BC$6:$BF$16,3,FALSE)</f>
        <v>0</v>
      </c>
      <c r="Q1887" s="132">
        <f>VLOOKUP('SS taxation calculator'!$C$12,'SS taxation calculator'!$BC$6:$BF$16,4,FALSE)</f>
        <v>0</v>
      </c>
      <c r="R1887" s="132">
        <f t="shared" si="8"/>
        <v>1</v>
      </c>
      <c r="S1887" s="205">
        <f>VLOOKUP('SS taxation calculator'!$C$12,'SS taxation calculator'!$BC$6:$BF$16,2,FALSE)</f>
        <v>0</v>
      </c>
      <c r="T1887" s="132">
        <f t="shared" si="9"/>
        <v>0</v>
      </c>
    </row>
    <row r="1888" ht="15.75" customHeight="1">
      <c r="A1888" s="55">
        <f t="shared" si="19"/>
        <v>797500</v>
      </c>
      <c r="B1888" s="52">
        <f t="shared" si="14"/>
        <v>829000</v>
      </c>
      <c r="C1888" s="51">
        <f>'SS taxation calculator'!$G$7</f>
        <v>0</v>
      </c>
      <c r="D1888" s="52">
        <f>'SS taxation calculator'!$C$7+B1888+'SS taxation calculator'!$C$8+'SS taxation calculator'!$C$9*0.5-'Line By Line'!$E$12</f>
        <v>829000</v>
      </c>
      <c r="E1888" s="52">
        <f>IF(D1888&lt;'Line By Line'!$E$14,0,MIN(D1888-'Line By Line'!$E$14,'Line By Line'!$E$16))</f>
        <v>12000</v>
      </c>
      <c r="F1888" s="52">
        <f t="shared" si="3"/>
        <v>0</v>
      </c>
      <c r="G1888" s="51" t="str">
        <f t="shared" si="4"/>
        <v>50% of All SS</v>
      </c>
      <c r="H1888" s="51">
        <f>IF('Line By Line'!$E$14&lt;D1888,D1888-'Line By Line'!$E$14-E1888,0)</f>
        <v>785000</v>
      </c>
      <c r="I1888" s="52">
        <f>H1888*'SS taxation calculator'!$E$32</f>
        <v>667250</v>
      </c>
      <c r="J1888" s="52">
        <f t="shared" si="5"/>
        <v>0</v>
      </c>
      <c r="K1888" s="204" t="str">
        <f t="shared" si="6"/>
        <v>#DIV/0!</v>
      </c>
      <c r="L1888" s="54" t="str">
        <f>CONCATENATE("Adding $",ROUND(B1888/1000,1),"K actually added $",ROUND((B1888+(J1888-'SS taxation calculator'!$G$8))/1000,1),"K")</f>
        <v>Adding $829K actually added $829K</v>
      </c>
      <c r="M1888" s="61">
        <f>'SS taxation calculator'!$C$7+'SS taxation calculator'!$C$8+'SS taxation calculator'!$C$9+B1888</f>
        <v>829000</v>
      </c>
      <c r="N1888" s="55">
        <f>J1888+B1888+'SS taxation calculator'!$C$7</f>
        <v>829000</v>
      </c>
      <c r="O1888" s="55">
        <f t="shared" si="15"/>
        <v>31500</v>
      </c>
      <c r="P1888" s="132">
        <f>VLOOKUP('SS taxation calculator'!$C$12,'SS taxation calculator'!$BC$6:$BF$16,3,FALSE)</f>
        <v>0</v>
      </c>
      <c r="Q1888" s="132">
        <f>VLOOKUP('SS taxation calculator'!$C$12,'SS taxation calculator'!$BC$6:$BF$16,4,FALSE)</f>
        <v>0</v>
      </c>
      <c r="R1888" s="132">
        <f t="shared" si="8"/>
        <v>1</v>
      </c>
      <c r="S1888" s="205">
        <f>VLOOKUP('SS taxation calculator'!$C$12,'SS taxation calculator'!$BC$6:$BF$16,2,FALSE)</f>
        <v>0</v>
      </c>
      <c r="T1888" s="132">
        <f t="shared" si="9"/>
        <v>0</v>
      </c>
    </row>
    <row r="1889" ht="15.75" customHeight="1">
      <c r="A1889" s="55">
        <f t="shared" si="19"/>
        <v>798500</v>
      </c>
      <c r="B1889" s="52">
        <f t="shared" si="14"/>
        <v>830000</v>
      </c>
      <c r="C1889" s="51">
        <f>'SS taxation calculator'!$G$7</f>
        <v>0</v>
      </c>
      <c r="D1889" s="52">
        <f>'SS taxation calculator'!$C$7+B1889+'SS taxation calculator'!$C$8+'SS taxation calculator'!$C$9*0.5-'Line By Line'!$E$12</f>
        <v>830000</v>
      </c>
      <c r="E1889" s="52">
        <f>IF(D1889&lt;'Line By Line'!$E$14,0,MIN(D1889-'Line By Line'!$E$14,'Line By Line'!$E$16))</f>
        <v>12000</v>
      </c>
      <c r="F1889" s="52">
        <f t="shared" si="3"/>
        <v>0</v>
      </c>
      <c r="G1889" s="51" t="str">
        <f t="shared" si="4"/>
        <v>50% of All SS</v>
      </c>
      <c r="H1889" s="51">
        <f>IF('Line By Line'!$E$14&lt;D1889,D1889-'Line By Line'!$E$14-E1889,0)</f>
        <v>786000</v>
      </c>
      <c r="I1889" s="52">
        <f>H1889*'SS taxation calculator'!$E$32</f>
        <v>668100</v>
      </c>
      <c r="J1889" s="52">
        <f t="shared" si="5"/>
        <v>0</v>
      </c>
      <c r="K1889" s="204" t="str">
        <f t="shared" si="6"/>
        <v>#DIV/0!</v>
      </c>
      <c r="L1889" s="54" t="str">
        <f>CONCATENATE("Adding $",ROUND(B1889/1000,1),"K actually added $",ROUND((B1889+(J1889-'SS taxation calculator'!$G$8))/1000,1),"K")</f>
        <v>Adding $830K actually added $830K</v>
      </c>
      <c r="M1889" s="61">
        <f>'SS taxation calculator'!$C$7+'SS taxation calculator'!$C$8+'SS taxation calculator'!$C$9+B1889</f>
        <v>830000</v>
      </c>
      <c r="N1889" s="55">
        <f>J1889+B1889+'SS taxation calculator'!$C$7</f>
        <v>830000</v>
      </c>
      <c r="O1889" s="55">
        <f t="shared" si="15"/>
        <v>31500</v>
      </c>
      <c r="P1889" s="132">
        <f>VLOOKUP('SS taxation calculator'!$C$12,'SS taxation calculator'!$BC$6:$BF$16,3,FALSE)</f>
        <v>0</v>
      </c>
      <c r="Q1889" s="132">
        <f>VLOOKUP('SS taxation calculator'!$C$12,'SS taxation calculator'!$BC$6:$BF$16,4,FALSE)</f>
        <v>0</v>
      </c>
      <c r="R1889" s="132">
        <f t="shared" si="8"/>
        <v>1</v>
      </c>
      <c r="S1889" s="205">
        <f>VLOOKUP('SS taxation calculator'!$C$12,'SS taxation calculator'!$BC$6:$BF$16,2,FALSE)</f>
        <v>0</v>
      </c>
      <c r="T1889" s="132">
        <f t="shared" si="9"/>
        <v>0</v>
      </c>
    </row>
    <row r="1890" ht="15.75" customHeight="1">
      <c r="A1890" s="55">
        <f t="shared" si="19"/>
        <v>799500</v>
      </c>
      <c r="B1890" s="52">
        <f t="shared" si="14"/>
        <v>831000</v>
      </c>
      <c r="C1890" s="51">
        <f>'SS taxation calculator'!$G$7</f>
        <v>0</v>
      </c>
      <c r="D1890" s="52">
        <f>'SS taxation calculator'!$C$7+B1890+'SS taxation calculator'!$C$8+'SS taxation calculator'!$C$9*0.5-'Line By Line'!$E$12</f>
        <v>831000</v>
      </c>
      <c r="E1890" s="52">
        <f>IF(D1890&lt;'Line By Line'!$E$14,0,MIN(D1890-'Line By Line'!$E$14,'Line By Line'!$E$16))</f>
        <v>12000</v>
      </c>
      <c r="F1890" s="52">
        <f t="shared" si="3"/>
        <v>0</v>
      </c>
      <c r="G1890" s="51" t="str">
        <f t="shared" si="4"/>
        <v>50% of All SS</v>
      </c>
      <c r="H1890" s="51">
        <f>IF('Line By Line'!$E$14&lt;D1890,D1890-'Line By Line'!$E$14-E1890,0)</f>
        <v>787000</v>
      </c>
      <c r="I1890" s="52">
        <f>H1890*'SS taxation calculator'!$E$32</f>
        <v>668950</v>
      </c>
      <c r="J1890" s="52">
        <f t="shared" si="5"/>
        <v>0</v>
      </c>
      <c r="K1890" s="204" t="str">
        <f t="shared" si="6"/>
        <v>#DIV/0!</v>
      </c>
      <c r="L1890" s="54" t="str">
        <f>CONCATENATE("Adding $",ROUND(B1890/1000,1),"K actually added $",ROUND((B1890+(J1890-'SS taxation calculator'!$G$8))/1000,1),"K")</f>
        <v>Adding $831K actually added $831K</v>
      </c>
      <c r="M1890" s="61">
        <f>'SS taxation calculator'!$C$7+'SS taxation calculator'!$C$8+'SS taxation calculator'!$C$9+B1890</f>
        <v>831000</v>
      </c>
      <c r="N1890" s="55">
        <f>J1890+B1890+'SS taxation calculator'!$C$7</f>
        <v>831000</v>
      </c>
      <c r="O1890" s="55">
        <f t="shared" si="15"/>
        <v>31500</v>
      </c>
      <c r="P1890" s="132">
        <f>VLOOKUP('SS taxation calculator'!$C$12,'SS taxation calculator'!$BC$6:$BF$16,3,FALSE)</f>
        <v>0</v>
      </c>
      <c r="Q1890" s="132">
        <f>VLOOKUP('SS taxation calculator'!$C$12,'SS taxation calculator'!$BC$6:$BF$16,4,FALSE)</f>
        <v>0</v>
      </c>
      <c r="R1890" s="132">
        <f t="shared" si="8"/>
        <v>1</v>
      </c>
      <c r="S1890" s="205">
        <f>VLOOKUP('SS taxation calculator'!$C$12,'SS taxation calculator'!$BC$6:$BF$16,2,FALSE)</f>
        <v>0</v>
      </c>
      <c r="T1890" s="132">
        <f t="shared" si="9"/>
        <v>0</v>
      </c>
    </row>
    <row r="1891" ht="15.75" customHeight="1">
      <c r="A1891" s="55">
        <f t="shared" si="19"/>
        <v>800500</v>
      </c>
      <c r="B1891" s="52">
        <f t="shared" si="14"/>
        <v>832000</v>
      </c>
      <c r="C1891" s="51">
        <f>'SS taxation calculator'!$G$7</f>
        <v>0</v>
      </c>
      <c r="D1891" s="52">
        <f>'SS taxation calculator'!$C$7+B1891+'SS taxation calculator'!$C$8+'SS taxation calculator'!$C$9*0.5-'Line By Line'!$E$12</f>
        <v>832000</v>
      </c>
      <c r="E1891" s="52">
        <f>IF(D1891&lt;'Line By Line'!$E$14,0,MIN(D1891-'Line By Line'!$E$14,'Line By Line'!$E$16))</f>
        <v>12000</v>
      </c>
      <c r="F1891" s="52">
        <f t="shared" si="3"/>
        <v>0</v>
      </c>
      <c r="G1891" s="51" t="str">
        <f t="shared" si="4"/>
        <v>50% of All SS</v>
      </c>
      <c r="H1891" s="51">
        <f>IF('Line By Line'!$E$14&lt;D1891,D1891-'Line By Line'!$E$14-E1891,0)</f>
        <v>788000</v>
      </c>
      <c r="I1891" s="52">
        <f>H1891*'SS taxation calculator'!$E$32</f>
        <v>669800</v>
      </c>
      <c r="J1891" s="52">
        <f t="shared" si="5"/>
        <v>0</v>
      </c>
      <c r="K1891" s="204" t="str">
        <f t="shared" si="6"/>
        <v>#DIV/0!</v>
      </c>
      <c r="L1891" s="54" t="str">
        <f>CONCATENATE("Adding $",ROUND(B1891/1000,1),"K actually added $",ROUND((B1891+(J1891-'SS taxation calculator'!$G$8))/1000,1),"K")</f>
        <v>Adding $832K actually added $832K</v>
      </c>
      <c r="M1891" s="61">
        <f>'SS taxation calculator'!$C$7+'SS taxation calculator'!$C$8+'SS taxation calculator'!$C$9+B1891</f>
        <v>832000</v>
      </c>
      <c r="N1891" s="55">
        <f>J1891+B1891+'SS taxation calculator'!$C$7</f>
        <v>832000</v>
      </c>
      <c r="O1891" s="55">
        <f t="shared" si="15"/>
        <v>31500</v>
      </c>
      <c r="P1891" s="132">
        <f>VLOOKUP('SS taxation calculator'!$C$12,'SS taxation calculator'!$BC$6:$BF$16,3,FALSE)</f>
        <v>0</v>
      </c>
      <c r="Q1891" s="132">
        <f>VLOOKUP('SS taxation calculator'!$C$12,'SS taxation calculator'!$BC$6:$BF$16,4,FALSE)</f>
        <v>0</v>
      </c>
      <c r="R1891" s="132">
        <f t="shared" si="8"/>
        <v>1</v>
      </c>
      <c r="S1891" s="205">
        <f>VLOOKUP('SS taxation calculator'!$C$12,'SS taxation calculator'!$BC$6:$BF$16,2,FALSE)</f>
        <v>0</v>
      </c>
      <c r="T1891" s="132">
        <f t="shared" si="9"/>
        <v>0</v>
      </c>
    </row>
    <row r="1892" ht="15.75" customHeight="1">
      <c r="A1892" s="55">
        <f t="shared" si="19"/>
        <v>801500</v>
      </c>
      <c r="B1892" s="52">
        <f t="shared" si="14"/>
        <v>833000</v>
      </c>
      <c r="C1892" s="51">
        <f>'SS taxation calculator'!$G$7</f>
        <v>0</v>
      </c>
      <c r="D1892" s="52">
        <f>'SS taxation calculator'!$C$7+B1892+'SS taxation calculator'!$C$8+'SS taxation calculator'!$C$9*0.5-'Line By Line'!$E$12</f>
        <v>833000</v>
      </c>
      <c r="E1892" s="52">
        <f>IF(D1892&lt;'Line By Line'!$E$14,0,MIN(D1892-'Line By Line'!$E$14,'Line By Line'!$E$16))</f>
        <v>12000</v>
      </c>
      <c r="F1892" s="52">
        <f t="shared" si="3"/>
        <v>0</v>
      </c>
      <c r="G1892" s="51" t="str">
        <f t="shared" si="4"/>
        <v>50% of All SS</v>
      </c>
      <c r="H1892" s="51">
        <f>IF('Line By Line'!$E$14&lt;D1892,D1892-'Line By Line'!$E$14-E1892,0)</f>
        <v>789000</v>
      </c>
      <c r="I1892" s="52">
        <f>H1892*'SS taxation calculator'!$E$32</f>
        <v>670650</v>
      </c>
      <c r="J1892" s="52">
        <f t="shared" si="5"/>
        <v>0</v>
      </c>
      <c r="K1892" s="204" t="str">
        <f t="shared" si="6"/>
        <v>#DIV/0!</v>
      </c>
      <c r="L1892" s="54" t="str">
        <f>CONCATENATE("Adding $",ROUND(B1892/1000,1),"K actually added $",ROUND((B1892+(J1892-'SS taxation calculator'!$G$8))/1000,1),"K")</f>
        <v>Adding $833K actually added $833K</v>
      </c>
      <c r="M1892" s="61">
        <f>'SS taxation calculator'!$C$7+'SS taxation calculator'!$C$8+'SS taxation calculator'!$C$9+B1892</f>
        <v>833000</v>
      </c>
      <c r="N1892" s="55">
        <f>J1892+B1892+'SS taxation calculator'!$C$7</f>
        <v>833000</v>
      </c>
      <c r="O1892" s="55">
        <f t="shared" si="15"/>
        <v>31500</v>
      </c>
      <c r="P1892" s="132">
        <f>VLOOKUP('SS taxation calculator'!$C$12,'SS taxation calculator'!$BC$6:$BF$16,3,FALSE)</f>
        <v>0</v>
      </c>
      <c r="Q1892" s="132">
        <f>VLOOKUP('SS taxation calculator'!$C$12,'SS taxation calculator'!$BC$6:$BF$16,4,FALSE)</f>
        <v>0</v>
      </c>
      <c r="R1892" s="132">
        <f t="shared" si="8"/>
        <v>1</v>
      </c>
      <c r="S1892" s="205">
        <f>VLOOKUP('SS taxation calculator'!$C$12,'SS taxation calculator'!$BC$6:$BF$16,2,FALSE)</f>
        <v>0</v>
      </c>
      <c r="T1892" s="132">
        <f t="shared" si="9"/>
        <v>0</v>
      </c>
    </row>
    <row r="1893" ht="15.75" customHeight="1">
      <c r="A1893" s="55">
        <f t="shared" si="19"/>
        <v>802500</v>
      </c>
      <c r="B1893" s="52">
        <f t="shared" si="14"/>
        <v>834000</v>
      </c>
      <c r="C1893" s="51">
        <f>'SS taxation calculator'!$G$7</f>
        <v>0</v>
      </c>
      <c r="D1893" s="52">
        <f>'SS taxation calculator'!$C$7+B1893+'SS taxation calculator'!$C$8+'SS taxation calculator'!$C$9*0.5-'Line By Line'!$E$12</f>
        <v>834000</v>
      </c>
      <c r="E1893" s="52">
        <f>IF(D1893&lt;'Line By Line'!$E$14,0,MIN(D1893-'Line By Line'!$E$14,'Line By Line'!$E$16))</f>
        <v>12000</v>
      </c>
      <c r="F1893" s="52">
        <f t="shared" si="3"/>
        <v>0</v>
      </c>
      <c r="G1893" s="51" t="str">
        <f t="shared" si="4"/>
        <v>50% of All SS</v>
      </c>
      <c r="H1893" s="51">
        <f>IF('Line By Line'!$E$14&lt;D1893,D1893-'Line By Line'!$E$14-E1893,0)</f>
        <v>790000</v>
      </c>
      <c r="I1893" s="52">
        <f>H1893*'SS taxation calculator'!$E$32</f>
        <v>671500</v>
      </c>
      <c r="J1893" s="52">
        <f t="shared" si="5"/>
        <v>0</v>
      </c>
      <c r="K1893" s="204" t="str">
        <f t="shared" si="6"/>
        <v>#DIV/0!</v>
      </c>
      <c r="L1893" s="54" t="str">
        <f>CONCATENATE("Adding $",ROUND(B1893/1000,1),"K actually added $",ROUND((B1893+(J1893-'SS taxation calculator'!$G$8))/1000,1),"K")</f>
        <v>Adding $834K actually added $834K</v>
      </c>
      <c r="M1893" s="61">
        <f>'SS taxation calculator'!$C$7+'SS taxation calculator'!$C$8+'SS taxation calculator'!$C$9+B1893</f>
        <v>834000</v>
      </c>
      <c r="N1893" s="55">
        <f>J1893+B1893+'SS taxation calculator'!$C$7</f>
        <v>834000</v>
      </c>
      <c r="O1893" s="55">
        <f t="shared" si="15"/>
        <v>31500</v>
      </c>
      <c r="P1893" s="132">
        <f>VLOOKUP('SS taxation calculator'!$C$12,'SS taxation calculator'!$BC$6:$BF$16,3,FALSE)</f>
        <v>0</v>
      </c>
      <c r="Q1893" s="132">
        <f>VLOOKUP('SS taxation calculator'!$C$12,'SS taxation calculator'!$BC$6:$BF$16,4,FALSE)</f>
        <v>0</v>
      </c>
      <c r="R1893" s="132">
        <f t="shared" si="8"/>
        <v>1</v>
      </c>
      <c r="S1893" s="205">
        <f>VLOOKUP('SS taxation calculator'!$C$12,'SS taxation calculator'!$BC$6:$BF$16,2,FALSE)</f>
        <v>0</v>
      </c>
      <c r="T1893" s="132">
        <f t="shared" si="9"/>
        <v>0</v>
      </c>
    </row>
    <row r="1894" ht="15.75" customHeight="1">
      <c r="A1894" s="55">
        <f t="shared" si="19"/>
        <v>803500</v>
      </c>
      <c r="B1894" s="52">
        <f t="shared" si="14"/>
        <v>835000</v>
      </c>
      <c r="C1894" s="51">
        <f>'SS taxation calculator'!$G$7</f>
        <v>0</v>
      </c>
      <c r="D1894" s="52">
        <f>'SS taxation calculator'!$C$7+B1894+'SS taxation calculator'!$C$8+'SS taxation calculator'!$C$9*0.5-'Line By Line'!$E$12</f>
        <v>835000</v>
      </c>
      <c r="E1894" s="52">
        <f>IF(D1894&lt;'Line By Line'!$E$14,0,MIN(D1894-'Line By Line'!$E$14,'Line By Line'!$E$16))</f>
        <v>12000</v>
      </c>
      <c r="F1894" s="52">
        <f t="shared" si="3"/>
        <v>0</v>
      </c>
      <c r="G1894" s="51" t="str">
        <f t="shared" si="4"/>
        <v>50% of All SS</v>
      </c>
      <c r="H1894" s="51">
        <f>IF('Line By Line'!$E$14&lt;D1894,D1894-'Line By Line'!$E$14-E1894,0)</f>
        <v>791000</v>
      </c>
      <c r="I1894" s="52">
        <f>H1894*'SS taxation calculator'!$E$32</f>
        <v>672350</v>
      </c>
      <c r="J1894" s="52">
        <f t="shared" si="5"/>
        <v>0</v>
      </c>
      <c r="K1894" s="204" t="str">
        <f t="shared" si="6"/>
        <v>#DIV/0!</v>
      </c>
      <c r="L1894" s="54" t="str">
        <f>CONCATENATE("Adding $",ROUND(B1894/1000,1),"K actually added $",ROUND((B1894+(J1894-'SS taxation calculator'!$G$8))/1000,1),"K")</f>
        <v>Adding $835K actually added $835K</v>
      </c>
      <c r="M1894" s="61">
        <f>'SS taxation calculator'!$C$7+'SS taxation calculator'!$C$8+'SS taxation calculator'!$C$9+B1894</f>
        <v>835000</v>
      </c>
      <c r="N1894" s="55">
        <f>J1894+B1894+'SS taxation calculator'!$C$7</f>
        <v>835000</v>
      </c>
      <c r="O1894" s="55">
        <f t="shared" si="15"/>
        <v>31500</v>
      </c>
      <c r="P1894" s="132">
        <f>VLOOKUP('SS taxation calculator'!$C$12,'SS taxation calculator'!$BC$6:$BF$16,3,FALSE)</f>
        <v>0</v>
      </c>
      <c r="Q1894" s="132">
        <f>VLOOKUP('SS taxation calculator'!$C$12,'SS taxation calculator'!$BC$6:$BF$16,4,FALSE)</f>
        <v>0</v>
      </c>
      <c r="R1894" s="132">
        <f t="shared" si="8"/>
        <v>1</v>
      </c>
      <c r="S1894" s="205">
        <f>VLOOKUP('SS taxation calculator'!$C$12,'SS taxation calculator'!$BC$6:$BF$16,2,FALSE)</f>
        <v>0</v>
      </c>
      <c r="T1894" s="132">
        <f t="shared" si="9"/>
        <v>0</v>
      </c>
    </row>
    <row r="1895" ht="15.75" customHeight="1">
      <c r="A1895" s="55">
        <f t="shared" si="19"/>
        <v>804500</v>
      </c>
      <c r="B1895" s="52">
        <f t="shared" si="14"/>
        <v>836000</v>
      </c>
      <c r="C1895" s="51">
        <f>'SS taxation calculator'!$G$7</f>
        <v>0</v>
      </c>
      <c r="D1895" s="52">
        <f>'SS taxation calculator'!$C$7+B1895+'SS taxation calculator'!$C$8+'SS taxation calculator'!$C$9*0.5-'Line By Line'!$E$12</f>
        <v>836000</v>
      </c>
      <c r="E1895" s="52">
        <f>IF(D1895&lt;'Line By Line'!$E$14,0,MIN(D1895-'Line By Line'!$E$14,'Line By Line'!$E$16))</f>
        <v>12000</v>
      </c>
      <c r="F1895" s="52">
        <f t="shared" si="3"/>
        <v>0</v>
      </c>
      <c r="G1895" s="51" t="str">
        <f t="shared" si="4"/>
        <v>50% of All SS</v>
      </c>
      <c r="H1895" s="51">
        <f>IF('Line By Line'!$E$14&lt;D1895,D1895-'Line By Line'!$E$14-E1895,0)</f>
        <v>792000</v>
      </c>
      <c r="I1895" s="52">
        <f>H1895*'SS taxation calculator'!$E$32</f>
        <v>673200</v>
      </c>
      <c r="J1895" s="52">
        <f t="shared" si="5"/>
        <v>0</v>
      </c>
      <c r="K1895" s="204" t="str">
        <f t="shared" si="6"/>
        <v>#DIV/0!</v>
      </c>
      <c r="L1895" s="54" t="str">
        <f>CONCATENATE("Adding $",ROUND(B1895/1000,1),"K actually added $",ROUND((B1895+(J1895-'SS taxation calculator'!$G$8))/1000,1),"K")</f>
        <v>Adding $836K actually added $836K</v>
      </c>
      <c r="M1895" s="61">
        <f>'SS taxation calculator'!$C$7+'SS taxation calculator'!$C$8+'SS taxation calculator'!$C$9+B1895</f>
        <v>836000</v>
      </c>
      <c r="N1895" s="55">
        <f>J1895+B1895+'SS taxation calculator'!$C$7</f>
        <v>836000</v>
      </c>
      <c r="O1895" s="55">
        <f t="shared" si="15"/>
        <v>31500</v>
      </c>
      <c r="P1895" s="132">
        <f>VLOOKUP('SS taxation calculator'!$C$12,'SS taxation calculator'!$BC$6:$BF$16,3,FALSE)</f>
        <v>0</v>
      </c>
      <c r="Q1895" s="132">
        <f>VLOOKUP('SS taxation calculator'!$C$12,'SS taxation calculator'!$BC$6:$BF$16,4,FALSE)</f>
        <v>0</v>
      </c>
      <c r="R1895" s="132">
        <f t="shared" si="8"/>
        <v>1</v>
      </c>
      <c r="S1895" s="205">
        <f>VLOOKUP('SS taxation calculator'!$C$12,'SS taxation calculator'!$BC$6:$BF$16,2,FALSE)</f>
        <v>0</v>
      </c>
      <c r="T1895" s="132">
        <f t="shared" si="9"/>
        <v>0</v>
      </c>
    </row>
    <row r="1896" ht="15.75" customHeight="1">
      <c r="A1896" s="55">
        <f t="shared" si="19"/>
        <v>805500</v>
      </c>
      <c r="B1896" s="52">
        <f t="shared" si="14"/>
        <v>837000</v>
      </c>
      <c r="C1896" s="51">
        <f>'SS taxation calculator'!$G$7</f>
        <v>0</v>
      </c>
      <c r="D1896" s="52">
        <f>'SS taxation calculator'!$C$7+B1896+'SS taxation calculator'!$C$8+'SS taxation calculator'!$C$9*0.5-'Line By Line'!$E$12</f>
        <v>837000</v>
      </c>
      <c r="E1896" s="52">
        <f>IF(D1896&lt;'Line By Line'!$E$14,0,MIN(D1896-'Line By Line'!$E$14,'Line By Line'!$E$16))</f>
        <v>12000</v>
      </c>
      <c r="F1896" s="52">
        <f t="shared" si="3"/>
        <v>0</v>
      </c>
      <c r="G1896" s="51" t="str">
        <f t="shared" si="4"/>
        <v>50% of All SS</v>
      </c>
      <c r="H1896" s="51">
        <f>IF('Line By Line'!$E$14&lt;D1896,D1896-'Line By Line'!$E$14-E1896,0)</f>
        <v>793000</v>
      </c>
      <c r="I1896" s="52">
        <f>H1896*'SS taxation calculator'!$E$32</f>
        <v>674050</v>
      </c>
      <c r="J1896" s="52">
        <f t="shared" si="5"/>
        <v>0</v>
      </c>
      <c r="K1896" s="204" t="str">
        <f t="shared" si="6"/>
        <v>#DIV/0!</v>
      </c>
      <c r="L1896" s="54" t="str">
        <f>CONCATENATE("Adding $",ROUND(B1896/1000,1),"K actually added $",ROUND((B1896+(J1896-'SS taxation calculator'!$G$8))/1000,1),"K")</f>
        <v>Adding $837K actually added $837K</v>
      </c>
      <c r="M1896" s="61">
        <f>'SS taxation calculator'!$C$7+'SS taxation calculator'!$C$8+'SS taxation calculator'!$C$9+B1896</f>
        <v>837000</v>
      </c>
      <c r="N1896" s="55">
        <f>J1896+B1896+'SS taxation calculator'!$C$7</f>
        <v>837000</v>
      </c>
      <c r="O1896" s="55">
        <f t="shared" si="15"/>
        <v>31500</v>
      </c>
      <c r="P1896" s="132">
        <f>VLOOKUP('SS taxation calculator'!$C$12,'SS taxation calculator'!$BC$6:$BF$16,3,FALSE)</f>
        <v>0</v>
      </c>
      <c r="Q1896" s="132">
        <f>VLOOKUP('SS taxation calculator'!$C$12,'SS taxation calculator'!$BC$6:$BF$16,4,FALSE)</f>
        <v>0</v>
      </c>
      <c r="R1896" s="132">
        <f t="shared" si="8"/>
        <v>1</v>
      </c>
      <c r="S1896" s="205">
        <f>VLOOKUP('SS taxation calculator'!$C$12,'SS taxation calculator'!$BC$6:$BF$16,2,FALSE)</f>
        <v>0</v>
      </c>
      <c r="T1896" s="132">
        <f t="shared" si="9"/>
        <v>0</v>
      </c>
    </row>
    <row r="1897" ht="15.75" customHeight="1">
      <c r="A1897" s="55">
        <f t="shared" si="19"/>
        <v>806500</v>
      </c>
      <c r="B1897" s="52">
        <f t="shared" si="14"/>
        <v>838000</v>
      </c>
      <c r="C1897" s="51">
        <f>'SS taxation calculator'!$G$7</f>
        <v>0</v>
      </c>
      <c r="D1897" s="52">
        <f>'SS taxation calculator'!$C$7+B1897+'SS taxation calculator'!$C$8+'SS taxation calculator'!$C$9*0.5-'Line By Line'!$E$12</f>
        <v>838000</v>
      </c>
      <c r="E1897" s="52">
        <f>IF(D1897&lt;'Line By Line'!$E$14,0,MIN(D1897-'Line By Line'!$E$14,'Line By Line'!$E$16))</f>
        <v>12000</v>
      </c>
      <c r="F1897" s="52">
        <f t="shared" si="3"/>
        <v>0</v>
      </c>
      <c r="G1897" s="51" t="str">
        <f t="shared" si="4"/>
        <v>50% of All SS</v>
      </c>
      <c r="H1897" s="51">
        <f>IF('Line By Line'!$E$14&lt;D1897,D1897-'Line By Line'!$E$14-E1897,0)</f>
        <v>794000</v>
      </c>
      <c r="I1897" s="52">
        <f>H1897*'SS taxation calculator'!$E$32</f>
        <v>674900</v>
      </c>
      <c r="J1897" s="52">
        <f t="shared" si="5"/>
        <v>0</v>
      </c>
      <c r="K1897" s="204" t="str">
        <f t="shared" si="6"/>
        <v>#DIV/0!</v>
      </c>
      <c r="L1897" s="54" t="str">
        <f>CONCATENATE("Adding $",ROUND(B1897/1000,1),"K actually added $",ROUND((B1897+(J1897-'SS taxation calculator'!$G$8))/1000,1),"K")</f>
        <v>Adding $838K actually added $838K</v>
      </c>
      <c r="M1897" s="61">
        <f>'SS taxation calculator'!$C$7+'SS taxation calculator'!$C$8+'SS taxation calculator'!$C$9+B1897</f>
        <v>838000</v>
      </c>
      <c r="N1897" s="55">
        <f>J1897+B1897+'SS taxation calculator'!$C$7</f>
        <v>838000</v>
      </c>
      <c r="O1897" s="55">
        <f t="shared" si="15"/>
        <v>31500</v>
      </c>
      <c r="P1897" s="132">
        <f>VLOOKUP('SS taxation calculator'!$C$12,'SS taxation calculator'!$BC$6:$BF$16,3,FALSE)</f>
        <v>0</v>
      </c>
      <c r="Q1897" s="132">
        <f>VLOOKUP('SS taxation calculator'!$C$12,'SS taxation calculator'!$BC$6:$BF$16,4,FALSE)</f>
        <v>0</v>
      </c>
      <c r="R1897" s="132">
        <f t="shared" si="8"/>
        <v>1</v>
      </c>
      <c r="S1897" s="205">
        <f>VLOOKUP('SS taxation calculator'!$C$12,'SS taxation calculator'!$BC$6:$BF$16,2,FALSE)</f>
        <v>0</v>
      </c>
      <c r="T1897" s="132">
        <f t="shared" si="9"/>
        <v>0</v>
      </c>
    </row>
    <row r="1898" ht="15.75" customHeight="1">
      <c r="A1898" s="55">
        <f t="shared" si="19"/>
        <v>807500</v>
      </c>
      <c r="B1898" s="52">
        <f t="shared" si="14"/>
        <v>839000</v>
      </c>
      <c r="C1898" s="51">
        <f>'SS taxation calculator'!$G$7</f>
        <v>0</v>
      </c>
      <c r="D1898" s="52">
        <f>'SS taxation calculator'!$C$7+B1898+'SS taxation calculator'!$C$8+'SS taxation calculator'!$C$9*0.5-'Line By Line'!$E$12</f>
        <v>839000</v>
      </c>
      <c r="E1898" s="52">
        <f>IF(D1898&lt;'Line By Line'!$E$14,0,MIN(D1898-'Line By Line'!$E$14,'Line By Line'!$E$16))</f>
        <v>12000</v>
      </c>
      <c r="F1898" s="52">
        <f t="shared" si="3"/>
        <v>0</v>
      </c>
      <c r="G1898" s="51" t="str">
        <f t="shared" si="4"/>
        <v>50% of All SS</v>
      </c>
      <c r="H1898" s="51">
        <f>IF('Line By Line'!$E$14&lt;D1898,D1898-'Line By Line'!$E$14-E1898,0)</f>
        <v>795000</v>
      </c>
      <c r="I1898" s="52">
        <f>H1898*'SS taxation calculator'!$E$32</f>
        <v>675750</v>
      </c>
      <c r="J1898" s="52">
        <f t="shared" si="5"/>
        <v>0</v>
      </c>
      <c r="K1898" s="204" t="str">
        <f t="shared" si="6"/>
        <v>#DIV/0!</v>
      </c>
      <c r="L1898" s="54" t="str">
        <f>CONCATENATE("Adding $",ROUND(B1898/1000,1),"K actually added $",ROUND((B1898+(J1898-'SS taxation calculator'!$G$8))/1000,1),"K")</f>
        <v>Adding $839K actually added $839K</v>
      </c>
      <c r="M1898" s="61">
        <f>'SS taxation calculator'!$C$7+'SS taxation calculator'!$C$8+'SS taxation calculator'!$C$9+B1898</f>
        <v>839000</v>
      </c>
      <c r="N1898" s="55">
        <f>J1898+B1898+'SS taxation calculator'!$C$7</f>
        <v>839000</v>
      </c>
      <c r="O1898" s="55">
        <f t="shared" si="15"/>
        <v>31500</v>
      </c>
      <c r="P1898" s="132">
        <f>VLOOKUP('SS taxation calculator'!$C$12,'SS taxation calculator'!$BC$6:$BF$16,3,FALSE)</f>
        <v>0</v>
      </c>
      <c r="Q1898" s="132">
        <f>VLOOKUP('SS taxation calculator'!$C$12,'SS taxation calculator'!$BC$6:$BF$16,4,FALSE)</f>
        <v>0</v>
      </c>
      <c r="R1898" s="132">
        <f t="shared" si="8"/>
        <v>1</v>
      </c>
      <c r="S1898" s="205">
        <f>VLOOKUP('SS taxation calculator'!$C$12,'SS taxation calculator'!$BC$6:$BF$16,2,FALSE)</f>
        <v>0</v>
      </c>
      <c r="T1898" s="132">
        <f t="shared" si="9"/>
        <v>0</v>
      </c>
    </row>
    <row r="1899" ht="15.75" customHeight="1">
      <c r="A1899" s="55">
        <f t="shared" si="19"/>
        <v>808500</v>
      </c>
      <c r="B1899" s="52">
        <f t="shared" si="14"/>
        <v>840000</v>
      </c>
      <c r="C1899" s="51">
        <f>'SS taxation calculator'!$G$7</f>
        <v>0</v>
      </c>
      <c r="D1899" s="52">
        <f>'SS taxation calculator'!$C$7+B1899+'SS taxation calculator'!$C$8+'SS taxation calculator'!$C$9*0.5-'Line By Line'!$E$12</f>
        <v>840000</v>
      </c>
      <c r="E1899" s="52">
        <f>IF(D1899&lt;'Line By Line'!$E$14,0,MIN(D1899-'Line By Line'!$E$14,'Line By Line'!$E$16))</f>
        <v>12000</v>
      </c>
      <c r="F1899" s="52">
        <f t="shared" si="3"/>
        <v>0</v>
      </c>
      <c r="G1899" s="51" t="str">
        <f t="shared" si="4"/>
        <v>50% of All SS</v>
      </c>
      <c r="H1899" s="51">
        <f>IF('Line By Line'!$E$14&lt;D1899,D1899-'Line By Line'!$E$14-E1899,0)</f>
        <v>796000</v>
      </c>
      <c r="I1899" s="52">
        <f>H1899*'SS taxation calculator'!$E$32</f>
        <v>676600</v>
      </c>
      <c r="J1899" s="52">
        <f t="shared" si="5"/>
        <v>0</v>
      </c>
      <c r="K1899" s="204" t="str">
        <f t="shared" si="6"/>
        <v>#DIV/0!</v>
      </c>
      <c r="L1899" s="54" t="str">
        <f>CONCATENATE("Adding $",ROUND(B1899/1000,1),"K actually added $",ROUND((B1899+(J1899-'SS taxation calculator'!$G$8))/1000,1),"K")</f>
        <v>Adding $840K actually added $840K</v>
      </c>
      <c r="M1899" s="61">
        <f>'SS taxation calculator'!$C$7+'SS taxation calculator'!$C$8+'SS taxation calculator'!$C$9+B1899</f>
        <v>840000</v>
      </c>
      <c r="N1899" s="55">
        <f>J1899+B1899+'SS taxation calculator'!$C$7</f>
        <v>840000</v>
      </c>
      <c r="O1899" s="55">
        <f t="shared" si="15"/>
        <v>31500</v>
      </c>
      <c r="P1899" s="132">
        <f>VLOOKUP('SS taxation calculator'!$C$12,'SS taxation calculator'!$BC$6:$BF$16,3,FALSE)</f>
        <v>0</v>
      </c>
      <c r="Q1899" s="132">
        <f>VLOOKUP('SS taxation calculator'!$C$12,'SS taxation calculator'!$BC$6:$BF$16,4,FALSE)</f>
        <v>0</v>
      </c>
      <c r="R1899" s="132">
        <f t="shared" si="8"/>
        <v>1</v>
      </c>
      <c r="S1899" s="205">
        <f>VLOOKUP('SS taxation calculator'!$C$12,'SS taxation calculator'!$BC$6:$BF$16,2,FALSE)</f>
        <v>0</v>
      </c>
      <c r="T1899" s="132">
        <f t="shared" si="9"/>
        <v>0</v>
      </c>
    </row>
    <row r="1900" ht="15.75" customHeight="1">
      <c r="A1900" s="55">
        <f t="shared" si="19"/>
        <v>809500</v>
      </c>
      <c r="B1900" s="52">
        <f t="shared" si="14"/>
        <v>841000</v>
      </c>
      <c r="C1900" s="51">
        <f>'SS taxation calculator'!$G$7</f>
        <v>0</v>
      </c>
      <c r="D1900" s="52">
        <f>'SS taxation calculator'!$C$7+B1900+'SS taxation calculator'!$C$8+'SS taxation calculator'!$C$9*0.5-'Line By Line'!$E$12</f>
        <v>841000</v>
      </c>
      <c r="E1900" s="52">
        <f>IF(D1900&lt;'Line By Line'!$E$14,0,MIN(D1900-'Line By Line'!$E$14,'Line By Line'!$E$16))</f>
        <v>12000</v>
      </c>
      <c r="F1900" s="52">
        <f t="shared" si="3"/>
        <v>0</v>
      </c>
      <c r="G1900" s="51" t="str">
        <f t="shared" si="4"/>
        <v>50% of All SS</v>
      </c>
      <c r="H1900" s="51">
        <f>IF('Line By Line'!$E$14&lt;D1900,D1900-'Line By Line'!$E$14-E1900,0)</f>
        <v>797000</v>
      </c>
      <c r="I1900" s="52">
        <f>H1900*'SS taxation calculator'!$E$32</f>
        <v>677450</v>
      </c>
      <c r="J1900" s="52">
        <f t="shared" si="5"/>
        <v>0</v>
      </c>
      <c r="K1900" s="204" t="str">
        <f t="shared" si="6"/>
        <v>#DIV/0!</v>
      </c>
      <c r="L1900" s="54" t="str">
        <f>CONCATENATE("Adding $",ROUND(B1900/1000,1),"K actually added $",ROUND((B1900+(J1900-'SS taxation calculator'!$G$8))/1000,1),"K")</f>
        <v>Adding $841K actually added $841K</v>
      </c>
      <c r="M1900" s="61">
        <f>'SS taxation calculator'!$C$7+'SS taxation calculator'!$C$8+'SS taxation calculator'!$C$9+B1900</f>
        <v>841000</v>
      </c>
      <c r="N1900" s="55">
        <f>J1900+B1900+'SS taxation calculator'!$C$7</f>
        <v>841000</v>
      </c>
      <c r="O1900" s="55">
        <f t="shared" si="15"/>
        <v>31500</v>
      </c>
      <c r="P1900" s="132">
        <f>VLOOKUP('SS taxation calculator'!$C$12,'SS taxation calculator'!$BC$6:$BF$16,3,FALSE)</f>
        <v>0</v>
      </c>
      <c r="Q1900" s="132">
        <f>VLOOKUP('SS taxation calculator'!$C$12,'SS taxation calculator'!$BC$6:$BF$16,4,FALSE)</f>
        <v>0</v>
      </c>
      <c r="R1900" s="132">
        <f t="shared" si="8"/>
        <v>1</v>
      </c>
      <c r="S1900" s="205">
        <f>VLOOKUP('SS taxation calculator'!$C$12,'SS taxation calculator'!$BC$6:$BF$16,2,FALSE)</f>
        <v>0</v>
      </c>
      <c r="T1900" s="132">
        <f t="shared" si="9"/>
        <v>0</v>
      </c>
    </row>
    <row r="1901" ht="15.75" customHeight="1">
      <c r="A1901" s="55">
        <f t="shared" si="19"/>
        <v>810500</v>
      </c>
      <c r="B1901" s="52">
        <f t="shared" si="14"/>
        <v>842000</v>
      </c>
      <c r="C1901" s="51">
        <f>'SS taxation calculator'!$G$7</f>
        <v>0</v>
      </c>
      <c r="D1901" s="52">
        <f>'SS taxation calculator'!$C$7+B1901+'SS taxation calculator'!$C$8+'SS taxation calculator'!$C$9*0.5-'Line By Line'!$E$12</f>
        <v>842000</v>
      </c>
      <c r="E1901" s="52">
        <f>IF(D1901&lt;'Line By Line'!$E$14,0,MIN(D1901-'Line By Line'!$E$14,'Line By Line'!$E$16))</f>
        <v>12000</v>
      </c>
      <c r="F1901" s="52">
        <f t="shared" si="3"/>
        <v>0</v>
      </c>
      <c r="G1901" s="51" t="str">
        <f t="shared" si="4"/>
        <v>50% of All SS</v>
      </c>
      <c r="H1901" s="51">
        <f>IF('Line By Line'!$E$14&lt;D1901,D1901-'Line By Line'!$E$14-E1901,0)</f>
        <v>798000</v>
      </c>
      <c r="I1901" s="52">
        <f>H1901*'SS taxation calculator'!$E$32</f>
        <v>678300</v>
      </c>
      <c r="J1901" s="52">
        <f t="shared" si="5"/>
        <v>0</v>
      </c>
      <c r="K1901" s="204" t="str">
        <f t="shared" si="6"/>
        <v>#DIV/0!</v>
      </c>
      <c r="L1901" s="54" t="str">
        <f>CONCATENATE("Adding $",ROUND(B1901/1000,1),"K actually added $",ROUND((B1901+(J1901-'SS taxation calculator'!$G$8))/1000,1),"K")</f>
        <v>Adding $842K actually added $842K</v>
      </c>
      <c r="M1901" s="61">
        <f>'SS taxation calculator'!$C$7+'SS taxation calculator'!$C$8+'SS taxation calculator'!$C$9+B1901</f>
        <v>842000</v>
      </c>
      <c r="N1901" s="55">
        <f>J1901+B1901+'SS taxation calculator'!$C$7</f>
        <v>842000</v>
      </c>
      <c r="O1901" s="55">
        <f t="shared" si="15"/>
        <v>31500</v>
      </c>
      <c r="P1901" s="132">
        <f>VLOOKUP('SS taxation calculator'!$C$12,'SS taxation calculator'!$BC$6:$BF$16,3,FALSE)</f>
        <v>0</v>
      </c>
      <c r="Q1901" s="132">
        <f>VLOOKUP('SS taxation calculator'!$C$12,'SS taxation calculator'!$BC$6:$BF$16,4,FALSE)</f>
        <v>0</v>
      </c>
      <c r="R1901" s="132">
        <f t="shared" si="8"/>
        <v>1</v>
      </c>
      <c r="S1901" s="205">
        <f>VLOOKUP('SS taxation calculator'!$C$12,'SS taxation calculator'!$BC$6:$BF$16,2,FALSE)</f>
        <v>0</v>
      </c>
      <c r="T1901" s="132">
        <f t="shared" si="9"/>
        <v>0</v>
      </c>
    </row>
    <row r="1902" ht="15.75" customHeight="1">
      <c r="A1902" s="55">
        <f t="shared" si="19"/>
        <v>811500</v>
      </c>
      <c r="B1902" s="52">
        <f t="shared" si="14"/>
        <v>843000</v>
      </c>
      <c r="C1902" s="51">
        <f>'SS taxation calculator'!$G$7</f>
        <v>0</v>
      </c>
      <c r="D1902" s="52">
        <f>'SS taxation calculator'!$C$7+B1902+'SS taxation calculator'!$C$8+'SS taxation calculator'!$C$9*0.5-'Line By Line'!$E$12</f>
        <v>843000</v>
      </c>
      <c r="E1902" s="52">
        <f>IF(D1902&lt;'Line By Line'!$E$14,0,MIN(D1902-'Line By Line'!$E$14,'Line By Line'!$E$16))</f>
        <v>12000</v>
      </c>
      <c r="F1902" s="52">
        <f t="shared" si="3"/>
        <v>0</v>
      </c>
      <c r="G1902" s="51" t="str">
        <f t="shared" si="4"/>
        <v>50% of All SS</v>
      </c>
      <c r="H1902" s="51">
        <f>IF('Line By Line'!$E$14&lt;D1902,D1902-'Line By Line'!$E$14-E1902,0)</f>
        <v>799000</v>
      </c>
      <c r="I1902" s="52">
        <f>H1902*'SS taxation calculator'!$E$32</f>
        <v>679150</v>
      </c>
      <c r="J1902" s="52">
        <f t="shared" si="5"/>
        <v>0</v>
      </c>
      <c r="K1902" s="204" t="str">
        <f t="shared" si="6"/>
        <v>#DIV/0!</v>
      </c>
      <c r="L1902" s="54" t="str">
        <f>CONCATENATE("Adding $",ROUND(B1902/1000,1),"K actually added $",ROUND((B1902+(J1902-'SS taxation calculator'!$G$8))/1000,1),"K")</f>
        <v>Adding $843K actually added $843K</v>
      </c>
      <c r="M1902" s="61">
        <f>'SS taxation calculator'!$C$7+'SS taxation calculator'!$C$8+'SS taxation calculator'!$C$9+B1902</f>
        <v>843000</v>
      </c>
      <c r="N1902" s="55">
        <f>J1902+B1902+'SS taxation calculator'!$C$7</f>
        <v>843000</v>
      </c>
      <c r="O1902" s="55">
        <f t="shared" si="15"/>
        <v>31500</v>
      </c>
      <c r="P1902" s="132">
        <f>VLOOKUP('SS taxation calculator'!$C$12,'SS taxation calculator'!$BC$6:$BF$16,3,FALSE)</f>
        <v>0</v>
      </c>
      <c r="Q1902" s="132">
        <f>VLOOKUP('SS taxation calculator'!$C$12,'SS taxation calculator'!$BC$6:$BF$16,4,FALSE)</f>
        <v>0</v>
      </c>
      <c r="R1902" s="132">
        <f t="shared" si="8"/>
        <v>1</v>
      </c>
      <c r="S1902" s="205">
        <f>VLOOKUP('SS taxation calculator'!$C$12,'SS taxation calculator'!$BC$6:$BF$16,2,FALSE)</f>
        <v>0</v>
      </c>
      <c r="T1902" s="132">
        <f t="shared" si="9"/>
        <v>0</v>
      </c>
    </row>
    <row r="1903" ht="15.75" customHeight="1">
      <c r="A1903" s="55">
        <f t="shared" si="19"/>
        <v>812500</v>
      </c>
      <c r="B1903" s="52">
        <f t="shared" si="14"/>
        <v>844000</v>
      </c>
      <c r="C1903" s="51">
        <f>'SS taxation calculator'!$G$7</f>
        <v>0</v>
      </c>
      <c r="D1903" s="52">
        <f>'SS taxation calculator'!$C$7+B1903+'SS taxation calculator'!$C$8+'SS taxation calculator'!$C$9*0.5-'Line By Line'!$E$12</f>
        <v>844000</v>
      </c>
      <c r="E1903" s="52">
        <f>IF(D1903&lt;'Line By Line'!$E$14,0,MIN(D1903-'Line By Line'!$E$14,'Line By Line'!$E$16))</f>
        <v>12000</v>
      </c>
      <c r="F1903" s="52">
        <f t="shared" si="3"/>
        <v>0</v>
      </c>
      <c r="G1903" s="51" t="str">
        <f t="shared" si="4"/>
        <v>50% of All SS</v>
      </c>
      <c r="H1903" s="51">
        <f>IF('Line By Line'!$E$14&lt;D1903,D1903-'Line By Line'!$E$14-E1903,0)</f>
        <v>800000</v>
      </c>
      <c r="I1903" s="52">
        <f>H1903*'SS taxation calculator'!$E$32</f>
        <v>680000</v>
      </c>
      <c r="J1903" s="52">
        <f t="shared" si="5"/>
        <v>0</v>
      </c>
      <c r="K1903" s="204" t="str">
        <f t="shared" si="6"/>
        <v>#DIV/0!</v>
      </c>
      <c r="L1903" s="54" t="str">
        <f>CONCATENATE("Adding $",ROUND(B1903/1000,1),"K actually added $",ROUND((B1903+(J1903-'SS taxation calculator'!$G$8))/1000,1),"K")</f>
        <v>Adding $844K actually added $844K</v>
      </c>
      <c r="M1903" s="61">
        <f>'SS taxation calculator'!$C$7+'SS taxation calculator'!$C$8+'SS taxation calculator'!$C$9+B1903</f>
        <v>844000</v>
      </c>
      <c r="N1903" s="55">
        <f>J1903+B1903+'SS taxation calculator'!$C$7</f>
        <v>844000</v>
      </c>
      <c r="O1903" s="55">
        <f t="shared" si="15"/>
        <v>31500</v>
      </c>
      <c r="P1903" s="132">
        <f>VLOOKUP('SS taxation calculator'!$C$12,'SS taxation calculator'!$BC$6:$BF$16,3,FALSE)</f>
        <v>0</v>
      </c>
      <c r="Q1903" s="132">
        <f>VLOOKUP('SS taxation calculator'!$C$12,'SS taxation calculator'!$BC$6:$BF$16,4,FALSE)</f>
        <v>0</v>
      </c>
      <c r="R1903" s="132">
        <f t="shared" si="8"/>
        <v>1</v>
      </c>
      <c r="S1903" s="205">
        <f>VLOOKUP('SS taxation calculator'!$C$12,'SS taxation calculator'!$BC$6:$BF$16,2,FALSE)</f>
        <v>0</v>
      </c>
      <c r="T1903" s="132">
        <f t="shared" si="9"/>
        <v>0</v>
      </c>
    </row>
    <row r="1904" ht="15.75" customHeight="1">
      <c r="A1904" s="55">
        <f t="shared" si="19"/>
        <v>813500</v>
      </c>
      <c r="B1904" s="52">
        <f t="shared" si="14"/>
        <v>845000</v>
      </c>
      <c r="C1904" s="51">
        <f>'SS taxation calculator'!$G$7</f>
        <v>0</v>
      </c>
      <c r="D1904" s="52">
        <f>'SS taxation calculator'!$C$7+B1904+'SS taxation calculator'!$C$8+'SS taxation calculator'!$C$9*0.5-'Line By Line'!$E$12</f>
        <v>845000</v>
      </c>
      <c r="E1904" s="52">
        <f>IF(D1904&lt;'Line By Line'!$E$14,0,MIN(D1904-'Line By Line'!$E$14,'Line By Line'!$E$16))</f>
        <v>12000</v>
      </c>
      <c r="F1904" s="52">
        <f t="shared" si="3"/>
        <v>0</v>
      </c>
      <c r="G1904" s="51" t="str">
        <f t="shared" si="4"/>
        <v>50% of All SS</v>
      </c>
      <c r="H1904" s="51">
        <f>IF('Line By Line'!$E$14&lt;D1904,D1904-'Line By Line'!$E$14-E1904,0)</f>
        <v>801000</v>
      </c>
      <c r="I1904" s="52">
        <f>H1904*'SS taxation calculator'!$E$32</f>
        <v>680850</v>
      </c>
      <c r="J1904" s="52">
        <f t="shared" si="5"/>
        <v>0</v>
      </c>
      <c r="K1904" s="204" t="str">
        <f t="shared" si="6"/>
        <v>#DIV/0!</v>
      </c>
      <c r="L1904" s="54" t="str">
        <f>CONCATENATE("Adding $",ROUND(B1904/1000,1),"K actually added $",ROUND((B1904+(J1904-'SS taxation calculator'!$G$8))/1000,1),"K")</f>
        <v>Adding $845K actually added $845K</v>
      </c>
      <c r="M1904" s="61">
        <f>'SS taxation calculator'!$C$7+'SS taxation calculator'!$C$8+'SS taxation calculator'!$C$9+B1904</f>
        <v>845000</v>
      </c>
      <c r="N1904" s="55">
        <f>J1904+B1904+'SS taxation calculator'!$C$7</f>
        <v>845000</v>
      </c>
      <c r="O1904" s="55">
        <f t="shared" si="15"/>
        <v>31500</v>
      </c>
      <c r="P1904" s="132">
        <f>VLOOKUP('SS taxation calculator'!$C$12,'SS taxation calculator'!$BC$6:$BF$16,3,FALSE)</f>
        <v>0</v>
      </c>
      <c r="Q1904" s="132">
        <f>VLOOKUP('SS taxation calculator'!$C$12,'SS taxation calculator'!$BC$6:$BF$16,4,FALSE)</f>
        <v>0</v>
      </c>
      <c r="R1904" s="132">
        <f t="shared" si="8"/>
        <v>1</v>
      </c>
      <c r="S1904" s="205">
        <f>VLOOKUP('SS taxation calculator'!$C$12,'SS taxation calculator'!$BC$6:$BF$16,2,FALSE)</f>
        <v>0</v>
      </c>
      <c r="T1904" s="132">
        <f t="shared" si="9"/>
        <v>0</v>
      </c>
    </row>
    <row r="1905" ht="15.75" customHeight="1">
      <c r="A1905" s="55">
        <f t="shared" si="19"/>
        <v>814500</v>
      </c>
      <c r="B1905" s="52">
        <f t="shared" si="14"/>
        <v>846000</v>
      </c>
      <c r="C1905" s="51">
        <f>'SS taxation calculator'!$G$7</f>
        <v>0</v>
      </c>
      <c r="D1905" s="52">
        <f>'SS taxation calculator'!$C$7+B1905+'SS taxation calculator'!$C$8+'SS taxation calculator'!$C$9*0.5-'Line By Line'!$E$12</f>
        <v>846000</v>
      </c>
      <c r="E1905" s="52">
        <f>IF(D1905&lt;'Line By Line'!$E$14,0,MIN(D1905-'Line By Line'!$E$14,'Line By Line'!$E$16))</f>
        <v>12000</v>
      </c>
      <c r="F1905" s="52">
        <f t="shared" si="3"/>
        <v>0</v>
      </c>
      <c r="G1905" s="51" t="str">
        <f t="shared" si="4"/>
        <v>50% of All SS</v>
      </c>
      <c r="H1905" s="51">
        <f>IF('Line By Line'!$E$14&lt;D1905,D1905-'Line By Line'!$E$14-E1905,0)</f>
        <v>802000</v>
      </c>
      <c r="I1905" s="52">
        <f>H1905*'SS taxation calculator'!$E$32</f>
        <v>681700</v>
      </c>
      <c r="J1905" s="52">
        <f t="shared" si="5"/>
        <v>0</v>
      </c>
      <c r="K1905" s="204" t="str">
        <f t="shared" si="6"/>
        <v>#DIV/0!</v>
      </c>
      <c r="L1905" s="54" t="str">
        <f>CONCATENATE("Adding $",ROUND(B1905/1000,1),"K actually added $",ROUND((B1905+(J1905-'SS taxation calculator'!$G$8))/1000,1),"K")</f>
        <v>Adding $846K actually added $846K</v>
      </c>
      <c r="M1905" s="61">
        <f>'SS taxation calculator'!$C$7+'SS taxation calculator'!$C$8+'SS taxation calculator'!$C$9+B1905</f>
        <v>846000</v>
      </c>
      <c r="N1905" s="55">
        <f>J1905+B1905+'SS taxation calculator'!$C$7</f>
        <v>846000</v>
      </c>
      <c r="O1905" s="55">
        <f t="shared" si="15"/>
        <v>31500</v>
      </c>
      <c r="P1905" s="132">
        <f>VLOOKUP('SS taxation calculator'!$C$12,'SS taxation calculator'!$BC$6:$BF$16,3,FALSE)</f>
        <v>0</v>
      </c>
      <c r="Q1905" s="132">
        <f>VLOOKUP('SS taxation calculator'!$C$12,'SS taxation calculator'!$BC$6:$BF$16,4,FALSE)</f>
        <v>0</v>
      </c>
      <c r="R1905" s="132">
        <f t="shared" si="8"/>
        <v>1</v>
      </c>
      <c r="S1905" s="205">
        <f>VLOOKUP('SS taxation calculator'!$C$12,'SS taxation calculator'!$BC$6:$BF$16,2,FALSE)</f>
        <v>0</v>
      </c>
      <c r="T1905" s="132">
        <f t="shared" si="9"/>
        <v>0</v>
      </c>
    </row>
    <row r="1906" ht="15.75" customHeight="1">
      <c r="A1906" s="55">
        <f t="shared" si="19"/>
        <v>815500</v>
      </c>
      <c r="B1906" s="52">
        <f t="shared" si="14"/>
        <v>847000</v>
      </c>
      <c r="C1906" s="51">
        <f>'SS taxation calculator'!$G$7</f>
        <v>0</v>
      </c>
      <c r="D1906" s="52">
        <f>'SS taxation calculator'!$C$7+B1906+'SS taxation calculator'!$C$8+'SS taxation calculator'!$C$9*0.5-'Line By Line'!$E$12</f>
        <v>847000</v>
      </c>
      <c r="E1906" s="52">
        <f>IF(D1906&lt;'Line By Line'!$E$14,0,MIN(D1906-'Line By Line'!$E$14,'Line By Line'!$E$16))</f>
        <v>12000</v>
      </c>
      <c r="F1906" s="52">
        <f t="shared" si="3"/>
        <v>0</v>
      </c>
      <c r="G1906" s="51" t="str">
        <f t="shared" si="4"/>
        <v>50% of All SS</v>
      </c>
      <c r="H1906" s="51">
        <f>IF('Line By Line'!$E$14&lt;D1906,D1906-'Line By Line'!$E$14-E1906,0)</f>
        <v>803000</v>
      </c>
      <c r="I1906" s="52">
        <f>H1906*'SS taxation calculator'!$E$32</f>
        <v>682550</v>
      </c>
      <c r="J1906" s="52">
        <f t="shared" si="5"/>
        <v>0</v>
      </c>
      <c r="K1906" s="204" t="str">
        <f t="shared" si="6"/>
        <v>#DIV/0!</v>
      </c>
      <c r="L1906" s="54" t="str">
        <f>CONCATENATE("Adding $",ROUND(B1906/1000,1),"K actually added $",ROUND((B1906+(J1906-'SS taxation calculator'!$G$8))/1000,1),"K")</f>
        <v>Adding $847K actually added $847K</v>
      </c>
      <c r="M1906" s="61">
        <f>'SS taxation calculator'!$C$7+'SS taxation calculator'!$C$8+'SS taxation calculator'!$C$9+B1906</f>
        <v>847000</v>
      </c>
      <c r="N1906" s="55">
        <f>J1906+B1906+'SS taxation calculator'!$C$7</f>
        <v>847000</v>
      </c>
      <c r="O1906" s="55">
        <f t="shared" si="15"/>
        <v>31500</v>
      </c>
      <c r="P1906" s="132">
        <f>VLOOKUP('SS taxation calculator'!$C$12,'SS taxation calculator'!$BC$6:$BF$16,3,FALSE)</f>
        <v>0</v>
      </c>
      <c r="Q1906" s="132">
        <f>VLOOKUP('SS taxation calculator'!$C$12,'SS taxation calculator'!$BC$6:$BF$16,4,FALSE)</f>
        <v>0</v>
      </c>
      <c r="R1906" s="132">
        <f t="shared" si="8"/>
        <v>1</v>
      </c>
      <c r="S1906" s="205">
        <f>VLOOKUP('SS taxation calculator'!$C$12,'SS taxation calculator'!$BC$6:$BF$16,2,FALSE)</f>
        <v>0</v>
      </c>
      <c r="T1906" s="132">
        <f t="shared" si="9"/>
        <v>0</v>
      </c>
    </row>
    <row r="1907" ht="15.75" customHeight="1">
      <c r="A1907" s="55">
        <f t="shared" si="19"/>
        <v>816500</v>
      </c>
      <c r="B1907" s="52">
        <f t="shared" si="14"/>
        <v>848000</v>
      </c>
      <c r="C1907" s="51">
        <f>'SS taxation calculator'!$G$7</f>
        <v>0</v>
      </c>
      <c r="D1907" s="52">
        <f>'SS taxation calculator'!$C$7+B1907+'SS taxation calculator'!$C$8+'SS taxation calculator'!$C$9*0.5-'Line By Line'!$E$12</f>
        <v>848000</v>
      </c>
      <c r="E1907" s="52">
        <f>IF(D1907&lt;'Line By Line'!$E$14,0,MIN(D1907-'Line By Line'!$E$14,'Line By Line'!$E$16))</f>
        <v>12000</v>
      </c>
      <c r="F1907" s="52">
        <f t="shared" si="3"/>
        <v>0</v>
      </c>
      <c r="G1907" s="51" t="str">
        <f t="shared" si="4"/>
        <v>50% of All SS</v>
      </c>
      <c r="H1907" s="51">
        <f>IF('Line By Line'!$E$14&lt;D1907,D1907-'Line By Line'!$E$14-E1907,0)</f>
        <v>804000</v>
      </c>
      <c r="I1907" s="52">
        <f>H1907*'SS taxation calculator'!$E$32</f>
        <v>683400</v>
      </c>
      <c r="J1907" s="52">
        <f t="shared" si="5"/>
        <v>0</v>
      </c>
      <c r="K1907" s="204" t="str">
        <f t="shared" si="6"/>
        <v>#DIV/0!</v>
      </c>
      <c r="L1907" s="54" t="str">
        <f>CONCATENATE("Adding $",ROUND(B1907/1000,1),"K actually added $",ROUND((B1907+(J1907-'SS taxation calculator'!$G$8))/1000,1),"K")</f>
        <v>Adding $848K actually added $848K</v>
      </c>
      <c r="M1907" s="61">
        <f>'SS taxation calculator'!$C$7+'SS taxation calculator'!$C$8+'SS taxation calculator'!$C$9+B1907</f>
        <v>848000</v>
      </c>
      <c r="N1907" s="55">
        <f>J1907+B1907+'SS taxation calculator'!$C$7</f>
        <v>848000</v>
      </c>
      <c r="O1907" s="55">
        <f t="shared" si="15"/>
        <v>31500</v>
      </c>
      <c r="P1907" s="132">
        <f>VLOOKUP('SS taxation calculator'!$C$12,'SS taxation calculator'!$BC$6:$BF$16,3,FALSE)</f>
        <v>0</v>
      </c>
      <c r="Q1907" s="132">
        <f>VLOOKUP('SS taxation calculator'!$C$12,'SS taxation calculator'!$BC$6:$BF$16,4,FALSE)</f>
        <v>0</v>
      </c>
      <c r="R1907" s="132">
        <f t="shared" si="8"/>
        <v>1</v>
      </c>
      <c r="S1907" s="205">
        <f>VLOOKUP('SS taxation calculator'!$C$12,'SS taxation calculator'!$BC$6:$BF$16,2,FALSE)</f>
        <v>0</v>
      </c>
      <c r="T1907" s="132">
        <f t="shared" si="9"/>
        <v>0</v>
      </c>
    </row>
    <row r="1908" ht="15.75" customHeight="1">
      <c r="A1908" s="55">
        <f t="shared" si="19"/>
        <v>817500</v>
      </c>
      <c r="B1908" s="52">
        <f t="shared" si="14"/>
        <v>849000</v>
      </c>
      <c r="C1908" s="51">
        <f>'SS taxation calculator'!$G$7</f>
        <v>0</v>
      </c>
      <c r="D1908" s="52">
        <f>'SS taxation calculator'!$C$7+B1908+'SS taxation calculator'!$C$8+'SS taxation calculator'!$C$9*0.5-'Line By Line'!$E$12</f>
        <v>849000</v>
      </c>
      <c r="E1908" s="52">
        <f>IF(D1908&lt;'Line By Line'!$E$14,0,MIN(D1908-'Line By Line'!$E$14,'Line By Line'!$E$16))</f>
        <v>12000</v>
      </c>
      <c r="F1908" s="52">
        <f t="shared" si="3"/>
        <v>0</v>
      </c>
      <c r="G1908" s="51" t="str">
        <f t="shared" si="4"/>
        <v>50% of All SS</v>
      </c>
      <c r="H1908" s="51">
        <f>IF('Line By Line'!$E$14&lt;D1908,D1908-'Line By Line'!$E$14-E1908,0)</f>
        <v>805000</v>
      </c>
      <c r="I1908" s="52">
        <f>H1908*'SS taxation calculator'!$E$32</f>
        <v>684250</v>
      </c>
      <c r="J1908" s="52">
        <f t="shared" si="5"/>
        <v>0</v>
      </c>
      <c r="K1908" s="204" t="str">
        <f t="shared" si="6"/>
        <v>#DIV/0!</v>
      </c>
      <c r="L1908" s="54" t="str">
        <f>CONCATENATE("Adding $",ROUND(B1908/1000,1),"K actually added $",ROUND((B1908+(J1908-'SS taxation calculator'!$G$8))/1000,1),"K")</f>
        <v>Adding $849K actually added $849K</v>
      </c>
      <c r="M1908" s="61">
        <f>'SS taxation calculator'!$C$7+'SS taxation calculator'!$C$8+'SS taxation calculator'!$C$9+B1908</f>
        <v>849000</v>
      </c>
      <c r="N1908" s="55">
        <f>J1908+B1908+'SS taxation calculator'!$C$7</f>
        <v>849000</v>
      </c>
      <c r="O1908" s="55">
        <f t="shared" si="15"/>
        <v>31500</v>
      </c>
      <c r="P1908" s="132">
        <f>VLOOKUP('SS taxation calculator'!$C$12,'SS taxation calculator'!$BC$6:$BF$16,3,FALSE)</f>
        <v>0</v>
      </c>
      <c r="Q1908" s="132">
        <f>VLOOKUP('SS taxation calculator'!$C$12,'SS taxation calculator'!$BC$6:$BF$16,4,FALSE)</f>
        <v>0</v>
      </c>
      <c r="R1908" s="132">
        <f t="shared" si="8"/>
        <v>1</v>
      </c>
      <c r="S1908" s="205">
        <f>VLOOKUP('SS taxation calculator'!$C$12,'SS taxation calculator'!$BC$6:$BF$16,2,FALSE)</f>
        <v>0</v>
      </c>
      <c r="T1908" s="132">
        <f t="shared" si="9"/>
        <v>0</v>
      </c>
    </row>
    <row r="1909" ht="15.75" customHeight="1">
      <c r="A1909" s="55">
        <f t="shared" si="19"/>
        <v>818500</v>
      </c>
      <c r="B1909" s="52">
        <f t="shared" si="14"/>
        <v>850000</v>
      </c>
      <c r="C1909" s="51">
        <f>'SS taxation calculator'!$G$7</f>
        <v>0</v>
      </c>
      <c r="D1909" s="52">
        <f>'SS taxation calculator'!$C$7+B1909+'SS taxation calculator'!$C$8+'SS taxation calculator'!$C$9*0.5-'Line By Line'!$E$12</f>
        <v>850000</v>
      </c>
      <c r="E1909" s="52">
        <f>IF(D1909&lt;'Line By Line'!$E$14,0,MIN(D1909-'Line By Line'!$E$14,'Line By Line'!$E$16))</f>
        <v>12000</v>
      </c>
      <c r="F1909" s="52">
        <f t="shared" si="3"/>
        <v>0</v>
      </c>
      <c r="G1909" s="51" t="str">
        <f t="shared" si="4"/>
        <v>50% of All SS</v>
      </c>
      <c r="H1909" s="51">
        <f>IF('Line By Line'!$E$14&lt;D1909,D1909-'Line By Line'!$E$14-E1909,0)</f>
        <v>806000</v>
      </c>
      <c r="I1909" s="52">
        <f>H1909*'SS taxation calculator'!$E$32</f>
        <v>685100</v>
      </c>
      <c r="J1909" s="52">
        <f t="shared" si="5"/>
        <v>0</v>
      </c>
      <c r="K1909" s="204" t="str">
        <f t="shared" si="6"/>
        <v>#DIV/0!</v>
      </c>
      <c r="L1909" s="54" t="str">
        <f>CONCATENATE("Adding $",ROUND(B1909/1000,1),"K actually added $",ROUND((B1909+(J1909-'SS taxation calculator'!$G$8))/1000,1),"K")</f>
        <v>Adding $850K actually added $850K</v>
      </c>
      <c r="M1909" s="61">
        <f>'SS taxation calculator'!$C$7+'SS taxation calculator'!$C$8+'SS taxation calculator'!$C$9+B1909</f>
        <v>850000</v>
      </c>
      <c r="N1909" s="55">
        <f>J1909+B1909+'SS taxation calculator'!$C$7</f>
        <v>850000</v>
      </c>
      <c r="O1909" s="55">
        <f t="shared" si="15"/>
        <v>31500</v>
      </c>
      <c r="P1909" s="132">
        <f>VLOOKUP('SS taxation calculator'!$C$12,'SS taxation calculator'!$BC$6:$BF$16,3,FALSE)</f>
        <v>0</v>
      </c>
      <c r="Q1909" s="132">
        <f>VLOOKUP('SS taxation calculator'!$C$12,'SS taxation calculator'!$BC$6:$BF$16,4,FALSE)</f>
        <v>0</v>
      </c>
      <c r="R1909" s="132">
        <f t="shared" si="8"/>
        <v>1</v>
      </c>
      <c r="S1909" s="205">
        <f>VLOOKUP('SS taxation calculator'!$C$12,'SS taxation calculator'!$BC$6:$BF$16,2,FALSE)</f>
        <v>0</v>
      </c>
      <c r="T1909" s="132">
        <f t="shared" si="9"/>
        <v>0</v>
      </c>
    </row>
    <row r="1910" ht="15.75" customHeight="1">
      <c r="A1910" s="55">
        <f t="shared" si="19"/>
        <v>819500</v>
      </c>
      <c r="B1910" s="52">
        <f t="shared" si="14"/>
        <v>851000</v>
      </c>
      <c r="C1910" s="51">
        <f>'SS taxation calculator'!$G$7</f>
        <v>0</v>
      </c>
      <c r="D1910" s="52">
        <f>'SS taxation calculator'!$C$7+B1910+'SS taxation calculator'!$C$8+'SS taxation calculator'!$C$9*0.5-'Line By Line'!$E$12</f>
        <v>851000</v>
      </c>
      <c r="E1910" s="52">
        <f>IF(D1910&lt;'Line By Line'!$E$14,0,MIN(D1910-'Line By Line'!$E$14,'Line By Line'!$E$16))</f>
        <v>12000</v>
      </c>
      <c r="F1910" s="52">
        <f t="shared" si="3"/>
        <v>0</v>
      </c>
      <c r="G1910" s="51" t="str">
        <f t="shared" si="4"/>
        <v>50% of All SS</v>
      </c>
      <c r="H1910" s="51">
        <f>IF('Line By Line'!$E$14&lt;D1910,D1910-'Line By Line'!$E$14-E1910,0)</f>
        <v>807000</v>
      </c>
      <c r="I1910" s="52">
        <f>H1910*'SS taxation calculator'!$E$32</f>
        <v>685950</v>
      </c>
      <c r="J1910" s="52">
        <f t="shared" si="5"/>
        <v>0</v>
      </c>
      <c r="K1910" s="204" t="str">
        <f t="shared" si="6"/>
        <v>#DIV/0!</v>
      </c>
      <c r="L1910" s="54" t="str">
        <f>CONCATENATE("Adding $",ROUND(B1910/1000,1),"K actually added $",ROUND((B1910+(J1910-'SS taxation calculator'!$G$8))/1000,1),"K")</f>
        <v>Adding $851K actually added $851K</v>
      </c>
      <c r="M1910" s="61">
        <f>'SS taxation calculator'!$C$7+'SS taxation calculator'!$C$8+'SS taxation calculator'!$C$9+B1910</f>
        <v>851000</v>
      </c>
      <c r="N1910" s="55">
        <f>J1910+B1910+'SS taxation calculator'!$C$7</f>
        <v>851000</v>
      </c>
      <c r="O1910" s="55">
        <f t="shared" si="15"/>
        <v>31500</v>
      </c>
      <c r="P1910" s="132">
        <f>VLOOKUP('SS taxation calculator'!$C$12,'SS taxation calculator'!$BC$6:$BF$16,3,FALSE)</f>
        <v>0</v>
      </c>
      <c r="Q1910" s="132">
        <f>VLOOKUP('SS taxation calculator'!$C$12,'SS taxation calculator'!$BC$6:$BF$16,4,FALSE)</f>
        <v>0</v>
      </c>
      <c r="R1910" s="132">
        <f t="shared" si="8"/>
        <v>1</v>
      </c>
      <c r="S1910" s="205">
        <f>VLOOKUP('SS taxation calculator'!$C$12,'SS taxation calculator'!$BC$6:$BF$16,2,FALSE)</f>
        <v>0</v>
      </c>
      <c r="T1910" s="132">
        <f t="shared" si="9"/>
        <v>0</v>
      </c>
    </row>
    <row r="1911" ht="15.75" customHeight="1">
      <c r="A1911" s="55">
        <f t="shared" si="19"/>
        <v>820500</v>
      </c>
      <c r="B1911" s="52">
        <f t="shared" si="14"/>
        <v>852000</v>
      </c>
      <c r="C1911" s="51">
        <f>'SS taxation calculator'!$G$7</f>
        <v>0</v>
      </c>
      <c r="D1911" s="52">
        <f>'SS taxation calculator'!$C$7+B1911+'SS taxation calculator'!$C$8+'SS taxation calculator'!$C$9*0.5-'Line By Line'!$E$12</f>
        <v>852000</v>
      </c>
      <c r="E1911" s="52">
        <f>IF(D1911&lt;'Line By Line'!$E$14,0,MIN(D1911-'Line By Line'!$E$14,'Line By Line'!$E$16))</f>
        <v>12000</v>
      </c>
      <c r="F1911" s="52">
        <f t="shared" si="3"/>
        <v>0</v>
      </c>
      <c r="G1911" s="51" t="str">
        <f t="shared" si="4"/>
        <v>50% of All SS</v>
      </c>
      <c r="H1911" s="51">
        <f>IF('Line By Line'!$E$14&lt;D1911,D1911-'Line By Line'!$E$14-E1911,0)</f>
        <v>808000</v>
      </c>
      <c r="I1911" s="52">
        <f>H1911*'SS taxation calculator'!$E$32</f>
        <v>686800</v>
      </c>
      <c r="J1911" s="52">
        <f t="shared" si="5"/>
        <v>0</v>
      </c>
      <c r="K1911" s="204" t="str">
        <f t="shared" si="6"/>
        <v>#DIV/0!</v>
      </c>
      <c r="L1911" s="54" t="str">
        <f>CONCATENATE("Adding $",ROUND(B1911/1000,1),"K actually added $",ROUND((B1911+(J1911-'SS taxation calculator'!$G$8))/1000,1),"K")</f>
        <v>Adding $852K actually added $852K</v>
      </c>
      <c r="M1911" s="61">
        <f>'SS taxation calculator'!$C$7+'SS taxation calculator'!$C$8+'SS taxation calculator'!$C$9+B1911</f>
        <v>852000</v>
      </c>
      <c r="N1911" s="55">
        <f>J1911+B1911+'SS taxation calculator'!$C$7</f>
        <v>852000</v>
      </c>
      <c r="O1911" s="55">
        <f t="shared" si="15"/>
        <v>31500</v>
      </c>
      <c r="P1911" s="132">
        <f>VLOOKUP('SS taxation calculator'!$C$12,'SS taxation calculator'!$BC$6:$BF$16,3,FALSE)</f>
        <v>0</v>
      </c>
      <c r="Q1911" s="132">
        <f>VLOOKUP('SS taxation calculator'!$C$12,'SS taxation calculator'!$BC$6:$BF$16,4,FALSE)</f>
        <v>0</v>
      </c>
      <c r="R1911" s="132">
        <f t="shared" si="8"/>
        <v>1</v>
      </c>
      <c r="S1911" s="205">
        <f>VLOOKUP('SS taxation calculator'!$C$12,'SS taxation calculator'!$BC$6:$BF$16,2,FALSE)</f>
        <v>0</v>
      </c>
      <c r="T1911" s="132">
        <f t="shared" si="9"/>
        <v>0</v>
      </c>
    </row>
    <row r="1912" ht="15.75" customHeight="1">
      <c r="A1912" s="55">
        <f t="shared" si="19"/>
        <v>821500</v>
      </c>
      <c r="B1912" s="52">
        <f t="shared" si="14"/>
        <v>853000</v>
      </c>
      <c r="C1912" s="51">
        <f>'SS taxation calculator'!$G$7</f>
        <v>0</v>
      </c>
      <c r="D1912" s="52">
        <f>'SS taxation calculator'!$C$7+B1912+'SS taxation calculator'!$C$8+'SS taxation calculator'!$C$9*0.5-'Line By Line'!$E$12</f>
        <v>853000</v>
      </c>
      <c r="E1912" s="52">
        <f>IF(D1912&lt;'Line By Line'!$E$14,0,MIN(D1912-'Line By Line'!$E$14,'Line By Line'!$E$16))</f>
        <v>12000</v>
      </c>
      <c r="F1912" s="52">
        <f t="shared" si="3"/>
        <v>0</v>
      </c>
      <c r="G1912" s="51" t="str">
        <f t="shared" si="4"/>
        <v>50% of All SS</v>
      </c>
      <c r="H1912" s="51">
        <f>IF('Line By Line'!$E$14&lt;D1912,D1912-'Line By Line'!$E$14-E1912,0)</f>
        <v>809000</v>
      </c>
      <c r="I1912" s="52">
        <f>H1912*'SS taxation calculator'!$E$32</f>
        <v>687650</v>
      </c>
      <c r="J1912" s="52">
        <f t="shared" si="5"/>
        <v>0</v>
      </c>
      <c r="K1912" s="204" t="str">
        <f t="shared" si="6"/>
        <v>#DIV/0!</v>
      </c>
      <c r="L1912" s="54" t="str">
        <f>CONCATENATE("Adding $",ROUND(B1912/1000,1),"K actually added $",ROUND((B1912+(J1912-'SS taxation calculator'!$G$8))/1000,1),"K")</f>
        <v>Adding $853K actually added $853K</v>
      </c>
      <c r="M1912" s="61">
        <f>'SS taxation calculator'!$C$7+'SS taxation calculator'!$C$8+'SS taxation calculator'!$C$9+B1912</f>
        <v>853000</v>
      </c>
      <c r="N1912" s="55">
        <f>J1912+B1912+'SS taxation calculator'!$C$7</f>
        <v>853000</v>
      </c>
      <c r="O1912" s="55">
        <f t="shared" si="15"/>
        <v>31500</v>
      </c>
      <c r="P1912" s="132">
        <f>VLOOKUP('SS taxation calculator'!$C$12,'SS taxation calculator'!$BC$6:$BF$16,3,FALSE)</f>
        <v>0</v>
      </c>
      <c r="Q1912" s="132">
        <f>VLOOKUP('SS taxation calculator'!$C$12,'SS taxation calculator'!$BC$6:$BF$16,4,FALSE)</f>
        <v>0</v>
      </c>
      <c r="R1912" s="132">
        <f t="shared" si="8"/>
        <v>1</v>
      </c>
      <c r="S1912" s="205">
        <f>VLOOKUP('SS taxation calculator'!$C$12,'SS taxation calculator'!$BC$6:$BF$16,2,FALSE)</f>
        <v>0</v>
      </c>
      <c r="T1912" s="132">
        <f t="shared" si="9"/>
        <v>0</v>
      </c>
    </row>
    <row r="1913" ht="15.75" customHeight="1">
      <c r="A1913" s="55">
        <f t="shared" si="19"/>
        <v>822500</v>
      </c>
      <c r="B1913" s="52">
        <f t="shared" si="14"/>
        <v>854000</v>
      </c>
      <c r="C1913" s="51">
        <f>'SS taxation calculator'!$G$7</f>
        <v>0</v>
      </c>
      <c r="D1913" s="52">
        <f>'SS taxation calculator'!$C$7+B1913+'SS taxation calculator'!$C$8+'SS taxation calculator'!$C$9*0.5-'Line By Line'!$E$12</f>
        <v>854000</v>
      </c>
      <c r="E1913" s="52">
        <f>IF(D1913&lt;'Line By Line'!$E$14,0,MIN(D1913-'Line By Line'!$E$14,'Line By Line'!$E$16))</f>
        <v>12000</v>
      </c>
      <c r="F1913" s="52">
        <f t="shared" si="3"/>
        <v>0</v>
      </c>
      <c r="G1913" s="51" t="str">
        <f t="shared" si="4"/>
        <v>50% of All SS</v>
      </c>
      <c r="H1913" s="51">
        <f>IF('Line By Line'!$E$14&lt;D1913,D1913-'Line By Line'!$E$14-E1913,0)</f>
        <v>810000</v>
      </c>
      <c r="I1913" s="52">
        <f>H1913*'SS taxation calculator'!$E$32</f>
        <v>688500</v>
      </c>
      <c r="J1913" s="52">
        <f t="shared" si="5"/>
        <v>0</v>
      </c>
      <c r="K1913" s="204" t="str">
        <f t="shared" si="6"/>
        <v>#DIV/0!</v>
      </c>
      <c r="L1913" s="54" t="str">
        <f>CONCATENATE("Adding $",ROUND(B1913/1000,1),"K actually added $",ROUND((B1913+(J1913-'SS taxation calculator'!$G$8))/1000,1),"K")</f>
        <v>Adding $854K actually added $854K</v>
      </c>
      <c r="M1913" s="61">
        <f>'SS taxation calculator'!$C$7+'SS taxation calculator'!$C$8+'SS taxation calculator'!$C$9+B1913</f>
        <v>854000</v>
      </c>
      <c r="N1913" s="55">
        <f>J1913+B1913+'SS taxation calculator'!$C$7</f>
        <v>854000</v>
      </c>
      <c r="O1913" s="55">
        <f t="shared" si="15"/>
        <v>31500</v>
      </c>
      <c r="P1913" s="132">
        <f>VLOOKUP('SS taxation calculator'!$C$12,'SS taxation calculator'!$BC$6:$BF$16,3,FALSE)</f>
        <v>0</v>
      </c>
      <c r="Q1913" s="132">
        <f>VLOOKUP('SS taxation calculator'!$C$12,'SS taxation calculator'!$BC$6:$BF$16,4,FALSE)</f>
        <v>0</v>
      </c>
      <c r="R1913" s="132">
        <f t="shared" si="8"/>
        <v>1</v>
      </c>
      <c r="S1913" s="205">
        <f>VLOOKUP('SS taxation calculator'!$C$12,'SS taxation calculator'!$BC$6:$BF$16,2,FALSE)</f>
        <v>0</v>
      </c>
      <c r="T1913" s="132">
        <f t="shared" si="9"/>
        <v>0</v>
      </c>
    </row>
    <row r="1914" ht="15.75" customHeight="1">
      <c r="A1914" s="55">
        <f t="shared" si="19"/>
        <v>823500</v>
      </c>
      <c r="B1914" s="52">
        <f t="shared" si="14"/>
        <v>855000</v>
      </c>
      <c r="C1914" s="51">
        <f>'SS taxation calculator'!$G$7</f>
        <v>0</v>
      </c>
      <c r="D1914" s="52">
        <f>'SS taxation calculator'!$C$7+B1914+'SS taxation calculator'!$C$8+'SS taxation calculator'!$C$9*0.5-'Line By Line'!$E$12</f>
        <v>855000</v>
      </c>
      <c r="E1914" s="52">
        <f>IF(D1914&lt;'Line By Line'!$E$14,0,MIN(D1914-'Line By Line'!$E$14,'Line By Line'!$E$16))</f>
        <v>12000</v>
      </c>
      <c r="F1914" s="52">
        <f t="shared" si="3"/>
        <v>0</v>
      </c>
      <c r="G1914" s="51" t="str">
        <f t="shared" si="4"/>
        <v>50% of All SS</v>
      </c>
      <c r="H1914" s="51">
        <f>IF('Line By Line'!$E$14&lt;D1914,D1914-'Line By Line'!$E$14-E1914,0)</f>
        <v>811000</v>
      </c>
      <c r="I1914" s="52">
        <f>H1914*'SS taxation calculator'!$E$32</f>
        <v>689350</v>
      </c>
      <c r="J1914" s="52">
        <f t="shared" si="5"/>
        <v>0</v>
      </c>
      <c r="K1914" s="204" t="str">
        <f t="shared" si="6"/>
        <v>#DIV/0!</v>
      </c>
      <c r="L1914" s="54" t="str">
        <f>CONCATENATE("Adding $",ROUND(B1914/1000,1),"K actually added $",ROUND((B1914+(J1914-'SS taxation calculator'!$G$8))/1000,1),"K")</f>
        <v>Adding $855K actually added $855K</v>
      </c>
      <c r="M1914" s="61">
        <f>'SS taxation calculator'!$C$7+'SS taxation calculator'!$C$8+'SS taxation calculator'!$C$9+B1914</f>
        <v>855000</v>
      </c>
      <c r="N1914" s="55">
        <f>J1914+B1914+'SS taxation calculator'!$C$7</f>
        <v>855000</v>
      </c>
      <c r="O1914" s="55">
        <f t="shared" si="15"/>
        <v>31500</v>
      </c>
      <c r="P1914" s="132">
        <f>VLOOKUP('SS taxation calculator'!$C$12,'SS taxation calculator'!$BC$6:$BF$16,3,FALSE)</f>
        <v>0</v>
      </c>
      <c r="Q1914" s="132">
        <f>VLOOKUP('SS taxation calculator'!$C$12,'SS taxation calculator'!$BC$6:$BF$16,4,FALSE)</f>
        <v>0</v>
      </c>
      <c r="R1914" s="132">
        <f t="shared" si="8"/>
        <v>1</v>
      </c>
      <c r="S1914" s="205">
        <f>VLOOKUP('SS taxation calculator'!$C$12,'SS taxation calculator'!$BC$6:$BF$16,2,FALSE)</f>
        <v>0</v>
      </c>
      <c r="T1914" s="132">
        <f t="shared" si="9"/>
        <v>0</v>
      </c>
    </row>
    <row r="1915" ht="15.75" customHeight="1">
      <c r="A1915" s="55">
        <f t="shared" si="19"/>
        <v>824500</v>
      </c>
      <c r="B1915" s="52">
        <f t="shared" si="14"/>
        <v>856000</v>
      </c>
      <c r="C1915" s="51">
        <f>'SS taxation calculator'!$G$7</f>
        <v>0</v>
      </c>
      <c r="D1915" s="52">
        <f>'SS taxation calculator'!$C$7+B1915+'SS taxation calculator'!$C$8+'SS taxation calculator'!$C$9*0.5-'Line By Line'!$E$12</f>
        <v>856000</v>
      </c>
      <c r="E1915" s="52">
        <f>IF(D1915&lt;'Line By Line'!$E$14,0,MIN(D1915-'Line By Line'!$E$14,'Line By Line'!$E$16))</f>
        <v>12000</v>
      </c>
      <c r="F1915" s="52">
        <f t="shared" si="3"/>
        <v>0</v>
      </c>
      <c r="G1915" s="51" t="str">
        <f t="shared" si="4"/>
        <v>50% of All SS</v>
      </c>
      <c r="H1915" s="51">
        <f>IF('Line By Line'!$E$14&lt;D1915,D1915-'Line By Line'!$E$14-E1915,0)</f>
        <v>812000</v>
      </c>
      <c r="I1915" s="52">
        <f>H1915*'SS taxation calculator'!$E$32</f>
        <v>690200</v>
      </c>
      <c r="J1915" s="52">
        <f t="shared" si="5"/>
        <v>0</v>
      </c>
      <c r="K1915" s="204" t="str">
        <f t="shared" si="6"/>
        <v>#DIV/0!</v>
      </c>
      <c r="L1915" s="54" t="str">
        <f>CONCATENATE("Adding $",ROUND(B1915/1000,1),"K actually added $",ROUND((B1915+(J1915-'SS taxation calculator'!$G$8))/1000,1),"K")</f>
        <v>Adding $856K actually added $856K</v>
      </c>
      <c r="M1915" s="61">
        <f>'SS taxation calculator'!$C$7+'SS taxation calculator'!$C$8+'SS taxation calculator'!$C$9+B1915</f>
        <v>856000</v>
      </c>
      <c r="N1915" s="55">
        <f>J1915+B1915+'SS taxation calculator'!$C$7</f>
        <v>856000</v>
      </c>
      <c r="O1915" s="55">
        <f t="shared" si="15"/>
        <v>31500</v>
      </c>
      <c r="P1915" s="132">
        <f>VLOOKUP('SS taxation calculator'!$C$12,'SS taxation calculator'!$BC$6:$BF$16,3,FALSE)</f>
        <v>0</v>
      </c>
      <c r="Q1915" s="132">
        <f>VLOOKUP('SS taxation calculator'!$C$12,'SS taxation calculator'!$BC$6:$BF$16,4,FALSE)</f>
        <v>0</v>
      </c>
      <c r="R1915" s="132">
        <f t="shared" si="8"/>
        <v>1</v>
      </c>
      <c r="S1915" s="205">
        <f>VLOOKUP('SS taxation calculator'!$C$12,'SS taxation calculator'!$BC$6:$BF$16,2,FALSE)</f>
        <v>0</v>
      </c>
      <c r="T1915" s="132">
        <f t="shared" si="9"/>
        <v>0</v>
      </c>
    </row>
    <row r="1916" ht="15.75" customHeight="1">
      <c r="A1916" s="55">
        <f t="shared" si="19"/>
        <v>825500</v>
      </c>
      <c r="B1916" s="52">
        <f t="shared" si="14"/>
        <v>857000</v>
      </c>
      <c r="C1916" s="51">
        <f>'SS taxation calculator'!$G$7</f>
        <v>0</v>
      </c>
      <c r="D1916" s="52">
        <f>'SS taxation calculator'!$C$7+B1916+'SS taxation calculator'!$C$8+'SS taxation calculator'!$C$9*0.5-'Line By Line'!$E$12</f>
        <v>857000</v>
      </c>
      <c r="E1916" s="52">
        <f>IF(D1916&lt;'Line By Line'!$E$14,0,MIN(D1916-'Line By Line'!$E$14,'Line By Line'!$E$16))</f>
        <v>12000</v>
      </c>
      <c r="F1916" s="52">
        <f t="shared" si="3"/>
        <v>0</v>
      </c>
      <c r="G1916" s="51" t="str">
        <f t="shared" si="4"/>
        <v>50% of All SS</v>
      </c>
      <c r="H1916" s="51">
        <f>IF('Line By Line'!$E$14&lt;D1916,D1916-'Line By Line'!$E$14-E1916,0)</f>
        <v>813000</v>
      </c>
      <c r="I1916" s="52">
        <f>H1916*'SS taxation calculator'!$E$32</f>
        <v>691050</v>
      </c>
      <c r="J1916" s="52">
        <f t="shared" si="5"/>
        <v>0</v>
      </c>
      <c r="K1916" s="204" t="str">
        <f t="shared" si="6"/>
        <v>#DIV/0!</v>
      </c>
      <c r="L1916" s="54" t="str">
        <f>CONCATENATE("Adding $",ROUND(B1916/1000,1),"K actually added $",ROUND((B1916+(J1916-'SS taxation calculator'!$G$8))/1000,1),"K")</f>
        <v>Adding $857K actually added $857K</v>
      </c>
      <c r="M1916" s="61">
        <f>'SS taxation calculator'!$C$7+'SS taxation calculator'!$C$8+'SS taxation calculator'!$C$9+B1916</f>
        <v>857000</v>
      </c>
      <c r="N1916" s="55">
        <f>J1916+B1916+'SS taxation calculator'!$C$7</f>
        <v>857000</v>
      </c>
      <c r="O1916" s="55">
        <f t="shared" si="15"/>
        <v>31500</v>
      </c>
      <c r="P1916" s="132">
        <f>VLOOKUP('SS taxation calculator'!$C$12,'SS taxation calculator'!$BC$6:$BF$16,3,FALSE)</f>
        <v>0</v>
      </c>
      <c r="Q1916" s="132">
        <f>VLOOKUP('SS taxation calculator'!$C$12,'SS taxation calculator'!$BC$6:$BF$16,4,FALSE)</f>
        <v>0</v>
      </c>
      <c r="R1916" s="132">
        <f t="shared" si="8"/>
        <v>1</v>
      </c>
      <c r="S1916" s="205">
        <f>VLOOKUP('SS taxation calculator'!$C$12,'SS taxation calculator'!$BC$6:$BF$16,2,FALSE)</f>
        <v>0</v>
      </c>
      <c r="T1916" s="132">
        <f t="shared" si="9"/>
        <v>0</v>
      </c>
    </row>
    <row r="1917" ht="15.75" customHeight="1">
      <c r="A1917" s="55">
        <f t="shared" si="19"/>
        <v>826500</v>
      </c>
      <c r="B1917" s="52">
        <f t="shared" si="14"/>
        <v>858000</v>
      </c>
      <c r="C1917" s="51">
        <f>'SS taxation calculator'!$G$7</f>
        <v>0</v>
      </c>
      <c r="D1917" s="52">
        <f>'SS taxation calculator'!$C$7+B1917+'SS taxation calculator'!$C$8+'SS taxation calculator'!$C$9*0.5-'Line By Line'!$E$12</f>
        <v>858000</v>
      </c>
      <c r="E1917" s="52">
        <f>IF(D1917&lt;'Line By Line'!$E$14,0,MIN(D1917-'Line By Line'!$E$14,'Line By Line'!$E$16))</f>
        <v>12000</v>
      </c>
      <c r="F1917" s="52">
        <f t="shared" si="3"/>
        <v>0</v>
      </c>
      <c r="G1917" s="51" t="str">
        <f t="shared" si="4"/>
        <v>50% of All SS</v>
      </c>
      <c r="H1917" s="51">
        <f>IF('Line By Line'!$E$14&lt;D1917,D1917-'Line By Line'!$E$14-E1917,0)</f>
        <v>814000</v>
      </c>
      <c r="I1917" s="52">
        <f>H1917*'SS taxation calculator'!$E$32</f>
        <v>691900</v>
      </c>
      <c r="J1917" s="52">
        <f t="shared" si="5"/>
        <v>0</v>
      </c>
      <c r="K1917" s="204" t="str">
        <f t="shared" si="6"/>
        <v>#DIV/0!</v>
      </c>
      <c r="L1917" s="54" t="str">
        <f>CONCATENATE("Adding $",ROUND(B1917/1000,1),"K actually added $",ROUND((B1917+(J1917-'SS taxation calculator'!$G$8))/1000,1),"K")</f>
        <v>Adding $858K actually added $858K</v>
      </c>
      <c r="M1917" s="61">
        <f>'SS taxation calculator'!$C$7+'SS taxation calculator'!$C$8+'SS taxation calculator'!$C$9+B1917</f>
        <v>858000</v>
      </c>
      <c r="N1917" s="55">
        <f>J1917+B1917+'SS taxation calculator'!$C$7</f>
        <v>858000</v>
      </c>
      <c r="O1917" s="55">
        <f t="shared" si="15"/>
        <v>31500</v>
      </c>
      <c r="P1917" s="132">
        <f>VLOOKUP('SS taxation calculator'!$C$12,'SS taxation calculator'!$BC$6:$BF$16,3,FALSE)</f>
        <v>0</v>
      </c>
      <c r="Q1917" s="132">
        <f>VLOOKUP('SS taxation calculator'!$C$12,'SS taxation calculator'!$BC$6:$BF$16,4,FALSE)</f>
        <v>0</v>
      </c>
      <c r="R1917" s="132">
        <f t="shared" si="8"/>
        <v>1</v>
      </c>
      <c r="S1917" s="205">
        <f>VLOOKUP('SS taxation calculator'!$C$12,'SS taxation calculator'!$BC$6:$BF$16,2,FALSE)</f>
        <v>0</v>
      </c>
      <c r="T1917" s="132">
        <f t="shared" si="9"/>
        <v>0</v>
      </c>
    </row>
    <row r="1918" ht="15.75" customHeight="1">
      <c r="A1918" s="55">
        <f t="shared" si="19"/>
        <v>827500</v>
      </c>
      <c r="B1918" s="52">
        <f t="shared" si="14"/>
        <v>859000</v>
      </c>
      <c r="C1918" s="51">
        <f>'SS taxation calculator'!$G$7</f>
        <v>0</v>
      </c>
      <c r="D1918" s="52">
        <f>'SS taxation calculator'!$C$7+B1918+'SS taxation calculator'!$C$8+'SS taxation calculator'!$C$9*0.5-'Line By Line'!$E$12</f>
        <v>859000</v>
      </c>
      <c r="E1918" s="52">
        <f>IF(D1918&lt;'Line By Line'!$E$14,0,MIN(D1918-'Line By Line'!$E$14,'Line By Line'!$E$16))</f>
        <v>12000</v>
      </c>
      <c r="F1918" s="52">
        <f t="shared" si="3"/>
        <v>0</v>
      </c>
      <c r="G1918" s="51" t="str">
        <f t="shared" si="4"/>
        <v>50% of All SS</v>
      </c>
      <c r="H1918" s="51">
        <f>IF('Line By Line'!$E$14&lt;D1918,D1918-'Line By Line'!$E$14-E1918,0)</f>
        <v>815000</v>
      </c>
      <c r="I1918" s="52">
        <f>H1918*'SS taxation calculator'!$E$32</f>
        <v>692750</v>
      </c>
      <c r="J1918" s="52">
        <f t="shared" si="5"/>
        <v>0</v>
      </c>
      <c r="K1918" s="204" t="str">
        <f t="shared" si="6"/>
        <v>#DIV/0!</v>
      </c>
      <c r="L1918" s="54" t="str">
        <f>CONCATENATE("Adding $",ROUND(B1918/1000,1),"K actually added $",ROUND((B1918+(J1918-'SS taxation calculator'!$G$8))/1000,1),"K")</f>
        <v>Adding $859K actually added $859K</v>
      </c>
      <c r="M1918" s="61">
        <f>'SS taxation calculator'!$C$7+'SS taxation calculator'!$C$8+'SS taxation calculator'!$C$9+B1918</f>
        <v>859000</v>
      </c>
      <c r="N1918" s="55">
        <f>J1918+B1918+'SS taxation calculator'!$C$7</f>
        <v>859000</v>
      </c>
      <c r="O1918" s="55">
        <f t="shared" si="15"/>
        <v>31500</v>
      </c>
      <c r="P1918" s="132">
        <f>VLOOKUP('SS taxation calculator'!$C$12,'SS taxation calculator'!$BC$6:$BF$16,3,FALSE)</f>
        <v>0</v>
      </c>
      <c r="Q1918" s="132">
        <f>VLOOKUP('SS taxation calculator'!$C$12,'SS taxation calculator'!$BC$6:$BF$16,4,FALSE)</f>
        <v>0</v>
      </c>
      <c r="R1918" s="132">
        <f t="shared" si="8"/>
        <v>1</v>
      </c>
      <c r="S1918" s="205">
        <f>VLOOKUP('SS taxation calculator'!$C$12,'SS taxation calculator'!$BC$6:$BF$16,2,FALSE)</f>
        <v>0</v>
      </c>
      <c r="T1918" s="132">
        <f t="shared" si="9"/>
        <v>0</v>
      </c>
    </row>
    <row r="1919" ht="15.75" customHeight="1">
      <c r="A1919" s="55">
        <f t="shared" si="19"/>
        <v>828500</v>
      </c>
      <c r="B1919" s="52">
        <f t="shared" si="14"/>
        <v>860000</v>
      </c>
      <c r="C1919" s="51">
        <f>'SS taxation calculator'!$G$7</f>
        <v>0</v>
      </c>
      <c r="D1919" s="52">
        <f>'SS taxation calculator'!$C$7+B1919+'SS taxation calculator'!$C$8+'SS taxation calculator'!$C$9*0.5-'Line By Line'!$E$12</f>
        <v>860000</v>
      </c>
      <c r="E1919" s="52">
        <f>IF(D1919&lt;'Line By Line'!$E$14,0,MIN(D1919-'Line By Line'!$E$14,'Line By Line'!$E$16))</f>
        <v>12000</v>
      </c>
      <c r="F1919" s="52">
        <f t="shared" si="3"/>
        <v>0</v>
      </c>
      <c r="G1919" s="51" t="str">
        <f t="shared" si="4"/>
        <v>50% of All SS</v>
      </c>
      <c r="H1919" s="51">
        <f>IF('Line By Line'!$E$14&lt;D1919,D1919-'Line By Line'!$E$14-E1919,0)</f>
        <v>816000</v>
      </c>
      <c r="I1919" s="52">
        <f>H1919*'SS taxation calculator'!$E$32</f>
        <v>693600</v>
      </c>
      <c r="J1919" s="52">
        <f t="shared" si="5"/>
        <v>0</v>
      </c>
      <c r="K1919" s="204" t="str">
        <f t="shared" si="6"/>
        <v>#DIV/0!</v>
      </c>
      <c r="L1919" s="54" t="str">
        <f>CONCATENATE("Adding $",ROUND(B1919/1000,1),"K actually added $",ROUND((B1919+(J1919-'SS taxation calculator'!$G$8))/1000,1),"K")</f>
        <v>Adding $860K actually added $860K</v>
      </c>
      <c r="M1919" s="61">
        <f>'SS taxation calculator'!$C$7+'SS taxation calculator'!$C$8+'SS taxation calculator'!$C$9+B1919</f>
        <v>860000</v>
      </c>
      <c r="N1919" s="55">
        <f>J1919+B1919+'SS taxation calculator'!$C$7</f>
        <v>860000</v>
      </c>
      <c r="O1919" s="55">
        <f t="shared" si="15"/>
        <v>31500</v>
      </c>
      <c r="P1919" s="132">
        <f>VLOOKUP('SS taxation calculator'!$C$12,'SS taxation calculator'!$BC$6:$BF$16,3,FALSE)</f>
        <v>0</v>
      </c>
      <c r="Q1919" s="132">
        <f>VLOOKUP('SS taxation calculator'!$C$12,'SS taxation calculator'!$BC$6:$BF$16,4,FALSE)</f>
        <v>0</v>
      </c>
      <c r="R1919" s="132">
        <f t="shared" si="8"/>
        <v>1</v>
      </c>
      <c r="S1919" s="205">
        <f>VLOOKUP('SS taxation calculator'!$C$12,'SS taxation calculator'!$BC$6:$BF$16,2,FALSE)</f>
        <v>0</v>
      </c>
      <c r="T1919" s="132">
        <f t="shared" si="9"/>
        <v>0</v>
      </c>
    </row>
    <row r="1920" ht="15.75" customHeight="1">
      <c r="A1920" s="55">
        <f t="shared" si="19"/>
        <v>829500</v>
      </c>
      <c r="B1920" s="52">
        <f t="shared" si="14"/>
        <v>861000</v>
      </c>
      <c r="C1920" s="51">
        <f>'SS taxation calculator'!$G$7</f>
        <v>0</v>
      </c>
      <c r="D1920" s="52">
        <f>'SS taxation calculator'!$C$7+B1920+'SS taxation calculator'!$C$8+'SS taxation calculator'!$C$9*0.5-'Line By Line'!$E$12</f>
        <v>861000</v>
      </c>
      <c r="E1920" s="52">
        <f>IF(D1920&lt;'Line By Line'!$E$14,0,MIN(D1920-'Line By Line'!$E$14,'Line By Line'!$E$16))</f>
        <v>12000</v>
      </c>
      <c r="F1920" s="52">
        <f t="shared" si="3"/>
        <v>0</v>
      </c>
      <c r="G1920" s="51" t="str">
        <f t="shared" si="4"/>
        <v>50% of All SS</v>
      </c>
      <c r="H1920" s="51">
        <f>IF('Line By Line'!$E$14&lt;D1920,D1920-'Line By Line'!$E$14-E1920,0)</f>
        <v>817000</v>
      </c>
      <c r="I1920" s="52">
        <f>H1920*'SS taxation calculator'!$E$32</f>
        <v>694450</v>
      </c>
      <c r="J1920" s="52">
        <f t="shared" si="5"/>
        <v>0</v>
      </c>
      <c r="K1920" s="204" t="str">
        <f t="shared" si="6"/>
        <v>#DIV/0!</v>
      </c>
      <c r="L1920" s="54" t="str">
        <f>CONCATENATE("Adding $",ROUND(B1920/1000,1),"K actually added $",ROUND((B1920+(J1920-'SS taxation calculator'!$G$8))/1000,1),"K")</f>
        <v>Adding $861K actually added $861K</v>
      </c>
      <c r="M1920" s="61">
        <f>'SS taxation calculator'!$C$7+'SS taxation calculator'!$C$8+'SS taxation calculator'!$C$9+B1920</f>
        <v>861000</v>
      </c>
      <c r="N1920" s="55">
        <f>J1920+B1920+'SS taxation calculator'!$C$7</f>
        <v>861000</v>
      </c>
      <c r="O1920" s="55">
        <f t="shared" si="15"/>
        <v>31500</v>
      </c>
      <c r="P1920" s="132">
        <f>VLOOKUP('SS taxation calculator'!$C$12,'SS taxation calculator'!$BC$6:$BF$16,3,FALSE)</f>
        <v>0</v>
      </c>
      <c r="Q1920" s="132">
        <f>VLOOKUP('SS taxation calculator'!$C$12,'SS taxation calculator'!$BC$6:$BF$16,4,FALSE)</f>
        <v>0</v>
      </c>
      <c r="R1920" s="132">
        <f t="shared" si="8"/>
        <v>1</v>
      </c>
      <c r="S1920" s="205">
        <f>VLOOKUP('SS taxation calculator'!$C$12,'SS taxation calculator'!$BC$6:$BF$16,2,FALSE)</f>
        <v>0</v>
      </c>
      <c r="T1920" s="132">
        <f t="shared" si="9"/>
        <v>0</v>
      </c>
    </row>
    <row r="1921" ht="15.75" customHeight="1">
      <c r="A1921" s="55">
        <f t="shared" si="19"/>
        <v>830500</v>
      </c>
      <c r="B1921" s="52">
        <f t="shared" si="14"/>
        <v>862000</v>
      </c>
      <c r="C1921" s="51">
        <f>'SS taxation calculator'!$G$7</f>
        <v>0</v>
      </c>
      <c r="D1921" s="52">
        <f>'SS taxation calculator'!$C$7+B1921+'SS taxation calculator'!$C$8+'SS taxation calculator'!$C$9*0.5-'Line By Line'!$E$12</f>
        <v>862000</v>
      </c>
      <c r="E1921" s="52">
        <f>IF(D1921&lt;'Line By Line'!$E$14,0,MIN(D1921-'Line By Line'!$E$14,'Line By Line'!$E$16))</f>
        <v>12000</v>
      </c>
      <c r="F1921" s="52">
        <f t="shared" si="3"/>
        <v>0</v>
      </c>
      <c r="G1921" s="51" t="str">
        <f t="shared" si="4"/>
        <v>50% of All SS</v>
      </c>
      <c r="H1921" s="51">
        <f>IF('Line By Line'!$E$14&lt;D1921,D1921-'Line By Line'!$E$14-E1921,0)</f>
        <v>818000</v>
      </c>
      <c r="I1921" s="52">
        <f>H1921*'SS taxation calculator'!$E$32</f>
        <v>695300</v>
      </c>
      <c r="J1921" s="52">
        <f t="shared" si="5"/>
        <v>0</v>
      </c>
      <c r="K1921" s="204" t="str">
        <f t="shared" si="6"/>
        <v>#DIV/0!</v>
      </c>
      <c r="L1921" s="54" t="str">
        <f>CONCATENATE("Adding $",ROUND(B1921/1000,1),"K actually added $",ROUND((B1921+(J1921-'SS taxation calculator'!$G$8))/1000,1),"K")</f>
        <v>Adding $862K actually added $862K</v>
      </c>
      <c r="M1921" s="61">
        <f>'SS taxation calculator'!$C$7+'SS taxation calculator'!$C$8+'SS taxation calculator'!$C$9+B1921</f>
        <v>862000</v>
      </c>
      <c r="N1921" s="55">
        <f>J1921+B1921+'SS taxation calculator'!$C$7</f>
        <v>862000</v>
      </c>
      <c r="O1921" s="55">
        <f t="shared" si="15"/>
        <v>31500</v>
      </c>
      <c r="P1921" s="132">
        <f>VLOOKUP('SS taxation calculator'!$C$12,'SS taxation calculator'!$BC$6:$BF$16,3,FALSE)</f>
        <v>0</v>
      </c>
      <c r="Q1921" s="132">
        <f>VLOOKUP('SS taxation calculator'!$C$12,'SS taxation calculator'!$BC$6:$BF$16,4,FALSE)</f>
        <v>0</v>
      </c>
      <c r="R1921" s="132">
        <f t="shared" si="8"/>
        <v>1</v>
      </c>
      <c r="S1921" s="205">
        <f>VLOOKUP('SS taxation calculator'!$C$12,'SS taxation calculator'!$BC$6:$BF$16,2,FALSE)</f>
        <v>0</v>
      </c>
      <c r="T1921" s="132">
        <f t="shared" si="9"/>
        <v>0</v>
      </c>
    </row>
    <row r="1922" ht="15.75" customHeight="1">
      <c r="A1922" s="55">
        <f t="shared" si="19"/>
        <v>831500</v>
      </c>
      <c r="B1922" s="52">
        <f t="shared" si="14"/>
        <v>863000</v>
      </c>
      <c r="C1922" s="51">
        <f>'SS taxation calculator'!$G$7</f>
        <v>0</v>
      </c>
      <c r="D1922" s="52">
        <f>'SS taxation calculator'!$C$7+B1922+'SS taxation calculator'!$C$8+'SS taxation calculator'!$C$9*0.5-'Line By Line'!$E$12</f>
        <v>863000</v>
      </c>
      <c r="E1922" s="52">
        <f>IF(D1922&lt;'Line By Line'!$E$14,0,MIN(D1922-'Line By Line'!$E$14,'Line By Line'!$E$16))</f>
        <v>12000</v>
      </c>
      <c r="F1922" s="52">
        <f t="shared" si="3"/>
        <v>0</v>
      </c>
      <c r="G1922" s="51" t="str">
        <f t="shared" si="4"/>
        <v>50% of All SS</v>
      </c>
      <c r="H1922" s="51">
        <f>IF('Line By Line'!$E$14&lt;D1922,D1922-'Line By Line'!$E$14-E1922,0)</f>
        <v>819000</v>
      </c>
      <c r="I1922" s="52">
        <f>H1922*'SS taxation calculator'!$E$32</f>
        <v>696150</v>
      </c>
      <c r="J1922" s="52">
        <f t="shared" si="5"/>
        <v>0</v>
      </c>
      <c r="K1922" s="204" t="str">
        <f t="shared" si="6"/>
        <v>#DIV/0!</v>
      </c>
      <c r="L1922" s="54" t="str">
        <f>CONCATENATE("Adding $",ROUND(B1922/1000,1),"K actually added $",ROUND((B1922+(J1922-'SS taxation calculator'!$G$8))/1000,1),"K")</f>
        <v>Adding $863K actually added $863K</v>
      </c>
      <c r="M1922" s="61">
        <f>'SS taxation calculator'!$C$7+'SS taxation calculator'!$C$8+'SS taxation calculator'!$C$9+B1922</f>
        <v>863000</v>
      </c>
      <c r="N1922" s="55">
        <f>J1922+B1922+'SS taxation calculator'!$C$7</f>
        <v>863000</v>
      </c>
      <c r="O1922" s="55">
        <f t="shared" si="15"/>
        <v>31500</v>
      </c>
      <c r="P1922" s="132">
        <f>VLOOKUP('SS taxation calculator'!$C$12,'SS taxation calculator'!$BC$6:$BF$16,3,FALSE)</f>
        <v>0</v>
      </c>
      <c r="Q1922" s="132">
        <f>VLOOKUP('SS taxation calculator'!$C$12,'SS taxation calculator'!$BC$6:$BF$16,4,FALSE)</f>
        <v>0</v>
      </c>
      <c r="R1922" s="132">
        <f t="shared" si="8"/>
        <v>1</v>
      </c>
      <c r="S1922" s="205">
        <f>VLOOKUP('SS taxation calculator'!$C$12,'SS taxation calculator'!$BC$6:$BF$16,2,FALSE)</f>
        <v>0</v>
      </c>
      <c r="T1922" s="132">
        <f t="shared" si="9"/>
        <v>0</v>
      </c>
    </row>
    <row r="1923" ht="15.75" customHeight="1">
      <c r="A1923" s="55">
        <f t="shared" si="19"/>
        <v>832500</v>
      </c>
      <c r="B1923" s="52">
        <f t="shared" si="14"/>
        <v>864000</v>
      </c>
      <c r="C1923" s="51">
        <f>'SS taxation calculator'!$G$7</f>
        <v>0</v>
      </c>
      <c r="D1923" s="52">
        <f>'SS taxation calculator'!$C$7+B1923+'SS taxation calculator'!$C$8+'SS taxation calculator'!$C$9*0.5-'Line By Line'!$E$12</f>
        <v>864000</v>
      </c>
      <c r="E1923" s="52">
        <f>IF(D1923&lt;'Line By Line'!$E$14,0,MIN(D1923-'Line By Line'!$E$14,'Line By Line'!$E$16))</f>
        <v>12000</v>
      </c>
      <c r="F1923" s="52">
        <f t="shared" si="3"/>
        <v>0</v>
      </c>
      <c r="G1923" s="51" t="str">
        <f t="shared" si="4"/>
        <v>50% of All SS</v>
      </c>
      <c r="H1923" s="51">
        <f>IF('Line By Line'!$E$14&lt;D1923,D1923-'Line By Line'!$E$14-E1923,0)</f>
        <v>820000</v>
      </c>
      <c r="I1923" s="52">
        <f>H1923*'SS taxation calculator'!$E$32</f>
        <v>697000</v>
      </c>
      <c r="J1923" s="52">
        <f t="shared" si="5"/>
        <v>0</v>
      </c>
      <c r="K1923" s="204" t="str">
        <f t="shared" si="6"/>
        <v>#DIV/0!</v>
      </c>
      <c r="L1923" s="54" t="str">
        <f>CONCATENATE("Adding $",ROUND(B1923/1000,1),"K actually added $",ROUND((B1923+(J1923-'SS taxation calculator'!$G$8))/1000,1),"K")</f>
        <v>Adding $864K actually added $864K</v>
      </c>
      <c r="M1923" s="61">
        <f>'SS taxation calculator'!$C$7+'SS taxation calculator'!$C$8+'SS taxation calculator'!$C$9+B1923</f>
        <v>864000</v>
      </c>
      <c r="N1923" s="55">
        <f>J1923+B1923+'SS taxation calculator'!$C$7</f>
        <v>864000</v>
      </c>
      <c r="O1923" s="55">
        <f t="shared" si="15"/>
        <v>31500</v>
      </c>
      <c r="P1923" s="132">
        <f>VLOOKUP('SS taxation calculator'!$C$12,'SS taxation calculator'!$BC$6:$BF$16,3,FALSE)</f>
        <v>0</v>
      </c>
      <c r="Q1923" s="132">
        <f>VLOOKUP('SS taxation calculator'!$C$12,'SS taxation calculator'!$BC$6:$BF$16,4,FALSE)</f>
        <v>0</v>
      </c>
      <c r="R1923" s="132">
        <f t="shared" si="8"/>
        <v>1</v>
      </c>
      <c r="S1923" s="205">
        <f>VLOOKUP('SS taxation calculator'!$C$12,'SS taxation calculator'!$BC$6:$BF$16,2,FALSE)</f>
        <v>0</v>
      </c>
      <c r="T1923" s="132">
        <f t="shared" si="9"/>
        <v>0</v>
      </c>
    </row>
    <row r="1924" ht="15.75" customHeight="1">
      <c r="A1924" s="55">
        <f t="shared" si="19"/>
        <v>833500</v>
      </c>
      <c r="B1924" s="52">
        <f t="shared" si="14"/>
        <v>865000</v>
      </c>
      <c r="C1924" s="51">
        <f>'SS taxation calculator'!$G$7</f>
        <v>0</v>
      </c>
      <c r="D1924" s="52">
        <f>'SS taxation calculator'!$C$7+B1924+'SS taxation calculator'!$C$8+'SS taxation calculator'!$C$9*0.5-'Line By Line'!$E$12</f>
        <v>865000</v>
      </c>
      <c r="E1924" s="52">
        <f>IF(D1924&lt;'Line By Line'!$E$14,0,MIN(D1924-'Line By Line'!$E$14,'Line By Line'!$E$16))</f>
        <v>12000</v>
      </c>
      <c r="F1924" s="52">
        <f t="shared" si="3"/>
        <v>0</v>
      </c>
      <c r="G1924" s="51" t="str">
        <f t="shared" si="4"/>
        <v>50% of All SS</v>
      </c>
      <c r="H1924" s="51">
        <f>IF('Line By Line'!$E$14&lt;D1924,D1924-'Line By Line'!$E$14-E1924,0)</f>
        <v>821000</v>
      </c>
      <c r="I1924" s="52">
        <f>H1924*'SS taxation calculator'!$E$32</f>
        <v>697850</v>
      </c>
      <c r="J1924" s="52">
        <f t="shared" si="5"/>
        <v>0</v>
      </c>
      <c r="K1924" s="204" t="str">
        <f t="shared" si="6"/>
        <v>#DIV/0!</v>
      </c>
      <c r="L1924" s="54" t="str">
        <f>CONCATENATE("Adding $",ROUND(B1924/1000,1),"K actually added $",ROUND((B1924+(J1924-'SS taxation calculator'!$G$8))/1000,1),"K")</f>
        <v>Adding $865K actually added $865K</v>
      </c>
      <c r="M1924" s="61">
        <f>'SS taxation calculator'!$C$7+'SS taxation calculator'!$C$8+'SS taxation calculator'!$C$9+B1924</f>
        <v>865000</v>
      </c>
      <c r="N1924" s="55">
        <f>J1924+B1924+'SS taxation calculator'!$C$7</f>
        <v>865000</v>
      </c>
      <c r="O1924" s="55">
        <f t="shared" si="15"/>
        <v>31500</v>
      </c>
      <c r="P1924" s="132">
        <f>VLOOKUP('SS taxation calculator'!$C$12,'SS taxation calculator'!$BC$6:$BF$16,3,FALSE)</f>
        <v>0</v>
      </c>
      <c r="Q1924" s="132">
        <f>VLOOKUP('SS taxation calculator'!$C$12,'SS taxation calculator'!$BC$6:$BF$16,4,FALSE)</f>
        <v>0</v>
      </c>
      <c r="R1924" s="132">
        <f t="shared" si="8"/>
        <v>1</v>
      </c>
      <c r="S1924" s="205">
        <f>VLOOKUP('SS taxation calculator'!$C$12,'SS taxation calculator'!$BC$6:$BF$16,2,FALSE)</f>
        <v>0</v>
      </c>
      <c r="T1924" s="132">
        <f t="shared" si="9"/>
        <v>0</v>
      </c>
    </row>
    <row r="1925" ht="15.75" customHeight="1">
      <c r="A1925" s="55">
        <f t="shared" si="19"/>
        <v>834500</v>
      </c>
      <c r="B1925" s="52">
        <f t="shared" si="14"/>
        <v>866000</v>
      </c>
      <c r="C1925" s="51">
        <f>'SS taxation calculator'!$G$7</f>
        <v>0</v>
      </c>
      <c r="D1925" s="52">
        <f>'SS taxation calculator'!$C$7+B1925+'SS taxation calculator'!$C$8+'SS taxation calculator'!$C$9*0.5-'Line By Line'!$E$12</f>
        <v>866000</v>
      </c>
      <c r="E1925" s="52">
        <f>IF(D1925&lt;'Line By Line'!$E$14,0,MIN(D1925-'Line By Line'!$E$14,'Line By Line'!$E$16))</f>
        <v>12000</v>
      </c>
      <c r="F1925" s="52">
        <f t="shared" si="3"/>
        <v>0</v>
      </c>
      <c r="G1925" s="51" t="str">
        <f t="shared" si="4"/>
        <v>50% of All SS</v>
      </c>
      <c r="H1925" s="51">
        <f>IF('Line By Line'!$E$14&lt;D1925,D1925-'Line By Line'!$E$14-E1925,0)</f>
        <v>822000</v>
      </c>
      <c r="I1925" s="52">
        <f>H1925*'SS taxation calculator'!$E$32</f>
        <v>698700</v>
      </c>
      <c r="J1925" s="52">
        <f t="shared" si="5"/>
        <v>0</v>
      </c>
      <c r="K1925" s="204" t="str">
        <f t="shared" si="6"/>
        <v>#DIV/0!</v>
      </c>
      <c r="L1925" s="54" t="str">
        <f>CONCATENATE("Adding $",ROUND(B1925/1000,1),"K actually added $",ROUND((B1925+(J1925-'SS taxation calculator'!$G$8))/1000,1),"K")</f>
        <v>Adding $866K actually added $866K</v>
      </c>
      <c r="M1925" s="61">
        <f>'SS taxation calculator'!$C$7+'SS taxation calculator'!$C$8+'SS taxation calculator'!$C$9+B1925</f>
        <v>866000</v>
      </c>
      <c r="N1925" s="55">
        <f>J1925+B1925+'SS taxation calculator'!$C$7</f>
        <v>866000</v>
      </c>
      <c r="O1925" s="55">
        <f t="shared" si="15"/>
        <v>31500</v>
      </c>
      <c r="P1925" s="132">
        <f>VLOOKUP('SS taxation calculator'!$C$12,'SS taxation calculator'!$BC$6:$BF$16,3,FALSE)</f>
        <v>0</v>
      </c>
      <c r="Q1925" s="132">
        <f>VLOOKUP('SS taxation calculator'!$C$12,'SS taxation calculator'!$BC$6:$BF$16,4,FALSE)</f>
        <v>0</v>
      </c>
      <c r="R1925" s="132">
        <f t="shared" si="8"/>
        <v>1</v>
      </c>
      <c r="S1925" s="205">
        <f>VLOOKUP('SS taxation calculator'!$C$12,'SS taxation calculator'!$BC$6:$BF$16,2,FALSE)</f>
        <v>0</v>
      </c>
      <c r="T1925" s="132">
        <f t="shared" si="9"/>
        <v>0</v>
      </c>
    </row>
    <row r="1926" ht="15.75" customHeight="1">
      <c r="A1926" s="55">
        <f t="shared" si="19"/>
        <v>835500</v>
      </c>
      <c r="B1926" s="52">
        <f t="shared" si="14"/>
        <v>867000</v>
      </c>
      <c r="C1926" s="51">
        <f>'SS taxation calculator'!$G$7</f>
        <v>0</v>
      </c>
      <c r="D1926" s="52">
        <f>'SS taxation calculator'!$C$7+B1926+'SS taxation calculator'!$C$8+'SS taxation calculator'!$C$9*0.5-'Line By Line'!$E$12</f>
        <v>867000</v>
      </c>
      <c r="E1926" s="52">
        <f>IF(D1926&lt;'Line By Line'!$E$14,0,MIN(D1926-'Line By Line'!$E$14,'Line By Line'!$E$16))</f>
        <v>12000</v>
      </c>
      <c r="F1926" s="52">
        <f t="shared" si="3"/>
        <v>0</v>
      </c>
      <c r="G1926" s="51" t="str">
        <f t="shared" si="4"/>
        <v>50% of All SS</v>
      </c>
      <c r="H1926" s="51">
        <f>IF('Line By Line'!$E$14&lt;D1926,D1926-'Line By Line'!$E$14-E1926,0)</f>
        <v>823000</v>
      </c>
      <c r="I1926" s="52">
        <f>H1926*'SS taxation calculator'!$E$32</f>
        <v>699550</v>
      </c>
      <c r="J1926" s="52">
        <f t="shared" si="5"/>
        <v>0</v>
      </c>
      <c r="K1926" s="204" t="str">
        <f t="shared" si="6"/>
        <v>#DIV/0!</v>
      </c>
      <c r="L1926" s="54" t="str">
        <f>CONCATENATE("Adding $",ROUND(B1926/1000,1),"K actually added $",ROUND((B1926+(J1926-'SS taxation calculator'!$G$8))/1000,1),"K")</f>
        <v>Adding $867K actually added $867K</v>
      </c>
      <c r="M1926" s="61">
        <f>'SS taxation calculator'!$C$7+'SS taxation calculator'!$C$8+'SS taxation calculator'!$C$9+B1926</f>
        <v>867000</v>
      </c>
      <c r="N1926" s="55">
        <f>J1926+B1926+'SS taxation calculator'!$C$7</f>
        <v>867000</v>
      </c>
      <c r="O1926" s="55">
        <f t="shared" si="15"/>
        <v>31500</v>
      </c>
      <c r="P1926" s="132">
        <f>VLOOKUP('SS taxation calculator'!$C$12,'SS taxation calculator'!$BC$6:$BF$16,3,FALSE)</f>
        <v>0</v>
      </c>
      <c r="Q1926" s="132">
        <f>VLOOKUP('SS taxation calculator'!$C$12,'SS taxation calculator'!$BC$6:$BF$16,4,FALSE)</f>
        <v>0</v>
      </c>
      <c r="R1926" s="132">
        <f t="shared" si="8"/>
        <v>1</v>
      </c>
      <c r="S1926" s="205">
        <f>VLOOKUP('SS taxation calculator'!$C$12,'SS taxation calculator'!$BC$6:$BF$16,2,FALSE)</f>
        <v>0</v>
      </c>
      <c r="T1926" s="132">
        <f t="shared" si="9"/>
        <v>0</v>
      </c>
    </row>
    <row r="1927" ht="15.75" customHeight="1">
      <c r="A1927" s="55">
        <f t="shared" si="19"/>
        <v>836500</v>
      </c>
      <c r="B1927" s="52">
        <f t="shared" si="14"/>
        <v>868000</v>
      </c>
      <c r="C1927" s="51">
        <f>'SS taxation calculator'!$G$7</f>
        <v>0</v>
      </c>
      <c r="D1927" s="52">
        <f>'SS taxation calculator'!$C$7+B1927+'SS taxation calculator'!$C$8+'SS taxation calculator'!$C$9*0.5-'Line By Line'!$E$12</f>
        <v>868000</v>
      </c>
      <c r="E1927" s="52">
        <f>IF(D1927&lt;'Line By Line'!$E$14,0,MIN(D1927-'Line By Line'!$E$14,'Line By Line'!$E$16))</f>
        <v>12000</v>
      </c>
      <c r="F1927" s="52">
        <f t="shared" si="3"/>
        <v>0</v>
      </c>
      <c r="G1927" s="51" t="str">
        <f t="shared" si="4"/>
        <v>50% of All SS</v>
      </c>
      <c r="H1927" s="51">
        <f>IF('Line By Line'!$E$14&lt;D1927,D1927-'Line By Line'!$E$14-E1927,0)</f>
        <v>824000</v>
      </c>
      <c r="I1927" s="52">
        <f>H1927*'SS taxation calculator'!$E$32</f>
        <v>700400</v>
      </c>
      <c r="J1927" s="52">
        <f t="shared" si="5"/>
        <v>0</v>
      </c>
      <c r="K1927" s="204" t="str">
        <f t="shared" si="6"/>
        <v>#DIV/0!</v>
      </c>
      <c r="L1927" s="54" t="str">
        <f>CONCATENATE("Adding $",ROUND(B1927/1000,1),"K actually added $",ROUND((B1927+(J1927-'SS taxation calculator'!$G$8))/1000,1),"K")</f>
        <v>Adding $868K actually added $868K</v>
      </c>
      <c r="M1927" s="61">
        <f>'SS taxation calculator'!$C$7+'SS taxation calculator'!$C$8+'SS taxation calculator'!$C$9+B1927</f>
        <v>868000</v>
      </c>
      <c r="N1927" s="55">
        <f>J1927+B1927+'SS taxation calculator'!$C$7</f>
        <v>868000</v>
      </c>
      <c r="O1927" s="55">
        <f t="shared" si="15"/>
        <v>31500</v>
      </c>
      <c r="P1927" s="132">
        <f>VLOOKUP('SS taxation calculator'!$C$12,'SS taxation calculator'!$BC$6:$BF$16,3,FALSE)</f>
        <v>0</v>
      </c>
      <c r="Q1927" s="132">
        <f>VLOOKUP('SS taxation calculator'!$C$12,'SS taxation calculator'!$BC$6:$BF$16,4,FALSE)</f>
        <v>0</v>
      </c>
      <c r="R1927" s="132">
        <f t="shared" si="8"/>
        <v>1</v>
      </c>
      <c r="S1927" s="205">
        <f>VLOOKUP('SS taxation calculator'!$C$12,'SS taxation calculator'!$BC$6:$BF$16,2,FALSE)</f>
        <v>0</v>
      </c>
      <c r="T1927" s="132">
        <f t="shared" si="9"/>
        <v>0</v>
      </c>
    </row>
    <row r="1928" ht="15.75" customHeight="1">
      <c r="A1928" s="55">
        <f t="shared" si="19"/>
        <v>837500</v>
      </c>
      <c r="B1928" s="52">
        <f t="shared" si="14"/>
        <v>869000</v>
      </c>
      <c r="C1928" s="51">
        <f>'SS taxation calculator'!$G$7</f>
        <v>0</v>
      </c>
      <c r="D1928" s="52">
        <f>'SS taxation calculator'!$C$7+B1928+'SS taxation calculator'!$C$8+'SS taxation calculator'!$C$9*0.5-'Line By Line'!$E$12</f>
        <v>869000</v>
      </c>
      <c r="E1928" s="52">
        <f>IF(D1928&lt;'Line By Line'!$E$14,0,MIN(D1928-'Line By Line'!$E$14,'Line By Line'!$E$16))</f>
        <v>12000</v>
      </c>
      <c r="F1928" s="52">
        <f t="shared" si="3"/>
        <v>0</v>
      </c>
      <c r="G1928" s="51" t="str">
        <f t="shared" si="4"/>
        <v>50% of All SS</v>
      </c>
      <c r="H1928" s="51">
        <f>IF('Line By Line'!$E$14&lt;D1928,D1928-'Line By Line'!$E$14-E1928,0)</f>
        <v>825000</v>
      </c>
      <c r="I1928" s="52">
        <f>H1928*'SS taxation calculator'!$E$32</f>
        <v>701250</v>
      </c>
      <c r="J1928" s="52">
        <f t="shared" si="5"/>
        <v>0</v>
      </c>
      <c r="K1928" s="204" t="str">
        <f t="shared" si="6"/>
        <v>#DIV/0!</v>
      </c>
      <c r="L1928" s="54" t="str">
        <f>CONCATENATE("Adding $",ROUND(B1928/1000,1),"K actually added $",ROUND((B1928+(J1928-'SS taxation calculator'!$G$8))/1000,1),"K")</f>
        <v>Adding $869K actually added $869K</v>
      </c>
      <c r="M1928" s="61">
        <f>'SS taxation calculator'!$C$7+'SS taxation calculator'!$C$8+'SS taxation calculator'!$C$9+B1928</f>
        <v>869000</v>
      </c>
      <c r="N1928" s="55">
        <f>J1928+B1928+'SS taxation calculator'!$C$7</f>
        <v>869000</v>
      </c>
      <c r="O1928" s="55">
        <f t="shared" si="15"/>
        <v>31500</v>
      </c>
      <c r="P1928" s="132">
        <f>VLOOKUP('SS taxation calculator'!$C$12,'SS taxation calculator'!$BC$6:$BF$16,3,FALSE)</f>
        <v>0</v>
      </c>
      <c r="Q1928" s="132">
        <f>VLOOKUP('SS taxation calculator'!$C$12,'SS taxation calculator'!$BC$6:$BF$16,4,FALSE)</f>
        <v>0</v>
      </c>
      <c r="R1928" s="132">
        <f t="shared" si="8"/>
        <v>1</v>
      </c>
      <c r="S1928" s="205">
        <f>VLOOKUP('SS taxation calculator'!$C$12,'SS taxation calculator'!$BC$6:$BF$16,2,FALSE)</f>
        <v>0</v>
      </c>
      <c r="T1928" s="132">
        <f t="shared" si="9"/>
        <v>0</v>
      </c>
    </row>
    <row r="1929" ht="15.75" customHeight="1">
      <c r="A1929" s="55">
        <f t="shared" si="19"/>
        <v>838500</v>
      </c>
      <c r="B1929" s="52">
        <f t="shared" si="14"/>
        <v>870000</v>
      </c>
      <c r="C1929" s="51">
        <f>'SS taxation calculator'!$G$7</f>
        <v>0</v>
      </c>
      <c r="D1929" s="52">
        <f>'SS taxation calculator'!$C$7+B1929+'SS taxation calculator'!$C$8+'SS taxation calculator'!$C$9*0.5-'Line By Line'!$E$12</f>
        <v>870000</v>
      </c>
      <c r="E1929" s="52">
        <f>IF(D1929&lt;'Line By Line'!$E$14,0,MIN(D1929-'Line By Line'!$E$14,'Line By Line'!$E$16))</f>
        <v>12000</v>
      </c>
      <c r="F1929" s="52">
        <f t="shared" si="3"/>
        <v>0</v>
      </c>
      <c r="G1929" s="51" t="str">
        <f t="shared" si="4"/>
        <v>50% of All SS</v>
      </c>
      <c r="H1929" s="51">
        <f>IF('Line By Line'!$E$14&lt;D1929,D1929-'Line By Line'!$E$14-E1929,0)</f>
        <v>826000</v>
      </c>
      <c r="I1929" s="52">
        <f>H1929*'SS taxation calculator'!$E$32</f>
        <v>702100</v>
      </c>
      <c r="J1929" s="52">
        <f t="shared" si="5"/>
        <v>0</v>
      </c>
      <c r="K1929" s="204" t="str">
        <f t="shared" si="6"/>
        <v>#DIV/0!</v>
      </c>
      <c r="L1929" s="54" t="str">
        <f>CONCATENATE("Adding $",ROUND(B1929/1000,1),"K actually added $",ROUND((B1929+(J1929-'SS taxation calculator'!$G$8))/1000,1),"K")</f>
        <v>Adding $870K actually added $870K</v>
      </c>
      <c r="M1929" s="61">
        <f>'SS taxation calculator'!$C$7+'SS taxation calculator'!$C$8+'SS taxation calculator'!$C$9+B1929</f>
        <v>870000</v>
      </c>
      <c r="N1929" s="55">
        <f>J1929+B1929+'SS taxation calculator'!$C$7</f>
        <v>870000</v>
      </c>
      <c r="O1929" s="55">
        <f t="shared" si="15"/>
        <v>31500</v>
      </c>
      <c r="P1929" s="132">
        <f>VLOOKUP('SS taxation calculator'!$C$12,'SS taxation calculator'!$BC$6:$BF$16,3,FALSE)</f>
        <v>0</v>
      </c>
      <c r="Q1929" s="132">
        <f>VLOOKUP('SS taxation calculator'!$C$12,'SS taxation calculator'!$BC$6:$BF$16,4,FALSE)</f>
        <v>0</v>
      </c>
      <c r="R1929" s="132">
        <f t="shared" si="8"/>
        <v>1</v>
      </c>
      <c r="S1929" s="205">
        <f>VLOOKUP('SS taxation calculator'!$C$12,'SS taxation calculator'!$BC$6:$BF$16,2,FALSE)</f>
        <v>0</v>
      </c>
      <c r="T1929" s="132">
        <f t="shared" si="9"/>
        <v>0</v>
      </c>
    </row>
    <row r="1930" ht="15.75" customHeight="1">
      <c r="A1930" s="55">
        <f t="shared" si="19"/>
        <v>839500</v>
      </c>
      <c r="B1930" s="52">
        <f t="shared" si="14"/>
        <v>871000</v>
      </c>
      <c r="C1930" s="51">
        <f>'SS taxation calculator'!$G$7</f>
        <v>0</v>
      </c>
      <c r="D1930" s="52">
        <f>'SS taxation calculator'!$C$7+B1930+'SS taxation calculator'!$C$8+'SS taxation calculator'!$C$9*0.5-'Line By Line'!$E$12</f>
        <v>871000</v>
      </c>
      <c r="E1930" s="52">
        <f>IF(D1930&lt;'Line By Line'!$E$14,0,MIN(D1930-'Line By Line'!$E$14,'Line By Line'!$E$16))</f>
        <v>12000</v>
      </c>
      <c r="F1930" s="52">
        <f t="shared" si="3"/>
        <v>0</v>
      </c>
      <c r="G1930" s="51" t="str">
        <f t="shared" si="4"/>
        <v>50% of All SS</v>
      </c>
      <c r="H1930" s="51">
        <f>IF('Line By Line'!$E$14&lt;D1930,D1930-'Line By Line'!$E$14-E1930,0)</f>
        <v>827000</v>
      </c>
      <c r="I1930" s="52">
        <f>H1930*'SS taxation calculator'!$E$32</f>
        <v>702950</v>
      </c>
      <c r="J1930" s="52">
        <f t="shared" si="5"/>
        <v>0</v>
      </c>
      <c r="K1930" s="204" t="str">
        <f t="shared" si="6"/>
        <v>#DIV/0!</v>
      </c>
      <c r="L1930" s="54" t="str">
        <f>CONCATENATE("Adding $",ROUND(B1930/1000,1),"K actually added $",ROUND((B1930+(J1930-'SS taxation calculator'!$G$8))/1000,1),"K")</f>
        <v>Adding $871K actually added $871K</v>
      </c>
      <c r="M1930" s="61">
        <f>'SS taxation calculator'!$C$7+'SS taxation calculator'!$C$8+'SS taxation calculator'!$C$9+B1930</f>
        <v>871000</v>
      </c>
      <c r="N1930" s="55">
        <f>J1930+B1930+'SS taxation calculator'!$C$7</f>
        <v>871000</v>
      </c>
      <c r="O1930" s="55">
        <f t="shared" si="15"/>
        <v>31500</v>
      </c>
      <c r="P1930" s="132">
        <f>VLOOKUP('SS taxation calculator'!$C$12,'SS taxation calculator'!$BC$6:$BF$16,3,FALSE)</f>
        <v>0</v>
      </c>
      <c r="Q1930" s="132">
        <f>VLOOKUP('SS taxation calculator'!$C$12,'SS taxation calculator'!$BC$6:$BF$16,4,FALSE)</f>
        <v>0</v>
      </c>
      <c r="R1930" s="132">
        <f t="shared" si="8"/>
        <v>1</v>
      </c>
      <c r="S1930" s="205">
        <f>VLOOKUP('SS taxation calculator'!$C$12,'SS taxation calculator'!$BC$6:$BF$16,2,FALSE)</f>
        <v>0</v>
      </c>
      <c r="T1930" s="132">
        <f t="shared" si="9"/>
        <v>0</v>
      </c>
    </row>
    <row r="1931" ht="15.75" customHeight="1">
      <c r="A1931" s="55">
        <f t="shared" si="19"/>
        <v>840500</v>
      </c>
      <c r="B1931" s="52">
        <f t="shared" si="14"/>
        <v>872000</v>
      </c>
      <c r="C1931" s="51">
        <f>'SS taxation calculator'!$G$7</f>
        <v>0</v>
      </c>
      <c r="D1931" s="52">
        <f>'SS taxation calculator'!$C$7+B1931+'SS taxation calculator'!$C$8+'SS taxation calculator'!$C$9*0.5-'Line By Line'!$E$12</f>
        <v>872000</v>
      </c>
      <c r="E1931" s="52">
        <f>IF(D1931&lt;'Line By Line'!$E$14,0,MIN(D1931-'Line By Line'!$E$14,'Line By Line'!$E$16))</f>
        <v>12000</v>
      </c>
      <c r="F1931" s="52">
        <f t="shared" si="3"/>
        <v>0</v>
      </c>
      <c r="G1931" s="51" t="str">
        <f t="shared" si="4"/>
        <v>50% of All SS</v>
      </c>
      <c r="H1931" s="51">
        <f>IF('Line By Line'!$E$14&lt;D1931,D1931-'Line By Line'!$E$14-E1931,0)</f>
        <v>828000</v>
      </c>
      <c r="I1931" s="52">
        <f>H1931*'SS taxation calculator'!$E$32</f>
        <v>703800</v>
      </c>
      <c r="J1931" s="52">
        <f t="shared" si="5"/>
        <v>0</v>
      </c>
      <c r="K1931" s="204" t="str">
        <f t="shared" si="6"/>
        <v>#DIV/0!</v>
      </c>
      <c r="L1931" s="54" t="str">
        <f>CONCATENATE("Adding $",ROUND(B1931/1000,1),"K actually added $",ROUND((B1931+(J1931-'SS taxation calculator'!$G$8))/1000,1),"K")</f>
        <v>Adding $872K actually added $872K</v>
      </c>
      <c r="M1931" s="61">
        <f>'SS taxation calculator'!$C$7+'SS taxation calculator'!$C$8+'SS taxation calculator'!$C$9+B1931</f>
        <v>872000</v>
      </c>
      <c r="N1931" s="55">
        <f>J1931+B1931+'SS taxation calculator'!$C$7</f>
        <v>872000</v>
      </c>
      <c r="O1931" s="55">
        <f t="shared" si="15"/>
        <v>31500</v>
      </c>
      <c r="P1931" s="132">
        <f>VLOOKUP('SS taxation calculator'!$C$12,'SS taxation calculator'!$BC$6:$BF$16,3,FALSE)</f>
        <v>0</v>
      </c>
      <c r="Q1931" s="132">
        <f>VLOOKUP('SS taxation calculator'!$C$12,'SS taxation calculator'!$BC$6:$BF$16,4,FALSE)</f>
        <v>0</v>
      </c>
      <c r="R1931" s="132">
        <f t="shared" si="8"/>
        <v>1</v>
      </c>
      <c r="S1931" s="205">
        <f>VLOOKUP('SS taxation calculator'!$C$12,'SS taxation calculator'!$BC$6:$BF$16,2,FALSE)</f>
        <v>0</v>
      </c>
      <c r="T1931" s="132">
        <f t="shared" si="9"/>
        <v>0</v>
      </c>
    </row>
    <row r="1932" ht="15.75" customHeight="1">
      <c r="A1932" s="55">
        <f t="shared" si="19"/>
        <v>841500</v>
      </c>
      <c r="B1932" s="52">
        <f t="shared" si="14"/>
        <v>873000</v>
      </c>
      <c r="C1932" s="51">
        <f>'SS taxation calculator'!$G$7</f>
        <v>0</v>
      </c>
      <c r="D1932" s="52">
        <f>'SS taxation calculator'!$C$7+B1932+'SS taxation calculator'!$C$8+'SS taxation calculator'!$C$9*0.5-'Line By Line'!$E$12</f>
        <v>873000</v>
      </c>
      <c r="E1932" s="52">
        <f>IF(D1932&lt;'Line By Line'!$E$14,0,MIN(D1932-'Line By Line'!$E$14,'Line By Line'!$E$16))</f>
        <v>12000</v>
      </c>
      <c r="F1932" s="52">
        <f t="shared" si="3"/>
        <v>0</v>
      </c>
      <c r="G1932" s="51" t="str">
        <f t="shared" si="4"/>
        <v>50% of All SS</v>
      </c>
      <c r="H1932" s="51">
        <f>IF('Line By Line'!$E$14&lt;D1932,D1932-'Line By Line'!$E$14-E1932,0)</f>
        <v>829000</v>
      </c>
      <c r="I1932" s="52">
        <f>H1932*'SS taxation calculator'!$E$32</f>
        <v>704650</v>
      </c>
      <c r="J1932" s="52">
        <f t="shared" si="5"/>
        <v>0</v>
      </c>
      <c r="K1932" s="204" t="str">
        <f t="shared" si="6"/>
        <v>#DIV/0!</v>
      </c>
      <c r="L1932" s="54" t="str">
        <f>CONCATENATE("Adding $",ROUND(B1932/1000,1),"K actually added $",ROUND((B1932+(J1932-'SS taxation calculator'!$G$8))/1000,1),"K")</f>
        <v>Adding $873K actually added $873K</v>
      </c>
      <c r="M1932" s="61">
        <f>'SS taxation calculator'!$C$7+'SS taxation calculator'!$C$8+'SS taxation calculator'!$C$9+B1932</f>
        <v>873000</v>
      </c>
      <c r="N1932" s="55">
        <f>J1932+B1932+'SS taxation calculator'!$C$7</f>
        <v>873000</v>
      </c>
      <c r="O1932" s="55">
        <f t="shared" si="15"/>
        <v>31500</v>
      </c>
      <c r="P1932" s="132">
        <f>VLOOKUP('SS taxation calculator'!$C$12,'SS taxation calculator'!$BC$6:$BF$16,3,FALSE)</f>
        <v>0</v>
      </c>
      <c r="Q1932" s="132">
        <f>VLOOKUP('SS taxation calculator'!$C$12,'SS taxation calculator'!$BC$6:$BF$16,4,FALSE)</f>
        <v>0</v>
      </c>
      <c r="R1932" s="132">
        <f t="shared" si="8"/>
        <v>1</v>
      </c>
      <c r="S1932" s="205">
        <f>VLOOKUP('SS taxation calculator'!$C$12,'SS taxation calculator'!$BC$6:$BF$16,2,FALSE)</f>
        <v>0</v>
      </c>
      <c r="T1932" s="132">
        <f t="shared" si="9"/>
        <v>0</v>
      </c>
    </row>
    <row r="1933" ht="15.75" customHeight="1">
      <c r="A1933" s="55">
        <f t="shared" si="19"/>
        <v>842500</v>
      </c>
      <c r="B1933" s="52">
        <f t="shared" si="14"/>
        <v>874000</v>
      </c>
      <c r="C1933" s="51">
        <f>'SS taxation calculator'!$G$7</f>
        <v>0</v>
      </c>
      <c r="D1933" s="52">
        <f>'SS taxation calculator'!$C$7+B1933+'SS taxation calculator'!$C$8+'SS taxation calculator'!$C$9*0.5-'Line By Line'!$E$12</f>
        <v>874000</v>
      </c>
      <c r="E1933" s="52">
        <f>IF(D1933&lt;'Line By Line'!$E$14,0,MIN(D1933-'Line By Line'!$E$14,'Line By Line'!$E$16))</f>
        <v>12000</v>
      </c>
      <c r="F1933" s="52">
        <f t="shared" si="3"/>
        <v>0</v>
      </c>
      <c r="G1933" s="51" t="str">
        <f t="shared" si="4"/>
        <v>50% of All SS</v>
      </c>
      <c r="H1933" s="51">
        <f>IF('Line By Line'!$E$14&lt;D1933,D1933-'Line By Line'!$E$14-E1933,0)</f>
        <v>830000</v>
      </c>
      <c r="I1933" s="52">
        <f>H1933*'SS taxation calculator'!$E$32</f>
        <v>705500</v>
      </c>
      <c r="J1933" s="52">
        <f t="shared" si="5"/>
        <v>0</v>
      </c>
      <c r="K1933" s="204" t="str">
        <f t="shared" si="6"/>
        <v>#DIV/0!</v>
      </c>
      <c r="L1933" s="54" t="str">
        <f>CONCATENATE("Adding $",ROUND(B1933/1000,1),"K actually added $",ROUND((B1933+(J1933-'SS taxation calculator'!$G$8))/1000,1),"K")</f>
        <v>Adding $874K actually added $874K</v>
      </c>
      <c r="M1933" s="61">
        <f>'SS taxation calculator'!$C$7+'SS taxation calculator'!$C$8+'SS taxation calculator'!$C$9+B1933</f>
        <v>874000</v>
      </c>
      <c r="N1933" s="55">
        <f>J1933+B1933+'SS taxation calculator'!$C$7</f>
        <v>874000</v>
      </c>
      <c r="O1933" s="55">
        <f t="shared" si="15"/>
        <v>31500</v>
      </c>
      <c r="P1933" s="132">
        <f>VLOOKUP('SS taxation calculator'!$C$12,'SS taxation calculator'!$BC$6:$BF$16,3,FALSE)</f>
        <v>0</v>
      </c>
      <c r="Q1933" s="132">
        <f>VLOOKUP('SS taxation calculator'!$C$12,'SS taxation calculator'!$BC$6:$BF$16,4,FALSE)</f>
        <v>0</v>
      </c>
      <c r="R1933" s="132">
        <f t="shared" si="8"/>
        <v>1</v>
      </c>
      <c r="S1933" s="205">
        <f>VLOOKUP('SS taxation calculator'!$C$12,'SS taxation calculator'!$BC$6:$BF$16,2,FALSE)</f>
        <v>0</v>
      </c>
      <c r="T1933" s="132">
        <f t="shared" si="9"/>
        <v>0</v>
      </c>
    </row>
    <row r="1934" ht="15.75" customHeight="1">
      <c r="A1934" s="55">
        <f t="shared" si="19"/>
        <v>843500</v>
      </c>
      <c r="B1934" s="52">
        <f t="shared" si="14"/>
        <v>875000</v>
      </c>
      <c r="C1934" s="51">
        <f>'SS taxation calculator'!$G$7</f>
        <v>0</v>
      </c>
      <c r="D1934" s="52">
        <f>'SS taxation calculator'!$C$7+B1934+'SS taxation calculator'!$C$8+'SS taxation calculator'!$C$9*0.5-'Line By Line'!$E$12</f>
        <v>875000</v>
      </c>
      <c r="E1934" s="52">
        <f>IF(D1934&lt;'Line By Line'!$E$14,0,MIN(D1934-'Line By Line'!$E$14,'Line By Line'!$E$16))</f>
        <v>12000</v>
      </c>
      <c r="F1934" s="52">
        <f t="shared" si="3"/>
        <v>0</v>
      </c>
      <c r="G1934" s="51" t="str">
        <f t="shared" si="4"/>
        <v>50% of All SS</v>
      </c>
      <c r="H1934" s="51">
        <f>IF('Line By Line'!$E$14&lt;D1934,D1934-'Line By Line'!$E$14-E1934,0)</f>
        <v>831000</v>
      </c>
      <c r="I1934" s="52">
        <f>H1934*'SS taxation calculator'!$E$32</f>
        <v>706350</v>
      </c>
      <c r="J1934" s="52">
        <f t="shared" si="5"/>
        <v>0</v>
      </c>
      <c r="K1934" s="204" t="str">
        <f t="shared" si="6"/>
        <v>#DIV/0!</v>
      </c>
      <c r="L1934" s="54" t="str">
        <f>CONCATENATE("Adding $",ROUND(B1934/1000,1),"K actually added $",ROUND((B1934+(J1934-'SS taxation calculator'!$G$8))/1000,1),"K")</f>
        <v>Adding $875K actually added $875K</v>
      </c>
      <c r="M1934" s="61">
        <f>'SS taxation calculator'!$C$7+'SS taxation calculator'!$C$8+'SS taxation calculator'!$C$9+B1934</f>
        <v>875000</v>
      </c>
      <c r="N1934" s="55">
        <f>J1934+B1934+'SS taxation calculator'!$C$7</f>
        <v>875000</v>
      </c>
      <c r="O1934" s="55">
        <f t="shared" si="15"/>
        <v>31500</v>
      </c>
      <c r="P1934" s="132">
        <f>VLOOKUP('SS taxation calculator'!$C$12,'SS taxation calculator'!$BC$6:$BF$16,3,FALSE)</f>
        <v>0</v>
      </c>
      <c r="Q1934" s="132">
        <f>VLOOKUP('SS taxation calculator'!$C$12,'SS taxation calculator'!$BC$6:$BF$16,4,FALSE)</f>
        <v>0</v>
      </c>
      <c r="R1934" s="132">
        <f t="shared" si="8"/>
        <v>1</v>
      </c>
      <c r="S1934" s="205">
        <f>VLOOKUP('SS taxation calculator'!$C$12,'SS taxation calculator'!$BC$6:$BF$16,2,FALSE)</f>
        <v>0</v>
      </c>
      <c r="T1934" s="132">
        <f t="shared" si="9"/>
        <v>0</v>
      </c>
    </row>
    <row r="1935" ht="15.75" customHeight="1">
      <c r="A1935" s="55">
        <f t="shared" si="19"/>
        <v>844500</v>
      </c>
      <c r="B1935" s="52">
        <f t="shared" si="14"/>
        <v>876000</v>
      </c>
      <c r="C1935" s="51">
        <f>'SS taxation calculator'!$G$7</f>
        <v>0</v>
      </c>
      <c r="D1935" s="52">
        <f>'SS taxation calculator'!$C$7+B1935+'SS taxation calculator'!$C$8+'SS taxation calculator'!$C$9*0.5-'Line By Line'!$E$12</f>
        <v>876000</v>
      </c>
      <c r="E1935" s="52">
        <f>IF(D1935&lt;'Line By Line'!$E$14,0,MIN(D1935-'Line By Line'!$E$14,'Line By Line'!$E$16))</f>
        <v>12000</v>
      </c>
      <c r="F1935" s="52">
        <f t="shared" si="3"/>
        <v>0</v>
      </c>
      <c r="G1935" s="51" t="str">
        <f t="shared" si="4"/>
        <v>50% of All SS</v>
      </c>
      <c r="H1935" s="51">
        <f>IF('Line By Line'!$E$14&lt;D1935,D1935-'Line By Line'!$E$14-E1935,0)</f>
        <v>832000</v>
      </c>
      <c r="I1935" s="52">
        <f>H1935*'SS taxation calculator'!$E$32</f>
        <v>707200</v>
      </c>
      <c r="J1935" s="52">
        <f t="shared" si="5"/>
        <v>0</v>
      </c>
      <c r="K1935" s="204" t="str">
        <f t="shared" si="6"/>
        <v>#DIV/0!</v>
      </c>
      <c r="L1935" s="54" t="str">
        <f>CONCATENATE("Adding $",ROUND(B1935/1000,1),"K actually added $",ROUND((B1935+(J1935-'SS taxation calculator'!$G$8))/1000,1),"K")</f>
        <v>Adding $876K actually added $876K</v>
      </c>
      <c r="M1935" s="61">
        <f>'SS taxation calculator'!$C$7+'SS taxation calculator'!$C$8+'SS taxation calculator'!$C$9+B1935</f>
        <v>876000</v>
      </c>
      <c r="N1935" s="55">
        <f>J1935+B1935+'SS taxation calculator'!$C$7</f>
        <v>876000</v>
      </c>
      <c r="O1935" s="55">
        <f t="shared" si="15"/>
        <v>31500</v>
      </c>
      <c r="P1935" s="132">
        <f>VLOOKUP('SS taxation calculator'!$C$12,'SS taxation calculator'!$BC$6:$BF$16,3,FALSE)</f>
        <v>0</v>
      </c>
      <c r="Q1935" s="132">
        <f>VLOOKUP('SS taxation calculator'!$C$12,'SS taxation calculator'!$BC$6:$BF$16,4,FALSE)</f>
        <v>0</v>
      </c>
      <c r="R1935" s="132">
        <f t="shared" si="8"/>
        <v>1</v>
      </c>
      <c r="S1935" s="205">
        <f>VLOOKUP('SS taxation calculator'!$C$12,'SS taxation calculator'!$BC$6:$BF$16,2,FALSE)</f>
        <v>0</v>
      </c>
      <c r="T1935" s="132">
        <f t="shared" si="9"/>
        <v>0</v>
      </c>
    </row>
    <row r="1936" ht="15.75" customHeight="1">
      <c r="A1936" s="55">
        <f t="shared" si="19"/>
        <v>845500</v>
      </c>
      <c r="B1936" s="52">
        <f t="shared" si="14"/>
        <v>877000</v>
      </c>
      <c r="C1936" s="51">
        <f>'SS taxation calculator'!$G$7</f>
        <v>0</v>
      </c>
      <c r="D1936" s="52">
        <f>'SS taxation calculator'!$C$7+B1936+'SS taxation calculator'!$C$8+'SS taxation calculator'!$C$9*0.5-'Line By Line'!$E$12</f>
        <v>877000</v>
      </c>
      <c r="E1936" s="52">
        <f>IF(D1936&lt;'Line By Line'!$E$14,0,MIN(D1936-'Line By Line'!$E$14,'Line By Line'!$E$16))</f>
        <v>12000</v>
      </c>
      <c r="F1936" s="52">
        <f t="shared" si="3"/>
        <v>0</v>
      </c>
      <c r="G1936" s="51" t="str">
        <f t="shared" si="4"/>
        <v>50% of All SS</v>
      </c>
      <c r="H1936" s="51">
        <f>IF('Line By Line'!$E$14&lt;D1936,D1936-'Line By Line'!$E$14-E1936,0)</f>
        <v>833000</v>
      </c>
      <c r="I1936" s="52">
        <f>H1936*'SS taxation calculator'!$E$32</f>
        <v>708050</v>
      </c>
      <c r="J1936" s="52">
        <f t="shared" si="5"/>
        <v>0</v>
      </c>
      <c r="K1936" s="204" t="str">
        <f t="shared" si="6"/>
        <v>#DIV/0!</v>
      </c>
      <c r="L1936" s="54" t="str">
        <f>CONCATENATE("Adding $",ROUND(B1936/1000,1),"K actually added $",ROUND((B1936+(J1936-'SS taxation calculator'!$G$8))/1000,1),"K")</f>
        <v>Adding $877K actually added $877K</v>
      </c>
      <c r="M1936" s="61">
        <f>'SS taxation calculator'!$C$7+'SS taxation calculator'!$C$8+'SS taxation calculator'!$C$9+B1936</f>
        <v>877000</v>
      </c>
      <c r="N1936" s="55">
        <f>J1936+B1936+'SS taxation calculator'!$C$7</f>
        <v>877000</v>
      </c>
      <c r="O1936" s="55">
        <f t="shared" si="15"/>
        <v>31500</v>
      </c>
      <c r="P1936" s="132">
        <f>VLOOKUP('SS taxation calculator'!$C$12,'SS taxation calculator'!$BC$6:$BF$16,3,FALSE)</f>
        <v>0</v>
      </c>
      <c r="Q1936" s="132">
        <f>VLOOKUP('SS taxation calculator'!$C$12,'SS taxation calculator'!$BC$6:$BF$16,4,FALSE)</f>
        <v>0</v>
      </c>
      <c r="R1936" s="132">
        <f t="shared" si="8"/>
        <v>1</v>
      </c>
      <c r="S1936" s="205">
        <f>VLOOKUP('SS taxation calculator'!$C$12,'SS taxation calculator'!$BC$6:$BF$16,2,FALSE)</f>
        <v>0</v>
      </c>
      <c r="T1936" s="132">
        <f t="shared" si="9"/>
        <v>0</v>
      </c>
    </row>
    <row r="1937" ht="15.75" customHeight="1">
      <c r="A1937" s="55">
        <f t="shared" si="19"/>
        <v>846500</v>
      </c>
      <c r="B1937" s="52">
        <f t="shared" si="14"/>
        <v>878000</v>
      </c>
      <c r="C1937" s="51">
        <f>'SS taxation calculator'!$G$7</f>
        <v>0</v>
      </c>
      <c r="D1937" s="52">
        <f>'SS taxation calculator'!$C$7+B1937+'SS taxation calculator'!$C$8+'SS taxation calculator'!$C$9*0.5-'Line By Line'!$E$12</f>
        <v>878000</v>
      </c>
      <c r="E1937" s="52">
        <f>IF(D1937&lt;'Line By Line'!$E$14,0,MIN(D1937-'Line By Line'!$E$14,'Line By Line'!$E$16))</f>
        <v>12000</v>
      </c>
      <c r="F1937" s="52">
        <f t="shared" si="3"/>
        <v>0</v>
      </c>
      <c r="G1937" s="51" t="str">
        <f t="shared" si="4"/>
        <v>50% of All SS</v>
      </c>
      <c r="H1937" s="51">
        <f>IF('Line By Line'!$E$14&lt;D1937,D1937-'Line By Line'!$E$14-E1937,0)</f>
        <v>834000</v>
      </c>
      <c r="I1937" s="52">
        <f>H1937*'SS taxation calculator'!$E$32</f>
        <v>708900</v>
      </c>
      <c r="J1937" s="52">
        <f t="shared" si="5"/>
        <v>0</v>
      </c>
      <c r="K1937" s="204" t="str">
        <f t="shared" si="6"/>
        <v>#DIV/0!</v>
      </c>
      <c r="L1937" s="54" t="str">
        <f>CONCATENATE("Adding $",ROUND(B1937/1000,1),"K actually added $",ROUND((B1937+(J1937-'SS taxation calculator'!$G$8))/1000,1),"K")</f>
        <v>Adding $878K actually added $878K</v>
      </c>
      <c r="M1937" s="61">
        <f>'SS taxation calculator'!$C$7+'SS taxation calculator'!$C$8+'SS taxation calculator'!$C$9+B1937</f>
        <v>878000</v>
      </c>
      <c r="N1937" s="55">
        <f>J1937+B1937+'SS taxation calculator'!$C$7</f>
        <v>878000</v>
      </c>
      <c r="O1937" s="55">
        <f t="shared" si="15"/>
        <v>31500</v>
      </c>
      <c r="P1937" s="132">
        <f>VLOOKUP('SS taxation calculator'!$C$12,'SS taxation calculator'!$BC$6:$BF$16,3,FALSE)</f>
        <v>0</v>
      </c>
      <c r="Q1937" s="132">
        <f>VLOOKUP('SS taxation calculator'!$C$12,'SS taxation calculator'!$BC$6:$BF$16,4,FALSE)</f>
        <v>0</v>
      </c>
      <c r="R1937" s="132">
        <f t="shared" si="8"/>
        <v>1</v>
      </c>
      <c r="S1937" s="205">
        <f>VLOOKUP('SS taxation calculator'!$C$12,'SS taxation calculator'!$BC$6:$BF$16,2,FALSE)</f>
        <v>0</v>
      </c>
      <c r="T1937" s="132">
        <f t="shared" si="9"/>
        <v>0</v>
      </c>
    </row>
    <row r="1938" ht="15.75" customHeight="1">
      <c r="A1938" s="55">
        <f t="shared" si="19"/>
        <v>847500</v>
      </c>
      <c r="B1938" s="52">
        <f t="shared" si="14"/>
        <v>879000</v>
      </c>
      <c r="C1938" s="51">
        <f>'SS taxation calculator'!$G$7</f>
        <v>0</v>
      </c>
      <c r="D1938" s="52">
        <f>'SS taxation calculator'!$C$7+B1938+'SS taxation calculator'!$C$8+'SS taxation calculator'!$C$9*0.5-'Line By Line'!$E$12</f>
        <v>879000</v>
      </c>
      <c r="E1938" s="52">
        <f>IF(D1938&lt;'Line By Line'!$E$14,0,MIN(D1938-'Line By Line'!$E$14,'Line By Line'!$E$16))</f>
        <v>12000</v>
      </c>
      <c r="F1938" s="52">
        <f t="shared" si="3"/>
        <v>0</v>
      </c>
      <c r="G1938" s="51" t="str">
        <f t="shared" si="4"/>
        <v>50% of All SS</v>
      </c>
      <c r="H1938" s="51">
        <f>IF('Line By Line'!$E$14&lt;D1938,D1938-'Line By Line'!$E$14-E1938,0)</f>
        <v>835000</v>
      </c>
      <c r="I1938" s="52">
        <f>H1938*'SS taxation calculator'!$E$32</f>
        <v>709750</v>
      </c>
      <c r="J1938" s="52">
        <f t="shared" si="5"/>
        <v>0</v>
      </c>
      <c r="K1938" s="204" t="str">
        <f t="shared" si="6"/>
        <v>#DIV/0!</v>
      </c>
      <c r="L1938" s="54" t="str">
        <f>CONCATENATE("Adding $",ROUND(B1938/1000,1),"K actually added $",ROUND((B1938+(J1938-'SS taxation calculator'!$G$8))/1000,1),"K")</f>
        <v>Adding $879K actually added $879K</v>
      </c>
      <c r="M1938" s="61">
        <f>'SS taxation calculator'!$C$7+'SS taxation calculator'!$C$8+'SS taxation calculator'!$C$9+B1938</f>
        <v>879000</v>
      </c>
      <c r="N1938" s="55">
        <f>J1938+B1938+'SS taxation calculator'!$C$7</f>
        <v>879000</v>
      </c>
      <c r="O1938" s="55">
        <f t="shared" si="15"/>
        <v>31500</v>
      </c>
      <c r="P1938" s="132">
        <f>VLOOKUP('SS taxation calculator'!$C$12,'SS taxation calculator'!$BC$6:$BF$16,3,FALSE)</f>
        <v>0</v>
      </c>
      <c r="Q1938" s="132">
        <f>VLOOKUP('SS taxation calculator'!$C$12,'SS taxation calculator'!$BC$6:$BF$16,4,FALSE)</f>
        <v>0</v>
      </c>
      <c r="R1938" s="132">
        <f t="shared" si="8"/>
        <v>1</v>
      </c>
      <c r="S1938" s="205">
        <f>VLOOKUP('SS taxation calculator'!$C$12,'SS taxation calculator'!$BC$6:$BF$16,2,FALSE)</f>
        <v>0</v>
      </c>
      <c r="T1938" s="132">
        <f t="shared" si="9"/>
        <v>0</v>
      </c>
    </row>
    <row r="1939" ht="15.75" customHeight="1">
      <c r="A1939" s="55">
        <f t="shared" si="19"/>
        <v>848500</v>
      </c>
      <c r="B1939" s="52">
        <f t="shared" si="14"/>
        <v>880000</v>
      </c>
      <c r="C1939" s="51">
        <f>'SS taxation calculator'!$G$7</f>
        <v>0</v>
      </c>
      <c r="D1939" s="52">
        <f>'SS taxation calculator'!$C$7+B1939+'SS taxation calculator'!$C$8+'SS taxation calculator'!$C$9*0.5-'Line By Line'!$E$12</f>
        <v>880000</v>
      </c>
      <c r="E1939" s="52">
        <f>IF(D1939&lt;'Line By Line'!$E$14,0,MIN(D1939-'Line By Line'!$E$14,'Line By Line'!$E$16))</f>
        <v>12000</v>
      </c>
      <c r="F1939" s="52">
        <f t="shared" si="3"/>
        <v>0</v>
      </c>
      <c r="G1939" s="51" t="str">
        <f t="shared" si="4"/>
        <v>50% of All SS</v>
      </c>
      <c r="H1939" s="51">
        <f>IF('Line By Line'!$E$14&lt;D1939,D1939-'Line By Line'!$E$14-E1939,0)</f>
        <v>836000</v>
      </c>
      <c r="I1939" s="52">
        <f>H1939*'SS taxation calculator'!$E$32</f>
        <v>710600</v>
      </c>
      <c r="J1939" s="52">
        <f t="shared" si="5"/>
        <v>0</v>
      </c>
      <c r="K1939" s="204" t="str">
        <f t="shared" si="6"/>
        <v>#DIV/0!</v>
      </c>
      <c r="L1939" s="54" t="str">
        <f>CONCATENATE("Adding $",ROUND(B1939/1000,1),"K actually added $",ROUND((B1939+(J1939-'SS taxation calculator'!$G$8))/1000,1),"K")</f>
        <v>Adding $880K actually added $880K</v>
      </c>
      <c r="M1939" s="61">
        <f>'SS taxation calculator'!$C$7+'SS taxation calculator'!$C$8+'SS taxation calculator'!$C$9+B1939</f>
        <v>880000</v>
      </c>
      <c r="N1939" s="55">
        <f>J1939+B1939+'SS taxation calculator'!$C$7</f>
        <v>880000</v>
      </c>
      <c r="O1939" s="55">
        <f t="shared" si="15"/>
        <v>31500</v>
      </c>
      <c r="P1939" s="132">
        <f>VLOOKUP('SS taxation calculator'!$C$12,'SS taxation calculator'!$BC$6:$BF$16,3,FALSE)</f>
        <v>0</v>
      </c>
      <c r="Q1939" s="132">
        <f>VLOOKUP('SS taxation calculator'!$C$12,'SS taxation calculator'!$BC$6:$BF$16,4,FALSE)</f>
        <v>0</v>
      </c>
      <c r="R1939" s="132">
        <f t="shared" si="8"/>
        <v>1</v>
      </c>
      <c r="S1939" s="205">
        <f>VLOOKUP('SS taxation calculator'!$C$12,'SS taxation calculator'!$BC$6:$BF$16,2,FALSE)</f>
        <v>0</v>
      </c>
      <c r="T1939" s="132">
        <f t="shared" si="9"/>
        <v>0</v>
      </c>
    </row>
    <row r="1940" ht="15.75" customHeight="1">
      <c r="A1940" s="55">
        <f t="shared" si="19"/>
        <v>849500</v>
      </c>
      <c r="B1940" s="52">
        <f t="shared" si="14"/>
        <v>881000</v>
      </c>
      <c r="C1940" s="51">
        <f>'SS taxation calculator'!$G$7</f>
        <v>0</v>
      </c>
      <c r="D1940" s="52">
        <f>'SS taxation calculator'!$C$7+B1940+'SS taxation calculator'!$C$8+'SS taxation calculator'!$C$9*0.5-'Line By Line'!$E$12</f>
        <v>881000</v>
      </c>
      <c r="E1940" s="52">
        <f>IF(D1940&lt;'Line By Line'!$E$14,0,MIN(D1940-'Line By Line'!$E$14,'Line By Line'!$E$16))</f>
        <v>12000</v>
      </c>
      <c r="F1940" s="52">
        <f t="shared" si="3"/>
        <v>0</v>
      </c>
      <c r="G1940" s="51" t="str">
        <f t="shared" si="4"/>
        <v>50% of All SS</v>
      </c>
      <c r="H1940" s="51">
        <f>IF('Line By Line'!$E$14&lt;D1940,D1940-'Line By Line'!$E$14-E1940,0)</f>
        <v>837000</v>
      </c>
      <c r="I1940" s="52">
        <f>H1940*'SS taxation calculator'!$E$32</f>
        <v>711450</v>
      </c>
      <c r="J1940" s="52">
        <f t="shared" si="5"/>
        <v>0</v>
      </c>
      <c r="K1940" s="204" t="str">
        <f t="shared" si="6"/>
        <v>#DIV/0!</v>
      </c>
      <c r="L1940" s="54" t="str">
        <f>CONCATENATE("Adding $",ROUND(B1940/1000,1),"K actually added $",ROUND((B1940+(J1940-'SS taxation calculator'!$G$8))/1000,1),"K")</f>
        <v>Adding $881K actually added $881K</v>
      </c>
      <c r="M1940" s="61">
        <f>'SS taxation calculator'!$C$7+'SS taxation calculator'!$C$8+'SS taxation calculator'!$C$9+B1940</f>
        <v>881000</v>
      </c>
      <c r="N1940" s="55">
        <f>J1940+B1940+'SS taxation calculator'!$C$7</f>
        <v>881000</v>
      </c>
      <c r="O1940" s="55">
        <f t="shared" si="15"/>
        <v>31500</v>
      </c>
      <c r="P1940" s="132">
        <f>VLOOKUP('SS taxation calculator'!$C$12,'SS taxation calculator'!$BC$6:$BF$16,3,FALSE)</f>
        <v>0</v>
      </c>
      <c r="Q1940" s="132">
        <f>VLOOKUP('SS taxation calculator'!$C$12,'SS taxation calculator'!$BC$6:$BF$16,4,FALSE)</f>
        <v>0</v>
      </c>
      <c r="R1940" s="132">
        <f t="shared" si="8"/>
        <v>1</v>
      </c>
      <c r="S1940" s="205">
        <f>VLOOKUP('SS taxation calculator'!$C$12,'SS taxation calculator'!$BC$6:$BF$16,2,FALSE)</f>
        <v>0</v>
      </c>
      <c r="T1940" s="132">
        <f t="shared" si="9"/>
        <v>0</v>
      </c>
    </row>
    <row r="1941" ht="15.75" customHeight="1">
      <c r="A1941" s="55">
        <f t="shared" si="19"/>
        <v>850500</v>
      </c>
      <c r="B1941" s="52">
        <f t="shared" si="14"/>
        <v>882000</v>
      </c>
      <c r="C1941" s="51">
        <f>'SS taxation calculator'!$G$7</f>
        <v>0</v>
      </c>
      <c r="D1941" s="52">
        <f>'SS taxation calculator'!$C$7+B1941+'SS taxation calculator'!$C$8+'SS taxation calculator'!$C$9*0.5-'Line By Line'!$E$12</f>
        <v>882000</v>
      </c>
      <c r="E1941" s="52">
        <f>IF(D1941&lt;'Line By Line'!$E$14,0,MIN(D1941-'Line By Line'!$E$14,'Line By Line'!$E$16))</f>
        <v>12000</v>
      </c>
      <c r="F1941" s="52">
        <f t="shared" si="3"/>
        <v>0</v>
      </c>
      <c r="G1941" s="51" t="str">
        <f t="shared" si="4"/>
        <v>50% of All SS</v>
      </c>
      <c r="H1941" s="51">
        <f>IF('Line By Line'!$E$14&lt;D1941,D1941-'Line By Line'!$E$14-E1941,0)</f>
        <v>838000</v>
      </c>
      <c r="I1941" s="52">
        <f>H1941*'SS taxation calculator'!$E$32</f>
        <v>712300</v>
      </c>
      <c r="J1941" s="52">
        <f t="shared" si="5"/>
        <v>0</v>
      </c>
      <c r="K1941" s="204" t="str">
        <f t="shared" si="6"/>
        <v>#DIV/0!</v>
      </c>
      <c r="L1941" s="54" t="str">
        <f>CONCATENATE("Adding $",ROUND(B1941/1000,1),"K actually added $",ROUND((B1941+(J1941-'SS taxation calculator'!$G$8))/1000,1),"K")</f>
        <v>Adding $882K actually added $882K</v>
      </c>
      <c r="M1941" s="61">
        <f>'SS taxation calculator'!$C$7+'SS taxation calculator'!$C$8+'SS taxation calculator'!$C$9+B1941</f>
        <v>882000</v>
      </c>
      <c r="N1941" s="55">
        <f>J1941+B1941+'SS taxation calculator'!$C$7</f>
        <v>882000</v>
      </c>
      <c r="O1941" s="55">
        <f t="shared" si="15"/>
        <v>31500</v>
      </c>
      <c r="P1941" s="132">
        <f>VLOOKUP('SS taxation calculator'!$C$12,'SS taxation calculator'!$BC$6:$BF$16,3,FALSE)</f>
        <v>0</v>
      </c>
      <c r="Q1941" s="132">
        <f>VLOOKUP('SS taxation calculator'!$C$12,'SS taxation calculator'!$BC$6:$BF$16,4,FALSE)</f>
        <v>0</v>
      </c>
      <c r="R1941" s="132">
        <f t="shared" si="8"/>
        <v>1</v>
      </c>
      <c r="S1941" s="205">
        <f>VLOOKUP('SS taxation calculator'!$C$12,'SS taxation calculator'!$BC$6:$BF$16,2,FALSE)</f>
        <v>0</v>
      </c>
      <c r="T1941" s="132">
        <f t="shared" si="9"/>
        <v>0</v>
      </c>
    </row>
    <row r="1942" ht="15.75" customHeight="1">
      <c r="A1942" s="55">
        <f t="shared" si="19"/>
        <v>851500</v>
      </c>
      <c r="B1942" s="52">
        <f t="shared" si="14"/>
        <v>883000</v>
      </c>
      <c r="C1942" s="51">
        <f>'SS taxation calculator'!$G$7</f>
        <v>0</v>
      </c>
      <c r="D1942" s="52">
        <f>'SS taxation calculator'!$C$7+B1942+'SS taxation calculator'!$C$8+'SS taxation calculator'!$C$9*0.5-'Line By Line'!$E$12</f>
        <v>883000</v>
      </c>
      <c r="E1942" s="52">
        <f>IF(D1942&lt;'Line By Line'!$E$14,0,MIN(D1942-'Line By Line'!$E$14,'Line By Line'!$E$16))</f>
        <v>12000</v>
      </c>
      <c r="F1942" s="52">
        <f t="shared" si="3"/>
        <v>0</v>
      </c>
      <c r="G1942" s="51" t="str">
        <f t="shared" si="4"/>
        <v>50% of All SS</v>
      </c>
      <c r="H1942" s="51">
        <f>IF('Line By Line'!$E$14&lt;D1942,D1942-'Line By Line'!$E$14-E1942,0)</f>
        <v>839000</v>
      </c>
      <c r="I1942" s="52">
        <f>H1942*'SS taxation calculator'!$E$32</f>
        <v>713150</v>
      </c>
      <c r="J1942" s="52">
        <f t="shared" si="5"/>
        <v>0</v>
      </c>
      <c r="K1942" s="204" t="str">
        <f t="shared" si="6"/>
        <v>#DIV/0!</v>
      </c>
      <c r="L1942" s="54" t="str">
        <f>CONCATENATE("Adding $",ROUND(B1942/1000,1),"K actually added $",ROUND((B1942+(J1942-'SS taxation calculator'!$G$8))/1000,1),"K")</f>
        <v>Adding $883K actually added $883K</v>
      </c>
      <c r="M1942" s="61">
        <f>'SS taxation calculator'!$C$7+'SS taxation calculator'!$C$8+'SS taxation calculator'!$C$9+B1942</f>
        <v>883000</v>
      </c>
      <c r="N1942" s="55">
        <f>J1942+B1942+'SS taxation calculator'!$C$7</f>
        <v>883000</v>
      </c>
      <c r="O1942" s="55">
        <f t="shared" si="15"/>
        <v>31500</v>
      </c>
      <c r="P1942" s="132">
        <f>VLOOKUP('SS taxation calculator'!$C$12,'SS taxation calculator'!$BC$6:$BF$16,3,FALSE)</f>
        <v>0</v>
      </c>
      <c r="Q1942" s="132">
        <f>VLOOKUP('SS taxation calculator'!$C$12,'SS taxation calculator'!$BC$6:$BF$16,4,FALSE)</f>
        <v>0</v>
      </c>
      <c r="R1942" s="132">
        <f t="shared" si="8"/>
        <v>1</v>
      </c>
      <c r="S1942" s="205">
        <f>VLOOKUP('SS taxation calculator'!$C$12,'SS taxation calculator'!$BC$6:$BF$16,2,FALSE)</f>
        <v>0</v>
      </c>
      <c r="T1942" s="132">
        <f t="shared" si="9"/>
        <v>0</v>
      </c>
    </row>
    <row r="1943" ht="15.75" customHeight="1">
      <c r="A1943" s="55">
        <f t="shared" si="19"/>
        <v>852500</v>
      </c>
      <c r="B1943" s="52">
        <f t="shared" si="14"/>
        <v>884000</v>
      </c>
      <c r="C1943" s="51">
        <f>'SS taxation calculator'!$G$7</f>
        <v>0</v>
      </c>
      <c r="D1943" s="52">
        <f>'SS taxation calculator'!$C$7+B1943+'SS taxation calculator'!$C$8+'SS taxation calculator'!$C$9*0.5-'Line By Line'!$E$12</f>
        <v>884000</v>
      </c>
      <c r="E1943" s="52">
        <f>IF(D1943&lt;'Line By Line'!$E$14,0,MIN(D1943-'Line By Line'!$E$14,'Line By Line'!$E$16))</f>
        <v>12000</v>
      </c>
      <c r="F1943" s="52">
        <f t="shared" si="3"/>
        <v>0</v>
      </c>
      <c r="G1943" s="51" t="str">
        <f t="shared" si="4"/>
        <v>50% of All SS</v>
      </c>
      <c r="H1943" s="51">
        <f>IF('Line By Line'!$E$14&lt;D1943,D1943-'Line By Line'!$E$14-E1943,0)</f>
        <v>840000</v>
      </c>
      <c r="I1943" s="52">
        <f>H1943*'SS taxation calculator'!$E$32</f>
        <v>714000</v>
      </c>
      <c r="J1943" s="52">
        <f t="shared" si="5"/>
        <v>0</v>
      </c>
      <c r="K1943" s="204" t="str">
        <f t="shared" si="6"/>
        <v>#DIV/0!</v>
      </c>
      <c r="L1943" s="54" t="str">
        <f>CONCATENATE("Adding $",ROUND(B1943/1000,1),"K actually added $",ROUND((B1943+(J1943-'SS taxation calculator'!$G$8))/1000,1),"K")</f>
        <v>Adding $884K actually added $884K</v>
      </c>
      <c r="M1943" s="61">
        <f>'SS taxation calculator'!$C$7+'SS taxation calculator'!$C$8+'SS taxation calculator'!$C$9+B1943</f>
        <v>884000</v>
      </c>
      <c r="N1943" s="55">
        <f>J1943+B1943+'SS taxation calculator'!$C$7</f>
        <v>884000</v>
      </c>
      <c r="O1943" s="55">
        <f t="shared" si="15"/>
        <v>31500</v>
      </c>
      <c r="P1943" s="132">
        <f>VLOOKUP('SS taxation calculator'!$C$12,'SS taxation calculator'!$BC$6:$BF$16,3,FALSE)</f>
        <v>0</v>
      </c>
      <c r="Q1943" s="132">
        <f>VLOOKUP('SS taxation calculator'!$C$12,'SS taxation calculator'!$BC$6:$BF$16,4,FALSE)</f>
        <v>0</v>
      </c>
      <c r="R1943" s="132">
        <f t="shared" si="8"/>
        <v>1</v>
      </c>
      <c r="S1943" s="205">
        <f>VLOOKUP('SS taxation calculator'!$C$12,'SS taxation calculator'!$BC$6:$BF$16,2,FALSE)</f>
        <v>0</v>
      </c>
      <c r="T1943" s="132">
        <f t="shared" si="9"/>
        <v>0</v>
      </c>
    </row>
    <row r="1944" ht="15.75" customHeight="1">
      <c r="A1944" s="55">
        <f t="shared" si="19"/>
        <v>853500</v>
      </c>
      <c r="B1944" s="52">
        <f t="shared" si="14"/>
        <v>885000</v>
      </c>
      <c r="C1944" s="51">
        <f>'SS taxation calculator'!$G$7</f>
        <v>0</v>
      </c>
      <c r="D1944" s="52">
        <f>'SS taxation calculator'!$C$7+B1944+'SS taxation calculator'!$C$8+'SS taxation calculator'!$C$9*0.5-'Line By Line'!$E$12</f>
        <v>885000</v>
      </c>
      <c r="E1944" s="52">
        <f>IF(D1944&lt;'Line By Line'!$E$14,0,MIN(D1944-'Line By Line'!$E$14,'Line By Line'!$E$16))</f>
        <v>12000</v>
      </c>
      <c r="F1944" s="52">
        <f t="shared" si="3"/>
        <v>0</v>
      </c>
      <c r="G1944" s="51" t="str">
        <f t="shared" si="4"/>
        <v>50% of All SS</v>
      </c>
      <c r="H1944" s="51">
        <f>IF('Line By Line'!$E$14&lt;D1944,D1944-'Line By Line'!$E$14-E1944,0)</f>
        <v>841000</v>
      </c>
      <c r="I1944" s="52">
        <f>H1944*'SS taxation calculator'!$E$32</f>
        <v>714850</v>
      </c>
      <c r="J1944" s="52">
        <f t="shared" si="5"/>
        <v>0</v>
      </c>
      <c r="K1944" s="204" t="str">
        <f t="shared" si="6"/>
        <v>#DIV/0!</v>
      </c>
      <c r="L1944" s="54" t="str">
        <f>CONCATENATE("Adding $",ROUND(B1944/1000,1),"K actually added $",ROUND((B1944+(J1944-'SS taxation calculator'!$G$8))/1000,1),"K")</f>
        <v>Adding $885K actually added $885K</v>
      </c>
      <c r="M1944" s="61">
        <f>'SS taxation calculator'!$C$7+'SS taxation calculator'!$C$8+'SS taxation calculator'!$C$9+B1944</f>
        <v>885000</v>
      </c>
      <c r="N1944" s="55">
        <f>J1944+B1944+'SS taxation calculator'!$C$7</f>
        <v>885000</v>
      </c>
      <c r="O1944" s="55">
        <f t="shared" si="15"/>
        <v>31500</v>
      </c>
      <c r="P1944" s="132">
        <f>VLOOKUP('SS taxation calculator'!$C$12,'SS taxation calculator'!$BC$6:$BF$16,3,FALSE)</f>
        <v>0</v>
      </c>
      <c r="Q1944" s="132">
        <f>VLOOKUP('SS taxation calculator'!$C$12,'SS taxation calculator'!$BC$6:$BF$16,4,FALSE)</f>
        <v>0</v>
      </c>
      <c r="R1944" s="132">
        <f t="shared" si="8"/>
        <v>1</v>
      </c>
      <c r="S1944" s="205">
        <f>VLOOKUP('SS taxation calculator'!$C$12,'SS taxation calculator'!$BC$6:$BF$16,2,FALSE)</f>
        <v>0</v>
      </c>
      <c r="T1944" s="132">
        <f t="shared" si="9"/>
        <v>0</v>
      </c>
    </row>
    <row r="1945" ht="15.75" customHeight="1">
      <c r="A1945" s="55">
        <f t="shared" si="19"/>
        <v>854500</v>
      </c>
      <c r="B1945" s="52">
        <f t="shared" si="14"/>
        <v>886000</v>
      </c>
      <c r="C1945" s="51">
        <f>'SS taxation calculator'!$G$7</f>
        <v>0</v>
      </c>
      <c r="D1945" s="52">
        <f>'SS taxation calculator'!$C$7+B1945+'SS taxation calculator'!$C$8+'SS taxation calculator'!$C$9*0.5-'Line By Line'!$E$12</f>
        <v>886000</v>
      </c>
      <c r="E1945" s="52">
        <f>IF(D1945&lt;'Line By Line'!$E$14,0,MIN(D1945-'Line By Line'!$E$14,'Line By Line'!$E$16))</f>
        <v>12000</v>
      </c>
      <c r="F1945" s="52">
        <f t="shared" si="3"/>
        <v>0</v>
      </c>
      <c r="G1945" s="51" t="str">
        <f t="shared" si="4"/>
        <v>50% of All SS</v>
      </c>
      <c r="H1945" s="51">
        <f>IF('Line By Line'!$E$14&lt;D1945,D1945-'Line By Line'!$E$14-E1945,0)</f>
        <v>842000</v>
      </c>
      <c r="I1945" s="52">
        <f>H1945*'SS taxation calculator'!$E$32</f>
        <v>715700</v>
      </c>
      <c r="J1945" s="52">
        <f t="shared" si="5"/>
        <v>0</v>
      </c>
      <c r="K1945" s="204" t="str">
        <f t="shared" si="6"/>
        <v>#DIV/0!</v>
      </c>
      <c r="L1945" s="54" t="str">
        <f>CONCATENATE("Adding $",ROUND(B1945/1000,1),"K actually added $",ROUND((B1945+(J1945-'SS taxation calculator'!$G$8))/1000,1),"K")</f>
        <v>Adding $886K actually added $886K</v>
      </c>
      <c r="M1945" s="61">
        <f>'SS taxation calculator'!$C$7+'SS taxation calculator'!$C$8+'SS taxation calculator'!$C$9+B1945</f>
        <v>886000</v>
      </c>
      <c r="N1945" s="55">
        <f>J1945+B1945+'SS taxation calculator'!$C$7</f>
        <v>886000</v>
      </c>
      <c r="O1945" s="55">
        <f t="shared" si="15"/>
        <v>31500</v>
      </c>
      <c r="P1945" s="132">
        <f>VLOOKUP('SS taxation calculator'!$C$12,'SS taxation calculator'!$BC$6:$BF$16,3,FALSE)</f>
        <v>0</v>
      </c>
      <c r="Q1945" s="132">
        <f>VLOOKUP('SS taxation calculator'!$C$12,'SS taxation calculator'!$BC$6:$BF$16,4,FALSE)</f>
        <v>0</v>
      </c>
      <c r="R1945" s="132">
        <f t="shared" si="8"/>
        <v>1</v>
      </c>
      <c r="S1945" s="205">
        <f>VLOOKUP('SS taxation calculator'!$C$12,'SS taxation calculator'!$BC$6:$BF$16,2,FALSE)</f>
        <v>0</v>
      </c>
      <c r="T1945" s="132">
        <f t="shared" si="9"/>
        <v>0</v>
      </c>
    </row>
    <row r="1946" ht="15.75" customHeight="1">
      <c r="A1946" s="55">
        <f t="shared" si="19"/>
        <v>855500</v>
      </c>
      <c r="B1946" s="52">
        <f t="shared" si="14"/>
        <v>887000</v>
      </c>
      <c r="C1946" s="51">
        <f>'SS taxation calculator'!$G$7</f>
        <v>0</v>
      </c>
      <c r="D1946" s="52">
        <f>'SS taxation calculator'!$C$7+B1946+'SS taxation calculator'!$C$8+'SS taxation calculator'!$C$9*0.5-'Line By Line'!$E$12</f>
        <v>887000</v>
      </c>
      <c r="E1946" s="52">
        <f>IF(D1946&lt;'Line By Line'!$E$14,0,MIN(D1946-'Line By Line'!$E$14,'Line By Line'!$E$16))</f>
        <v>12000</v>
      </c>
      <c r="F1946" s="52">
        <f t="shared" si="3"/>
        <v>0</v>
      </c>
      <c r="G1946" s="51" t="str">
        <f t="shared" si="4"/>
        <v>50% of All SS</v>
      </c>
      <c r="H1946" s="51">
        <f>IF('Line By Line'!$E$14&lt;D1946,D1946-'Line By Line'!$E$14-E1946,0)</f>
        <v>843000</v>
      </c>
      <c r="I1946" s="52">
        <f>H1946*'SS taxation calculator'!$E$32</f>
        <v>716550</v>
      </c>
      <c r="J1946" s="52">
        <f t="shared" si="5"/>
        <v>0</v>
      </c>
      <c r="K1946" s="204" t="str">
        <f t="shared" si="6"/>
        <v>#DIV/0!</v>
      </c>
      <c r="L1946" s="54" t="str">
        <f>CONCATENATE("Adding $",ROUND(B1946/1000,1),"K actually added $",ROUND((B1946+(J1946-'SS taxation calculator'!$G$8))/1000,1),"K")</f>
        <v>Adding $887K actually added $887K</v>
      </c>
      <c r="M1946" s="61">
        <f>'SS taxation calculator'!$C$7+'SS taxation calculator'!$C$8+'SS taxation calculator'!$C$9+B1946</f>
        <v>887000</v>
      </c>
      <c r="N1946" s="55">
        <f>J1946+B1946+'SS taxation calculator'!$C$7</f>
        <v>887000</v>
      </c>
      <c r="O1946" s="55">
        <f t="shared" si="15"/>
        <v>31500</v>
      </c>
      <c r="P1946" s="132">
        <f>VLOOKUP('SS taxation calculator'!$C$12,'SS taxation calculator'!$BC$6:$BF$16,3,FALSE)</f>
        <v>0</v>
      </c>
      <c r="Q1946" s="132">
        <f>VLOOKUP('SS taxation calculator'!$C$12,'SS taxation calculator'!$BC$6:$BF$16,4,FALSE)</f>
        <v>0</v>
      </c>
      <c r="R1946" s="132">
        <f t="shared" si="8"/>
        <v>1</v>
      </c>
      <c r="S1946" s="205">
        <f>VLOOKUP('SS taxation calculator'!$C$12,'SS taxation calculator'!$BC$6:$BF$16,2,FALSE)</f>
        <v>0</v>
      </c>
      <c r="T1946" s="132">
        <f t="shared" si="9"/>
        <v>0</v>
      </c>
    </row>
    <row r="1947" ht="15.75" customHeight="1">
      <c r="A1947" s="55">
        <f t="shared" si="19"/>
        <v>856500</v>
      </c>
      <c r="B1947" s="52">
        <f t="shared" si="14"/>
        <v>888000</v>
      </c>
      <c r="C1947" s="51">
        <f>'SS taxation calculator'!$G$7</f>
        <v>0</v>
      </c>
      <c r="D1947" s="52">
        <f>'SS taxation calculator'!$C$7+B1947+'SS taxation calculator'!$C$8+'SS taxation calculator'!$C$9*0.5-'Line By Line'!$E$12</f>
        <v>888000</v>
      </c>
      <c r="E1947" s="52">
        <f>IF(D1947&lt;'Line By Line'!$E$14,0,MIN(D1947-'Line By Line'!$E$14,'Line By Line'!$E$16))</f>
        <v>12000</v>
      </c>
      <c r="F1947" s="52">
        <f t="shared" si="3"/>
        <v>0</v>
      </c>
      <c r="G1947" s="51" t="str">
        <f t="shared" si="4"/>
        <v>50% of All SS</v>
      </c>
      <c r="H1947" s="51">
        <f>IF('Line By Line'!$E$14&lt;D1947,D1947-'Line By Line'!$E$14-E1947,0)</f>
        <v>844000</v>
      </c>
      <c r="I1947" s="52">
        <f>H1947*'SS taxation calculator'!$E$32</f>
        <v>717400</v>
      </c>
      <c r="J1947" s="52">
        <f t="shared" si="5"/>
        <v>0</v>
      </c>
      <c r="K1947" s="204" t="str">
        <f t="shared" si="6"/>
        <v>#DIV/0!</v>
      </c>
      <c r="L1947" s="54" t="str">
        <f>CONCATENATE("Adding $",ROUND(B1947/1000,1),"K actually added $",ROUND((B1947+(J1947-'SS taxation calculator'!$G$8))/1000,1),"K")</f>
        <v>Adding $888K actually added $888K</v>
      </c>
      <c r="M1947" s="61">
        <f>'SS taxation calculator'!$C$7+'SS taxation calculator'!$C$8+'SS taxation calculator'!$C$9+B1947</f>
        <v>888000</v>
      </c>
      <c r="N1947" s="55">
        <f>J1947+B1947+'SS taxation calculator'!$C$7</f>
        <v>888000</v>
      </c>
      <c r="O1947" s="55">
        <f t="shared" si="15"/>
        <v>31500</v>
      </c>
      <c r="P1947" s="132">
        <f>VLOOKUP('SS taxation calculator'!$C$12,'SS taxation calculator'!$BC$6:$BF$16,3,FALSE)</f>
        <v>0</v>
      </c>
      <c r="Q1947" s="132">
        <f>VLOOKUP('SS taxation calculator'!$C$12,'SS taxation calculator'!$BC$6:$BF$16,4,FALSE)</f>
        <v>0</v>
      </c>
      <c r="R1947" s="132">
        <f t="shared" si="8"/>
        <v>1</v>
      </c>
      <c r="S1947" s="205">
        <f>VLOOKUP('SS taxation calculator'!$C$12,'SS taxation calculator'!$BC$6:$BF$16,2,FALSE)</f>
        <v>0</v>
      </c>
      <c r="T1947" s="132">
        <f t="shared" si="9"/>
        <v>0</v>
      </c>
    </row>
    <row r="1948" ht="15.75" customHeight="1">
      <c r="A1948" s="55">
        <f t="shared" si="19"/>
        <v>857500</v>
      </c>
      <c r="B1948" s="52">
        <f t="shared" si="14"/>
        <v>889000</v>
      </c>
      <c r="C1948" s="51">
        <f>'SS taxation calculator'!$G$7</f>
        <v>0</v>
      </c>
      <c r="D1948" s="52">
        <f>'SS taxation calculator'!$C$7+B1948+'SS taxation calculator'!$C$8+'SS taxation calculator'!$C$9*0.5-'Line By Line'!$E$12</f>
        <v>889000</v>
      </c>
      <c r="E1948" s="52">
        <f>IF(D1948&lt;'Line By Line'!$E$14,0,MIN(D1948-'Line By Line'!$E$14,'Line By Line'!$E$16))</f>
        <v>12000</v>
      </c>
      <c r="F1948" s="52">
        <f t="shared" si="3"/>
        <v>0</v>
      </c>
      <c r="G1948" s="51" t="str">
        <f t="shared" si="4"/>
        <v>50% of All SS</v>
      </c>
      <c r="H1948" s="51">
        <f>IF('Line By Line'!$E$14&lt;D1948,D1948-'Line By Line'!$E$14-E1948,0)</f>
        <v>845000</v>
      </c>
      <c r="I1948" s="52">
        <f>H1948*'SS taxation calculator'!$E$32</f>
        <v>718250</v>
      </c>
      <c r="J1948" s="52">
        <f t="shared" si="5"/>
        <v>0</v>
      </c>
      <c r="K1948" s="204" t="str">
        <f t="shared" si="6"/>
        <v>#DIV/0!</v>
      </c>
      <c r="L1948" s="54" t="str">
        <f>CONCATENATE("Adding $",ROUND(B1948/1000,1),"K actually added $",ROUND((B1948+(J1948-'SS taxation calculator'!$G$8))/1000,1),"K")</f>
        <v>Adding $889K actually added $889K</v>
      </c>
      <c r="M1948" s="61">
        <f>'SS taxation calculator'!$C$7+'SS taxation calculator'!$C$8+'SS taxation calculator'!$C$9+B1948</f>
        <v>889000</v>
      </c>
      <c r="N1948" s="55">
        <f>J1948+B1948+'SS taxation calculator'!$C$7</f>
        <v>889000</v>
      </c>
      <c r="O1948" s="55">
        <f t="shared" si="15"/>
        <v>31500</v>
      </c>
      <c r="P1948" s="132">
        <f>VLOOKUP('SS taxation calculator'!$C$12,'SS taxation calculator'!$BC$6:$BF$16,3,FALSE)</f>
        <v>0</v>
      </c>
      <c r="Q1948" s="132">
        <f>VLOOKUP('SS taxation calculator'!$C$12,'SS taxation calculator'!$BC$6:$BF$16,4,FALSE)</f>
        <v>0</v>
      </c>
      <c r="R1948" s="132">
        <f t="shared" si="8"/>
        <v>1</v>
      </c>
      <c r="S1948" s="205">
        <f>VLOOKUP('SS taxation calculator'!$C$12,'SS taxation calculator'!$BC$6:$BF$16,2,FALSE)</f>
        <v>0</v>
      </c>
      <c r="T1948" s="132">
        <f t="shared" si="9"/>
        <v>0</v>
      </c>
    </row>
    <row r="1949" ht="15.75" customHeight="1">
      <c r="A1949" s="55">
        <f t="shared" si="19"/>
        <v>858500</v>
      </c>
      <c r="B1949" s="52">
        <f t="shared" si="14"/>
        <v>890000</v>
      </c>
      <c r="C1949" s="51">
        <f>'SS taxation calculator'!$G$7</f>
        <v>0</v>
      </c>
      <c r="D1949" s="52">
        <f>'SS taxation calculator'!$C$7+B1949+'SS taxation calculator'!$C$8+'SS taxation calculator'!$C$9*0.5-'Line By Line'!$E$12</f>
        <v>890000</v>
      </c>
      <c r="E1949" s="52">
        <f>IF(D1949&lt;'Line By Line'!$E$14,0,MIN(D1949-'Line By Line'!$E$14,'Line By Line'!$E$16))</f>
        <v>12000</v>
      </c>
      <c r="F1949" s="52">
        <f t="shared" si="3"/>
        <v>0</v>
      </c>
      <c r="G1949" s="51" t="str">
        <f t="shared" si="4"/>
        <v>50% of All SS</v>
      </c>
      <c r="H1949" s="51">
        <f>IF('Line By Line'!$E$14&lt;D1949,D1949-'Line By Line'!$E$14-E1949,0)</f>
        <v>846000</v>
      </c>
      <c r="I1949" s="52">
        <f>H1949*'SS taxation calculator'!$E$32</f>
        <v>719100</v>
      </c>
      <c r="J1949" s="52">
        <f t="shared" si="5"/>
        <v>0</v>
      </c>
      <c r="K1949" s="204" t="str">
        <f t="shared" si="6"/>
        <v>#DIV/0!</v>
      </c>
      <c r="L1949" s="54" t="str">
        <f>CONCATENATE("Adding $",ROUND(B1949/1000,1),"K actually added $",ROUND((B1949+(J1949-'SS taxation calculator'!$G$8))/1000,1),"K")</f>
        <v>Adding $890K actually added $890K</v>
      </c>
      <c r="M1949" s="61">
        <f>'SS taxation calculator'!$C$7+'SS taxation calculator'!$C$8+'SS taxation calculator'!$C$9+B1949</f>
        <v>890000</v>
      </c>
      <c r="N1949" s="55">
        <f>J1949+B1949+'SS taxation calculator'!$C$7</f>
        <v>890000</v>
      </c>
      <c r="O1949" s="55">
        <f t="shared" si="15"/>
        <v>31500</v>
      </c>
      <c r="P1949" s="132">
        <f>VLOOKUP('SS taxation calculator'!$C$12,'SS taxation calculator'!$BC$6:$BF$16,3,FALSE)</f>
        <v>0</v>
      </c>
      <c r="Q1949" s="132">
        <f>VLOOKUP('SS taxation calculator'!$C$12,'SS taxation calculator'!$BC$6:$BF$16,4,FALSE)</f>
        <v>0</v>
      </c>
      <c r="R1949" s="132">
        <f t="shared" si="8"/>
        <v>1</v>
      </c>
      <c r="S1949" s="205">
        <f>VLOOKUP('SS taxation calculator'!$C$12,'SS taxation calculator'!$BC$6:$BF$16,2,FALSE)</f>
        <v>0</v>
      </c>
      <c r="T1949" s="132">
        <f t="shared" si="9"/>
        <v>0</v>
      </c>
    </row>
    <row r="1950" ht="15.75" customHeight="1">
      <c r="A1950" s="55">
        <f t="shared" si="19"/>
        <v>859500</v>
      </c>
      <c r="B1950" s="52">
        <f t="shared" si="14"/>
        <v>891000</v>
      </c>
      <c r="C1950" s="51">
        <f>'SS taxation calculator'!$G$7</f>
        <v>0</v>
      </c>
      <c r="D1950" s="52">
        <f>'SS taxation calculator'!$C$7+B1950+'SS taxation calculator'!$C$8+'SS taxation calculator'!$C$9*0.5-'Line By Line'!$E$12</f>
        <v>891000</v>
      </c>
      <c r="E1950" s="52">
        <f>IF(D1950&lt;'Line By Line'!$E$14,0,MIN(D1950-'Line By Line'!$E$14,'Line By Line'!$E$16))</f>
        <v>12000</v>
      </c>
      <c r="F1950" s="52">
        <f t="shared" si="3"/>
        <v>0</v>
      </c>
      <c r="G1950" s="51" t="str">
        <f t="shared" si="4"/>
        <v>50% of All SS</v>
      </c>
      <c r="H1950" s="51">
        <f>IF('Line By Line'!$E$14&lt;D1950,D1950-'Line By Line'!$E$14-E1950,0)</f>
        <v>847000</v>
      </c>
      <c r="I1950" s="52">
        <f>H1950*'SS taxation calculator'!$E$32</f>
        <v>719950</v>
      </c>
      <c r="J1950" s="52">
        <f t="shared" si="5"/>
        <v>0</v>
      </c>
      <c r="K1950" s="204" t="str">
        <f t="shared" si="6"/>
        <v>#DIV/0!</v>
      </c>
      <c r="L1950" s="54" t="str">
        <f>CONCATENATE("Adding $",ROUND(B1950/1000,1),"K actually added $",ROUND((B1950+(J1950-'SS taxation calculator'!$G$8))/1000,1),"K")</f>
        <v>Adding $891K actually added $891K</v>
      </c>
      <c r="M1950" s="61">
        <f>'SS taxation calculator'!$C$7+'SS taxation calculator'!$C$8+'SS taxation calculator'!$C$9+B1950</f>
        <v>891000</v>
      </c>
      <c r="N1950" s="55">
        <f>J1950+B1950+'SS taxation calculator'!$C$7</f>
        <v>891000</v>
      </c>
      <c r="O1950" s="55">
        <f t="shared" si="15"/>
        <v>31500</v>
      </c>
      <c r="P1950" s="132">
        <f>VLOOKUP('SS taxation calculator'!$C$12,'SS taxation calculator'!$BC$6:$BF$16,3,FALSE)</f>
        <v>0</v>
      </c>
      <c r="Q1950" s="132">
        <f>VLOOKUP('SS taxation calculator'!$C$12,'SS taxation calculator'!$BC$6:$BF$16,4,FALSE)</f>
        <v>0</v>
      </c>
      <c r="R1950" s="132">
        <f t="shared" si="8"/>
        <v>1</v>
      </c>
      <c r="S1950" s="205">
        <f>VLOOKUP('SS taxation calculator'!$C$12,'SS taxation calculator'!$BC$6:$BF$16,2,FALSE)</f>
        <v>0</v>
      </c>
      <c r="T1950" s="132">
        <f t="shared" si="9"/>
        <v>0</v>
      </c>
    </row>
    <row r="1951" ht="15.75" customHeight="1">
      <c r="A1951" s="55">
        <f t="shared" si="19"/>
        <v>860500</v>
      </c>
      <c r="B1951" s="52">
        <f t="shared" si="14"/>
        <v>892000</v>
      </c>
      <c r="C1951" s="51">
        <f>'SS taxation calculator'!$G$7</f>
        <v>0</v>
      </c>
      <c r="D1951" s="52">
        <f>'SS taxation calculator'!$C$7+B1951+'SS taxation calculator'!$C$8+'SS taxation calculator'!$C$9*0.5-'Line By Line'!$E$12</f>
        <v>892000</v>
      </c>
      <c r="E1951" s="52">
        <f>IF(D1951&lt;'Line By Line'!$E$14,0,MIN(D1951-'Line By Line'!$E$14,'Line By Line'!$E$16))</f>
        <v>12000</v>
      </c>
      <c r="F1951" s="52">
        <f t="shared" si="3"/>
        <v>0</v>
      </c>
      <c r="G1951" s="51" t="str">
        <f t="shared" si="4"/>
        <v>50% of All SS</v>
      </c>
      <c r="H1951" s="51">
        <f>IF('Line By Line'!$E$14&lt;D1951,D1951-'Line By Line'!$E$14-E1951,0)</f>
        <v>848000</v>
      </c>
      <c r="I1951" s="52">
        <f>H1951*'SS taxation calculator'!$E$32</f>
        <v>720800</v>
      </c>
      <c r="J1951" s="52">
        <f t="shared" si="5"/>
        <v>0</v>
      </c>
      <c r="K1951" s="204" t="str">
        <f t="shared" si="6"/>
        <v>#DIV/0!</v>
      </c>
      <c r="L1951" s="54" t="str">
        <f>CONCATENATE("Adding $",ROUND(B1951/1000,1),"K actually added $",ROUND((B1951+(J1951-'SS taxation calculator'!$G$8))/1000,1),"K")</f>
        <v>Adding $892K actually added $892K</v>
      </c>
      <c r="M1951" s="61">
        <f>'SS taxation calculator'!$C$7+'SS taxation calculator'!$C$8+'SS taxation calculator'!$C$9+B1951</f>
        <v>892000</v>
      </c>
      <c r="N1951" s="55">
        <f>J1951+B1951+'SS taxation calculator'!$C$7</f>
        <v>892000</v>
      </c>
      <c r="O1951" s="55">
        <f t="shared" si="15"/>
        <v>31500</v>
      </c>
      <c r="P1951" s="132">
        <f>VLOOKUP('SS taxation calculator'!$C$12,'SS taxation calculator'!$BC$6:$BF$16,3,FALSE)</f>
        <v>0</v>
      </c>
      <c r="Q1951" s="132">
        <f>VLOOKUP('SS taxation calculator'!$C$12,'SS taxation calculator'!$BC$6:$BF$16,4,FALSE)</f>
        <v>0</v>
      </c>
      <c r="R1951" s="132">
        <f t="shared" si="8"/>
        <v>1</v>
      </c>
      <c r="S1951" s="205">
        <f>VLOOKUP('SS taxation calculator'!$C$12,'SS taxation calculator'!$BC$6:$BF$16,2,FALSE)</f>
        <v>0</v>
      </c>
      <c r="T1951" s="132">
        <f t="shared" si="9"/>
        <v>0</v>
      </c>
    </row>
    <row r="1952" ht="15.75" customHeight="1">
      <c r="A1952" s="55">
        <f t="shared" si="19"/>
        <v>861500</v>
      </c>
      <c r="B1952" s="52">
        <f t="shared" si="14"/>
        <v>893000</v>
      </c>
      <c r="C1952" s="51">
        <f>'SS taxation calculator'!$G$7</f>
        <v>0</v>
      </c>
      <c r="D1952" s="52">
        <f>'SS taxation calculator'!$C$7+B1952+'SS taxation calculator'!$C$8+'SS taxation calculator'!$C$9*0.5-'Line By Line'!$E$12</f>
        <v>893000</v>
      </c>
      <c r="E1952" s="52">
        <f>IF(D1952&lt;'Line By Line'!$E$14,0,MIN(D1952-'Line By Line'!$E$14,'Line By Line'!$E$16))</f>
        <v>12000</v>
      </c>
      <c r="F1952" s="52">
        <f t="shared" si="3"/>
        <v>0</v>
      </c>
      <c r="G1952" s="51" t="str">
        <f t="shared" si="4"/>
        <v>50% of All SS</v>
      </c>
      <c r="H1952" s="51">
        <f>IF('Line By Line'!$E$14&lt;D1952,D1952-'Line By Line'!$E$14-E1952,0)</f>
        <v>849000</v>
      </c>
      <c r="I1952" s="52">
        <f>H1952*'SS taxation calculator'!$E$32</f>
        <v>721650</v>
      </c>
      <c r="J1952" s="52">
        <f t="shared" si="5"/>
        <v>0</v>
      </c>
      <c r="K1952" s="204" t="str">
        <f t="shared" si="6"/>
        <v>#DIV/0!</v>
      </c>
      <c r="L1952" s="54" t="str">
        <f>CONCATENATE("Adding $",ROUND(B1952/1000,1),"K actually added $",ROUND((B1952+(J1952-'SS taxation calculator'!$G$8))/1000,1),"K")</f>
        <v>Adding $893K actually added $893K</v>
      </c>
      <c r="M1952" s="61">
        <f>'SS taxation calculator'!$C$7+'SS taxation calculator'!$C$8+'SS taxation calculator'!$C$9+B1952</f>
        <v>893000</v>
      </c>
      <c r="N1952" s="55">
        <f>J1952+B1952+'SS taxation calculator'!$C$7</f>
        <v>893000</v>
      </c>
      <c r="O1952" s="55">
        <f t="shared" si="15"/>
        <v>31500</v>
      </c>
      <c r="P1952" s="132">
        <f>VLOOKUP('SS taxation calculator'!$C$12,'SS taxation calculator'!$BC$6:$BF$16,3,FALSE)</f>
        <v>0</v>
      </c>
      <c r="Q1952" s="132">
        <f>VLOOKUP('SS taxation calculator'!$C$12,'SS taxation calculator'!$BC$6:$BF$16,4,FALSE)</f>
        <v>0</v>
      </c>
      <c r="R1952" s="132">
        <f t="shared" si="8"/>
        <v>1</v>
      </c>
      <c r="S1952" s="205">
        <f>VLOOKUP('SS taxation calculator'!$C$12,'SS taxation calculator'!$BC$6:$BF$16,2,FALSE)</f>
        <v>0</v>
      </c>
      <c r="T1952" s="132">
        <f t="shared" si="9"/>
        <v>0</v>
      </c>
    </row>
    <row r="1953" ht="15.75" customHeight="1">
      <c r="A1953" s="55">
        <f t="shared" si="19"/>
        <v>862500</v>
      </c>
      <c r="B1953" s="52">
        <f t="shared" si="14"/>
        <v>894000</v>
      </c>
      <c r="C1953" s="51">
        <f>'SS taxation calculator'!$G$7</f>
        <v>0</v>
      </c>
      <c r="D1953" s="52">
        <f>'SS taxation calculator'!$C$7+B1953+'SS taxation calculator'!$C$8+'SS taxation calculator'!$C$9*0.5-'Line By Line'!$E$12</f>
        <v>894000</v>
      </c>
      <c r="E1953" s="52">
        <f>IF(D1953&lt;'Line By Line'!$E$14,0,MIN(D1953-'Line By Line'!$E$14,'Line By Line'!$E$16))</f>
        <v>12000</v>
      </c>
      <c r="F1953" s="52">
        <f t="shared" si="3"/>
        <v>0</v>
      </c>
      <c r="G1953" s="51" t="str">
        <f t="shared" si="4"/>
        <v>50% of All SS</v>
      </c>
      <c r="H1953" s="51">
        <f>IF('Line By Line'!$E$14&lt;D1953,D1953-'Line By Line'!$E$14-E1953,0)</f>
        <v>850000</v>
      </c>
      <c r="I1953" s="52">
        <f>H1953*'SS taxation calculator'!$E$32</f>
        <v>722500</v>
      </c>
      <c r="J1953" s="52">
        <f t="shared" si="5"/>
        <v>0</v>
      </c>
      <c r="K1953" s="204" t="str">
        <f t="shared" si="6"/>
        <v>#DIV/0!</v>
      </c>
      <c r="L1953" s="54" t="str">
        <f>CONCATENATE("Adding $",ROUND(B1953/1000,1),"K actually added $",ROUND((B1953+(J1953-'SS taxation calculator'!$G$8))/1000,1),"K")</f>
        <v>Adding $894K actually added $894K</v>
      </c>
      <c r="M1953" s="61">
        <f>'SS taxation calculator'!$C$7+'SS taxation calculator'!$C$8+'SS taxation calculator'!$C$9+B1953</f>
        <v>894000</v>
      </c>
      <c r="N1953" s="55">
        <f>J1953+B1953+'SS taxation calculator'!$C$7</f>
        <v>894000</v>
      </c>
      <c r="O1953" s="55">
        <f t="shared" si="15"/>
        <v>31500</v>
      </c>
      <c r="P1953" s="132">
        <f>VLOOKUP('SS taxation calculator'!$C$12,'SS taxation calculator'!$BC$6:$BF$16,3,FALSE)</f>
        <v>0</v>
      </c>
      <c r="Q1953" s="132">
        <f>VLOOKUP('SS taxation calculator'!$C$12,'SS taxation calculator'!$BC$6:$BF$16,4,FALSE)</f>
        <v>0</v>
      </c>
      <c r="R1953" s="132">
        <f t="shared" si="8"/>
        <v>1</v>
      </c>
      <c r="S1953" s="205">
        <f>VLOOKUP('SS taxation calculator'!$C$12,'SS taxation calculator'!$BC$6:$BF$16,2,FALSE)</f>
        <v>0</v>
      </c>
      <c r="T1953" s="132">
        <f t="shared" si="9"/>
        <v>0</v>
      </c>
    </row>
    <row r="1954" ht="15.75" customHeight="1">
      <c r="A1954" s="55">
        <f t="shared" si="19"/>
        <v>863500</v>
      </c>
      <c r="B1954" s="52">
        <f t="shared" si="14"/>
        <v>895000</v>
      </c>
      <c r="C1954" s="51">
        <f>'SS taxation calculator'!$G$7</f>
        <v>0</v>
      </c>
      <c r="D1954" s="52">
        <f>'SS taxation calculator'!$C$7+B1954+'SS taxation calculator'!$C$8+'SS taxation calculator'!$C$9*0.5-'Line By Line'!$E$12</f>
        <v>895000</v>
      </c>
      <c r="E1954" s="52">
        <f>IF(D1954&lt;'Line By Line'!$E$14,0,MIN(D1954-'Line By Line'!$E$14,'Line By Line'!$E$16))</f>
        <v>12000</v>
      </c>
      <c r="F1954" s="52">
        <f t="shared" si="3"/>
        <v>0</v>
      </c>
      <c r="G1954" s="51" t="str">
        <f t="shared" si="4"/>
        <v>50% of All SS</v>
      </c>
      <c r="H1954" s="51">
        <f>IF('Line By Line'!$E$14&lt;D1954,D1954-'Line By Line'!$E$14-E1954,0)</f>
        <v>851000</v>
      </c>
      <c r="I1954" s="52">
        <f>H1954*'SS taxation calculator'!$E$32</f>
        <v>723350</v>
      </c>
      <c r="J1954" s="52">
        <f t="shared" si="5"/>
        <v>0</v>
      </c>
      <c r="K1954" s="204" t="str">
        <f t="shared" si="6"/>
        <v>#DIV/0!</v>
      </c>
      <c r="L1954" s="54" t="str">
        <f>CONCATENATE("Adding $",ROUND(B1954/1000,1),"K actually added $",ROUND((B1954+(J1954-'SS taxation calculator'!$G$8))/1000,1),"K")</f>
        <v>Adding $895K actually added $895K</v>
      </c>
      <c r="M1954" s="61">
        <f>'SS taxation calculator'!$C$7+'SS taxation calculator'!$C$8+'SS taxation calculator'!$C$9+B1954</f>
        <v>895000</v>
      </c>
      <c r="N1954" s="55">
        <f>J1954+B1954+'SS taxation calculator'!$C$7</f>
        <v>895000</v>
      </c>
      <c r="O1954" s="55">
        <f t="shared" si="15"/>
        <v>31500</v>
      </c>
      <c r="P1954" s="132">
        <f>VLOOKUP('SS taxation calculator'!$C$12,'SS taxation calculator'!$BC$6:$BF$16,3,FALSE)</f>
        <v>0</v>
      </c>
      <c r="Q1954" s="132">
        <f>VLOOKUP('SS taxation calculator'!$C$12,'SS taxation calculator'!$BC$6:$BF$16,4,FALSE)</f>
        <v>0</v>
      </c>
      <c r="R1954" s="132">
        <f t="shared" si="8"/>
        <v>1</v>
      </c>
      <c r="S1954" s="205">
        <f>VLOOKUP('SS taxation calculator'!$C$12,'SS taxation calculator'!$BC$6:$BF$16,2,FALSE)</f>
        <v>0</v>
      </c>
      <c r="T1954" s="132">
        <f t="shared" si="9"/>
        <v>0</v>
      </c>
    </row>
    <row r="1955" ht="15.75" customHeight="1">
      <c r="A1955" s="55">
        <f t="shared" si="19"/>
        <v>864500</v>
      </c>
      <c r="B1955" s="52">
        <f t="shared" si="14"/>
        <v>896000</v>
      </c>
      <c r="C1955" s="51">
        <f>'SS taxation calculator'!$G$7</f>
        <v>0</v>
      </c>
      <c r="D1955" s="52">
        <f>'SS taxation calculator'!$C$7+B1955+'SS taxation calculator'!$C$8+'SS taxation calculator'!$C$9*0.5-'Line By Line'!$E$12</f>
        <v>896000</v>
      </c>
      <c r="E1955" s="52">
        <f>IF(D1955&lt;'Line By Line'!$E$14,0,MIN(D1955-'Line By Line'!$E$14,'Line By Line'!$E$16))</f>
        <v>12000</v>
      </c>
      <c r="F1955" s="52">
        <f t="shared" si="3"/>
        <v>0</v>
      </c>
      <c r="G1955" s="51" t="str">
        <f t="shared" si="4"/>
        <v>50% of All SS</v>
      </c>
      <c r="H1955" s="51">
        <f>IF('Line By Line'!$E$14&lt;D1955,D1955-'Line By Line'!$E$14-E1955,0)</f>
        <v>852000</v>
      </c>
      <c r="I1955" s="52">
        <f>H1955*'SS taxation calculator'!$E$32</f>
        <v>724200</v>
      </c>
      <c r="J1955" s="52">
        <f t="shared" si="5"/>
        <v>0</v>
      </c>
      <c r="K1955" s="204" t="str">
        <f t="shared" si="6"/>
        <v>#DIV/0!</v>
      </c>
      <c r="L1955" s="54" t="str">
        <f>CONCATENATE("Adding $",ROUND(B1955/1000,1),"K actually added $",ROUND((B1955+(J1955-'SS taxation calculator'!$G$8))/1000,1),"K")</f>
        <v>Adding $896K actually added $896K</v>
      </c>
      <c r="M1955" s="61">
        <f>'SS taxation calculator'!$C$7+'SS taxation calculator'!$C$8+'SS taxation calculator'!$C$9+B1955</f>
        <v>896000</v>
      </c>
      <c r="N1955" s="55">
        <f>J1955+B1955+'SS taxation calculator'!$C$7</f>
        <v>896000</v>
      </c>
      <c r="O1955" s="55">
        <f t="shared" si="15"/>
        <v>31500</v>
      </c>
      <c r="P1955" s="132">
        <f>VLOOKUP('SS taxation calculator'!$C$12,'SS taxation calculator'!$BC$6:$BF$16,3,FALSE)</f>
        <v>0</v>
      </c>
      <c r="Q1955" s="132">
        <f>VLOOKUP('SS taxation calculator'!$C$12,'SS taxation calculator'!$BC$6:$BF$16,4,FALSE)</f>
        <v>0</v>
      </c>
      <c r="R1955" s="132">
        <f t="shared" si="8"/>
        <v>1</v>
      </c>
      <c r="S1955" s="205">
        <f>VLOOKUP('SS taxation calculator'!$C$12,'SS taxation calculator'!$BC$6:$BF$16,2,FALSE)</f>
        <v>0</v>
      </c>
      <c r="T1955" s="132">
        <f t="shared" si="9"/>
        <v>0</v>
      </c>
    </row>
    <row r="1956" ht="15.75" customHeight="1">
      <c r="A1956" s="55">
        <f t="shared" si="19"/>
        <v>865500</v>
      </c>
      <c r="B1956" s="52">
        <f t="shared" si="14"/>
        <v>897000</v>
      </c>
      <c r="C1956" s="51">
        <f>'SS taxation calculator'!$G$7</f>
        <v>0</v>
      </c>
      <c r="D1956" s="52">
        <f>'SS taxation calculator'!$C$7+B1956+'SS taxation calculator'!$C$8+'SS taxation calculator'!$C$9*0.5-'Line By Line'!$E$12</f>
        <v>897000</v>
      </c>
      <c r="E1956" s="52">
        <f>IF(D1956&lt;'Line By Line'!$E$14,0,MIN(D1956-'Line By Line'!$E$14,'Line By Line'!$E$16))</f>
        <v>12000</v>
      </c>
      <c r="F1956" s="52">
        <f t="shared" si="3"/>
        <v>0</v>
      </c>
      <c r="G1956" s="51" t="str">
        <f t="shared" si="4"/>
        <v>50% of All SS</v>
      </c>
      <c r="H1956" s="51">
        <f>IF('Line By Line'!$E$14&lt;D1956,D1956-'Line By Line'!$E$14-E1956,0)</f>
        <v>853000</v>
      </c>
      <c r="I1956" s="52">
        <f>H1956*'SS taxation calculator'!$E$32</f>
        <v>725050</v>
      </c>
      <c r="J1956" s="52">
        <f t="shared" si="5"/>
        <v>0</v>
      </c>
      <c r="K1956" s="204" t="str">
        <f t="shared" si="6"/>
        <v>#DIV/0!</v>
      </c>
      <c r="L1956" s="54" t="str">
        <f>CONCATENATE("Adding $",ROUND(B1956/1000,1),"K actually added $",ROUND((B1956+(J1956-'SS taxation calculator'!$G$8))/1000,1),"K")</f>
        <v>Adding $897K actually added $897K</v>
      </c>
      <c r="M1956" s="61">
        <f>'SS taxation calculator'!$C$7+'SS taxation calculator'!$C$8+'SS taxation calculator'!$C$9+B1956</f>
        <v>897000</v>
      </c>
      <c r="N1956" s="55">
        <f>J1956+B1956+'SS taxation calculator'!$C$7</f>
        <v>897000</v>
      </c>
      <c r="O1956" s="55">
        <f t="shared" si="15"/>
        <v>31500</v>
      </c>
      <c r="P1956" s="132">
        <f>VLOOKUP('SS taxation calculator'!$C$12,'SS taxation calculator'!$BC$6:$BF$16,3,FALSE)</f>
        <v>0</v>
      </c>
      <c r="Q1956" s="132">
        <f>VLOOKUP('SS taxation calculator'!$C$12,'SS taxation calculator'!$BC$6:$BF$16,4,FALSE)</f>
        <v>0</v>
      </c>
      <c r="R1956" s="132">
        <f t="shared" si="8"/>
        <v>1</v>
      </c>
      <c r="S1956" s="205">
        <f>VLOOKUP('SS taxation calculator'!$C$12,'SS taxation calculator'!$BC$6:$BF$16,2,FALSE)</f>
        <v>0</v>
      </c>
      <c r="T1956" s="132">
        <f t="shared" si="9"/>
        <v>0</v>
      </c>
    </row>
    <row r="1957" ht="15.75" customHeight="1">
      <c r="A1957" s="55">
        <f t="shared" si="19"/>
        <v>866500</v>
      </c>
      <c r="B1957" s="52">
        <f t="shared" si="14"/>
        <v>898000</v>
      </c>
      <c r="C1957" s="51">
        <f>'SS taxation calculator'!$G$7</f>
        <v>0</v>
      </c>
      <c r="D1957" s="52">
        <f>'SS taxation calculator'!$C$7+B1957+'SS taxation calculator'!$C$8+'SS taxation calculator'!$C$9*0.5-'Line By Line'!$E$12</f>
        <v>898000</v>
      </c>
      <c r="E1957" s="52">
        <f>IF(D1957&lt;'Line By Line'!$E$14,0,MIN(D1957-'Line By Line'!$E$14,'Line By Line'!$E$16))</f>
        <v>12000</v>
      </c>
      <c r="F1957" s="52">
        <f t="shared" si="3"/>
        <v>0</v>
      </c>
      <c r="G1957" s="51" t="str">
        <f t="shared" si="4"/>
        <v>50% of All SS</v>
      </c>
      <c r="H1957" s="51">
        <f>IF('Line By Line'!$E$14&lt;D1957,D1957-'Line By Line'!$E$14-E1957,0)</f>
        <v>854000</v>
      </c>
      <c r="I1957" s="52">
        <f>H1957*'SS taxation calculator'!$E$32</f>
        <v>725900</v>
      </c>
      <c r="J1957" s="52">
        <f t="shared" si="5"/>
        <v>0</v>
      </c>
      <c r="K1957" s="204" t="str">
        <f t="shared" si="6"/>
        <v>#DIV/0!</v>
      </c>
      <c r="L1957" s="54" t="str">
        <f>CONCATENATE("Adding $",ROUND(B1957/1000,1),"K actually added $",ROUND((B1957+(J1957-'SS taxation calculator'!$G$8))/1000,1),"K")</f>
        <v>Adding $898K actually added $898K</v>
      </c>
      <c r="M1957" s="61">
        <f>'SS taxation calculator'!$C$7+'SS taxation calculator'!$C$8+'SS taxation calculator'!$C$9+B1957</f>
        <v>898000</v>
      </c>
      <c r="N1957" s="55">
        <f>J1957+B1957+'SS taxation calculator'!$C$7</f>
        <v>898000</v>
      </c>
      <c r="O1957" s="55">
        <f t="shared" si="15"/>
        <v>31500</v>
      </c>
      <c r="P1957" s="132">
        <f>VLOOKUP('SS taxation calculator'!$C$12,'SS taxation calculator'!$BC$6:$BF$16,3,FALSE)</f>
        <v>0</v>
      </c>
      <c r="Q1957" s="132">
        <f>VLOOKUP('SS taxation calculator'!$C$12,'SS taxation calculator'!$BC$6:$BF$16,4,FALSE)</f>
        <v>0</v>
      </c>
      <c r="R1957" s="132">
        <f t="shared" si="8"/>
        <v>1</v>
      </c>
      <c r="S1957" s="205">
        <f>VLOOKUP('SS taxation calculator'!$C$12,'SS taxation calculator'!$BC$6:$BF$16,2,FALSE)</f>
        <v>0</v>
      </c>
      <c r="T1957" s="132">
        <f t="shared" si="9"/>
        <v>0</v>
      </c>
    </row>
    <row r="1958" ht="15.75" customHeight="1">
      <c r="A1958" s="55">
        <f t="shared" si="19"/>
        <v>867500</v>
      </c>
      <c r="B1958" s="52">
        <f t="shared" si="14"/>
        <v>899000</v>
      </c>
      <c r="C1958" s="51">
        <f>'SS taxation calculator'!$G$7</f>
        <v>0</v>
      </c>
      <c r="D1958" s="52">
        <f>'SS taxation calculator'!$C$7+B1958+'SS taxation calculator'!$C$8+'SS taxation calculator'!$C$9*0.5-'Line By Line'!$E$12</f>
        <v>899000</v>
      </c>
      <c r="E1958" s="52">
        <f>IF(D1958&lt;'Line By Line'!$E$14,0,MIN(D1958-'Line By Line'!$E$14,'Line By Line'!$E$16))</f>
        <v>12000</v>
      </c>
      <c r="F1958" s="52">
        <f t="shared" si="3"/>
        <v>0</v>
      </c>
      <c r="G1958" s="51" t="str">
        <f t="shared" si="4"/>
        <v>50% of All SS</v>
      </c>
      <c r="H1958" s="51">
        <f>IF('Line By Line'!$E$14&lt;D1958,D1958-'Line By Line'!$E$14-E1958,0)</f>
        <v>855000</v>
      </c>
      <c r="I1958" s="52">
        <f>H1958*'SS taxation calculator'!$E$32</f>
        <v>726750</v>
      </c>
      <c r="J1958" s="52">
        <f t="shared" si="5"/>
        <v>0</v>
      </c>
      <c r="K1958" s="204" t="str">
        <f t="shared" si="6"/>
        <v>#DIV/0!</v>
      </c>
      <c r="L1958" s="54" t="str">
        <f>CONCATENATE("Adding $",ROUND(B1958/1000,1),"K actually added $",ROUND((B1958+(J1958-'SS taxation calculator'!$G$8))/1000,1),"K")</f>
        <v>Adding $899K actually added $899K</v>
      </c>
      <c r="M1958" s="61">
        <f>'SS taxation calculator'!$C$7+'SS taxation calculator'!$C$8+'SS taxation calculator'!$C$9+B1958</f>
        <v>899000</v>
      </c>
      <c r="N1958" s="55">
        <f>J1958+B1958+'SS taxation calculator'!$C$7</f>
        <v>899000</v>
      </c>
      <c r="O1958" s="55">
        <f t="shared" si="15"/>
        <v>31500</v>
      </c>
      <c r="P1958" s="132">
        <f>VLOOKUP('SS taxation calculator'!$C$12,'SS taxation calculator'!$BC$6:$BF$16,3,FALSE)</f>
        <v>0</v>
      </c>
      <c r="Q1958" s="132">
        <f>VLOOKUP('SS taxation calculator'!$C$12,'SS taxation calculator'!$BC$6:$BF$16,4,FALSE)</f>
        <v>0</v>
      </c>
      <c r="R1958" s="132">
        <f t="shared" si="8"/>
        <v>1</v>
      </c>
      <c r="S1958" s="205">
        <f>VLOOKUP('SS taxation calculator'!$C$12,'SS taxation calculator'!$BC$6:$BF$16,2,FALSE)</f>
        <v>0</v>
      </c>
      <c r="T1958" s="132">
        <f t="shared" si="9"/>
        <v>0</v>
      </c>
    </row>
    <row r="1959" ht="15.75" customHeight="1">
      <c r="A1959" s="55">
        <f t="shared" si="19"/>
        <v>868500</v>
      </c>
      <c r="B1959" s="52">
        <f t="shared" si="14"/>
        <v>900000</v>
      </c>
      <c r="C1959" s="51">
        <f>'SS taxation calculator'!$G$7</f>
        <v>0</v>
      </c>
      <c r="D1959" s="52">
        <f>'SS taxation calculator'!$C$7+B1959+'SS taxation calculator'!$C$8+'SS taxation calculator'!$C$9*0.5-'Line By Line'!$E$12</f>
        <v>900000</v>
      </c>
      <c r="E1959" s="52">
        <f>IF(D1959&lt;'Line By Line'!$E$14,0,MIN(D1959-'Line By Line'!$E$14,'Line By Line'!$E$16))</f>
        <v>12000</v>
      </c>
      <c r="F1959" s="52">
        <f t="shared" si="3"/>
        <v>0</v>
      </c>
      <c r="G1959" s="51" t="str">
        <f t="shared" si="4"/>
        <v>50% of All SS</v>
      </c>
      <c r="H1959" s="51">
        <f>IF('Line By Line'!$E$14&lt;D1959,D1959-'Line By Line'!$E$14-E1959,0)</f>
        <v>856000</v>
      </c>
      <c r="I1959" s="52">
        <f>H1959*'SS taxation calculator'!$E$32</f>
        <v>727600</v>
      </c>
      <c r="J1959" s="52">
        <f t="shared" si="5"/>
        <v>0</v>
      </c>
      <c r="K1959" s="204" t="str">
        <f t="shared" si="6"/>
        <v>#DIV/0!</v>
      </c>
      <c r="L1959" s="54" t="str">
        <f>CONCATENATE("Adding $",ROUND(B1959/1000,1),"K actually added $",ROUND((B1959+(J1959-'SS taxation calculator'!$G$8))/1000,1),"K")</f>
        <v>Adding $900K actually added $900K</v>
      </c>
      <c r="M1959" s="61">
        <f>'SS taxation calculator'!$C$7+'SS taxation calculator'!$C$8+'SS taxation calculator'!$C$9+B1959</f>
        <v>900000</v>
      </c>
      <c r="N1959" s="55">
        <f>J1959+B1959+'SS taxation calculator'!$C$7</f>
        <v>900000</v>
      </c>
      <c r="O1959" s="55">
        <f t="shared" si="15"/>
        <v>31500</v>
      </c>
      <c r="P1959" s="132">
        <f>VLOOKUP('SS taxation calculator'!$C$12,'SS taxation calculator'!$BC$6:$BF$16,3,FALSE)</f>
        <v>0</v>
      </c>
      <c r="Q1959" s="132">
        <f>VLOOKUP('SS taxation calculator'!$C$12,'SS taxation calculator'!$BC$6:$BF$16,4,FALSE)</f>
        <v>0</v>
      </c>
      <c r="R1959" s="132">
        <f t="shared" si="8"/>
        <v>1</v>
      </c>
      <c r="S1959" s="205">
        <f>VLOOKUP('SS taxation calculator'!$C$12,'SS taxation calculator'!$BC$6:$BF$16,2,FALSE)</f>
        <v>0</v>
      </c>
      <c r="T1959" s="132">
        <f t="shared" si="9"/>
        <v>0</v>
      </c>
    </row>
    <row r="1960" ht="15.75" customHeight="1">
      <c r="A1960" s="55">
        <f t="shared" si="19"/>
        <v>869500</v>
      </c>
      <c r="B1960" s="52">
        <f t="shared" si="14"/>
        <v>901000</v>
      </c>
      <c r="C1960" s="51">
        <f>'SS taxation calculator'!$G$7</f>
        <v>0</v>
      </c>
      <c r="D1960" s="52">
        <f>'SS taxation calculator'!$C$7+B1960+'SS taxation calculator'!$C$8+'SS taxation calculator'!$C$9*0.5-'Line By Line'!$E$12</f>
        <v>901000</v>
      </c>
      <c r="E1960" s="52">
        <f>IF(D1960&lt;'Line By Line'!$E$14,0,MIN(D1960-'Line By Line'!$E$14,'Line By Line'!$E$16))</f>
        <v>12000</v>
      </c>
      <c r="F1960" s="52">
        <f t="shared" si="3"/>
        <v>0</v>
      </c>
      <c r="G1960" s="51" t="str">
        <f t="shared" si="4"/>
        <v>50% of All SS</v>
      </c>
      <c r="H1960" s="51">
        <f>IF('Line By Line'!$E$14&lt;D1960,D1960-'Line By Line'!$E$14-E1960,0)</f>
        <v>857000</v>
      </c>
      <c r="I1960" s="52">
        <f>H1960*'SS taxation calculator'!$E$32</f>
        <v>728450</v>
      </c>
      <c r="J1960" s="52">
        <f t="shared" si="5"/>
        <v>0</v>
      </c>
      <c r="K1960" s="204" t="str">
        <f t="shared" si="6"/>
        <v>#DIV/0!</v>
      </c>
      <c r="L1960" s="54" t="str">
        <f>CONCATENATE("Adding $",ROUND(B1960/1000,1),"K actually added $",ROUND((B1960+(J1960-'SS taxation calculator'!$G$8))/1000,1),"K")</f>
        <v>Adding $901K actually added $901K</v>
      </c>
      <c r="M1960" s="61">
        <f>'SS taxation calculator'!$C$7+'SS taxation calculator'!$C$8+'SS taxation calculator'!$C$9+B1960</f>
        <v>901000</v>
      </c>
      <c r="N1960" s="55">
        <f>J1960+B1960+'SS taxation calculator'!$C$7</f>
        <v>901000</v>
      </c>
      <c r="O1960" s="55">
        <f t="shared" si="15"/>
        <v>31500</v>
      </c>
      <c r="P1960" s="132">
        <f>VLOOKUP('SS taxation calculator'!$C$12,'SS taxation calculator'!$BC$6:$BF$16,3,FALSE)</f>
        <v>0</v>
      </c>
      <c r="Q1960" s="132">
        <f>VLOOKUP('SS taxation calculator'!$C$12,'SS taxation calculator'!$BC$6:$BF$16,4,FALSE)</f>
        <v>0</v>
      </c>
      <c r="R1960" s="132">
        <f t="shared" si="8"/>
        <v>1</v>
      </c>
      <c r="S1960" s="205">
        <f>VLOOKUP('SS taxation calculator'!$C$12,'SS taxation calculator'!$BC$6:$BF$16,2,FALSE)</f>
        <v>0</v>
      </c>
      <c r="T1960" s="132">
        <f t="shared" si="9"/>
        <v>0</v>
      </c>
    </row>
    <row r="1961" ht="15.75" customHeight="1">
      <c r="A1961" s="55">
        <f t="shared" si="19"/>
        <v>870500</v>
      </c>
      <c r="B1961" s="52">
        <f t="shared" si="14"/>
        <v>902000</v>
      </c>
      <c r="C1961" s="51">
        <f>'SS taxation calculator'!$G$7</f>
        <v>0</v>
      </c>
      <c r="D1961" s="52">
        <f>'SS taxation calculator'!$C$7+B1961+'SS taxation calculator'!$C$8+'SS taxation calculator'!$C$9*0.5-'Line By Line'!$E$12</f>
        <v>902000</v>
      </c>
      <c r="E1961" s="52">
        <f>IF(D1961&lt;'Line By Line'!$E$14,0,MIN(D1961-'Line By Line'!$E$14,'Line By Line'!$E$16))</f>
        <v>12000</v>
      </c>
      <c r="F1961" s="52">
        <f t="shared" si="3"/>
        <v>0</v>
      </c>
      <c r="G1961" s="51" t="str">
        <f t="shared" si="4"/>
        <v>50% of All SS</v>
      </c>
      <c r="H1961" s="51">
        <f>IF('Line By Line'!$E$14&lt;D1961,D1961-'Line By Line'!$E$14-E1961,0)</f>
        <v>858000</v>
      </c>
      <c r="I1961" s="52">
        <f>H1961*'SS taxation calculator'!$E$32</f>
        <v>729300</v>
      </c>
      <c r="J1961" s="52">
        <f t="shared" si="5"/>
        <v>0</v>
      </c>
      <c r="K1961" s="204" t="str">
        <f t="shared" si="6"/>
        <v>#DIV/0!</v>
      </c>
      <c r="L1961" s="54" t="str">
        <f>CONCATENATE("Adding $",ROUND(B1961/1000,1),"K actually added $",ROUND((B1961+(J1961-'SS taxation calculator'!$G$8))/1000,1),"K")</f>
        <v>Adding $902K actually added $902K</v>
      </c>
      <c r="M1961" s="61">
        <f>'SS taxation calculator'!$C$7+'SS taxation calculator'!$C$8+'SS taxation calculator'!$C$9+B1961</f>
        <v>902000</v>
      </c>
      <c r="N1961" s="55">
        <f>J1961+B1961+'SS taxation calculator'!$C$7</f>
        <v>902000</v>
      </c>
      <c r="O1961" s="55">
        <f t="shared" si="15"/>
        <v>31500</v>
      </c>
      <c r="P1961" s="132">
        <f>VLOOKUP('SS taxation calculator'!$C$12,'SS taxation calculator'!$BC$6:$BF$16,3,FALSE)</f>
        <v>0</v>
      </c>
      <c r="Q1961" s="132">
        <f>VLOOKUP('SS taxation calculator'!$C$12,'SS taxation calculator'!$BC$6:$BF$16,4,FALSE)</f>
        <v>0</v>
      </c>
      <c r="R1961" s="132">
        <f t="shared" si="8"/>
        <v>1</v>
      </c>
      <c r="S1961" s="205">
        <f>VLOOKUP('SS taxation calculator'!$C$12,'SS taxation calculator'!$BC$6:$BF$16,2,FALSE)</f>
        <v>0</v>
      </c>
      <c r="T1961" s="132">
        <f t="shared" si="9"/>
        <v>0</v>
      </c>
    </row>
    <row r="1962" ht="15.75" customHeight="1">
      <c r="A1962" s="55">
        <f t="shared" si="19"/>
        <v>871500</v>
      </c>
      <c r="B1962" s="52">
        <f t="shared" si="14"/>
        <v>903000</v>
      </c>
      <c r="C1962" s="51">
        <f>'SS taxation calculator'!$G$7</f>
        <v>0</v>
      </c>
      <c r="D1962" s="52">
        <f>'SS taxation calculator'!$C$7+B1962+'SS taxation calculator'!$C$8+'SS taxation calculator'!$C$9*0.5-'Line By Line'!$E$12</f>
        <v>903000</v>
      </c>
      <c r="E1962" s="52">
        <f>IF(D1962&lt;'Line By Line'!$E$14,0,MIN(D1962-'Line By Line'!$E$14,'Line By Line'!$E$16))</f>
        <v>12000</v>
      </c>
      <c r="F1962" s="52">
        <f t="shared" si="3"/>
        <v>0</v>
      </c>
      <c r="G1962" s="51" t="str">
        <f t="shared" si="4"/>
        <v>50% of All SS</v>
      </c>
      <c r="H1962" s="51">
        <f>IF('Line By Line'!$E$14&lt;D1962,D1962-'Line By Line'!$E$14-E1962,0)</f>
        <v>859000</v>
      </c>
      <c r="I1962" s="52">
        <f>H1962*'SS taxation calculator'!$E$32</f>
        <v>730150</v>
      </c>
      <c r="J1962" s="52">
        <f t="shared" si="5"/>
        <v>0</v>
      </c>
      <c r="K1962" s="204" t="str">
        <f t="shared" si="6"/>
        <v>#DIV/0!</v>
      </c>
      <c r="L1962" s="54" t="str">
        <f>CONCATENATE("Adding $",ROUND(B1962/1000,1),"K actually added $",ROUND((B1962+(J1962-'SS taxation calculator'!$G$8))/1000,1),"K")</f>
        <v>Adding $903K actually added $903K</v>
      </c>
      <c r="M1962" s="61">
        <f>'SS taxation calculator'!$C$7+'SS taxation calculator'!$C$8+'SS taxation calculator'!$C$9+B1962</f>
        <v>903000</v>
      </c>
      <c r="N1962" s="55">
        <f>J1962+B1962+'SS taxation calculator'!$C$7</f>
        <v>903000</v>
      </c>
      <c r="O1962" s="55">
        <f t="shared" si="15"/>
        <v>31500</v>
      </c>
      <c r="P1962" s="132">
        <f>VLOOKUP('SS taxation calculator'!$C$12,'SS taxation calculator'!$BC$6:$BF$16,3,FALSE)</f>
        <v>0</v>
      </c>
      <c r="Q1962" s="132">
        <f>VLOOKUP('SS taxation calculator'!$C$12,'SS taxation calculator'!$BC$6:$BF$16,4,FALSE)</f>
        <v>0</v>
      </c>
      <c r="R1962" s="132">
        <f t="shared" si="8"/>
        <v>1</v>
      </c>
      <c r="S1962" s="205">
        <f>VLOOKUP('SS taxation calculator'!$C$12,'SS taxation calculator'!$BC$6:$BF$16,2,FALSE)</f>
        <v>0</v>
      </c>
      <c r="T1962" s="132">
        <f t="shared" si="9"/>
        <v>0</v>
      </c>
    </row>
    <row r="1963" ht="15.75" customHeight="1">
      <c r="A1963" s="55">
        <f t="shared" si="19"/>
        <v>872500</v>
      </c>
      <c r="B1963" s="52">
        <f t="shared" si="14"/>
        <v>904000</v>
      </c>
      <c r="C1963" s="51">
        <f>'SS taxation calculator'!$G$7</f>
        <v>0</v>
      </c>
      <c r="D1963" s="52">
        <f>'SS taxation calculator'!$C$7+B1963+'SS taxation calculator'!$C$8+'SS taxation calculator'!$C$9*0.5-'Line By Line'!$E$12</f>
        <v>904000</v>
      </c>
      <c r="E1963" s="52">
        <f>IF(D1963&lt;'Line By Line'!$E$14,0,MIN(D1963-'Line By Line'!$E$14,'Line By Line'!$E$16))</f>
        <v>12000</v>
      </c>
      <c r="F1963" s="52">
        <f t="shared" si="3"/>
        <v>0</v>
      </c>
      <c r="G1963" s="51" t="str">
        <f t="shared" si="4"/>
        <v>50% of All SS</v>
      </c>
      <c r="H1963" s="51">
        <f>IF('Line By Line'!$E$14&lt;D1963,D1963-'Line By Line'!$E$14-E1963,0)</f>
        <v>860000</v>
      </c>
      <c r="I1963" s="52">
        <f>H1963*'SS taxation calculator'!$E$32</f>
        <v>731000</v>
      </c>
      <c r="J1963" s="52">
        <f t="shared" si="5"/>
        <v>0</v>
      </c>
      <c r="K1963" s="204" t="str">
        <f t="shared" si="6"/>
        <v>#DIV/0!</v>
      </c>
      <c r="L1963" s="54" t="str">
        <f>CONCATENATE("Adding $",ROUND(B1963/1000,1),"K actually added $",ROUND((B1963+(J1963-'SS taxation calculator'!$G$8))/1000,1),"K")</f>
        <v>Adding $904K actually added $904K</v>
      </c>
      <c r="M1963" s="61">
        <f>'SS taxation calculator'!$C$7+'SS taxation calculator'!$C$8+'SS taxation calculator'!$C$9+B1963</f>
        <v>904000</v>
      </c>
      <c r="N1963" s="55">
        <f>J1963+B1963+'SS taxation calculator'!$C$7</f>
        <v>904000</v>
      </c>
      <c r="O1963" s="55">
        <f t="shared" si="15"/>
        <v>31500</v>
      </c>
      <c r="P1963" s="132">
        <f>VLOOKUP('SS taxation calculator'!$C$12,'SS taxation calculator'!$BC$6:$BF$16,3,FALSE)</f>
        <v>0</v>
      </c>
      <c r="Q1963" s="132">
        <f>VLOOKUP('SS taxation calculator'!$C$12,'SS taxation calculator'!$BC$6:$BF$16,4,FALSE)</f>
        <v>0</v>
      </c>
      <c r="R1963" s="132">
        <f t="shared" si="8"/>
        <v>1</v>
      </c>
      <c r="S1963" s="205">
        <f>VLOOKUP('SS taxation calculator'!$C$12,'SS taxation calculator'!$BC$6:$BF$16,2,FALSE)</f>
        <v>0</v>
      </c>
      <c r="T1963" s="132">
        <f t="shared" si="9"/>
        <v>0</v>
      </c>
    </row>
    <row r="1964" ht="15.75" customHeight="1">
      <c r="A1964" s="55">
        <f t="shared" si="19"/>
        <v>873500</v>
      </c>
      <c r="B1964" s="52">
        <f t="shared" si="14"/>
        <v>905000</v>
      </c>
      <c r="C1964" s="51">
        <f>'SS taxation calculator'!$G$7</f>
        <v>0</v>
      </c>
      <c r="D1964" s="52">
        <f>'SS taxation calculator'!$C$7+B1964+'SS taxation calculator'!$C$8+'SS taxation calculator'!$C$9*0.5-'Line By Line'!$E$12</f>
        <v>905000</v>
      </c>
      <c r="E1964" s="52">
        <f>IF(D1964&lt;'Line By Line'!$E$14,0,MIN(D1964-'Line By Line'!$E$14,'Line By Line'!$E$16))</f>
        <v>12000</v>
      </c>
      <c r="F1964" s="52">
        <f t="shared" si="3"/>
        <v>0</v>
      </c>
      <c r="G1964" s="51" t="str">
        <f t="shared" si="4"/>
        <v>50% of All SS</v>
      </c>
      <c r="H1964" s="51">
        <f>IF('Line By Line'!$E$14&lt;D1964,D1964-'Line By Line'!$E$14-E1964,0)</f>
        <v>861000</v>
      </c>
      <c r="I1964" s="52">
        <f>H1964*'SS taxation calculator'!$E$32</f>
        <v>731850</v>
      </c>
      <c r="J1964" s="52">
        <f t="shared" si="5"/>
        <v>0</v>
      </c>
      <c r="K1964" s="204" t="str">
        <f t="shared" si="6"/>
        <v>#DIV/0!</v>
      </c>
      <c r="L1964" s="54" t="str">
        <f>CONCATENATE("Adding $",ROUND(B1964/1000,1),"K actually added $",ROUND((B1964+(J1964-'SS taxation calculator'!$G$8))/1000,1),"K")</f>
        <v>Adding $905K actually added $905K</v>
      </c>
      <c r="M1964" s="61">
        <f>'SS taxation calculator'!$C$7+'SS taxation calculator'!$C$8+'SS taxation calculator'!$C$9+B1964</f>
        <v>905000</v>
      </c>
      <c r="N1964" s="55">
        <f>J1964+B1964+'SS taxation calculator'!$C$7</f>
        <v>905000</v>
      </c>
      <c r="O1964" s="55">
        <f t="shared" si="15"/>
        <v>31500</v>
      </c>
      <c r="P1964" s="132">
        <f>VLOOKUP('SS taxation calculator'!$C$12,'SS taxation calculator'!$BC$6:$BF$16,3,FALSE)</f>
        <v>0</v>
      </c>
      <c r="Q1964" s="132">
        <f>VLOOKUP('SS taxation calculator'!$C$12,'SS taxation calculator'!$BC$6:$BF$16,4,FALSE)</f>
        <v>0</v>
      </c>
      <c r="R1964" s="132">
        <f t="shared" si="8"/>
        <v>1</v>
      </c>
      <c r="S1964" s="205">
        <f>VLOOKUP('SS taxation calculator'!$C$12,'SS taxation calculator'!$BC$6:$BF$16,2,FALSE)</f>
        <v>0</v>
      </c>
      <c r="T1964" s="132">
        <f t="shared" si="9"/>
        <v>0</v>
      </c>
    </row>
    <row r="1965" ht="15.75" customHeight="1">
      <c r="A1965" s="55">
        <f t="shared" si="19"/>
        <v>874500</v>
      </c>
      <c r="B1965" s="52">
        <f t="shared" si="14"/>
        <v>906000</v>
      </c>
      <c r="C1965" s="51">
        <f>'SS taxation calculator'!$G$7</f>
        <v>0</v>
      </c>
      <c r="D1965" s="52">
        <f>'SS taxation calculator'!$C$7+B1965+'SS taxation calculator'!$C$8+'SS taxation calculator'!$C$9*0.5-'Line By Line'!$E$12</f>
        <v>906000</v>
      </c>
      <c r="E1965" s="52">
        <f>IF(D1965&lt;'Line By Line'!$E$14,0,MIN(D1965-'Line By Line'!$E$14,'Line By Line'!$E$16))</f>
        <v>12000</v>
      </c>
      <c r="F1965" s="52">
        <f t="shared" si="3"/>
        <v>0</v>
      </c>
      <c r="G1965" s="51" t="str">
        <f t="shared" si="4"/>
        <v>50% of All SS</v>
      </c>
      <c r="H1965" s="51">
        <f>IF('Line By Line'!$E$14&lt;D1965,D1965-'Line By Line'!$E$14-E1965,0)</f>
        <v>862000</v>
      </c>
      <c r="I1965" s="52">
        <f>H1965*'SS taxation calculator'!$E$32</f>
        <v>732700</v>
      </c>
      <c r="J1965" s="52">
        <f t="shared" si="5"/>
        <v>0</v>
      </c>
      <c r="K1965" s="204" t="str">
        <f t="shared" si="6"/>
        <v>#DIV/0!</v>
      </c>
      <c r="L1965" s="54" t="str">
        <f>CONCATENATE("Adding $",ROUND(B1965/1000,1),"K actually added $",ROUND((B1965+(J1965-'SS taxation calculator'!$G$8))/1000,1),"K")</f>
        <v>Adding $906K actually added $906K</v>
      </c>
      <c r="M1965" s="61">
        <f>'SS taxation calculator'!$C$7+'SS taxation calculator'!$C$8+'SS taxation calculator'!$C$9+B1965</f>
        <v>906000</v>
      </c>
      <c r="N1965" s="55">
        <f>J1965+B1965+'SS taxation calculator'!$C$7</f>
        <v>906000</v>
      </c>
      <c r="O1965" s="55">
        <f t="shared" si="15"/>
        <v>31500</v>
      </c>
      <c r="P1965" s="132">
        <f>VLOOKUP('SS taxation calculator'!$C$12,'SS taxation calculator'!$BC$6:$BF$16,3,FALSE)</f>
        <v>0</v>
      </c>
      <c r="Q1965" s="132">
        <f>VLOOKUP('SS taxation calculator'!$C$12,'SS taxation calculator'!$BC$6:$BF$16,4,FALSE)</f>
        <v>0</v>
      </c>
      <c r="R1965" s="132">
        <f t="shared" si="8"/>
        <v>1</v>
      </c>
      <c r="S1965" s="205">
        <f>VLOOKUP('SS taxation calculator'!$C$12,'SS taxation calculator'!$BC$6:$BF$16,2,FALSE)</f>
        <v>0</v>
      </c>
      <c r="T1965" s="132">
        <f t="shared" si="9"/>
        <v>0</v>
      </c>
    </row>
    <row r="1966" ht="15.75" customHeight="1">
      <c r="A1966" s="55">
        <f t="shared" si="19"/>
        <v>875500</v>
      </c>
      <c r="B1966" s="52">
        <f t="shared" si="14"/>
        <v>907000</v>
      </c>
      <c r="C1966" s="51">
        <f>'SS taxation calculator'!$G$7</f>
        <v>0</v>
      </c>
      <c r="D1966" s="52">
        <f>'SS taxation calculator'!$C$7+B1966+'SS taxation calculator'!$C$8+'SS taxation calculator'!$C$9*0.5-'Line By Line'!$E$12</f>
        <v>907000</v>
      </c>
      <c r="E1966" s="52">
        <f>IF(D1966&lt;'Line By Line'!$E$14,0,MIN(D1966-'Line By Line'!$E$14,'Line By Line'!$E$16))</f>
        <v>12000</v>
      </c>
      <c r="F1966" s="52">
        <f t="shared" si="3"/>
        <v>0</v>
      </c>
      <c r="G1966" s="51" t="str">
        <f t="shared" si="4"/>
        <v>50% of All SS</v>
      </c>
      <c r="H1966" s="51">
        <f>IF('Line By Line'!$E$14&lt;D1966,D1966-'Line By Line'!$E$14-E1966,0)</f>
        <v>863000</v>
      </c>
      <c r="I1966" s="52">
        <f>H1966*'SS taxation calculator'!$E$32</f>
        <v>733550</v>
      </c>
      <c r="J1966" s="52">
        <f t="shared" si="5"/>
        <v>0</v>
      </c>
      <c r="K1966" s="204" t="str">
        <f t="shared" si="6"/>
        <v>#DIV/0!</v>
      </c>
      <c r="L1966" s="54" t="str">
        <f>CONCATENATE("Adding $",ROUND(B1966/1000,1),"K actually added $",ROUND((B1966+(J1966-'SS taxation calculator'!$G$8))/1000,1),"K")</f>
        <v>Adding $907K actually added $907K</v>
      </c>
      <c r="M1966" s="61">
        <f>'SS taxation calculator'!$C$7+'SS taxation calculator'!$C$8+'SS taxation calculator'!$C$9+B1966</f>
        <v>907000</v>
      </c>
      <c r="N1966" s="55">
        <f>J1966+B1966+'SS taxation calculator'!$C$7</f>
        <v>907000</v>
      </c>
      <c r="O1966" s="55">
        <f t="shared" si="15"/>
        <v>31500</v>
      </c>
      <c r="P1966" s="132">
        <f>VLOOKUP('SS taxation calculator'!$C$12,'SS taxation calculator'!$BC$6:$BF$16,3,FALSE)</f>
        <v>0</v>
      </c>
      <c r="Q1966" s="132">
        <f>VLOOKUP('SS taxation calculator'!$C$12,'SS taxation calculator'!$BC$6:$BF$16,4,FALSE)</f>
        <v>0</v>
      </c>
      <c r="R1966" s="132">
        <f t="shared" si="8"/>
        <v>1</v>
      </c>
      <c r="S1966" s="205">
        <f>VLOOKUP('SS taxation calculator'!$C$12,'SS taxation calculator'!$BC$6:$BF$16,2,FALSE)</f>
        <v>0</v>
      </c>
      <c r="T1966" s="132">
        <f t="shared" si="9"/>
        <v>0</v>
      </c>
    </row>
    <row r="1967" ht="15.75" customHeight="1">
      <c r="A1967" s="55">
        <f t="shared" si="19"/>
        <v>876500</v>
      </c>
      <c r="B1967" s="52">
        <f t="shared" si="14"/>
        <v>908000</v>
      </c>
      <c r="C1967" s="51">
        <f>'SS taxation calculator'!$G$7</f>
        <v>0</v>
      </c>
      <c r="D1967" s="52">
        <f>'SS taxation calculator'!$C$7+B1967+'SS taxation calculator'!$C$8+'SS taxation calculator'!$C$9*0.5-'Line By Line'!$E$12</f>
        <v>908000</v>
      </c>
      <c r="E1967" s="52">
        <f>IF(D1967&lt;'Line By Line'!$E$14,0,MIN(D1967-'Line By Line'!$E$14,'Line By Line'!$E$16))</f>
        <v>12000</v>
      </c>
      <c r="F1967" s="52">
        <f t="shared" si="3"/>
        <v>0</v>
      </c>
      <c r="G1967" s="51" t="str">
        <f t="shared" si="4"/>
        <v>50% of All SS</v>
      </c>
      <c r="H1967" s="51">
        <f>IF('Line By Line'!$E$14&lt;D1967,D1967-'Line By Line'!$E$14-E1967,0)</f>
        <v>864000</v>
      </c>
      <c r="I1967" s="52">
        <f>H1967*'SS taxation calculator'!$E$32</f>
        <v>734400</v>
      </c>
      <c r="J1967" s="52">
        <f t="shared" si="5"/>
        <v>0</v>
      </c>
      <c r="K1967" s="204" t="str">
        <f t="shared" si="6"/>
        <v>#DIV/0!</v>
      </c>
      <c r="L1967" s="54" t="str">
        <f>CONCATENATE("Adding $",ROUND(B1967/1000,1),"K actually added $",ROUND((B1967+(J1967-'SS taxation calculator'!$G$8))/1000,1),"K")</f>
        <v>Adding $908K actually added $908K</v>
      </c>
      <c r="M1967" s="61">
        <f>'SS taxation calculator'!$C$7+'SS taxation calculator'!$C$8+'SS taxation calculator'!$C$9+B1967</f>
        <v>908000</v>
      </c>
      <c r="N1967" s="55">
        <f>J1967+B1967+'SS taxation calculator'!$C$7</f>
        <v>908000</v>
      </c>
      <c r="O1967" s="55">
        <f t="shared" si="15"/>
        <v>31500</v>
      </c>
      <c r="P1967" s="132">
        <f>VLOOKUP('SS taxation calculator'!$C$12,'SS taxation calculator'!$BC$6:$BF$16,3,FALSE)</f>
        <v>0</v>
      </c>
      <c r="Q1967" s="132">
        <f>VLOOKUP('SS taxation calculator'!$C$12,'SS taxation calculator'!$BC$6:$BF$16,4,FALSE)</f>
        <v>0</v>
      </c>
      <c r="R1967" s="132">
        <f t="shared" si="8"/>
        <v>1</v>
      </c>
      <c r="S1967" s="205">
        <f>VLOOKUP('SS taxation calculator'!$C$12,'SS taxation calculator'!$BC$6:$BF$16,2,FALSE)</f>
        <v>0</v>
      </c>
      <c r="T1967" s="132">
        <f t="shared" si="9"/>
        <v>0</v>
      </c>
    </row>
    <row r="1968" ht="15.75" customHeight="1">
      <c r="A1968" s="55">
        <f t="shared" si="19"/>
        <v>877500</v>
      </c>
      <c r="B1968" s="52">
        <f t="shared" si="14"/>
        <v>909000</v>
      </c>
      <c r="C1968" s="51">
        <f>'SS taxation calculator'!$G$7</f>
        <v>0</v>
      </c>
      <c r="D1968" s="52">
        <f>'SS taxation calculator'!$C$7+B1968+'SS taxation calculator'!$C$8+'SS taxation calculator'!$C$9*0.5-'Line By Line'!$E$12</f>
        <v>909000</v>
      </c>
      <c r="E1968" s="52">
        <f>IF(D1968&lt;'Line By Line'!$E$14,0,MIN(D1968-'Line By Line'!$E$14,'Line By Line'!$E$16))</f>
        <v>12000</v>
      </c>
      <c r="F1968" s="52">
        <f t="shared" si="3"/>
        <v>0</v>
      </c>
      <c r="G1968" s="51" t="str">
        <f t="shared" si="4"/>
        <v>50% of All SS</v>
      </c>
      <c r="H1968" s="51">
        <f>IF('Line By Line'!$E$14&lt;D1968,D1968-'Line By Line'!$E$14-E1968,0)</f>
        <v>865000</v>
      </c>
      <c r="I1968" s="52">
        <f>H1968*'SS taxation calculator'!$E$32</f>
        <v>735250</v>
      </c>
      <c r="J1968" s="52">
        <f t="shared" si="5"/>
        <v>0</v>
      </c>
      <c r="K1968" s="204" t="str">
        <f t="shared" si="6"/>
        <v>#DIV/0!</v>
      </c>
      <c r="L1968" s="54" t="str">
        <f>CONCATENATE("Adding $",ROUND(B1968/1000,1),"K actually added $",ROUND((B1968+(J1968-'SS taxation calculator'!$G$8))/1000,1),"K")</f>
        <v>Adding $909K actually added $909K</v>
      </c>
      <c r="M1968" s="61">
        <f>'SS taxation calculator'!$C$7+'SS taxation calculator'!$C$8+'SS taxation calculator'!$C$9+B1968</f>
        <v>909000</v>
      </c>
      <c r="N1968" s="55">
        <f>J1968+B1968+'SS taxation calculator'!$C$7</f>
        <v>909000</v>
      </c>
      <c r="O1968" s="55">
        <f t="shared" si="15"/>
        <v>31500</v>
      </c>
      <c r="P1968" s="132">
        <f>VLOOKUP('SS taxation calculator'!$C$12,'SS taxation calculator'!$BC$6:$BF$16,3,FALSE)</f>
        <v>0</v>
      </c>
      <c r="Q1968" s="132">
        <f>VLOOKUP('SS taxation calculator'!$C$12,'SS taxation calculator'!$BC$6:$BF$16,4,FALSE)</f>
        <v>0</v>
      </c>
      <c r="R1968" s="132">
        <f t="shared" si="8"/>
        <v>1</v>
      </c>
      <c r="S1968" s="205">
        <f>VLOOKUP('SS taxation calculator'!$C$12,'SS taxation calculator'!$BC$6:$BF$16,2,FALSE)</f>
        <v>0</v>
      </c>
      <c r="T1968" s="132">
        <f t="shared" si="9"/>
        <v>0</v>
      </c>
    </row>
    <row r="1969" ht="15.75" customHeight="1">
      <c r="A1969" s="55">
        <f t="shared" si="19"/>
        <v>878500</v>
      </c>
      <c r="B1969" s="52">
        <f t="shared" si="14"/>
        <v>910000</v>
      </c>
      <c r="C1969" s="51">
        <f>'SS taxation calculator'!$G$7</f>
        <v>0</v>
      </c>
      <c r="D1969" s="52">
        <f>'SS taxation calculator'!$C$7+B1969+'SS taxation calculator'!$C$8+'SS taxation calculator'!$C$9*0.5-'Line By Line'!$E$12</f>
        <v>910000</v>
      </c>
      <c r="E1969" s="52">
        <f>IF(D1969&lt;'Line By Line'!$E$14,0,MIN(D1969-'Line By Line'!$E$14,'Line By Line'!$E$16))</f>
        <v>12000</v>
      </c>
      <c r="F1969" s="52">
        <f t="shared" si="3"/>
        <v>0</v>
      </c>
      <c r="G1969" s="51" t="str">
        <f t="shared" si="4"/>
        <v>50% of All SS</v>
      </c>
      <c r="H1969" s="51">
        <f>IF('Line By Line'!$E$14&lt;D1969,D1969-'Line By Line'!$E$14-E1969,0)</f>
        <v>866000</v>
      </c>
      <c r="I1969" s="52">
        <f>H1969*'SS taxation calculator'!$E$32</f>
        <v>736100</v>
      </c>
      <c r="J1969" s="52">
        <f t="shared" si="5"/>
        <v>0</v>
      </c>
      <c r="K1969" s="204" t="str">
        <f t="shared" si="6"/>
        <v>#DIV/0!</v>
      </c>
      <c r="L1969" s="54" t="str">
        <f>CONCATENATE("Adding $",ROUND(B1969/1000,1),"K actually added $",ROUND((B1969+(J1969-'SS taxation calculator'!$G$8))/1000,1),"K")</f>
        <v>Adding $910K actually added $910K</v>
      </c>
      <c r="M1969" s="61">
        <f>'SS taxation calculator'!$C$7+'SS taxation calculator'!$C$8+'SS taxation calculator'!$C$9+B1969</f>
        <v>910000</v>
      </c>
      <c r="N1969" s="55">
        <f>J1969+B1969+'SS taxation calculator'!$C$7</f>
        <v>910000</v>
      </c>
      <c r="O1969" s="55">
        <f t="shared" si="15"/>
        <v>31500</v>
      </c>
      <c r="P1969" s="132">
        <f>VLOOKUP('SS taxation calculator'!$C$12,'SS taxation calculator'!$BC$6:$BF$16,3,FALSE)</f>
        <v>0</v>
      </c>
      <c r="Q1969" s="132">
        <f>VLOOKUP('SS taxation calculator'!$C$12,'SS taxation calculator'!$BC$6:$BF$16,4,FALSE)</f>
        <v>0</v>
      </c>
      <c r="R1969" s="132">
        <f t="shared" si="8"/>
        <v>1</v>
      </c>
      <c r="S1969" s="205">
        <f>VLOOKUP('SS taxation calculator'!$C$12,'SS taxation calculator'!$BC$6:$BF$16,2,FALSE)</f>
        <v>0</v>
      </c>
      <c r="T1969" s="132">
        <f t="shared" si="9"/>
        <v>0</v>
      </c>
    </row>
    <row r="1970" ht="15.75" customHeight="1">
      <c r="A1970" s="55">
        <f t="shared" si="19"/>
        <v>879500</v>
      </c>
      <c r="B1970" s="52">
        <f t="shared" si="14"/>
        <v>911000</v>
      </c>
      <c r="C1970" s="51">
        <f>'SS taxation calculator'!$G$7</f>
        <v>0</v>
      </c>
      <c r="D1970" s="52">
        <f>'SS taxation calculator'!$C$7+B1970+'SS taxation calculator'!$C$8+'SS taxation calculator'!$C$9*0.5-'Line By Line'!$E$12</f>
        <v>911000</v>
      </c>
      <c r="E1970" s="52">
        <f>IF(D1970&lt;'Line By Line'!$E$14,0,MIN(D1970-'Line By Line'!$E$14,'Line By Line'!$E$16))</f>
        <v>12000</v>
      </c>
      <c r="F1970" s="52">
        <f t="shared" si="3"/>
        <v>0</v>
      </c>
      <c r="G1970" s="51" t="str">
        <f t="shared" si="4"/>
        <v>50% of All SS</v>
      </c>
      <c r="H1970" s="51">
        <f>IF('Line By Line'!$E$14&lt;D1970,D1970-'Line By Line'!$E$14-E1970,0)</f>
        <v>867000</v>
      </c>
      <c r="I1970" s="52">
        <f>H1970*'SS taxation calculator'!$E$32</f>
        <v>736950</v>
      </c>
      <c r="J1970" s="52">
        <f t="shared" si="5"/>
        <v>0</v>
      </c>
      <c r="K1970" s="204" t="str">
        <f t="shared" si="6"/>
        <v>#DIV/0!</v>
      </c>
      <c r="L1970" s="54" t="str">
        <f>CONCATENATE("Adding $",ROUND(B1970/1000,1),"K actually added $",ROUND((B1970+(J1970-'SS taxation calculator'!$G$8))/1000,1),"K")</f>
        <v>Adding $911K actually added $911K</v>
      </c>
      <c r="M1970" s="61">
        <f>'SS taxation calculator'!$C$7+'SS taxation calculator'!$C$8+'SS taxation calculator'!$C$9+B1970</f>
        <v>911000</v>
      </c>
      <c r="N1970" s="55">
        <f>J1970+B1970+'SS taxation calculator'!$C$7</f>
        <v>911000</v>
      </c>
      <c r="O1970" s="55">
        <f t="shared" si="15"/>
        <v>31500</v>
      </c>
      <c r="P1970" s="132">
        <f>VLOOKUP('SS taxation calculator'!$C$12,'SS taxation calculator'!$BC$6:$BF$16,3,FALSE)</f>
        <v>0</v>
      </c>
      <c r="Q1970" s="132">
        <f>VLOOKUP('SS taxation calculator'!$C$12,'SS taxation calculator'!$BC$6:$BF$16,4,FALSE)</f>
        <v>0</v>
      </c>
      <c r="R1970" s="132">
        <f t="shared" si="8"/>
        <v>1</v>
      </c>
      <c r="S1970" s="205">
        <f>VLOOKUP('SS taxation calculator'!$C$12,'SS taxation calculator'!$BC$6:$BF$16,2,FALSE)</f>
        <v>0</v>
      </c>
      <c r="T1970" s="132">
        <f t="shared" si="9"/>
        <v>0</v>
      </c>
    </row>
    <row r="1971" ht="15.75" customHeight="1">
      <c r="A1971" s="55">
        <f t="shared" si="19"/>
        <v>880500</v>
      </c>
      <c r="B1971" s="52">
        <f t="shared" si="14"/>
        <v>912000</v>
      </c>
      <c r="C1971" s="51">
        <f>'SS taxation calculator'!$G$7</f>
        <v>0</v>
      </c>
      <c r="D1971" s="52">
        <f>'SS taxation calculator'!$C$7+B1971+'SS taxation calculator'!$C$8+'SS taxation calculator'!$C$9*0.5-'Line By Line'!$E$12</f>
        <v>912000</v>
      </c>
      <c r="E1971" s="52">
        <f>IF(D1971&lt;'Line By Line'!$E$14,0,MIN(D1971-'Line By Line'!$E$14,'Line By Line'!$E$16))</f>
        <v>12000</v>
      </c>
      <c r="F1971" s="52">
        <f t="shared" si="3"/>
        <v>0</v>
      </c>
      <c r="G1971" s="51" t="str">
        <f t="shared" si="4"/>
        <v>50% of All SS</v>
      </c>
      <c r="H1971" s="51">
        <f>IF('Line By Line'!$E$14&lt;D1971,D1971-'Line By Line'!$E$14-E1971,0)</f>
        <v>868000</v>
      </c>
      <c r="I1971" s="52">
        <f>H1971*'SS taxation calculator'!$E$32</f>
        <v>737800</v>
      </c>
      <c r="J1971" s="52">
        <f t="shared" si="5"/>
        <v>0</v>
      </c>
      <c r="K1971" s="204" t="str">
        <f t="shared" si="6"/>
        <v>#DIV/0!</v>
      </c>
      <c r="L1971" s="54" t="str">
        <f>CONCATENATE("Adding $",ROUND(B1971/1000,1),"K actually added $",ROUND((B1971+(J1971-'SS taxation calculator'!$G$8))/1000,1),"K")</f>
        <v>Adding $912K actually added $912K</v>
      </c>
      <c r="M1971" s="61">
        <f>'SS taxation calculator'!$C$7+'SS taxation calculator'!$C$8+'SS taxation calculator'!$C$9+B1971</f>
        <v>912000</v>
      </c>
      <c r="N1971" s="55">
        <f>J1971+B1971+'SS taxation calculator'!$C$7</f>
        <v>912000</v>
      </c>
      <c r="O1971" s="55">
        <f t="shared" si="15"/>
        <v>31500</v>
      </c>
      <c r="P1971" s="132">
        <f>VLOOKUP('SS taxation calculator'!$C$12,'SS taxation calculator'!$BC$6:$BF$16,3,FALSE)</f>
        <v>0</v>
      </c>
      <c r="Q1971" s="132">
        <f>VLOOKUP('SS taxation calculator'!$C$12,'SS taxation calculator'!$BC$6:$BF$16,4,FALSE)</f>
        <v>0</v>
      </c>
      <c r="R1971" s="132">
        <f t="shared" si="8"/>
        <v>1</v>
      </c>
      <c r="S1971" s="205">
        <f>VLOOKUP('SS taxation calculator'!$C$12,'SS taxation calculator'!$BC$6:$BF$16,2,FALSE)</f>
        <v>0</v>
      </c>
      <c r="T1971" s="132">
        <f t="shared" si="9"/>
        <v>0</v>
      </c>
    </row>
    <row r="1972" ht="15.75" customHeight="1">
      <c r="A1972" s="55">
        <f t="shared" si="19"/>
        <v>881500</v>
      </c>
      <c r="B1972" s="52">
        <f t="shared" si="14"/>
        <v>913000</v>
      </c>
      <c r="C1972" s="51">
        <f>'SS taxation calculator'!$G$7</f>
        <v>0</v>
      </c>
      <c r="D1972" s="52">
        <f>'SS taxation calculator'!$C$7+B1972+'SS taxation calculator'!$C$8+'SS taxation calculator'!$C$9*0.5-'Line By Line'!$E$12</f>
        <v>913000</v>
      </c>
      <c r="E1972" s="52">
        <f>IF(D1972&lt;'Line By Line'!$E$14,0,MIN(D1972-'Line By Line'!$E$14,'Line By Line'!$E$16))</f>
        <v>12000</v>
      </c>
      <c r="F1972" s="52">
        <f t="shared" si="3"/>
        <v>0</v>
      </c>
      <c r="G1972" s="51" t="str">
        <f t="shared" si="4"/>
        <v>50% of All SS</v>
      </c>
      <c r="H1972" s="51">
        <f>IF('Line By Line'!$E$14&lt;D1972,D1972-'Line By Line'!$E$14-E1972,0)</f>
        <v>869000</v>
      </c>
      <c r="I1972" s="52">
        <f>H1972*'SS taxation calculator'!$E$32</f>
        <v>738650</v>
      </c>
      <c r="J1972" s="52">
        <f t="shared" si="5"/>
        <v>0</v>
      </c>
      <c r="K1972" s="204" t="str">
        <f t="shared" si="6"/>
        <v>#DIV/0!</v>
      </c>
      <c r="L1972" s="54" t="str">
        <f>CONCATENATE("Adding $",ROUND(B1972/1000,1),"K actually added $",ROUND((B1972+(J1972-'SS taxation calculator'!$G$8))/1000,1),"K")</f>
        <v>Adding $913K actually added $913K</v>
      </c>
      <c r="M1972" s="61">
        <f>'SS taxation calculator'!$C$7+'SS taxation calculator'!$C$8+'SS taxation calculator'!$C$9+B1972</f>
        <v>913000</v>
      </c>
      <c r="N1972" s="55">
        <f>J1972+B1972+'SS taxation calculator'!$C$7</f>
        <v>913000</v>
      </c>
      <c r="O1972" s="55">
        <f t="shared" si="15"/>
        <v>31500</v>
      </c>
      <c r="P1972" s="132">
        <f>VLOOKUP('SS taxation calculator'!$C$12,'SS taxation calculator'!$BC$6:$BF$16,3,FALSE)</f>
        <v>0</v>
      </c>
      <c r="Q1972" s="132">
        <f>VLOOKUP('SS taxation calculator'!$C$12,'SS taxation calculator'!$BC$6:$BF$16,4,FALSE)</f>
        <v>0</v>
      </c>
      <c r="R1972" s="132">
        <f t="shared" si="8"/>
        <v>1</v>
      </c>
      <c r="S1972" s="205">
        <f>VLOOKUP('SS taxation calculator'!$C$12,'SS taxation calculator'!$BC$6:$BF$16,2,FALSE)</f>
        <v>0</v>
      </c>
      <c r="T1972" s="132">
        <f t="shared" si="9"/>
        <v>0</v>
      </c>
    </row>
    <row r="1973" ht="15.75" customHeight="1">
      <c r="A1973" s="55">
        <f t="shared" si="19"/>
        <v>882500</v>
      </c>
      <c r="B1973" s="52">
        <f t="shared" si="14"/>
        <v>914000</v>
      </c>
      <c r="C1973" s="51">
        <f>'SS taxation calculator'!$G$7</f>
        <v>0</v>
      </c>
      <c r="D1973" s="52">
        <f>'SS taxation calculator'!$C$7+B1973+'SS taxation calculator'!$C$8+'SS taxation calculator'!$C$9*0.5-'Line By Line'!$E$12</f>
        <v>914000</v>
      </c>
      <c r="E1973" s="52">
        <f>IF(D1973&lt;'Line By Line'!$E$14,0,MIN(D1973-'Line By Line'!$E$14,'Line By Line'!$E$16))</f>
        <v>12000</v>
      </c>
      <c r="F1973" s="52">
        <f t="shared" si="3"/>
        <v>0</v>
      </c>
      <c r="G1973" s="51" t="str">
        <f t="shared" si="4"/>
        <v>50% of All SS</v>
      </c>
      <c r="H1973" s="51">
        <f>IF('Line By Line'!$E$14&lt;D1973,D1973-'Line By Line'!$E$14-E1973,0)</f>
        <v>870000</v>
      </c>
      <c r="I1973" s="52">
        <f>H1973*'SS taxation calculator'!$E$32</f>
        <v>739500</v>
      </c>
      <c r="J1973" s="52">
        <f t="shared" si="5"/>
        <v>0</v>
      </c>
      <c r="K1973" s="204" t="str">
        <f t="shared" si="6"/>
        <v>#DIV/0!</v>
      </c>
      <c r="L1973" s="54" t="str">
        <f>CONCATENATE("Adding $",ROUND(B1973/1000,1),"K actually added $",ROUND((B1973+(J1973-'SS taxation calculator'!$G$8))/1000,1),"K")</f>
        <v>Adding $914K actually added $914K</v>
      </c>
      <c r="M1973" s="61">
        <f>'SS taxation calculator'!$C$7+'SS taxation calculator'!$C$8+'SS taxation calculator'!$C$9+B1973</f>
        <v>914000</v>
      </c>
      <c r="N1973" s="55">
        <f>J1973+B1973+'SS taxation calculator'!$C$7</f>
        <v>914000</v>
      </c>
      <c r="O1973" s="55">
        <f t="shared" si="15"/>
        <v>31500</v>
      </c>
      <c r="P1973" s="132">
        <f>VLOOKUP('SS taxation calculator'!$C$12,'SS taxation calculator'!$BC$6:$BF$16,3,FALSE)</f>
        <v>0</v>
      </c>
      <c r="Q1973" s="132">
        <f>VLOOKUP('SS taxation calculator'!$C$12,'SS taxation calculator'!$BC$6:$BF$16,4,FALSE)</f>
        <v>0</v>
      </c>
      <c r="R1973" s="132">
        <f t="shared" si="8"/>
        <v>1</v>
      </c>
      <c r="S1973" s="205">
        <f>VLOOKUP('SS taxation calculator'!$C$12,'SS taxation calculator'!$BC$6:$BF$16,2,FALSE)</f>
        <v>0</v>
      </c>
      <c r="T1973" s="132">
        <f t="shared" si="9"/>
        <v>0</v>
      </c>
    </row>
    <row r="1974" ht="15.75" customHeight="1">
      <c r="A1974" s="55">
        <f t="shared" si="19"/>
        <v>883500</v>
      </c>
      <c r="B1974" s="52">
        <f t="shared" si="14"/>
        <v>915000</v>
      </c>
      <c r="C1974" s="51">
        <f>'SS taxation calculator'!$G$7</f>
        <v>0</v>
      </c>
      <c r="D1974" s="52">
        <f>'SS taxation calculator'!$C$7+B1974+'SS taxation calculator'!$C$8+'SS taxation calculator'!$C$9*0.5-'Line By Line'!$E$12</f>
        <v>915000</v>
      </c>
      <c r="E1974" s="52">
        <f>IF(D1974&lt;'Line By Line'!$E$14,0,MIN(D1974-'Line By Line'!$E$14,'Line By Line'!$E$16))</f>
        <v>12000</v>
      </c>
      <c r="F1974" s="52">
        <f t="shared" si="3"/>
        <v>0</v>
      </c>
      <c r="G1974" s="51" t="str">
        <f t="shared" si="4"/>
        <v>50% of All SS</v>
      </c>
      <c r="H1974" s="51">
        <f>IF('Line By Line'!$E$14&lt;D1974,D1974-'Line By Line'!$E$14-E1974,0)</f>
        <v>871000</v>
      </c>
      <c r="I1974" s="52">
        <f>H1974*'SS taxation calculator'!$E$32</f>
        <v>740350</v>
      </c>
      <c r="J1974" s="52">
        <f t="shared" si="5"/>
        <v>0</v>
      </c>
      <c r="K1974" s="204" t="str">
        <f t="shared" si="6"/>
        <v>#DIV/0!</v>
      </c>
      <c r="L1974" s="54" t="str">
        <f>CONCATENATE("Adding $",ROUND(B1974/1000,1),"K actually added $",ROUND((B1974+(J1974-'SS taxation calculator'!$G$8))/1000,1),"K")</f>
        <v>Adding $915K actually added $915K</v>
      </c>
      <c r="M1974" s="61">
        <f>'SS taxation calculator'!$C$7+'SS taxation calculator'!$C$8+'SS taxation calculator'!$C$9+B1974</f>
        <v>915000</v>
      </c>
      <c r="N1974" s="55">
        <f>J1974+B1974+'SS taxation calculator'!$C$7</f>
        <v>915000</v>
      </c>
      <c r="O1974" s="55">
        <f t="shared" si="15"/>
        <v>31500</v>
      </c>
      <c r="P1974" s="132">
        <f>VLOOKUP('SS taxation calculator'!$C$12,'SS taxation calculator'!$BC$6:$BF$16,3,FALSE)</f>
        <v>0</v>
      </c>
      <c r="Q1974" s="132">
        <f>VLOOKUP('SS taxation calculator'!$C$12,'SS taxation calculator'!$BC$6:$BF$16,4,FALSE)</f>
        <v>0</v>
      </c>
      <c r="R1974" s="132">
        <f t="shared" si="8"/>
        <v>1</v>
      </c>
      <c r="S1974" s="205">
        <f>VLOOKUP('SS taxation calculator'!$C$12,'SS taxation calculator'!$BC$6:$BF$16,2,FALSE)</f>
        <v>0</v>
      </c>
      <c r="T1974" s="132">
        <f t="shared" si="9"/>
        <v>0</v>
      </c>
    </row>
    <row r="1975" ht="15.75" customHeight="1">
      <c r="A1975" s="55">
        <f t="shared" si="19"/>
        <v>884500</v>
      </c>
      <c r="B1975" s="52">
        <f t="shared" si="14"/>
        <v>916000</v>
      </c>
      <c r="C1975" s="51">
        <f>'SS taxation calculator'!$G$7</f>
        <v>0</v>
      </c>
      <c r="D1975" s="52">
        <f>'SS taxation calculator'!$C$7+B1975+'SS taxation calculator'!$C$8+'SS taxation calculator'!$C$9*0.5-'Line By Line'!$E$12</f>
        <v>916000</v>
      </c>
      <c r="E1975" s="52">
        <f>IF(D1975&lt;'Line By Line'!$E$14,0,MIN(D1975-'Line By Line'!$E$14,'Line By Line'!$E$16))</f>
        <v>12000</v>
      </c>
      <c r="F1975" s="52">
        <f t="shared" si="3"/>
        <v>0</v>
      </c>
      <c r="G1975" s="51" t="str">
        <f t="shared" si="4"/>
        <v>50% of All SS</v>
      </c>
      <c r="H1975" s="51">
        <f>IF('Line By Line'!$E$14&lt;D1975,D1975-'Line By Line'!$E$14-E1975,0)</f>
        <v>872000</v>
      </c>
      <c r="I1975" s="52">
        <f>H1975*'SS taxation calculator'!$E$32</f>
        <v>741200</v>
      </c>
      <c r="J1975" s="52">
        <f t="shared" si="5"/>
        <v>0</v>
      </c>
      <c r="K1975" s="204" t="str">
        <f t="shared" si="6"/>
        <v>#DIV/0!</v>
      </c>
      <c r="L1975" s="54" t="str">
        <f>CONCATENATE("Adding $",ROUND(B1975/1000,1),"K actually added $",ROUND((B1975+(J1975-'SS taxation calculator'!$G$8))/1000,1),"K")</f>
        <v>Adding $916K actually added $916K</v>
      </c>
      <c r="M1975" s="61">
        <f>'SS taxation calculator'!$C$7+'SS taxation calculator'!$C$8+'SS taxation calculator'!$C$9+B1975</f>
        <v>916000</v>
      </c>
      <c r="N1975" s="55">
        <f>J1975+B1975+'SS taxation calculator'!$C$7</f>
        <v>916000</v>
      </c>
      <c r="O1975" s="55">
        <f t="shared" si="15"/>
        <v>31500</v>
      </c>
      <c r="P1975" s="132">
        <f>VLOOKUP('SS taxation calculator'!$C$12,'SS taxation calculator'!$BC$6:$BF$16,3,FALSE)</f>
        <v>0</v>
      </c>
      <c r="Q1975" s="132">
        <f>VLOOKUP('SS taxation calculator'!$C$12,'SS taxation calculator'!$BC$6:$BF$16,4,FALSE)</f>
        <v>0</v>
      </c>
      <c r="R1975" s="132">
        <f t="shared" si="8"/>
        <v>1</v>
      </c>
      <c r="S1975" s="205">
        <f>VLOOKUP('SS taxation calculator'!$C$12,'SS taxation calculator'!$BC$6:$BF$16,2,FALSE)</f>
        <v>0</v>
      </c>
      <c r="T1975" s="132">
        <f t="shared" si="9"/>
        <v>0</v>
      </c>
    </row>
    <row r="1976" ht="15.75" customHeight="1">
      <c r="A1976" s="55">
        <f t="shared" si="19"/>
        <v>885500</v>
      </c>
      <c r="B1976" s="52">
        <f t="shared" si="14"/>
        <v>917000</v>
      </c>
      <c r="C1976" s="51">
        <f>'SS taxation calculator'!$G$7</f>
        <v>0</v>
      </c>
      <c r="D1976" s="52">
        <f>'SS taxation calculator'!$C$7+B1976+'SS taxation calculator'!$C$8+'SS taxation calculator'!$C$9*0.5-'Line By Line'!$E$12</f>
        <v>917000</v>
      </c>
      <c r="E1976" s="52">
        <f>IF(D1976&lt;'Line By Line'!$E$14,0,MIN(D1976-'Line By Line'!$E$14,'Line By Line'!$E$16))</f>
        <v>12000</v>
      </c>
      <c r="F1976" s="52">
        <f t="shared" si="3"/>
        <v>0</v>
      </c>
      <c r="G1976" s="51" t="str">
        <f t="shared" si="4"/>
        <v>50% of All SS</v>
      </c>
      <c r="H1976" s="51">
        <f>IF('Line By Line'!$E$14&lt;D1976,D1976-'Line By Line'!$E$14-E1976,0)</f>
        <v>873000</v>
      </c>
      <c r="I1976" s="52">
        <f>H1976*'SS taxation calculator'!$E$32</f>
        <v>742050</v>
      </c>
      <c r="J1976" s="52">
        <f t="shared" si="5"/>
        <v>0</v>
      </c>
      <c r="K1976" s="204" t="str">
        <f t="shared" si="6"/>
        <v>#DIV/0!</v>
      </c>
      <c r="L1976" s="54" t="str">
        <f>CONCATENATE("Adding $",ROUND(B1976/1000,1),"K actually added $",ROUND((B1976+(J1976-'SS taxation calculator'!$G$8))/1000,1),"K")</f>
        <v>Adding $917K actually added $917K</v>
      </c>
      <c r="M1976" s="61">
        <f>'SS taxation calculator'!$C$7+'SS taxation calculator'!$C$8+'SS taxation calculator'!$C$9+B1976</f>
        <v>917000</v>
      </c>
      <c r="N1976" s="55">
        <f>J1976+B1976+'SS taxation calculator'!$C$7</f>
        <v>917000</v>
      </c>
      <c r="O1976" s="55">
        <f t="shared" si="15"/>
        <v>31500</v>
      </c>
      <c r="P1976" s="132">
        <f>VLOOKUP('SS taxation calculator'!$C$12,'SS taxation calculator'!$BC$6:$BF$16,3,FALSE)</f>
        <v>0</v>
      </c>
      <c r="Q1976" s="132">
        <f>VLOOKUP('SS taxation calculator'!$C$12,'SS taxation calculator'!$BC$6:$BF$16,4,FALSE)</f>
        <v>0</v>
      </c>
      <c r="R1976" s="132">
        <f t="shared" si="8"/>
        <v>1</v>
      </c>
      <c r="S1976" s="205">
        <f>VLOOKUP('SS taxation calculator'!$C$12,'SS taxation calculator'!$BC$6:$BF$16,2,FALSE)</f>
        <v>0</v>
      </c>
      <c r="T1976" s="132">
        <f t="shared" si="9"/>
        <v>0</v>
      </c>
    </row>
    <row r="1977" ht="15.75" customHeight="1">
      <c r="A1977" s="55">
        <f t="shared" si="19"/>
        <v>886500</v>
      </c>
      <c r="B1977" s="52">
        <f t="shared" si="14"/>
        <v>918000</v>
      </c>
      <c r="C1977" s="51">
        <f>'SS taxation calculator'!$G$7</f>
        <v>0</v>
      </c>
      <c r="D1977" s="52">
        <f>'SS taxation calculator'!$C$7+B1977+'SS taxation calculator'!$C$8+'SS taxation calculator'!$C$9*0.5-'Line By Line'!$E$12</f>
        <v>918000</v>
      </c>
      <c r="E1977" s="52">
        <f>IF(D1977&lt;'Line By Line'!$E$14,0,MIN(D1977-'Line By Line'!$E$14,'Line By Line'!$E$16))</f>
        <v>12000</v>
      </c>
      <c r="F1977" s="52">
        <f t="shared" si="3"/>
        <v>0</v>
      </c>
      <c r="G1977" s="51" t="str">
        <f t="shared" si="4"/>
        <v>50% of All SS</v>
      </c>
      <c r="H1977" s="51">
        <f>IF('Line By Line'!$E$14&lt;D1977,D1977-'Line By Line'!$E$14-E1977,0)</f>
        <v>874000</v>
      </c>
      <c r="I1977" s="52">
        <f>H1977*'SS taxation calculator'!$E$32</f>
        <v>742900</v>
      </c>
      <c r="J1977" s="52">
        <f t="shared" si="5"/>
        <v>0</v>
      </c>
      <c r="K1977" s="204" t="str">
        <f t="shared" si="6"/>
        <v>#DIV/0!</v>
      </c>
      <c r="L1977" s="54" t="str">
        <f>CONCATENATE("Adding $",ROUND(B1977/1000,1),"K actually added $",ROUND((B1977+(J1977-'SS taxation calculator'!$G$8))/1000,1),"K")</f>
        <v>Adding $918K actually added $918K</v>
      </c>
      <c r="M1977" s="61">
        <f>'SS taxation calculator'!$C$7+'SS taxation calculator'!$C$8+'SS taxation calculator'!$C$9+B1977</f>
        <v>918000</v>
      </c>
      <c r="N1977" s="55">
        <f>J1977+B1977+'SS taxation calculator'!$C$7</f>
        <v>918000</v>
      </c>
      <c r="O1977" s="55">
        <f t="shared" si="15"/>
        <v>31500</v>
      </c>
      <c r="P1977" s="132">
        <f>VLOOKUP('SS taxation calculator'!$C$12,'SS taxation calculator'!$BC$6:$BF$16,3,FALSE)</f>
        <v>0</v>
      </c>
      <c r="Q1977" s="132">
        <f>VLOOKUP('SS taxation calculator'!$C$12,'SS taxation calculator'!$BC$6:$BF$16,4,FALSE)</f>
        <v>0</v>
      </c>
      <c r="R1977" s="132">
        <f t="shared" si="8"/>
        <v>1</v>
      </c>
      <c r="S1977" s="205">
        <f>VLOOKUP('SS taxation calculator'!$C$12,'SS taxation calculator'!$BC$6:$BF$16,2,FALSE)</f>
        <v>0</v>
      </c>
      <c r="T1977" s="132">
        <f t="shared" si="9"/>
        <v>0</v>
      </c>
    </row>
    <row r="1978" ht="15.75" customHeight="1">
      <c r="A1978" s="55">
        <f t="shared" si="19"/>
        <v>887500</v>
      </c>
      <c r="B1978" s="52">
        <f t="shared" si="14"/>
        <v>919000</v>
      </c>
      <c r="C1978" s="51">
        <f>'SS taxation calculator'!$G$7</f>
        <v>0</v>
      </c>
      <c r="D1978" s="52">
        <f>'SS taxation calculator'!$C$7+B1978+'SS taxation calculator'!$C$8+'SS taxation calculator'!$C$9*0.5-'Line By Line'!$E$12</f>
        <v>919000</v>
      </c>
      <c r="E1978" s="52">
        <f>IF(D1978&lt;'Line By Line'!$E$14,0,MIN(D1978-'Line By Line'!$E$14,'Line By Line'!$E$16))</f>
        <v>12000</v>
      </c>
      <c r="F1978" s="52">
        <f t="shared" si="3"/>
        <v>0</v>
      </c>
      <c r="G1978" s="51" t="str">
        <f t="shared" si="4"/>
        <v>50% of All SS</v>
      </c>
      <c r="H1978" s="51">
        <f>IF('Line By Line'!$E$14&lt;D1978,D1978-'Line By Line'!$E$14-E1978,0)</f>
        <v>875000</v>
      </c>
      <c r="I1978" s="52">
        <f>H1978*'SS taxation calculator'!$E$32</f>
        <v>743750</v>
      </c>
      <c r="J1978" s="52">
        <f t="shared" si="5"/>
        <v>0</v>
      </c>
      <c r="K1978" s="204" t="str">
        <f t="shared" si="6"/>
        <v>#DIV/0!</v>
      </c>
      <c r="L1978" s="54" t="str">
        <f>CONCATENATE("Adding $",ROUND(B1978/1000,1),"K actually added $",ROUND((B1978+(J1978-'SS taxation calculator'!$G$8))/1000,1),"K")</f>
        <v>Adding $919K actually added $919K</v>
      </c>
      <c r="M1978" s="61">
        <f>'SS taxation calculator'!$C$7+'SS taxation calculator'!$C$8+'SS taxation calculator'!$C$9+B1978</f>
        <v>919000</v>
      </c>
      <c r="N1978" s="55">
        <f>J1978+B1978+'SS taxation calculator'!$C$7</f>
        <v>919000</v>
      </c>
      <c r="O1978" s="55">
        <f t="shared" si="15"/>
        <v>31500</v>
      </c>
      <c r="P1978" s="132">
        <f>VLOOKUP('SS taxation calculator'!$C$12,'SS taxation calculator'!$BC$6:$BF$16,3,FALSE)</f>
        <v>0</v>
      </c>
      <c r="Q1978" s="132">
        <f>VLOOKUP('SS taxation calculator'!$C$12,'SS taxation calculator'!$BC$6:$BF$16,4,FALSE)</f>
        <v>0</v>
      </c>
      <c r="R1978" s="132">
        <f t="shared" si="8"/>
        <v>1</v>
      </c>
      <c r="S1978" s="205">
        <f>VLOOKUP('SS taxation calculator'!$C$12,'SS taxation calculator'!$BC$6:$BF$16,2,FALSE)</f>
        <v>0</v>
      </c>
      <c r="T1978" s="132">
        <f t="shared" si="9"/>
        <v>0</v>
      </c>
    </row>
    <row r="1979" ht="15.75" customHeight="1">
      <c r="A1979" s="55">
        <f t="shared" si="19"/>
        <v>888500</v>
      </c>
      <c r="B1979" s="52">
        <f t="shared" si="14"/>
        <v>920000</v>
      </c>
      <c r="C1979" s="51">
        <f>'SS taxation calculator'!$G$7</f>
        <v>0</v>
      </c>
      <c r="D1979" s="52">
        <f>'SS taxation calculator'!$C$7+B1979+'SS taxation calculator'!$C$8+'SS taxation calculator'!$C$9*0.5-'Line By Line'!$E$12</f>
        <v>920000</v>
      </c>
      <c r="E1979" s="52">
        <f>IF(D1979&lt;'Line By Line'!$E$14,0,MIN(D1979-'Line By Line'!$E$14,'Line By Line'!$E$16))</f>
        <v>12000</v>
      </c>
      <c r="F1979" s="52">
        <f t="shared" si="3"/>
        <v>0</v>
      </c>
      <c r="G1979" s="51" t="str">
        <f t="shared" si="4"/>
        <v>50% of All SS</v>
      </c>
      <c r="H1979" s="51">
        <f>IF('Line By Line'!$E$14&lt;D1979,D1979-'Line By Line'!$E$14-E1979,0)</f>
        <v>876000</v>
      </c>
      <c r="I1979" s="52">
        <f>H1979*'SS taxation calculator'!$E$32</f>
        <v>744600</v>
      </c>
      <c r="J1979" s="52">
        <f t="shared" si="5"/>
        <v>0</v>
      </c>
      <c r="K1979" s="204" t="str">
        <f t="shared" si="6"/>
        <v>#DIV/0!</v>
      </c>
      <c r="L1979" s="54" t="str">
        <f>CONCATENATE("Adding $",ROUND(B1979/1000,1),"K actually added $",ROUND((B1979+(J1979-'SS taxation calculator'!$G$8))/1000,1),"K")</f>
        <v>Adding $920K actually added $920K</v>
      </c>
      <c r="M1979" s="61">
        <f>'SS taxation calculator'!$C$7+'SS taxation calculator'!$C$8+'SS taxation calculator'!$C$9+B1979</f>
        <v>920000</v>
      </c>
      <c r="N1979" s="55">
        <f>J1979+B1979+'SS taxation calculator'!$C$7</f>
        <v>920000</v>
      </c>
      <c r="O1979" s="55">
        <f t="shared" si="15"/>
        <v>31500</v>
      </c>
      <c r="P1979" s="132">
        <f>VLOOKUP('SS taxation calculator'!$C$12,'SS taxation calculator'!$BC$6:$BF$16,3,FALSE)</f>
        <v>0</v>
      </c>
      <c r="Q1979" s="132">
        <f>VLOOKUP('SS taxation calculator'!$C$12,'SS taxation calculator'!$BC$6:$BF$16,4,FALSE)</f>
        <v>0</v>
      </c>
      <c r="R1979" s="132">
        <f t="shared" si="8"/>
        <v>1</v>
      </c>
      <c r="S1979" s="205">
        <f>VLOOKUP('SS taxation calculator'!$C$12,'SS taxation calculator'!$BC$6:$BF$16,2,FALSE)</f>
        <v>0</v>
      </c>
      <c r="T1979" s="132">
        <f t="shared" si="9"/>
        <v>0</v>
      </c>
    </row>
    <row r="1980" ht="15.75" customHeight="1">
      <c r="A1980" s="55">
        <f t="shared" si="19"/>
        <v>889500</v>
      </c>
      <c r="B1980" s="52">
        <f t="shared" si="14"/>
        <v>921000</v>
      </c>
      <c r="C1980" s="51">
        <f>'SS taxation calculator'!$G$7</f>
        <v>0</v>
      </c>
      <c r="D1980" s="52">
        <f>'SS taxation calculator'!$C$7+B1980+'SS taxation calculator'!$C$8+'SS taxation calculator'!$C$9*0.5-'Line By Line'!$E$12</f>
        <v>921000</v>
      </c>
      <c r="E1980" s="52">
        <f>IF(D1980&lt;'Line By Line'!$E$14,0,MIN(D1980-'Line By Line'!$E$14,'Line By Line'!$E$16))</f>
        <v>12000</v>
      </c>
      <c r="F1980" s="52">
        <f t="shared" si="3"/>
        <v>0</v>
      </c>
      <c r="G1980" s="51" t="str">
        <f t="shared" si="4"/>
        <v>50% of All SS</v>
      </c>
      <c r="H1980" s="51">
        <f>IF('Line By Line'!$E$14&lt;D1980,D1980-'Line By Line'!$E$14-E1980,0)</f>
        <v>877000</v>
      </c>
      <c r="I1980" s="52">
        <f>H1980*'SS taxation calculator'!$E$32</f>
        <v>745450</v>
      </c>
      <c r="J1980" s="52">
        <f t="shared" si="5"/>
        <v>0</v>
      </c>
      <c r="K1980" s="204" t="str">
        <f t="shared" si="6"/>
        <v>#DIV/0!</v>
      </c>
      <c r="L1980" s="54" t="str">
        <f>CONCATENATE("Adding $",ROUND(B1980/1000,1),"K actually added $",ROUND((B1980+(J1980-'SS taxation calculator'!$G$8))/1000,1),"K")</f>
        <v>Adding $921K actually added $921K</v>
      </c>
      <c r="M1980" s="61">
        <f>'SS taxation calculator'!$C$7+'SS taxation calculator'!$C$8+'SS taxation calculator'!$C$9+B1980</f>
        <v>921000</v>
      </c>
      <c r="N1980" s="55">
        <f>J1980+B1980+'SS taxation calculator'!$C$7</f>
        <v>921000</v>
      </c>
      <c r="O1980" s="55">
        <f t="shared" si="15"/>
        <v>31500</v>
      </c>
      <c r="P1980" s="132">
        <f>VLOOKUP('SS taxation calculator'!$C$12,'SS taxation calculator'!$BC$6:$BF$16,3,FALSE)</f>
        <v>0</v>
      </c>
      <c r="Q1980" s="132">
        <f>VLOOKUP('SS taxation calculator'!$C$12,'SS taxation calculator'!$BC$6:$BF$16,4,FALSE)</f>
        <v>0</v>
      </c>
      <c r="R1980" s="132">
        <f t="shared" si="8"/>
        <v>1</v>
      </c>
      <c r="S1980" s="205">
        <f>VLOOKUP('SS taxation calculator'!$C$12,'SS taxation calculator'!$BC$6:$BF$16,2,FALSE)</f>
        <v>0</v>
      </c>
      <c r="T1980" s="132">
        <f t="shared" si="9"/>
        <v>0</v>
      </c>
    </row>
    <row r="1981" ht="15.75" customHeight="1">
      <c r="A1981" s="55">
        <f t="shared" si="19"/>
        <v>890500</v>
      </c>
      <c r="B1981" s="52">
        <f t="shared" si="14"/>
        <v>922000</v>
      </c>
      <c r="C1981" s="51">
        <f>'SS taxation calculator'!$G$7</f>
        <v>0</v>
      </c>
      <c r="D1981" s="52">
        <f>'SS taxation calculator'!$C$7+B1981+'SS taxation calculator'!$C$8+'SS taxation calculator'!$C$9*0.5-'Line By Line'!$E$12</f>
        <v>922000</v>
      </c>
      <c r="E1981" s="52">
        <f>IF(D1981&lt;'Line By Line'!$E$14,0,MIN(D1981-'Line By Line'!$E$14,'Line By Line'!$E$16))</f>
        <v>12000</v>
      </c>
      <c r="F1981" s="52">
        <f t="shared" si="3"/>
        <v>0</v>
      </c>
      <c r="G1981" s="51" t="str">
        <f t="shared" si="4"/>
        <v>50% of All SS</v>
      </c>
      <c r="H1981" s="51">
        <f>IF('Line By Line'!$E$14&lt;D1981,D1981-'Line By Line'!$E$14-E1981,0)</f>
        <v>878000</v>
      </c>
      <c r="I1981" s="52">
        <f>H1981*'SS taxation calculator'!$E$32</f>
        <v>746300</v>
      </c>
      <c r="J1981" s="52">
        <f t="shared" si="5"/>
        <v>0</v>
      </c>
      <c r="K1981" s="204" t="str">
        <f t="shared" si="6"/>
        <v>#DIV/0!</v>
      </c>
      <c r="L1981" s="54" t="str">
        <f>CONCATENATE("Adding $",ROUND(B1981/1000,1),"K actually added $",ROUND((B1981+(J1981-'SS taxation calculator'!$G$8))/1000,1),"K")</f>
        <v>Adding $922K actually added $922K</v>
      </c>
      <c r="M1981" s="61">
        <f>'SS taxation calculator'!$C$7+'SS taxation calculator'!$C$8+'SS taxation calculator'!$C$9+B1981</f>
        <v>922000</v>
      </c>
      <c r="N1981" s="55">
        <f>J1981+B1981+'SS taxation calculator'!$C$7</f>
        <v>922000</v>
      </c>
      <c r="O1981" s="55">
        <f t="shared" si="15"/>
        <v>31500</v>
      </c>
      <c r="P1981" s="132">
        <f>VLOOKUP('SS taxation calculator'!$C$12,'SS taxation calculator'!$BC$6:$BF$16,3,FALSE)</f>
        <v>0</v>
      </c>
      <c r="Q1981" s="132">
        <f>VLOOKUP('SS taxation calculator'!$C$12,'SS taxation calculator'!$BC$6:$BF$16,4,FALSE)</f>
        <v>0</v>
      </c>
      <c r="R1981" s="132">
        <f t="shared" si="8"/>
        <v>1</v>
      </c>
      <c r="S1981" s="205">
        <f>VLOOKUP('SS taxation calculator'!$C$12,'SS taxation calculator'!$BC$6:$BF$16,2,FALSE)</f>
        <v>0</v>
      </c>
      <c r="T1981" s="132">
        <f t="shared" si="9"/>
        <v>0</v>
      </c>
    </row>
    <row r="1982" ht="15.75" customHeight="1">
      <c r="A1982" s="55">
        <f t="shared" si="19"/>
        <v>891500</v>
      </c>
      <c r="B1982" s="52">
        <f t="shared" si="14"/>
        <v>923000</v>
      </c>
      <c r="C1982" s="51">
        <f>'SS taxation calculator'!$G$7</f>
        <v>0</v>
      </c>
      <c r="D1982" s="52">
        <f>'SS taxation calculator'!$C$7+B1982+'SS taxation calculator'!$C$8+'SS taxation calculator'!$C$9*0.5-'Line By Line'!$E$12</f>
        <v>923000</v>
      </c>
      <c r="E1982" s="52">
        <f>IF(D1982&lt;'Line By Line'!$E$14,0,MIN(D1982-'Line By Line'!$E$14,'Line By Line'!$E$16))</f>
        <v>12000</v>
      </c>
      <c r="F1982" s="52">
        <f t="shared" si="3"/>
        <v>0</v>
      </c>
      <c r="G1982" s="51" t="str">
        <f t="shared" si="4"/>
        <v>50% of All SS</v>
      </c>
      <c r="H1982" s="51">
        <f>IF('Line By Line'!$E$14&lt;D1982,D1982-'Line By Line'!$E$14-E1982,0)</f>
        <v>879000</v>
      </c>
      <c r="I1982" s="52">
        <f>H1982*'SS taxation calculator'!$E$32</f>
        <v>747150</v>
      </c>
      <c r="J1982" s="52">
        <f t="shared" si="5"/>
        <v>0</v>
      </c>
      <c r="K1982" s="204" t="str">
        <f t="shared" si="6"/>
        <v>#DIV/0!</v>
      </c>
      <c r="L1982" s="54" t="str">
        <f>CONCATENATE("Adding $",ROUND(B1982/1000,1),"K actually added $",ROUND((B1982+(J1982-'SS taxation calculator'!$G$8))/1000,1),"K")</f>
        <v>Adding $923K actually added $923K</v>
      </c>
      <c r="M1982" s="61">
        <f>'SS taxation calculator'!$C$7+'SS taxation calculator'!$C$8+'SS taxation calculator'!$C$9+B1982</f>
        <v>923000</v>
      </c>
      <c r="N1982" s="55">
        <f>J1982+B1982+'SS taxation calculator'!$C$7</f>
        <v>923000</v>
      </c>
      <c r="O1982" s="55">
        <f t="shared" si="15"/>
        <v>31500</v>
      </c>
      <c r="P1982" s="132">
        <f>VLOOKUP('SS taxation calculator'!$C$12,'SS taxation calculator'!$BC$6:$BF$16,3,FALSE)</f>
        <v>0</v>
      </c>
      <c r="Q1982" s="132">
        <f>VLOOKUP('SS taxation calculator'!$C$12,'SS taxation calculator'!$BC$6:$BF$16,4,FALSE)</f>
        <v>0</v>
      </c>
      <c r="R1982" s="132">
        <f t="shared" si="8"/>
        <v>1</v>
      </c>
      <c r="S1982" s="205">
        <f>VLOOKUP('SS taxation calculator'!$C$12,'SS taxation calculator'!$BC$6:$BF$16,2,FALSE)</f>
        <v>0</v>
      </c>
      <c r="T1982" s="132">
        <f t="shared" si="9"/>
        <v>0</v>
      </c>
    </row>
    <row r="1983" ht="15.75" customHeight="1">
      <c r="A1983" s="55">
        <f t="shared" si="19"/>
        <v>892500</v>
      </c>
      <c r="B1983" s="52">
        <f t="shared" si="14"/>
        <v>924000</v>
      </c>
      <c r="C1983" s="51">
        <f>'SS taxation calculator'!$G$7</f>
        <v>0</v>
      </c>
      <c r="D1983" s="52">
        <f>'SS taxation calculator'!$C$7+B1983+'SS taxation calculator'!$C$8+'SS taxation calculator'!$C$9*0.5-'Line By Line'!$E$12</f>
        <v>924000</v>
      </c>
      <c r="E1983" s="52">
        <f>IF(D1983&lt;'Line By Line'!$E$14,0,MIN(D1983-'Line By Line'!$E$14,'Line By Line'!$E$16))</f>
        <v>12000</v>
      </c>
      <c r="F1983" s="52">
        <f t="shared" si="3"/>
        <v>0</v>
      </c>
      <c r="G1983" s="51" t="str">
        <f t="shared" si="4"/>
        <v>50% of All SS</v>
      </c>
      <c r="H1983" s="51">
        <f>IF('Line By Line'!$E$14&lt;D1983,D1983-'Line By Line'!$E$14-E1983,0)</f>
        <v>880000</v>
      </c>
      <c r="I1983" s="52">
        <f>H1983*'SS taxation calculator'!$E$32</f>
        <v>748000</v>
      </c>
      <c r="J1983" s="52">
        <f t="shared" si="5"/>
        <v>0</v>
      </c>
      <c r="K1983" s="204" t="str">
        <f t="shared" si="6"/>
        <v>#DIV/0!</v>
      </c>
      <c r="L1983" s="54" t="str">
        <f>CONCATENATE("Adding $",ROUND(B1983/1000,1),"K actually added $",ROUND((B1983+(J1983-'SS taxation calculator'!$G$8))/1000,1),"K")</f>
        <v>Adding $924K actually added $924K</v>
      </c>
      <c r="M1983" s="61">
        <f>'SS taxation calculator'!$C$7+'SS taxation calculator'!$C$8+'SS taxation calculator'!$C$9+B1983</f>
        <v>924000</v>
      </c>
      <c r="N1983" s="55">
        <f>J1983+B1983+'SS taxation calculator'!$C$7</f>
        <v>924000</v>
      </c>
      <c r="O1983" s="55">
        <f t="shared" si="15"/>
        <v>31500</v>
      </c>
      <c r="P1983" s="132">
        <f>VLOOKUP('SS taxation calculator'!$C$12,'SS taxation calculator'!$BC$6:$BF$16,3,FALSE)</f>
        <v>0</v>
      </c>
      <c r="Q1983" s="132">
        <f>VLOOKUP('SS taxation calculator'!$C$12,'SS taxation calculator'!$BC$6:$BF$16,4,FALSE)</f>
        <v>0</v>
      </c>
      <c r="R1983" s="132">
        <f t="shared" si="8"/>
        <v>1</v>
      </c>
      <c r="S1983" s="205">
        <f>VLOOKUP('SS taxation calculator'!$C$12,'SS taxation calculator'!$BC$6:$BF$16,2,FALSE)</f>
        <v>0</v>
      </c>
      <c r="T1983" s="132">
        <f t="shared" si="9"/>
        <v>0</v>
      </c>
    </row>
    <row r="1984" ht="15.75" customHeight="1">
      <c r="A1984" s="55">
        <f t="shared" si="19"/>
        <v>893500</v>
      </c>
      <c r="B1984" s="52">
        <f t="shared" si="14"/>
        <v>925000</v>
      </c>
      <c r="C1984" s="51">
        <f>'SS taxation calculator'!$G$7</f>
        <v>0</v>
      </c>
      <c r="D1984" s="52">
        <f>'SS taxation calculator'!$C$7+B1984+'SS taxation calculator'!$C$8+'SS taxation calculator'!$C$9*0.5-'Line By Line'!$E$12</f>
        <v>925000</v>
      </c>
      <c r="E1984" s="52">
        <f>IF(D1984&lt;'Line By Line'!$E$14,0,MIN(D1984-'Line By Line'!$E$14,'Line By Line'!$E$16))</f>
        <v>12000</v>
      </c>
      <c r="F1984" s="52">
        <f t="shared" si="3"/>
        <v>0</v>
      </c>
      <c r="G1984" s="51" t="str">
        <f t="shared" si="4"/>
        <v>50% of All SS</v>
      </c>
      <c r="H1984" s="51">
        <f>IF('Line By Line'!$E$14&lt;D1984,D1984-'Line By Line'!$E$14-E1984,0)</f>
        <v>881000</v>
      </c>
      <c r="I1984" s="52">
        <f>H1984*'SS taxation calculator'!$E$32</f>
        <v>748850</v>
      </c>
      <c r="J1984" s="52">
        <f t="shared" si="5"/>
        <v>0</v>
      </c>
      <c r="K1984" s="204" t="str">
        <f t="shared" si="6"/>
        <v>#DIV/0!</v>
      </c>
      <c r="L1984" s="54" t="str">
        <f>CONCATENATE("Adding $",ROUND(B1984/1000,1),"K actually added $",ROUND((B1984+(J1984-'SS taxation calculator'!$G$8))/1000,1),"K")</f>
        <v>Adding $925K actually added $925K</v>
      </c>
      <c r="M1984" s="61">
        <f>'SS taxation calculator'!$C$7+'SS taxation calculator'!$C$8+'SS taxation calculator'!$C$9+B1984</f>
        <v>925000</v>
      </c>
      <c r="N1984" s="55">
        <f>J1984+B1984+'SS taxation calculator'!$C$7</f>
        <v>925000</v>
      </c>
      <c r="O1984" s="55">
        <f t="shared" si="15"/>
        <v>31500</v>
      </c>
      <c r="P1984" s="132">
        <f>VLOOKUP('SS taxation calculator'!$C$12,'SS taxation calculator'!$BC$6:$BF$16,3,FALSE)</f>
        <v>0</v>
      </c>
      <c r="Q1984" s="132">
        <f>VLOOKUP('SS taxation calculator'!$C$12,'SS taxation calculator'!$BC$6:$BF$16,4,FALSE)</f>
        <v>0</v>
      </c>
      <c r="R1984" s="132">
        <f t="shared" si="8"/>
        <v>1</v>
      </c>
      <c r="S1984" s="205">
        <f>VLOOKUP('SS taxation calculator'!$C$12,'SS taxation calculator'!$BC$6:$BF$16,2,FALSE)</f>
        <v>0</v>
      </c>
      <c r="T1984" s="132">
        <f t="shared" si="9"/>
        <v>0</v>
      </c>
    </row>
    <row r="1985" ht="15.75" customHeight="1">
      <c r="A1985" s="55">
        <f t="shared" si="19"/>
        <v>894500</v>
      </c>
      <c r="B1985" s="52">
        <f t="shared" si="14"/>
        <v>926000</v>
      </c>
      <c r="C1985" s="51">
        <f>'SS taxation calculator'!$G$7</f>
        <v>0</v>
      </c>
      <c r="D1985" s="52">
        <f>'SS taxation calculator'!$C$7+B1985+'SS taxation calculator'!$C$8+'SS taxation calculator'!$C$9*0.5-'Line By Line'!$E$12</f>
        <v>926000</v>
      </c>
      <c r="E1985" s="52">
        <f>IF(D1985&lt;'Line By Line'!$E$14,0,MIN(D1985-'Line By Line'!$E$14,'Line By Line'!$E$16))</f>
        <v>12000</v>
      </c>
      <c r="F1985" s="52">
        <f t="shared" si="3"/>
        <v>0</v>
      </c>
      <c r="G1985" s="51" t="str">
        <f t="shared" si="4"/>
        <v>50% of All SS</v>
      </c>
      <c r="H1985" s="51">
        <f>IF('Line By Line'!$E$14&lt;D1985,D1985-'Line By Line'!$E$14-E1985,0)</f>
        <v>882000</v>
      </c>
      <c r="I1985" s="52">
        <f>H1985*'SS taxation calculator'!$E$32</f>
        <v>749700</v>
      </c>
      <c r="J1985" s="52">
        <f t="shared" si="5"/>
        <v>0</v>
      </c>
      <c r="K1985" s="204" t="str">
        <f t="shared" si="6"/>
        <v>#DIV/0!</v>
      </c>
      <c r="L1985" s="54" t="str">
        <f>CONCATENATE("Adding $",ROUND(B1985/1000,1),"K actually added $",ROUND((B1985+(J1985-'SS taxation calculator'!$G$8))/1000,1),"K")</f>
        <v>Adding $926K actually added $926K</v>
      </c>
      <c r="M1985" s="61">
        <f>'SS taxation calculator'!$C$7+'SS taxation calculator'!$C$8+'SS taxation calculator'!$C$9+B1985</f>
        <v>926000</v>
      </c>
      <c r="N1985" s="55">
        <f>J1985+B1985+'SS taxation calculator'!$C$7</f>
        <v>926000</v>
      </c>
      <c r="O1985" s="55">
        <f t="shared" si="15"/>
        <v>31500</v>
      </c>
      <c r="P1985" s="132">
        <f>VLOOKUP('SS taxation calculator'!$C$12,'SS taxation calculator'!$BC$6:$BF$16,3,FALSE)</f>
        <v>0</v>
      </c>
      <c r="Q1985" s="132">
        <f>VLOOKUP('SS taxation calculator'!$C$12,'SS taxation calculator'!$BC$6:$BF$16,4,FALSE)</f>
        <v>0</v>
      </c>
      <c r="R1985" s="132">
        <f t="shared" si="8"/>
        <v>1</v>
      </c>
      <c r="S1985" s="205">
        <f>VLOOKUP('SS taxation calculator'!$C$12,'SS taxation calculator'!$BC$6:$BF$16,2,FALSE)</f>
        <v>0</v>
      </c>
      <c r="T1985" s="132">
        <f t="shared" si="9"/>
        <v>0</v>
      </c>
    </row>
    <row r="1986" ht="15.75" customHeight="1">
      <c r="A1986" s="55">
        <f t="shared" si="19"/>
        <v>895500</v>
      </c>
      <c r="B1986" s="52">
        <f t="shared" si="14"/>
        <v>927000</v>
      </c>
      <c r="C1986" s="51">
        <f>'SS taxation calculator'!$G$7</f>
        <v>0</v>
      </c>
      <c r="D1986" s="52">
        <f>'SS taxation calculator'!$C$7+B1986+'SS taxation calculator'!$C$8+'SS taxation calculator'!$C$9*0.5-'Line By Line'!$E$12</f>
        <v>927000</v>
      </c>
      <c r="E1986" s="52">
        <f>IF(D1986&lt;'Line By Line'!$E$14,0,MIN(D1986-'Line By Line'!$E$14,'Line By Line'!$E$16))</f>
        <v>12000</v>
      </c>
      <c r="F1986" s="52">
        <f t="shared" si="3"/>
        <v>0</v>
      </c>
      <c r="G1986" s="51" t="str">
        <f t="shared" si="4"/>
        <v>50% of All SS</v>
      </c>
      <c r="H1986" s="51">
        <f>IF('Line By Line'!$E$14&lt;D1986,D1986-'Line By Line'!$E$14-E1986,0)</f>
        <v>883000</v>
      </c>
      <c r="I1986" s="52">
        <f>H1986*'SS taxation calculator'!$E$32</f>
        <v>750550</v>
      </c>
      <c r="J1986" s="52">
        <f t="shared" si="5"/>
        <v>0</v>
      </c>
      <c r="K1986" s="204" t="str">
        <f t="shared" si="6"/>
        <v>#DIV/0!</v>
      </c>
      <c r="L1986" s="54" t="str">
        <f>CONCATENATE("Adding $",ROUND(B1986/1000,1),"K actually added $",ROUND((B1986+(J1986-'SS taxation calculator'!$G$8))/1000,1),"K")</f>
        <v>Adding $927K actually added $927K</v>
      </c>
      <c r="M1986" s="61">
        <f>'SS taxation calculator'!$C$7+'SS taxation calculator'!$C$8+'SS taxation calculator'!$C$9+B1986</f>
        <v>927000</v>
      </c>
      <c r="N1986" s="55">
        <f>J1986+B1986+'SS taxation calculator'!$C$7</f>
        <v>927000</v>
      </c>
      <c r="O1986" s="55">
        <f t="shared" si="15"/>
        <v>31500</v>
      </c>
      <c r="P1986" s="132">
        <f>VLOOKUP('SS taxation calculator'!$C$12,'SS taxation calculator'!$BC$6:$BF$16,3,FALSE)</f>
        <v>0</v>
      </c>
      <c r="Q1986" s="132">
        <f>VLOOKUP('SS taxation calculator'!$C$12,'SS taxation calculator'!$BC$6:$BF$16,4,FALSE)</f>
        <v>0</v>
      </c>
      <c r="R1986" s="132">
        <f t="shared" si="8"/>
        <v>1</v>
      </c>
      <c r="S1986" s="205">
        <f>VLOOKUP('SS taxation calculator'!$C$12,'SS taxation calculator'!$BC$6:$BF$16,2,FALSE)</f>
        <v>0</v>
      </c>
      <c r="T1986" s="132">
        <f t="shared" si="9"/>
        <v>0</v>
      </c>
    </row>
    <row r="1987" ht="15.75" customHeight="1">
      <c r="A1987" s="55">
        <f t="shared" si="19"/>
        <v>896500</v>
      </c>
      <c r="B1987" s="52">
        <f t="shared" si="14"/>
        <v>928000</v>
      </c>
      <c r="C1987" s="51">
        <f>'SS taxation calculator'!$G$7</f>
        <v>0</v>
      </c>
      <c r="D1987" s="52">
        <f>'SS taxation calculator'!$C$7+B1987+'SS taxation calculator'!$C$8+'SS taxation calculator'!$C$9*0.5-'Line By Line'!$E$12</f>
        <v>928000</v>
      </c>
      <c r="E1987" s="52">
        <f>IF(D1987&lt;'Line By Line'!$E$14,0,MIN(D1987-'Line By Line'!$E$14,'Line By Line'!$E$16))</f>
        <v>12000</v>
      </c>
      <c r="F1987" s="52">
        <f t="shared" si="3"/>
        <v>0</v>
      </c>
      <c r="G1987" s="51" t="str">
        <f t="shared" si="4"/>
        <v>50% of All SS</v>
      </c>
      <c r="H1987" s="51">
        <f>IF('Line By Line'!$E$14&lt;D1987,D1987-'Line By Line'!$E$14-E1987,0)</f>
        <v>884000</v>
      </c>
      <c r="I1987" s="52">
        <f>H1987*'SS taxation calculator'!$E$32</f>
        <v>751400</v>
      </c>
      <c r="J1987" s="52">
        <f t="shared" si="5"/>
        <v>0</v>
      </c>
      <c r="K1987" s="204" t="str">
        <f t="shared" si="6"/>
        <v>#DIV/0!</v>
      </c>
      <c r="L1987" s="54" t="str">
        <f>CONCATENATE("Adding $",ROUND(B1987/1000,1),"K actually added $",ROUND((B1987+(J1987-'SS taxation calculator'!$G$8))/1000,1),"K")</f>
        <v>Adding $928K actually added $928K</v>
      </c>
      <c r="M1987" s="61">
        <f>'SS taxation calculator'!$C$7+'SS taxation calculator'!$C$8+'SS taxation calculator'!$C$9+B1987</f>
        <v>928000</v>
      </c>
      <c r="N1987" s="55">
        <f>J1987+B1987+'SS taxation calculator'!$C$7</f>
        <v>928000</v>
      </c>
      <c r="O1987" s="55">
        <f t="shared" si="15"/>
        <v>31500</v>
      </c>
      <c r="P1987" s="132">
        <f>VLOOKUP('SS taxation calculator'!$C$12,'SS taxation calculator'!$BC$6:$BF$16,3,FALSE)</f>
        <v>0</v>
      </c>
      <c r="Q1987" s="132">
        <f>VLOOKUP('SS taxation calculator'!$C$12,'SS taxation calculator'!$BC$6:$BF$16,4,FALSE)</f>
        <v>0</v>
      </c>
      <c r="R1987" s="132">
        <f t="shared" si="8"/>
        <v>1</v>
      </c>
      <c r="S1987" s="205">
        <f>VLOOKUP('SS taxation calculator'!$C$12,'SS taxation calculator'!$BC$6:$BF$16,2,FALSE)</f>
        <v>0</v>
      </c>
      <c r="T1987" s="132">
        <f t="shared" si="9"/>
        <v>0</v>
      </c>
    </row>
    <row r="1988" ht="15.75" customHeight="1">
      <c r="A1988" s="55">
        <f t="shared" si="19"/>
        <v>897500</v>
      </c>
      <c r="B1988" s="52">
        <f t="shared" si="14"/>
        <v>929000</v>
      </c>
      <c r="C1988" s="51">
        <f>'SS taxation calculator'!$G$7</f>
        <v>0</v>
      </c>
      <c r="D1988" s="52">
        <f>'SS taxation calculator'!$C$7+B1988+'SS taxation calculator'!$C$8+'SS taxation calculator'!$C$9*0.5-'Line By Line'!$E$12</f>
        <v>929000</v>
      </c>
      <c r="E1988" s="52">
        <f>IF(D1988&lt;'Line By Line'!$E$14,0,MIN(D1988-'Line By Line'!$E$14,'Line By Line'!$E$16))</f>
        <v>12000</v>
      </c>
      <c r="F1988" s="52">
        <f t="shared" si="3"/>
        <v>0</v>
      </c>
      <c r="G1988" s="51" t="str">
        <f t="shared" si="4"/>
        <v>50% of All SS</v>
      </c>
      <c r="H1988" s="51">
        <f>IF('Line By Line'!$E$14&lt;D1988,D1988-'Line By Line'!$E$14-E1988,0)</f>
        <v>885000</v>
      </c>
      <c r="I1988" s="52">
        <f>H1988*'SS taxation calculator'!$E$32</f>
        <v>752250</v>
      </c>
      <c r="J1988" s="52">
        <f t="shared" si="5"/>
        <v>0</v>
      </c>
      <c r="K1988" s="204" t="str">
        <f t="shared" si="6"/>
        <v>#DIV/0!</v>
      </c>
      <c r="L1988" s="54" t="str">
        <f>CONCATENATE("Adding $",ROUND(B1988/1000,1),"K actually added $",ROUND((B1988+(J1988-'SS taxation calculator'!$G$8))/1000,1),"K")</f>
        <v>Adding $929K actually added $929K</v>
      </c>
      <c r="M1988" s="61">
        <f>'SS taxation calculator'!$C$7+'SS taxation calculator'!$C$8+'SS taxation calculator'!$C$9+B1988</f>
        <v>929000</v>
      </c>
      <c r="N1988" s="55">
        <f>J1988+B1988+'SS taxation calculator'!$C$7</f>
        <v>929000</v>
      </c>
      <c r="O1988" s="55">
        <f t="shared" si="15"/>
        <v>31500</v>
      </c>
      <c r="P1988" s="132">
        <f>VLOOKUP('SS taxation calculator'!$C$12,'SS taxation calculator'!$BC$6:$BF$16,3,FALSE)</f>
        <v>0</v>
      </c>
      <c r="Q1988" s="132">
        <f>VLOOKUP('SS taxation calculator'!$C$12,'SS taxation calculator'!$BC$6:$BF$16,4,FALSE)</f>
        <v>0</v>
      </c>
      <c r="R1988" s="132">
        <f t="shared" si="8"/>
        <v>1</v>
      </c>
      <c r="S1988" s="205">
        <f>VLOOKUP('SS taxation calculator'!$C$12,'SS taxation calculator'!$BC$6:$BF$16,2,FALSE)</f>
        <v>0</v>
      </c>
      <c r="T1988" s="132">
        <f t="shared" si="9"/>
        <v>0</v>
      </c>
    </row>
    <row r="1989" ht="15.75" customHeight="1">
      <c r="A1989" s="55">
        <f t="shared" si="19"/>
        <v>898500</v>
      </c>
      <c r="B1989" s="52">
        <f t="shared" si="14"/>
        <v>930000</v>
      </c>
      <c r="C1989" s="51">
        <f>'SS taxation calculator'!$G$7</f>
        <v>0</v>
      </c>
      <c r="D1989" s="52">
        <f>'SS taxation calculator'!$C$7+B1989+'SS taxation calculator'!$C$8+'SS taxation calculator'!$C$9*0.5-'Line By Line'!$E$12</f>
        <v>930000</v>
      </c>
      <c r="E1989" s="52">
        <f>IF(D1989&lt;'Line By Line'!$E$14,0,MIN(D1989-'Line By Line'!$E$14,'Line By Line'!$E$16))</f>
        <v>12000</v>
      </c>
      <c r="F1989" s="52">
        <f t="shared" si="3"/>
        <v>0</v>
      </c>
      <c r="G1989" s="51" t="str">
        <f t="shared" si="4"/>
        <v>50% of All SS</v>
      </c>
      <c r="H1989" s="51">
        <f>IF('Line By Line'!$E$14&lt;D1989,D1989-'Line By Line'!$E$14-E1989,0)</f>
        <v>886000</v>
      </c>
      <c r="I1989" s="52">
        <f>H1989*'SS taxation calculator'!$E$32</f>
        <v>753100</v>
      </c>
      <c r="J1989" s="52">
        <f t="shared" si="5"/>
        <v>0</v>
      </c>
      <c r="K1989" s="204" t="str">
        <f t="shared" si="6"/>
        <v>#DIV/0!</v>
      </c>
      <c r="L1989" s="54" t="str">
        <f>CONCATENATE("Adding $",ROUND(B1989/1000,1),"K actually added $",ROUND((B1989+(J1989-'SS taxation calculator'!$G$8))/1000,1),"K")</f>
        <v>Adding $930K actually added $930K</v>
      </c>
      <c r="M1989" s="61">
        <f>'SS taxation calculator'!$C$7+'SS taxation calculator'!$C$8+'SS taxation calculator'!$C$9+B1989</f>
        <v>930000</v>
      </c>
      <c r="N1989" s="55">
        <f>J1989+B1989+'SS taxation calculator'!$C$7</f>
        <v>930000</v>
      </c>
      <c r="O1989" s="55">
        <f t="shared" si="15"/>
        <v>31500</v>
      </c>
      <c r="P1989" s="132">
        <f>VLOOKUP('SS taxation calculator'!$C$12,'SS taxation calculator'!$BC$6:$BF$16,3,FALSE)</f>
        <v>0</v>
      </c>
      <c r="Q1989" s="132">
        <f>VLOOKUP('SS taxation calculator'!$C$12,'SS taxation calculator'!$BC$6:$BF$16,4,FALSE)</f>
        <v>0</v>
      </c>
      <c r="R1989" s="132">
        <f t="shared" si="8"/>
        <v>1</v>
      </c>
      <c r="S1989" s="205">
        <f>VLOOKUP('SS taxation calculator'!$C$12,'SS taxation calculator'!$BC$6:$BF$16,2,FALSE)</f>
        <v>0</v>
      </c>
      <c r="T1989" s="132">
        <f t="shared" si="9"/>
        <v>0</v>
      </c>
    </row>
    <row r="1990" ht="15.75" customHeight="1">
      <c r="A1990" s="55">
        <f t="shared" si="19"/>
        <v>899500</v>
      </c>
      <c r="B1990" s="52">
        <f t="shared" si="14"/>
        <v>931000</v>
      </c>
      <c r="C1990" s="51">
        <f>'SS taxation calculator'!$G$7</f>
        <v>0</v>
      </c>
      <c r="D1990" s="52">
        <f>'SS taxation calculator'!$C$7+B1990+'SS taxation calculator'!$C$8+'SS taxation calculator'!$C$9*0.5-'Line By Line'!$E$12</f>
        <v>931000</v>
      </c>
      <c r="E1990" s="52">
        <f>IF(D1990&lt;'Line By Line'!$E$14,0,MIN(D1990-'Line By Line'!$E$14,'Line By Line'!$E$16))</f>
        <v>12000</v>
      </c>
      <c r="F1990" s="52">
        <f t="shared" si="3"/>
        <v>0</v>
      </c>
      <c r="G1990" s="51" t="str">
        <f t="shared" si="4"/>
        <v>50% of All SS</v>
      </c>
      <c r="H1990" s="51">
        <f>IF('Line By Line'!$E$14&lt;D1990,D1990-'Line By Line'!$E$14-E1990,0)</f>
        <v>887000</v>
      </c>
      <c r="I1990" s="52">
        <f>H1990*'SS taxation calculator'!$E$32</f>
        <v>753950</v>
      </c>
      <c r="J1990" s="52">
        <f t="shared" si="5"/>
        <v>0</v>
      </c>
      <c r="K1990" s="204" t="str">
        <f t="shared" si="6"/>
        <v>#DIV/0!</v>
      </c>
      <c r="L1990" s="54" t="str">
        <f>CONCATENATE("Adding $",ROUND(B1990/1000,1),"K actually added $",ROUND((B1990+(J1990-'SS taxation calculator'!$G$8))/1000,1),"K")</f>
        <v>Adding $931K actually added $931K</v>
      </c>
      <c r="M1990" s="61">
        <f>'SS taxation calculator'!$C$7+'SS taxation calculator'!$C$8+'SS taxation calculator'!$C$9+B1990</f>
        <v>931000</v>
      </c>
      <c r="N1990" s="55">
        <f>J1990+B1990+'SS taxation calculator'!$C$7</f>
        <v>931000</v>
      </c>
      <c r="O1990" s="55">
        <f t="shared" si="15"/>
        <v>31500</v>
      </c>
      <c r="P1990" s="132">
        <f>VLOOKUP('SS taxation calculator'!$C$12,'SS taxation calculator'!$BC$6:$BF$16,3,FALSE)</f>
        <v>0</v>
      </c>
      <c r="Q1990" s="132">
        <f>VLOOKUP('SS taxation calculator'!$C$12,'SS taxation calculator'!$BC$6:$BF$16,4,FALSE)</f>
        <v>0</v>
      </c>
      <c r="R1990" s="132">
        <f t="shared" si="8"/>
        <v>1</v>
      </c>
      <c r="S1990" s="205">
        <f>VLOOKUP('SS taxation calculator'!$C$12,'SS taxation calculator'!$BC$6:$BF$16,2,FALSE)</f>
        <v>0</v>
      </c>
      <c r="T1990" s="132">
        <f t="shared" si="9"/>
        <v>0</v>
      </c>
    </row>
    <row r="1991" ht="15.75" customHeight="1">
      <c r="A1991" s="55">
        <f t="shared" si="19"/>
        <v>900500</v>
      </c>
      <c r="B1991" s="52">
        <f t="shared" si="14"/>
        <v>932000</v>
      </c>
      <c r="C1991" s="51">
        <f>'SS taxation calculator'!$G$7</f>
        <v>0</v>
      </c>
      <c r="D1991" s="52">
        <f>'SS taxation calculator'!$C$7+B1991+'SS taxation calculator'!$C$8+'SS taxation calculator'!$C$9*0.5-'Line By Line'!$E$12</f>
        <v>932000</v>
      </c>
      <c r="E1991" s="52">
        <f>IF(D1991&lt;'Line By Line'!$E$14,0,MIN(D1991-'Line By Line'!$E$14,'Line By Line'!$E$16))</f>
        <v>12000</v>
      </c>
      <c r="F1991" s="52">
        <f t="shared" si="3"/>
        <v>0</v>
      </c>
      <c r="G1991" s="51" t="str">
        <f t="shared" si="4"/>
        <v>50% of All SS</v>
      </c>
      <c r="H1991" s="51">
        <f>IF('Line By Line'!$E$14&lt;D1991,D1991-'Line By Line'!$E$14-E1991,0)</f>
        <v>888000</v>
      </c>
      <c r="I1991" s="52">
        <f>H1991*'SS taxation calculator'!$E$32</f>
        <v>754800</v>
      </c>
      <c r="J1991" s="52">
        <f t="shared" si="5"/>
        <v>0</v>
      </c>
      <c r="K1991" s="204" t="str">
        <f t="shared" si="6"/>
        <v>#DIV/0!</v>
      </c>
      <c r="L1991" s="54" t="str">
        <f>CONCATENATE("Adding $",ROUND(B1991/1000,1),"K actually added $",ROUND((B1991+(J1991-'SS taxation calculator'!$G$8))/1000,1),"K")</f>
        <v>Adding $932K actually added $932K</v>
      </c>
      <c r="M1991" s="61">
        <f>'SS taxation calculator'!$C$7+'SS taxation calculator'!$C$8+'SS taxation calculator'!$C$9+B1991</f>
        <v>932000</v>
      </c>
      <c r="N1991" s="55">
        <f>J1991+B1991+'SS taxation calculator'!$C$7</f>
        <v>932000</v>
      </c>
      <c r="O1991" s="55">
        <f t="shared" si="15"/>
        <v>31500</v>
      </c>
      <c r="P1991" s="132">
        <f>VLOOKUP('SS taxation calculator'!$C$12,'SS taxation calculator'!$BC$6:$BF$16,3,FALSE)</f>
        <v>0</v>
      </c>
      <c r="Q1991" s="132">
        <f>VLOOKUP('SS taxation calculator'!$C$12,'SS taxation calculator'!$BC$6:$BF$16,4,FALSE)</f>
        <v>0</v>
      </c>
      <c r="R1991" s="132">
        <f t="shared" si="8"/>
        <v>1</v>
      </c>
      <c r="S1991" s="205">
        <f>VLOOKUP('SS taxation calculator'!$C$12,'SS taxation calculator'!$BC$6:$BF$16,2,FALSE)</f>
        <v>0</v>
      </c>
      <c r="T1991" s="132">
        <f t="shared" si="9"/>
        <v>0</v>
      </c>
    </row>
    <row r="1992" ht="15.75" customHeight="1">
      <c r="A1992" s="55">
        <f t="shared" si="19"/>
        <v>901500</v>
      </c>
      <c r="B1992" s="52">
        <f t="shared" si="14"/>
        <v>933000</v>
      </c>
      <c r="C1992" s="51">
        <f>'SS taxation calculator'!$G$7</f>
        <v>0</v>
      </c>
      <c r="D1992" s="52">
        <f>'SS taxation calculator'!$C$7+B1992+'SS taxation calculator'!$C$8+'SS taxation calculator'!$C$9*0.5-'Line By Line'!$E$12</f>
        <v>933000</v>
      </c>
      <c r="E1992" s="52">
        <f>IF(D1992&lt;'Line By Line'!$E$14,0,MIN(D1992-'Line By Line'!$E$14,'Line By Line'!$E$16))</f>
        <v>12000</v>
      </c>
      <c r="F1992" s="52">
        <f t="shared" si="3"/>
        <v>0</v>
      </c>
      <c r="G1992" s="51" t="str">
        <f t="shared" si="4"/>
        <v>50% of All SS</v>
      </c>
      <c r="H1992" s="51">
        <f>IF('Line By Line'!$E$14&lt;D1992,D1992-'Line By Line'!$E$14-E1992,0)</f>
        <v>889000</v>
      </c>
      <c r="I1992" s="52">
        <f>H1992*'SS taxation calculator'!$E$32</f>
        <v>755650</v>
      </c>
      <c r="J1992" s="52">
        <f t="shared" si="5"/>
        <v>0</v>
      </c>
      <c r="K1992" s="204" t="str">
        <f t="shared" si="6"/>
        <v>#DIV/0!</v>
      </c>
      <c r="L1992" s="54" t="str">
        <f>CONCATENATE("Adding $",ROUND(B1992/1000,1),"K actually added $",ROUND((B1992+(J1992-'SS taxation calculator'!$G$8))/1000,1),"K")</f>
        <v>Adding $933K actually added $933K</v>
      </c>
      <c r="M1992" s="61">
        <f>'SS taxation calculator'!$C$7+'SS taxation calculator'!$C$8+'SS taxation calculator'!$C$9+B1992</f>
        <v>933000</v>
      </c>
      <c r="N1992" s="55">
        <f>J1992+B1992+'SS taxation calculator'!$C$7</f>
        <v>933000</v>
      </c>
      <c r="O1992" s="55">
        <f t="shared" si="15"/>
        <v>31500</v>
      </c>
      <c r="P1992" s="132">
        <f>VLOOKUP('SS taxation calculator'!$C$12,'SS taxation calculator'!$BC$6:$BF$16,3,FALSE)</f>
        <v>0</v>
      </c>
      <c r="Q1992" s="132">
        <f>VLOOKUP('SS taxation calculator'!$C$12,'SS taxation calculator'!$BC$6:$BF$16,4,FALSE)</f>
        <v>0</v>
      </c>
      <c r="R1992" s="132">
        <f t="shared" si="8"/>
        <v>1</v>
      </c>
      <c r="S1992" s="205">
        <f>VLOOKUP('SS taxation calculator'!$C$12,'SS taxation calculator'!$BC$6:$BF$16,2,FALSE)</f>
        <v>0</v>
      </c>
      <c r="T1992" s="132">
        <f t="shared" si="9"/>
        <v>0</v>
      </c>
    </row>
    <row r="1993" ht="15.75" customHeight="1">
      <c r="A1993" s="55">
        <f t="shared" si="19"/>
        <v>902500</v>
      </c>
      <c r="B1993" s="52">
        <f t="shared" si="14"/>
        <v>934000</v>
      </c>
      <c r="C1993" s="51">
        <f>'SS taxation calculator'!$G$7</f>
        <v>0</v>
      </c>
      <c r="D1993" s="52">
        <f>'SS taxation calculator'!$C$7+B1993+'SS taxation calculator'!$C$8+'SS taxation calculator'!$C$9*0.5-'Line By Line'!$E$12</f>
        <v>934000</v>
      </c>
      <c r="E1993" s="52">
        <f>IF(D1993&lt;'Line By Line'!$E$14,0,MIN(D1993-'Line By Line'!$E$14,'Line By Line'!$E$16))</f>
        <v>12000</v>
      </c>
      <c r="F1993" s="52">
        <f t="shared" si="3"/>
        <v>0</v>
      </c>
      <c r="G1993" s="51" t="str">
        <f t="shared" si="4"/>
        <v>50% of All SS</v>
      </c>
      <c r="H1993" s="51">
        <f>IF('Line By Line'!$E$14&lt;D1993,D1993-'Line By Line'!$E$14-E1993,0)</f>
        <v>890000</v>
      </c>
      <c r="I1993" s="52">
        <f>H1993*'SS taxation calculator'!$E$32</f>
        <v>756500</v>
      </c>
      <c r="J1993" s="52">
        <f t="shared" si="5"/>
        <v>0</v>
      </c>
      <c r="K1993" s="204" t="str">
        <f t="shared" si="6"/>
        <v>#DIV/0!</v>
      </c>
      <c r="L1993" s="54" t="str">
        <f>CONCATENATE("Adding $",ROUND(B1993/1000,1),"K actually added $",ROUND((B1993+(J1993-'SS taxation calculator'!$G$8))/1000,1),"K")</f>
        <v>Adding $934K actually added $934K</v>
      </c>
      <c r="M1993" s="61">
        <f>'SS taxation calculator'!$C$7+'SS taxation calculator'!$C$8+'SS taxation calculator'!$C$9+B1993</f>
        <v>934000</v>
      </c>
      <c r="N1993" s="55">
        <f>J1993+B1993+'SS taxation calculator'!$C$7</f>
        <v>934000</v>
      </c>
      <c r="O1993" s="55">
        <f t="shared" si="15"/>
        <v>31500</v>
      </c>
      <c r="P1993" s="132">
        <f>VLOOKUP('SS taxation calculator'!$C$12,'SS taxation calculator'!$BC$6:$BF$16,3,FALSE)</f>
        <v>0</v>
      </c>
      <c r="Q1993" s="132">
        <f>VLOOKUP('SS taxation calculator'!$C$12,'SS taxation calculator'!$BC$6:$BF$16,4,FALSE)</f>
        <v>0</v>
      </c>
      <c r="R1993" s="132">
        <f t="shared" si="8"/>
        <v>1</v>
      </c>
      <c r="S1993" s="205">
        <f>VLOOKUP('SS taxation calculator'!$C$12,'SS taxation calculator'!$BC$6:$BF$16,2,FALSE)</f>
        <v>0</v>
      </c>
      <c r="T1993" s="132">
        <f t="shared" si="9"/>
        <v>0</v>
      </c>
    </row>
    <row r="1994" ht="15.75" customHeight="1">
      <c r="A1994" s="55">
        <f t="shared" si="19"/>
        <v>903500</v>
      </c>
      <c r="B1994" s="52">
        <f t="shared" si="14"/>
        <v>935000</v>
      </c>
      <c r="C1994" s="51">
        <f>'SS taxation calculator'!$G$7</f>
        <v>0</v>
      </c>
      <c r="D1994" s="52">
        <f>'SS taxation calculator'!$C$7+B1994+'SS taxation calculator'!$C$8+'SS taxation calculator'!$C$9*0.5-'Line By Line'!$E$12</f>
        <v>935000</v>
      </c>
      <c r="E1994" s="52">
        <f>IF(D1994&lt;'Line By Line'!$E$14,0,MIN(D1994-'Line By Line'!$E$14,'Line By Line'!$E$16))</f>
        <v>12000</v>
      </c>
      <c r="F1994" s="52">
        <f t="shared" si="3"/>
        <v>0</v>
      </c>
      <c r="G1994" s="51" t="str">
        <f t="shared" si="4"/>
        <v>50% of All SS</v>
      </c>
      <c r="H1994" s="51">
        <f>IF('Line By Line'!$E$14&lt;D1994,D1994-'Line By Line'!$E$14-E1994,0)</f>
        <v>891000</v>
      </c>
      <c r="I1994" s="52">
        <f>H1994*'SS taxation calculator'!$E$32</f>
        <v>757350</v>
      </c>
      <c r="J1994" s="52">
        <f t="shared" si="5"/>
        <v>0</v>
      </c>
      <c r="K1994" s="204" t="str">
        <f t="shared" si="6"/>
        <v>#DIV/0!</v>
      </c>
      <c r="L1994" s="54" t="str">
        <f>CONCATENATE("Adding $",ROUND(B1994/1000,1),"K actually added $",ROUND((B1994+(J1994-'SS taxation calculator'!$G$8))/1000,1),"K")</f>
        <v>Adding $935K actually added $935K</v>
      </c>
      <c r="M1994" s="61">
        <f>'SS taxation calculator'!$C$7+'SS taxation calculator'!$C$8+'SS taxation calculator'!$C$9+B1994</f>
        <v>935000</v>
      </c>
      <c r="N1994" s="55">
        <f>J1994+B1994+'SS taxation calculator'!$C$7</f>
        <v>935000</v>
      </c>
      <c r="O1994" s="55">
        <f t="shared" si="15"/>
        <v>31500</v>
      </c>
      <c r="P1994" s="132">
        <f>VLOOKUP('SS taxation calculator'!$C$12,'SS taxation calculator'!$BC$6:$BF$16,3,FALSE)</f>
        <v>0</v>
      </c>
      <c r="Q1994" s="132">
        <f>VLOOKUP('SS taxation calculator'!$C$12,'SS taxation calculator'!$BC$6:$BF$16,4,FALSE)</f>
        <v>0</v>
      </c>
      <c r="R1994" s="132">
        <f t="shared" si="8"/>
        <v>1</v>
      </c>
      <c r="S1994" s="205">
        <f>VLOOKUP('SS taxation calculator'!$C$12,'SS taxation calculator'!$BC$6:$BF$16,2,FALSE)</f>
        <v>0</v>
      </c>
      <c r="T1994" s="132">
        <f t="shared" si="9"/>
        <v>0</v>
      </c>
    </row>
    <row r="1995" ht="15.75" customHeight="1">
      <c r="A1995" s="55">
        <f t="shared" si="19"/>
        <v>904500</v>
      </c>
      <c r="B1995" s="52">
        <f t="shared" si="14"/>
        <v>936000</v>
      </c>
      <c r="C1995" s="51">
        <f>'SS taxation calculator'!$G$7</f>
        <v>0</v>
      </c>
      <c r="D1995" s="52">
        <f>'SS taxation calculator'!$C$7+B1995+'SS taxation calculator'!$C$8+'SS taxation calculator'!$C$9*0.5-'Line By Line'!$E$12</f>
        <v>936000</v>
      </c>
      <c r="E1995" s="52">
        <f>IF(D1995&lt;'Line By Line'!$E$14,0,MIN(D1995-'Line By Line'!$E$14,'Line By Line'!$E$16))</f>
        <v>12000</v>
      </c>
      <c r="F1995" s="52">
        <f t="shared" si="3"/>
        <v>0</v>
      </c>
      <c r="G1995" s="51" t="str">
        <f t="shared" si="4"/>
        <v>50% of All SS</v>
      </c>
      <c r="H1995" s="51">
        <f>IF('Line By Line'!$E$14&lt;D1995,D1995-'Line By Line'!$E$14-E1995,0)</f>
        <v>892000</v>
      </c>
      <c r="I1995" s="52">
        <f>H1995*'SS taxation calculator'!$E$32</f>
        <v>758200</v>
      </c>
      <c r="J1995" s="52">
        <f t="shared" si="5"/>
        <v>0</v>
      </c>
      <c r="K1995" s="204" t="str">
        <f t="shared" si="6"/>
        <v>#DIV/0!</v>
      </c>
      <c r="L1995" s="54" t="str">
        <f>CONCATENATE("Adding $",ROUND(B1995/1000,1),"K actually added $",ROUND((B1995+(J1995-'SS taxation calculator'!$G$8))/1000,1),"K")</f>
        <v>Adding $936K actually added $936K</v>
      </c>
      <c r="M1995" s="61">
        <f>'SS taxation calculator'!$C$7+'SS taxation calculator'!$C$8+'SS taxation calculator'!$C$9+B1995</f>
        <v>936000</v>
      </c>
      <c r="N1995" s="55">
        <f>J1995+B1995+'SS taxation calculator'!$C$7</f>
        <v>936000</v>
      </c>
      <c r="O1995" s="55">
        <f t="shared" si="15"/>
        <v>31500</v>
      </c>
      <c r="P1995" s="132">
        <f>VLOOKUP('SS taxation calculator'!$C$12,'SS taxation calculator'!$BC$6:$BF$16,3,FALSE)</f>
        <v>0</v>
      </c>
      <c r="Q1995" s="132">
        <f>VLOOKUP('SS taxation calculator'!$C$12,'SS taxation calculator'!$BC$6:$BF$16,4,FALSE)</f>
        <v>0</v>
      </c>
      <c r="R1995" s="132">
        <f t="shared" si="8"/>
        <v>1</v>
      </c>
      <c r="S1995" s="205">
        <f>VLOOKUP('SS taxation calculator'!$C$12,'SS taxation calculator'!$BC$6:$BF$16,2,FALSE)</f>
        <v>0</v>
      </c>
      <c r="T1995" s="132">
        <f t="shared" si="9"/>
        <v>0</v>
      </c>
    </row>
    <row r="1996" ht="15.75" customHeight="1">
      <c r="A1996" s="55">
        <f t="shared" si="19"/>
        <v>905500</v>
      </c>
      <c r="B1996" s="52">
        <f t="shared" si="14"/>
        <v>937000</v>
      </c>
      <c r="C1996" s="51">
        <f>'SS taxation calculator'!$G$7</f>
        <v>0</v>
      </c>
      <c r="D1996" s="52">
        <f>'SS taxation calculator'!$C$7+B1996+'SS taxation calculator'!$C$8+'SS taxation calculator'!$C$9*0.5-'Line By Line'!$E$12</f>
        <v>937000</v>
      </c>
      <c r="E1996" s="52">
        <f>IF(D1996&lt;'Line By Line'!$E$14,0,MIN(D1996-'Line By Line'!$E$14,'Line By Line'!$E$16))</f>
        <v>12000</v>
      </c>
      <c r="F1996" s="52">
        <f t="shared" si="3"/>
        <v>0</v>
      </c>
      <c r="G1996" s="51" t="str">
        <f t="shared" si="4"/>
        <v>50% of All SS</v>
      </c>
      <c r="H1996" s="51">
        <f>IF('Line By Line'!$E$14&lt;D1996,D1996-'Line By Line'!$E$14-E1996,0)</f>
        <v>893000</v>
      </c>
      <c r="I1996" s="52">
        <f>H1996*'SS taxation calculator'!$E$32</f>
        <v>759050</v>
      </c>
      <c r="J1996" s="52">
        <f t="shared" si="5"/>
        <v>0</v>
      </c>
      <c r="K1996" s="204" t="str">
        <f t="shared" si="6"/>
        <v>#DIV/0!</v>
      </c>
      <c r="L1996" s="54" t="str">
        <f>CONCATENATE("Adding $",ROUND(B1996/1000,1),"K actually added $",ROUND((B1996+(J1996-'SS taxation calculator'!$G$8))/1000,1),"K")</f>
        <v>Adding $937K actually added $937K</v>
      </c>
      <c r="M1996" s="61">
        <f>'SS taxation calculator'!$C$7+'SS taxation calculator'!$C$8+'SS taxation calculator'!$C$9+B1996</f>
        <v>937000</v>
      </c>
      <c r="N1996" s="55">
        <f>J1996+B1996+'SS taxation calculator'!$C$7</f>
        <v>937000</v>
      </c>
      <c r="O1996" s="55">
        <f t="shared" si="15"/>
        <v>31500</v>
      </c>
      <c r="P1996" s="132">
        <f>VLOOKUP('SS taxation calculator'!$C$12,'SS taxation calculator'!$BC$6:$BF$16,3,FALSE)</f>
        <v>0</v>
      </c>
      <c r="Q1996" s="132">
        <f>VLOOKUP('SS taxation calculator'!$C$12,'SS taxation calculator'!$BC$6:$BF$16,4,FALSE)</f>
        <v>0</v>
      </c>
      <c r="R1996" s="132">
        <f t="shared" si="8"/>
        <v>1</v>
      </c>
      <c r="S1996" s="205">
        <f>VLOOKUP('SS taxation calculator'!$C$12,'SS taxation calculator'!$BC$6:$BF$16,2,FALSE)</f>
        <v>0</v>
      </c>
      <c r="T1996" s="132">
        <f t="shared" si="9"/>
        <v>0</v>
      </c>
    </row>
    <row r="1997" ht="15.75" customHeight="1">
      <c r="A1997" s="55">
        <f t="shared" si="19"/>
        <v>906500</v>
      </c>
      <c r="B1997" s="52">
        <f t="shared" si="14"/>
        <v>938000</v>
      </c>
      <c r="C1997" s="51">
        <f>'SS taxation calculator'!$G$7</f>
        <v>0</v>
      </c>
      <c r="D1997" s="52">
        <f>'SS taxation calculator'!$C$7+B1997+'SS taxation calculator'!$C$8+'SS taxation calculator'!$C$9*0.5-'Line By Line'!$E$12</f>
        <v>938000</v>
      </c>
      <c r="E1997" s="52">
        <f>IF(D1997&lt;'Line By Line'!$E$14,0,MIN(D1997-'Line By Line'!$E$14,'Line By Line'!$E$16))</f>
        <v>12000</v>
      </c>
      <c r="F1997" s="52">
        <f t="shared" si="3"/>
        <v>0</v>
      </c>
      <c r="G1997" s="51" t="str">
        <f t="shared" si="4"/>
        <v>50% of All SS</v>
      </c>
      <c r="H1997" s="51">
        <f>IF('Line By Line'!$E$14&lt;D1997,D1997-'Line By Line'!$E$14-E1997,0)</f>
        <v>894000</v>
      </c>
      <c r="I1997" s="52">
        <f>H1997*'SS taxation calculator'!$E$32</f>
        <v>759900</v>
      </c>
      <c r="J1997" s="52">
        <f t="shared" si="5"/>
        <v>0</v>
      </c>
      <c r="K1997" s="204" t="str">
        <f t="shared" si="6"/>
        <v>#DIV/0!</v>
      </c>
      <c r="L1997" s="54" t="str">
        <f>CONCATENATE("Adding $",ROUND(B1997/1000,1),"K actually added $",ROUND((B1997+(J1997-'SS taxation calculator'!$G$8))/1000,1),"K")</f>
        <v>Adding $938K actually added $938K</v>
      </c>
      <c r="M1997" s="61">
        <f>'SS taxation calculator'!$C$7+'SS taxation calculator'!$C$8+'SS taxation calculator'!$C$9+B1997</f>
        <v>938000</v>
      </c>
      <c r="N1997" s="55">
        <f>J1997+B1997+'SS taxation calculator'!$C$7</f>
        <v>938000</v>
      </c>
      <c r="O1997" s="55">
        <f t="shared" si="15"/>
        <v>31500</v>
      </c>
      <c r="P1997" s="132">
        <f>VLOOKUP('SS taxation calculator'!$C$12,'SS taxation calculator'!$BC$6:$BF$16,3,FALSE)</f>
        <v>0</v>
      </c>
      <c r="Q1997" s="132">
        <f>VLOOKUP('SS taxation calculator'!$C$12,'SS taxation calculator'!$BC$6:$BF$16,4,FALSE)</f>
        <v>0</v>
      </c>
      <c r="R1997" s="132">
        <f t="shared" si="8"/>
        <v>1</v>
      </c>
      <c r="S1997" s="205">
        <f>VLOOKUP('SS taxation calculator'!$C$12,'SS taxation calculator'!$BC$6:$BF$16,2,FALSE)</f>
        <v>0</v>
      </c>
      <c r="T1997" s="132">
        <f t="shared" si="9"/>
        <v>0</v>
      </c>
    </row>
    <row r="1998" ht="15.75" customHeight="1">
      <c r="A1998" s="55">
        <f t="shared" si="19"/>
        <v>907500</v>
      </c>
      <c r="B1998" s="52">
        <f t="shared" si="14"/>
        <v>939000</v>
      </c>
      <c r="C1998" s="51">
        <f>'SS taxation calculator'!$G$7</f>
        <v>0</v>
      </c>
      <c r="D1998" s="52">
        <f>'SS taxation calculator'!$C$7+B1998+'SS taxation calculator'!$C$8+'SS taxation calculator'!$C$9*0.5-'Line By Line'!$E$12</f>
        <v>939000</v>
      </c>
      <c r="E1998" s="52">
        <f>IF(D1998&lt;'Line By Line'!$E$14,0,MIN(D1998-'Line By Line'!$E$14,'Line By Line'!$E$16))</f>
        <v>12000</v>
      </c>
      <c r="F1998" s="52">
        <f t="shared" si="3"/>
        <v>0</v>
      </c>
      <c r="G1998" s="51" t="str">
        <f t="shared" si="4"/>
        <v>50% of All SS</v>
      </c>
      <c r="H1998" s="51">
        <f>IF('Line By Line'!$E$14&lt;D1998,D1998-'Line By Line'!$E$14-E1998,0)</f>
        <v>895000</v>
      </c>
      <c r="I1998" s="52">
        <f>H1998*'SS taxation calculator'!$E$32</f>
        <v>760750</v>
      </c>
      <c r="J1998" s="52">
        <f t="shared" si="5"/>
        <v>0</v>
      </c>
      <c r="K1998" s="204" t="str">
        <f t="shared" si="6"/>
        <v>#DIV/0!</v>
      </c>
      <c r="L1998" s="54" t="str">
        <f>CONCATENATE("Adding $",ROUND(B1998/1000,1),"K actually added $",ROUND((B1998+(J1998-'SS taxation calculator'!$G$8))/1000,1),"K")</f>
        <v>Adding $939K actually added $939K</v>
      </c>
      <c r="M1998" s="61">
        <f>'SS taxation calculator'!$C$7+'SS taxation calculator'!$C$8+'SS taxation calculator'!$C$9+B1998</f>
        <v>939000</v>
      </c>
      <c r="N1998" s="55">
        <f>J1998+B1998+'SS taxation calculator'!$C$7</f>
        <v>939000</v>
      </c>
      <c r="O1998" s="55">
        <f t="shared" si="15"/>
        <v>31500</v>
      </c>
      <c r="P1998" s="132">
        <f>VLOOKUP('SS taxation calculator'!$C$12,'SS taxation calculator'!$BC$6:$BF$16,3,FALSE)</f>
        <v>0</v>
      </c>
      <c r="Q1998" s="132">
        <f>VLOOKUP('SS taxation calculator'!$C$12,'SS taxation calculator'!$BC$6:$BF$16,4,FALSE)</f>
        <v>0</v>
      </c>
      <c r="R1998" s="132">
        <f t="shared" si="8"/>
        <v>1</v>
      </c>
      <c r="S1998" s="205">
        <f>VLOOKUP('SS taxation calculator'!$C$12,'SS taxation calculator'!$BC$6:$BF$16,2,FALSE)</f>
        <v>0</v>
      </c>
      <c r="T1998" s="132">
        <f t="shared" si="9"/>
        <v>0</v>
      </c>
    </row>
    <row r="1999" ht="15.75" customHeight="1">
      <c r="A1999" s="55">
        <f t="shared" si="19"/>
        <v>908500</v>
      </c>
      <c r="B1999" s="52">
        <f t="shared" si="14"/>
        <v>940000</v>
      </c>
      <c r="C1999" s="51">
        <f>'SS taxation calculator'!$G$7</f>
        <v>0</v>
      </c>
      <c r="D1999" s="52">
        <f>'SS taxation calculator'!$C$7+B1999+'SS taxation calculator'!$C$8+'SS taxation calculator'!$C$9*0.5-'Line By Line'!$E$12</f>
        <v>940000</v>
      </c>
      <c r="E1999" s="52">
        <f>IF(D1999&lt;'Line By Line'!$E$14,0,MIN(D1999-'Line By Line'!$E$14,'Line By Line'!$E$16))</f>
        <v>12000</v>
      </c>
      <c r="F1999" s="52">
        <f t="shared" si="3"/>
        <v>0</v>
      </c>
      <c r="G1999" s="51" t="str">
        <f t="shared" si="4"/>
        <v>50% of All SS</v>
      </c>
      <c r="H1999" s="51">
        <f>IF('Line By Line'!$E$14&lt;D1999,D1999-'Line By Line'!$E$14-E1999,0)</f>
        <v>896000</v>
      </c>
      <c r="I1999" s="52">
        <f>H1999*'SS taxation calculator'!$E$32</f>
        <v>761600</v>
      </c>
      <c r="J1999" s="52">
        <f t="shared" si="5"/>
        <v>0</v>
      </c>
      <c r="K1999" s="204" t="str">
        <f t="shared" si="6"/>
        <v>#DIV/0!</v>
      </c>
      <c r="L1999" s="54" t="str">
        <f>CONCATENATE("Adding $",ROUND(B1999/1000,1),"K actually added $",ROUND((B1999+(J1999-'SS taxation calculator'!$G$8))/1000,1),"K")</f>
        <v>Adding $940K actually added $940K</v>
      </c>
      <c r="M1999" s="61">
        <f>'SS taxation calculator'!$C$7+'SS taxation calculator'!$C$8+'SS taxation calculator'!$C$9+B1999</f>
        <v>940000</v>
      </c>
      <c r="N1999" s="55">
        <f>J1999+B1999+'SS taxation calculator'!$C$7</f>
        <v>940000</v>
      </c>
      <c r="O1999" s="55">
        <f t="shared" si="15"/>
        <v>31500</v>
      </c>
      <c r="P1999" s="132">
        <f>VLOOKUP('SS taxation calculator'!$C$12,'SS taxation calculator'!$BC$6:$BF$16,3,FALSE)</f>
        <v>0</v>
      </c>
      <c r="Q1999" s="132">
        <f>VLOOKUP('SS taxation calculator'!$C$12,'SS taxation calculator'!$BC$6:$BF$16,4,FALSE)</f>
        <v>0</v>
      </c>
      <c r="R1999" s="132">
        <f t="shared" si="8"/>
        <v>1</v>
      </c>
      <c r="S1999" s="205">
        <f>VLOOKUP('SS taxation calculator'!$C$12,'SS taxation calculator'!$BC$6:$BF$16,2,FALSE)</f>
        <v>0</v>
      </c>
      <c r="T1999" s="132">
        <f t="shared" si="9"/>
        <v>0</v>
      </c>
    </row>
    <row r="2000" ht="15.75" customHeight="1">
      <c r="A2000" s="55">
        <f t="shared" si="19"/>
        <v>909500</v>
      </c>
      <c r="B2000" s="52">
        <f t="shared" si="14"/>
        <v>941000</v>
      </c>
      <c r="C2000" s="51">
        <f>'SS taxation calculator'!$G$7</f>
        <v>0</v>
      </c>
      <c r="D2000" s="52">
        <f>'SS taxation calculator'!$C$7+B2000+'SS taxation calculator'!$C$8+'SS taxation calculator'!$C$9*0.5-'Line By Line'!$E$12</f>
        <v>941000</v>
      </c>
      <c r="E2000" s="52">
        <f>IF(D2000&lt;'Line By Line'!$E$14,0,MIN(D2000-'Line By Line'!$E$14,'Line By Line'!$E$16))</f>
        <v>12000</v>
      </c>
      <c r="F2000" s="52">
        <f t="shared" si="3"/>
        <v>0</v>
      </c>
      <c r="G2000" s="51" t="str">
        <f t="shared" si="4"/>
        <v>50% of All SS</v>
      </c>
      <c r="H2000" s="51">
        <f>IF('Line By Line'!$E$14&lt;D2000,D2000-'Line By Line'!$E$14-E2000,0)</f>
        <v>897000</v>
      </c>
      <c r="I2000" s="52">
        <f>H2000*'SS taxation calculator'!$E$32</f>
        <v>762450</v>
      </c>
      <c r="J2000" s="52">
        <f t="shared" si="5"/>
        <v>0</v>
      </c>
      <c r="K2000" s="204" t="str">
        <f t="shared" si="6"/>
        <v>#DIV/0!</v>
      </c>
      <c r="L2000" s="54" t="str">
        <f>CONCATENATE("Adding $",ROUND(B2000/1000,1),"K actually added $",ROUND((B2000+(J2000-'SS taxation calculator'!$G$8))/1000,1),"K")</f>
        <v>Adding $941K actually added $941K</v>
      </c>
      <c r="M2000" s="61">
        <f>'SS taxation calculator'!$C$7+'SS taxation calculator'!$C$8+'SS taxation calculator'!$C$9+B2000</f>
        <v>941000</v>
      </c>
      <c r="N2000" s="55">
        <f>J2000+B2000+'SS taxation calculator'!$C$7</f>
        <v>941000</v>
      </c>
      <c r="O2000" s="55">
        <f t="shared" si="15"/>
        <v>31500</v>
      </c>
      <c r="P2000" s="132">
        <f>VLOOKUP('SS taxation calculator'!$C$12,'SS taxation calculator'!$BC$6:$BF$16,3,FALSE)</f>
        <v>0</v>
      </c>
      <c r="Q2000" s="132">
        <f>VLOOKUP('SS taxation calculator'!$C$12,'SS taxation calculator'!$BC$6:$BF$16,4,FALSE)</f>
        <v>0</v>
      </c>
      <c r="R2000" s="132">
        <f t="shared" si="8"/>
        <v>1</v>
      </c>
      <c r="S2000" s="205">
        <f>VLOOKUP('SS taxation calculator'!$C$12,'SS taxation calculator'!$BC$6:$BF$16,2,FALSE)</f>
        <v>0</v>
      </c>
      <c r="T2000" s="132">
        <f t="shared" si="9"/>
        <v>0</v>
      </c>
    </row>
    <row r="2001" ht="15.75" customHeight="1">
      <c r="A2001" s="55">
        <f t="shared" si="19"/>
        <v>910500</v>
      </c>
      <c r="B2001" s="52">
        <f t="shared" si="14"/>
        <v>942000</v>
      </c>
      <c r="C2001" s="51">
        <f>'SS taxation calculator'!$G$7</f>
        <v>0</v>
      </c>
      <c r="D2001" s="52">
        <f>'SS taxation calculator'!$C$7+B2001+'SS taxation calculator'!$C$8+'SS taxation calculator'!$C$9*0.5-'Line By Line'!$E$12</f>
        <v>942000</v>
      </c>
      <c r="E2001" s="52">
        <f>IF(D2001&lt;'Line By Line'!$E$14,0,MIN(D2001-'Line By Line'!$E$14,'Line By Line'!$E$16))</f>
        <v>12000</v>
      </c>
      <c r="F2001" s="52">
        <f t="shared" si="3"/>
        <v>0</v>
      </c>
      <c r="G2001" s="51" t="str">
        <f t="shared" si="4"/>
        <v>50% of All SS</v>
      </c>
      <c r="H2001" s="51">
        <f>IF('Line By Line'!$E$14&lt;D2001,D2001-'Line By Line'!$E$14-E2001,0)</f>
        <v>898000</v>
      </c>
      <c r="I2001" s="52">
        <f>H2001*'SS taxation calculator'!$E$32</f>
        <v>763300</v>
      </c>
      <c r="J2001" s="52">
        <f t="shared" si="5"/>
        <v>0</v>
      </c>
      <c r="K2001" s="204" t="str">
        <f t="shared" si="6"/>
        <v>#DIV/0!</v>
      </c>
      <c r="L2001" s="54" t="str">
        <f>CONCATENATE("Adding $",ROUND(B2001/1000,1),"K actually added $",ROUND((B2001+(J2001-'SS taxation calculator'!$G$8))/1000,1),"K")</f>
        <v>Adding $942K actually added $942K</v>
      </c>
      <c r="M2001" s="61">
        <f>'SS taxation calculator'!$C$7+'SS taxation calculator'!$C$8+'SS taxation calculator'!$C$9+B2001</f>
        <v>942000</v>
      </c>
      <c r="N2001" s="55">
        <f>J2001+B2001+'SS taxation calculator'!$C$7</f>
        <v>942000</v>
      </c>
      <c r="O2001" s="55">
        <f t="shared" si="15"/>
        <v>31500</v>
      </c>
      <c r="P2001" s="132">
        <f>VLOOKUP('SS taxation calculator'!$C$12,'SS taxation calculator'!$BC$6:$BF$16,3,FALSE)</f>
        <v>0</v>
      </c>
      <c r="Q2001" s="132">
        <f>VLOOKUP('SS taxation calculator'!$C$12,'SS taxation calculator'!$BC$6:$BF$16,4,FALSE)</f>
        <v>0</v>
      </c>
      <c r="R2001" s="132">
        <f t="shared" si="8"/>
        <v>1</v>
      </c>
      <c r="S2001" s="205">
        <f>VLOOKUP('SS taxation calculator'!$C$12,'SS taxation calculator'!$BC$6:$BF$16,2,FALSE)</f>
        <v>0</v>
      </c>
      <c r="T2001" s="132">
        <f t="shared" si="9"/>
        <v>0</v>
      </c>
    </row>
    <row r="2002" ht="15.75" customHeight="1">
      <c r="A2002" s="55">
        <f t="shared" si="19"/>
        <v>911500</v>
      </c>
      <c r="B2002" s="52">
        <f t="shared" si="14"/>
        <v>943000</v>
      </c>
      <c r="C2002" s="51">
        <f>'SS taxation calculator'!$G$7</f>
        <v>0</v>
      </c>
      <c r="D2002" s="52">
        <f>'SS taxation calculator'!$C$7+B2002+'SS taxation calculator'!$C$8+'SS taxation calculator'!$C$9*0.5-'Line By Line'!$E$12</f>
        <v>943000</v>
      </c>
      <c r="E2002" s="52">
        <f>IF(D2002&lt;'Line By Line'!$E$14,0,MIN(D2002-'Line By Line'!$E$14,'Line By Line'!$E$16))</f>
        <v>12000</v>
      </c>
      <c r="F2002" s="52">
        <f t="shared" si="3"/>
        <v>0</v>
      </c>
      <c r="G2002" s="51" t="str">
        <f t="shared" si="4"/>
        <v>50% of All SS</v>
      </c>
      <c r="H2002" s="51">
        <f>IF('Line By Line'!$E$14&lt;D2002,D2002-'Line By Line'!$E$14-E2002,0)</f>
        <v>899000</v>
      </c>
      <c r="I2002" s="52">
        <f>H2002*'SS taxation calculator'!$E$32</f>
        <v>764150</v>
      </c>
      <c r="J2002" s="52">
        <f t="shared" si="5"/>
        <v>0</v>
      </c>
      <c r="K2002" s="204" t="str">
        <f t="shared" si="6"/>
        <v>#DIV/0!</v>
      </c>
      <c r="L2002" s="54" t="str">
        <f>CONCATENATE("Adding $",ROUND(B2002/1000,1),"K actually added $",ROUND((B2002+(J2002-'SS taxation calculator'!$G$8))/1000,1),"K")</f>
        <v>Adding $943K actually added $943K</v>
      </c>
      <c r="M2002" s="61">
        <f>'SS taxation calculator'!$C$7+'SS taxation calculator'!$C$8+'SS taxation calculator'!$C$9+B2002</f>
        <v>943000</v>
      </c>
      <c r="N2002" s="55">
        <f>J2002+B2002+'SS taxation calculator'!$C$7</f>
        <v>943000</v>
      </c>
      <c r="O2002" s="55">
        <f t="shared" si="15"/>
        <v>31500</v>
      </c>
      <c r="P2002" s="132">
        <f>VLOOKUP('SS taxation calculator'!$C$12,'SS taxation calculator'!$BC$6:$BF$16,3,FALSE)</f>
        <v>0</v>
      </c>
      <c r="Q2002" s="132">
        <f>VLOOKUP('SS taxation calculator'!$C$12,'SS taxation calculator'!$BC$6:$BF$16,4,FALSE)</f>
        <v>0</v>
      </c>
      <c r="R2002" s="132">
        <f t="shared" si="8"/>
        <v>1</v>
      </c>
      <c r="S2002" s="205">
        <f>VLOOKUP('SS taxation calculator'!$C$12,'SS taxation calculator'!$BC$6:$BF$16,2,FALSE)</f>
        <v>0</v>
      </c>
      <c r="T2002" s="132">
        <f t="shared" si="9"/>
        <v>0</v>
      </c>
    </row>
    <row r="2003" ht="15.75" customHeight="1">
      <c r="A2003" s="55">
        <f t="shared" si="19"/>
        <v>912500</v>
      </c>
      <c r="B2003" s="52">
        <f t="shared" si="14"/>
        <v>944000</v>
      </c>
      <c r="C2003" s="51">
        <f>'SS taxation calculator'!$G$7</f>
        <v>0</v>
      </c>
      <c r="D2003" s="52">
        <f>'SS taxation calculator'!$C$7+B2003+'SS taxation calculator'!$C$8+'SS taxation calculator'!$C$9*0.5-'Line By Line'!$E$12</f>
        <v>944000</v>
      </c>
      <c r="E2003" s="52">
        <f>IF(D2003&lt;'Line By Line'!$E$14,0,MIN(D2003-'Line By Line'!$E$14,'Line By Line'!$E$16))</f>
        <v>12000</v>
      </c>
      <c r="F2003" s="52">
        <f t="shared" si="3"/>
        <v>0</v>
      </c>
      <c r="G2003" s="51" t="str">
        <f t="shared" si="4"/>
        <v>50% of All SS</v>
      </c>
      <c r="H2003" s="51">
        <f>IF('Line By Line'!$E$14&lt;D2003,D2003-'Line By Line'!$E$14-E2003,0)</f>
        <v>900000</v>
      </c>
      <c r="I2003" s="52">
        <f>H2003*'SS taxation calculator'!$E$32</f>
        <v>765000</v>
      </c>
      <c r="J2003" s="52">
        <f t="shared" si="5"/>
        <v>0</v>
      </c>
      <c r="K2003" s="204" t="str">
        <f t="shared" si="6"/>
        <v>#DIV/0!</v>
      </c>
      <c r="L2003" s="54" t="str">
        <f>CONCATENATE("Adding $",ROUND(B2003/1000,1),"K actually added $",ROUND((B2003+(J2003-'SS taxation calculator'!$G$8))/1000,1),"K")</f>
        <v>Adding $944K actually added $944K</v>
      </c>
      <c r="M2003" s="61">
        <f>'SS taxation calculator'!$C$7+'SS taxation calculator'!$C$8+'SS taxation calculator'!$C$9+B2003</f>
        <v>944000</v>
      </c>
      <c r="N2003" s="55">
        <f>J2003+B2003+'SS taxation calculator'!$C$7</f>
        <v>944000</v>
      </c>
      <c r="O2003" s="55">
        <f t="shared" si="15"/>
        <v>31500</v>
      </c>
      <c r="P2003" s="132">
        <f>VLOOKUP('SS taxation calculator'!$C$12,'SS taxation calculator'!$BC$6:$BF$16,3,FALSE)</f>
        <v>0</v>
      </c>
      <c r="Q2003" s="132">
        <f>VLOOKUP('SS taxation calculator'!$C$12,'SS taxation calculator'!$BC$6:$BF$16,4,FALSE)</f>
        <v>0</v>
      </c>
      <c r="R2003" s="132">
        <f t="shared" si="8"/>
        <v>1</v>
      </c>
      <c r="S2003" s="205">
        <f>VLOOKUP('SS taxation calculator'!$C$12,'SS taxation calculator'!$BC$6:$BF$16,2,FALSE)</f>
        <v>0</v>
      </c>
      <c r="T2003" s="132">
        <f t="shared" si="9"/>
        <v>0</v>
      </c>
    </row>
    <row r="2004" ht="15.75" customHeight="1">
      <c r="A2004" s="55">
        <f t="shared" si="19"/>
        <v>913500</v>
      </c>
      <c r="B2004" s="52">
        <f t="shared" si="14"/>
        <v>945000</v>
      </c>
      <c r="C2004" s="51">
        <f>'SS taxation calculator'!$G$7</f>
        <v>0</v>
      </c>
      <c r="D2004" s="52">
        <f>'SS taxation calculator'!$C$7+B2004+'SS taxation calculator'!$C$8+'SS taxation calculator'!$C$9*0.5-'Line By Line'!$E$12</f>
        <v>945000</v>
      </c>
      <c r="E2004" s="52">
        <f>IF(D2004&lt;'Line By Line'!$E$14,0,MIN(D2004-'Line By Line'!$E$14,'Line By Line'!$E$16))</f>
        <v>12000</v>
      </c>
      <c r="F2004" s="52">
        <f t="shared" si="3"/>
        <v>0</v>
      </c>
      <c r="G2004" s="51" t="str">
        <f t="shared" si="4"/>
        <v>50% of All SS</v>
      </c>
      <c r="H2004" s="51">
        <f>IF('Line By Line'!$E$14&lt;D2004,D2004-'Line By Line'!$E$14-E2004,0)</f>
        <v>901000</v>
      </c>
      <c r="I2004" s="52">
        <f>H2004*'SS taxation calculator'!$E$32</f>
        <v>765850</v>
      </c>
      <c r="J2004" s="52">
        <f t="shared" si="5"/>
        <v>0</v>
      </c>
      <c r="K2004" s="204" t="str">
        <f t="shared" si="6"/>
        <v>#DIV/0!</v>
      </c>
      <c r="L2004" s="54" t="str">
        <f>CONCATENATE("Adding $",ROUND(B2004/1000,1),"K actually added $",ROUND((B2004+(J2004-'SS taxation calculator'!$G$8))/1000,1),"K")</f>
        <v>Adding $945K actually added $945K</v>
      </c>
      <c r="M2004" s="61">
        <f>'SS taxation calculator'!$C$7+'SS taxation calculator'!$C$8+'SS taxation calculator'!$C$9+B2004</f>
        <v>945000</v>
      </c>
      <c r="N2004" s="55">
        <f>J2004+B2004+'SS taxation calculator'!$C$7</f>
        <v>945000</v>
      </c>
      <c r="O2004" s="55">
        <f t="shared" si="15"/>
        <v>31500</v>
      </c>
      <c r="P2004" s="132">
        <f>VLOOKUP('SS taxation calculator'!$C$12,'SS taxation calculator'!$BC$6:$BF$16,3,FALSE)</f>
        <v>0</v>
      </c>
      <c r="Q2004" s="132">
        <f>VLOOKUP('SS taxation calculator'!$C$12,'SS taxation calculator'!$BC$6:$BF$16,4,FALSE)</f>
        <v>0</v>
      </c>
      <c r="R2004" s="132">
        <f t="shared" si="8"/>
        <v>1</v>
      </c>
      <c r="S2004" s="205">
        <f>VLOOKUP('SS taxation calculator'!$C$12,'SS taxation calculator'!$BC$6:$BF$16,2,FALSE)</f>
        <v>0</v>
      </c>
      <c r="T2004" s="132">
        <f t="shared" si="9"/>
        <v>0</v>
      </c>
    </row>
    <row r="2005" ht="15.75" customHeight="1">
      <c r="A2005" s="55">
        <f t="shared" si="19"/>
        <v>914500</v>
      </c>
      <c r="B2005" s="52">
        <f t="shared" si="14"/>
        <v>946000</v>
      </c>
      <c r="C2005" s="51">
        <f>'SS taxation calculator'!$G$7</f>
        <v>0</v>
      </c>
      <c r="D2005" s="52">
        <f>'SS taxation calculator'!$C$7+B2005+'SS taxation calculator'!$C$8+'SS taxation calculator'!$C$9*0.5-'Line By Line'!$E$12</f>
        <v>946000</v>
      </c>
      <c r="E2005" s="52">
        <f>IF(D2005&lt;'Line By Line'!$E$14,0,MIN(D2005-'Line By Line'!$E$14,'Line By Line'!$E$16))</f>
        <v>12000</v>
      </c>
      <c r="F2005" s="52">
        <f t="shared" si="3"/>
        <v>0</v>
      </c>
      <c r="G2005" s="51" t="str">
        <f t="shared" si="4"/>
        <v>50% of All SS</v>
      </c>
      <c r="H2005" s="51">
        <f>IF('Line By Line'!$E$14&lt;D2005,D2005-'Line By Line'!$E$14-E2005,0)</f>
        <v>902000</v>
      </c>
      <c r="I2005" s="52">
        <f>H2005*'SS taxation calculator'!$E$32</f>
        <v>766700</v>
      </c>
      <c r="J2005" s="52">
        <f t="shared" si="5"/>
        <v>0</v>
      </c>
      <c r="K2005" s="204" t="str">
        <f t="shared" si="6"/>
        <v>#DIV/0!</v>
      </c>
      <c r="L2005" s="54" t="str">
        <f>CONCATENATE("Adding $",ROUND(B2005/1000,1),"K actually added $",ROUND((B2005+(J2005-'SS taxation calculator'!$G$8))/1000,1),"K")</f>
        <v>Adding $946K actually added $946K</v>
      </c>
      <c r="M2005" s="61">
        <f>'SS taxation calculator'!$C$7+'SS taxation calculator'!$C$8+'SS taxation calculator'!$C$9+B2005</f>
        <v>946000</v>
      </c>
      <c r="N2005" s="55">
        <f>J2005+B2005+'SS taxation calculator'!$C$7</f>
        <v>946000</v>
      </c>
      <c r="O2005" s="55">
        <f t="shared" si="15"/>
        <v>31500</v>
      </c>
      <c r="P2005" s="132">
        <f>VLOOKUP('SS taxation calculator'!$C$12,'SS taxation calculator'!$BC$6:$BF$16,3,FALSE)</f>
        <v>0</v>
      </c>
      <c r="Q2005" s="132">
        <f>VLOOKUP('SS taxation calculator'!$C$12,'SS taxation calculator'!$BC$6:$BF$16,4,FALSE)</f>
        <v>0</v>
      </c>
      <c r="R2005" s="132">
        <f t="shared" si="8"/>
        <v>1</v>
      </c>
      <c r="S2005" s="205">
        <f>VLOOKUP('SS taxation calculator'!$C$12,'SS taxation calculator'!$BC$6:$BF$16,2,FALSE)</f>
        <v>0</v>
      </c>
      <c r="T2005" s="132">
        <f t="shared" si="9"/>
        <v>0</v>
      </c>
    </row>
    <row r="2006" ht="15.75" customHeight="1">
      <c r="A2006" s="55">
        <f t="shared" si="19"/>
        <v>915500</v>
      </c>
      <c r="B2006" s="52">
        <f t="shared" si="14"/>
        <v>947000</v>
      </c>
      <c r="C2006" s="51">
        <f>'SS taxation calculator'!$G$7</f>
        <v>0</v>
      </c>
      <c r="D2006" s="52">
        <f>'SS taxation calculator'!$C$7+B2006+'SS taxation calculator'!$C$8+'SS taxation calculator'!$C$9*0.5-'Line By Line'!$E$12</f>
        <v>947000</v>
      </c>
      <c r="E2006" s="52">
        <f>IF(D2006&lt;'Line By Line'!$E$14,0,MIN(D2006-'Line By Line'!$E$14,'Line By Line'!$E$16))</f>
        <v>12000</v>
      </c>
      <c r="F2006" s="52">
        <f t="shared" si="3"/>
        <v>0</v>
      </c>
      <c r="G2006" s="51" t="str">
        <f t="shared" si="4"/>
        <v>50% of All SS</v>
      </c>
      <c r="H2006" s="51">
        <f>IF('Line By Line'!$E$14&lt;D2006,D2006-'Line By Line'!$E$14-E2006,0)</f>
        <v>903000</v>
      </c>
      <c r="I2006" s="52">
        <f>H2006*'SS taxation calculator'!$E$32</f>
        <v>767550</v>
      </c>
      <c r="J2006" s="52">
        <f t="shared" si="5"/>
        <v>0</v>
      </c>
      <c r="K2006" s="204" t="str">
        <f t="shared" si="6"/>
        <v>#DIV/0!</v>
      </c>
      <c r="L2006" s="54" t="str">
        <f>CONCATENATE("Adding $",ROUND(B2006/1000,1),"K actually added $",ROUND((B2006+(J2006-'SS taxation calculator'!$G$8))/1000,1),"K")</f>
        <v>Adding $947K actually added $947K</v>
      </c>
      <c r="M2006" s="61">
        <f>'SS taxation calculator'!$C$7+'SS taxation calculator'!$C$8+'SS taxation calculator'!$C$9+B2006</f>
        <v>947000</v>
      </c>
      <c r="N2006" s="55">
        <f>J2006+B2006+'SS taxation calculator'!$C$7</f>
        <v>947000</v>
      </c>
      <c r="O2006" s="55">
        <f t="shared" si="15"/>
        <v>31500</v>
      </c>
      <c r="P2006" s="132">
        <f>VLOOKUP('SS taxation calculator'!$C$12,'SS taxation calculator'!$BC$6:$BF$16,3,FALSE)</f>
        <v>0</v>
      </c>
      <c r="Q2006" s="132">
        <f>VLOOKUP('SS taxation calculator'!$C$12,'SS taxation calculator'!$BC$6:$BF$16,4,FALSE)</f>
        <v>0</v>
      </c>
      <c r="R2006" s="132">
        <f t="shared" si="8"/>
        <v>1</v>
      </c>
      <c r="S2006" s="205">
        <f>VLOOKUP('SS taxation calculator'!$C$12,'SS taxation calculator'!$BC$6:$BF$16,2,FALSE)</f>
        <v>0</v>
      </c>
      <c r="T2006" s="132">
        <f t="shared" si="9"/>
        <v>0</v>
      </c>
    </row>
    <row r="2007" ht="15.75" customHeight="1">
      <c r="A2007" s="55">
        <f t="shared" si="19"/>
        <v>916500</v>
      </c>
      <c r="B2007" s="52">
        <f t="shared" si="14"/>
        <v>948000</v>
      </c>
      <c r="C2007" s="51">
        <f>'SS taxation calculator'!$G$7</f>
        <v>0</v>
      </c>
      <c r="D2007" s="52">
        <f>'SS taxation calculator'!$C$7+B2007+'SS taxation calculator'!$C$8+'SS taxation calculator'!$C$9*0.5-'Line By Line'!$E$12</f>
        <v>948000</v>
      </c>
      <c r="E2007" s="52">
        <f>IF(D2007&lt;'Line By Line'!$E$14,0,MIN(D2007-'Line By Line'!$E$14,'Line By Line'!$E$16))</f>
        <v>12000</v>
      </c>
      <c r="F2007" s="52">
        <f t="shared" si="3"/>
        <v>0</v>
      </c>
      <c r="G2007" s="51" t="str">
        <f t="shared" si="4"/>
        <v>50% of All SS</v>
      </c>
      <c r="H2007" s="51">
        <f>IF('Line By Line'!$E$14&lt;D2007,D2007-'Line By Line'!$E$14-E2007,0)</f>
        <v>904000</v>
      </c>
      <c r="I2007" s="52">
        <f>H2007*'SS taxation calculator'!$E$32</f>
        <v>768400</v>
      </c>
      <c r="J2007" s="52">
        <f t="shared" si="5"/>
        <v>0</v>
      </c>
      <c r="K2007" s="204" t="str">
        <f t="shared" si="6"/>
        <v>#DIV/0!</v>
      </c>
      <c r="L2007" s="54" t="str">
        <f>CONCATENATE("Adding $",ROUND(B2007/1000,1),"K actually added $",ROUND((B2007+(J2007-'SS taxation calculator'!$G$8))/1000,1),"K")</f>
        <v>Adding $948K actually added $948K</v>
      </c>
      <c r="M2007" s="61">
        <f>'SS taxation calculator'!$C$7+'SS taxation calculator'!$C$8+'SS taxation calculator'!$C$9+B2007</f>
        <v>948000</v>
      </c>
      <c r="N2007" s="55">
        <f>J2007+B2007+'SS taxation calculator'!$C$7</f>
        <v>948000</v>
      </c>
      <c r="O2007" s="55">
        <f t="shared" si="15"/>
        <v>31500</v>
      </c>
      <c r="P2007" s="132">
        <f>VLOOKUP('SS taxation calculator'!$C$12,'SS taxation calculator'!$BC$6:$BF$16,3,FALSE)</f>
        <v>0</v>
      </c>
      <c r="Q2007" s="132">
        <f>VLOOKUP('SS taxation calculator'!$C$12,'SS taxation calculator'!$BC$6:$BF$16,4,FALSE)</f>
        <v>0</v>
      </c>
      <c r="R2007" s="132">
        <f t="shared" si="8"/>
        <v>1</v>
      </c>
      <c r="S2007" s="205">
        <f>VLOOKUP('SS taxation calculator'!$C$12,'SS taxation calculator'!$BC$6:$BF$16,2,FALSE)</f>
        <v>0</v>
      </c>
      <c r="T2007" s="132">
        <f t="shared" si="9"/>
        <v>0</v>
      </c>
    </row>
    <row r="2008" ht="15.75" customHeight="1">
      <c r="A2008" s="55">
        <f t="shared" si="19"/>
        <v>917500</v>
      </c>
      <c r="B2008" s="52">
        <f t="shared" si="14"/>
        <v>949000</v>
      </c>
      <c r="C2008" s="51">
        <f>'SS taxation calculator'!$G$7</f>
        <v>0</v>
      </c>
      <c r="D2008" s="52">
        <f>'SS taxation calculator'!$C$7+B2008+'SS taxation calculator'!$C$8+'SS taxation calculator'!$C$9*0.5-'Line By Line'!$E$12</f>
        <v>949000</v>
      </c>
      <c r="E2008" s="52">
        <f>IF(D2008&lt;'Line By Line'!$E$14,0,MIN(D2008-'Line By Line'!$E$14,'Line By Line'!$E$16))</f>
        <v>12000</v>
      </c>
      <c r="F2008" s="52">
        <f t="shared" si="3"/>
        <v>0</v>
      </c>
      <c r="G2008" s="51" t="str">
        <f t="shared" si="4"/>
        <v>50% of All SS</v>
      </c>
      <c r="H2008" s="51">
        <f>IF('Line By Line'!$E$14&lt;D2008,D2008-'Line By Line'!$E$14-E2008,0)</f>
        <v>905000</v>
      </c>
      <c r="I2008" s="52">
        <f>H2008*'SS taxation calculator'!$E$32</f>
        <v>769250</v>
      </c>
      <c r="J2008" s="52">
        <f t="shared" si="5"/>
        <v>0</v>
      </c>
      <c r="K2008" s="204" t="str">
        <f t="shared" si="6"/>
        <v>#DIV/0!</v>
      </c>
      <c r="L2008" s="54" t="str">
        <f>CONCATENATE("Adding $",ROUND(B2008/1000,1),"K actually added $",ROUND((B2008+(J2008-'SS taxation calculator'!$G$8))/1000,1),"K")</f>
        <v>Adding $949K actually added $949K</v>
      </c>
      <c r="M2008" s="61">
        <f>'SS taxation calculator'!$C$7+'SS taxation calculator'!$C$8+'SS taxation calculator'!$C$9+B2008</f>
        <v>949000</v>
      </c>
      <c r="N2008" s="55">
        <f>J2008+B2008+'SS taxation calculator'!$C$7</f>
        <v>949000</v>
      </c>
      <c r="O2008" s="55">
        <f t="shared" si="15"/>
        <v>31500</v>
      </c>
      <c r="P2008" s="132">
        <f>VLOOKUP('SS taxation calculator'!$C$12,'SS taxation calculator'!$BC$6:$BF$16,3,FALSE)</f>
        <v>0</v>
      </c>
      <c r="Q2008" s="132">
        <f>VLOOKUP('SS taxation calculator'!$C$12,'SS taxation calculator'!$BC$6:$BF$16,4,FALSE)</f>
        <v>0</v>
      </c>
      <c r="R2008" s="132">
        <f t="shared" si="8"/>
        <v>1</v>
      </c>
      <c r="S2008" s="205">
        <f>VLOOKUP('SS taxation calculator'!$C$12,'SS taxation calculator'!$BC$6:$BF$16,2,FALSE)</f>
        <v>0</v>
      </c>
      <c r="T2008" s="132">
        <f t="shared" si="9"/>
        <v>0</v>
      </c>
    </row>
    <row r="2009" ht="15.75" customHeight="1">
      <c r="A2009" s="55">
        <f t="shared" si="19"/>
        <v>918500</v>
      </c>
      <c r="B2009" s="52">
        <f t="shared" si="14"/>
        <v>950000</v>
      </c>
      <c r="C2009" s="51">
        <f>'SS taxation calculator'!$G$7</f>
        <v>0</v>
      </c>
      <c r="D2009" s="52">
        <f>'SS taxation calculator'!$C$7+B2009+'SS taxation calculator'!$C$8+'SS taxation calculator'!$C$9*0.5-'Line By Line'!$E$12</f>
        <v>950000</v>
      </c>
      <c r="E2009" s="52">
        <f>IF(D2009&lt;'Line By Line'!$E$14,0,MIN(D2009-'Line By Line'!$E$14,'Line By Line'!$E$16))</f>
        <v>12000</v>
      </c>
      <c r="F2009" s="52">
        <f t="shared" si="3"/>
        <v>0</v>
      </c>
      <c r="G2009" s="51" t="str">
        <f t="shared" si="4"/>
        <v>50% of All SS</v>
      </c>
      <c r="H2009" s="51">
        <f>IF('Line By Line'!$E$14&lt;D2009,D2009-'Line By Line'!$E$14-E2009,0)</f>
        <v>906000</v>
      </c>
      <c r="I2009" s="52">
        <f>H2009*'SS taxation calculator'!$E$32</f>
        <v>770100</v>
      </c>
      <c r="J2009" s="52">
        <f t="shared" si="5"/>
        <v>0</v>
      </c>
      <c r="K2009" s="204" t="str">
        <f t="shared" si="6"/>
        <v>#DIV/0!</v>
      </c>
      <c r="L2009" s="54" t="str">
        <f>CONCATENATE("Adding $",ROUND(B2009/1000,1),"K actually added $",ROUND((B2009+(J2009-'SS taxation calculator'!$G$8))/1000,1),"K")</f>
        <v>Adding $950K actually added $950K</v>
      </c>
      <c r="M2009" s="61">
        <f>'SS taxation calculator'!$C$7+'SS taxation calculator'!$C$8+'SS taxation calculator'!$C$9+B2009</f>
        <v>950000</v>
      </c>
      <c r="N2009" s="55">
        <f>J2009+B2009+'SS taxation calculator'!$C$7</f>
        <v>950000</v>
      </c>
      <c r="O2009" s="55">
        <f t="shared" si="15"/>
        <v>31500</v>
      </c>
      <c r="P2009" s="132">
        <f>VLOOKUP('SS taxation calculator'!$C$12,'SS taxation calculator'!$BC$6:$BF$16,3,FALSE)</f>
        <v>0</v>
      </c>
      <c r="Q2009" s="132">
        <f>VLOOKUP('SS taxation calculator'!$C$12,'SS taxation calculator'!$BC$6:$BF$16,4,FALSE)</f>
        <v>0</v>
      </c>
      <c r="R2009" s="132">
        <f t="shared" si="8"/>
        <v>1</v>
      </c>
      <c r="S2009" s="205">
        <f>VLOOKUP('SS taxation calculator'!$C$12,'SS taxation calculator'!$BC$6:$BF$16,2,FALSE)</f>
        <v>0</v>
      </c>
      <c r="T2009" s="132">
        <f t="shared" si="9"/>
        <v>0</v>
      </c>
    </row>
    <row r="2010" ht="15.75" customHeight="1">
      <c r="A2010" s="55">
        <f t="shared" si="19"/>
        <v>919500</v>
      </c>
      <c r="B2010" s="52">
        <f t="shared" si="14"/>
        <v>951000</v>
      </c>
      <c r="C2010" s="51">
        <f>'SS taxation calculator'!$G$7</f>
        <v>0</v>
      </c>
      <c r="D2010" s="52">
        <f>'SS taxation calculator'!$C$7+B2010+'SS taxation calculator'!$C$8+'SS taxation calculator'!$C$9*0.5-'Line By Line'!$E$12</f>
        <v>951000</v>
      </c>
      <c r="E2010" s="52">
        <f>IF(D2010&lt;'Line By Line'!$E$14,0,MIN(D2010-'Line By Line'!$E$14,'Line By Line'!$E$16))</f>
        <v>12000</v>
      </c>
      <c r="F2010" s="52">
        <f t="shared" si="3"/>
        <v>0</v>
      </c>
      <c r="G2010" s="51" t="str">
        <f t="shared" si="4"/>
        <v>50% of All SS</v>
      </c>
      <c r="H2010" s="51">
        <f>IF('Line By Line'!$E$14&lt;D2010,D2010-'Line By Line'!$E$14-E2010,0)</f>
        <v>907000</v>
      </c>
      <c r="I2010" s="52">
        <f>H2010*'SS taxation calculator'!$E$32</f>
        <v>770950</v>
      </c>
      <c r="J2010" s="52">
        <f t="shared" si="5"/>
        <v>0</v>
      </c>
      <c r="K2010" s="204" t="str">
        <f t="shared" si="6"/>
        <v>#DIV/0!</v>
      </c>
      <c r="L2010" s="54" t="str">
        <f>CONCATENATE("Adding $",ROUND(B2010/1000,1),"K actually added $",ROUND((B2010+(J2010-'SS taxation calculator'!$G$8))/1000,1),"K")</f>
        <v>Adding $951K actually added $951K</v>
      </c>
      <c r="M2010" s="61">
        <f>'SS taxation calculator'!$C$7+'SS taxation calculator'!$C$8+'SS taxation calculator'!$C$9+B2010</f>
        <v>951000</v>
      </c>
      <c r="N2010" s="55">
        <f>J2010+B2010+'SS taxation calculator'!$C$7</f>
        <v>951000</v>
      </c>
      <c r="O2010" s="55">
        <f t="shared" si="15"/>
        <v>31500</v>
      </c>
      <c r="P2010" s="132">
        <f>VLOOKUP('SS taxation calculator'!$C$12,'SS taxation calculator'!$BC$6:$BF$16,3,FALSE)</f>
        <v>0</v>
      </c>
      <c r="Q2010" s="132">
        <f>VLOOKUP('SS taxation calculator'!$C$12,'SS taxation calculator'!$BC$6:$BF$16,4,FALSE)</f>
        <v>0</v>
      </c>
      <c r="R2010" s="132">
        <f t="shared" si="8"/>
        <v>1</v>
      </c>
      <c r="S2010" s="205">
        <f>VLOOKUP('SS taxation calculator'!$C$12,'SS taxation calculator'!$BC$6:$BF$16,2,FALSE)</f>
        <v>0</v>
      </c>
      <c r="T2010" s="132">
        <f t="shared" si="9"/>
        <v>0</v>
      </c>
    </row>
    <row r="2011" ht="15.75" customHeight="1">
      <c r="A2011" s="55">
        <f t="shared" si="19"/>
        <v>920500</v>
      </c>
      <c r="B2011" s="52">
        <f t="shared" si="14"/>
        <v>952000</v>
      </c>
      <c r="C2011" s="51">
        <f>'SS taxation calculator'!$G$7</f>
        <v>0</v>
      </c>
      <c r="D2011" s="52">
        <f>'SS taxation calculator'!$C$7+B2011+'SS taxation calculator'!$C$8+'SS taxation calculator'!$C$9*0.5-'Line By Line'!$E$12</f>
        <v>952000</v>
      </c>
      <c r="E2011" s="52">
        <f>IF(D2011&lt;'Line By Line'!$E$14,0,MIN(D2011-'Line By Line'!$E$14,'Line By Line'!$E$16))</f>
        <v>12000</v>
      </c>
      <c r="F2011" s="52">
        <f t="shared" si="3"/>
        <v>0</v>
      </c>
      <c r="G2011" s="51" t="str">
        <f t="shared" si="4"/>
        <v>50% of All SS</v>
      </c>
      <c r="H2011" s="51">
        <f>IF('Line By Line'!$E$14&lt;D2011,D2011-'Line By Line'!$E$14-E2011,0)</f>
        <v>908000</v>
      </c>
      <c r="I2011" s="52">
        <f>H2011*'SS taxation calculator'!$E$32</f>
        <v>771800</v>
      </c>
      <c r="J2011" s="52">
        <f t="shared" si="5"/>
        <v>0</v>
      </c>
      <c r="K2011" s="204" t="str">
        <f t="shared" si="6"/>
        <v>#DIV/0!</v>
      </c>
      <c r="L2011" s="54" t="str">
        <f>CONCATENATE("Adding $",ROUND(B2011/1000,1),"K actually added $",ROUND((B2011+(J2011-'SS taxation calculator'!$G$8))/1000,1),"K")</f>
        <v>Adding $952K actually added $952K</v>
      </c>
      <c r="M2011" s="61">
        <f>'SS taxation calculator'!$C$7+'SS taxation calculator'!$C$8+'SS taxation calculator'!$C$9+B2011</f>
        <v>952000</v>
      </c>
      <c r="N2011" s="55">
        <f>J2011+B2011+'SS taxation calculator'!$C$7</f>
        <v>952000</v>
      </c>
      <c r="O2011" s="55">
        <f t="shared" si="15"/>
        <v>31500</v>
      </c>
      <c r="P2011" s="132">
        <f>VLOOKUP('SS taxation calculator'!$C$12,'SS taxation calculator'!$BC$6:$BF$16,3,FALSE)</f>
        <v>0</v>
      </c>
      <c r="Q2011" s="132">
        <f>VLOOKUP('SS taxation calculator'!$C$12,'SS taxation calculator'!$BC$6:$BF$16,4,FALSE)</f>
        <v>0</v>
      </c>
      <c r="R2011" s="132">
        <f t="shared" si="8"/>
        <v>1</v>
      </c>
      <c r="S2011" s="205">
        <f>VLOOKUP('SS taxation calculator'!$C$12,'SS taxation calculator'!$BC$6:$BF$16,2,FALSE)</f>
        <v>0</v>
      </c>
      <c r="T2011" s="132">
        <f t="shared" si="9"/>
        <v>0</v>
      </c>
    </row>
    <row r="2012" ht="15.75" customHeight="1">
      <c r="A2012" s="55">
        <f t="shared" si="19"/>
        <v>921500</v>
      </c>
      <c r="B2012" s="52">
        <f t="shared" si="14"/>
        <v>953000</v>
      </c>
      <c r="C2012" s="51">
        <f>'SS taxation calculator'!$G$7</f>
        <v>0</v>
      </c>
      <c r="D2012" s="52">
        <f>'SS taxation calculator'!$C$7+B2012+'SS taxation calculator'!$C$8+'SS taxation calculator'!$C$9*0.5-'Line By Line'!$E$12</f>
        <v>953000</v>
      </c>
      <c r="E2012" s="52">
        <f>IF(D2012&lt;'Line By Line'!$E$14,0,MIN(D2012-'Line By Line'!$E$14,'Line By Line'!$E$16))</f>
        <v>12000</v>
      </c>
      <c r="F2012" s="52">
        <f t="shared" si="3"/>
        <v>0</v>
      </c>
      <c r="G2012" s="51" t="str">
        <f t="shared" si="4"/>
        <v>50% of All SS</v>
      </c>
      <c r="H2012" s="51">
        <f>IF('Line By Line'!$E$14&lt;D2012,D2012-'Line By Line'!$E$14-E2012,0)</f>
        <v>909000</v>
      </c>
      <c r="I2012" s="52">
        <f>H2012*'SS taxation calculator'!$E$32</f>
        <v>772650</v>
      </c>
      <c r="J2012" s="52">
        <f t="shared" si="5"/>
        <v>0</v>
      </c>
      <c r="K2012" s="204" t="str">
        <f t="shared" si="6"/>
        <v>#DIV/0!</v>
      </c>
      <c r="L2012" s="54" t="str">
        <f>CONCATENATE("Adding $",ROUND(B2012/1000,1),"K actually added $",ROUND((B2012+(J2012-'SS taxation calculator'!$G$8))/1000,1),"K")</f>
        <v>Adding $953K actually added $953K</v>
      </c>
      <c r="M2012" s="61">
        <f>'SS taxation calculator'!$C$7+'SS taxation calculator'!$C$8+'SS taxation calculator'!$C$9+B2012</f>
        <v>953000</v>
      </c>
      <c r="N2012" s="55">
        <f>J2012+B2012+'SS taxation calculator'!$C$7</f>
        <v>953000</v>
      </c>
      <c r="O2012" s="55">
        <f t="shared" si="15"/>
        <v>31500</v>
      </c>
      <c r="P2012" s="132">
        <f>VLOOKUP('SS taxation calculator'!$C$12,'SS taxation calculator'!$BC$6:$BF$16,3,FALSE)</f>
        <v>0</v>
      </c>
      <c r="Q2012" s="132">
        <f>VLOOKUP('SS taxation calculator'!$C$12,'SS taxation calculator'!$BC$6:$BF$16,4,FALSE)</f>
        <v>0</v>
      </c>
      <c r="R2012" s="132">
        <f t="shared" si="8"/>
        <v>1</v>
      </c>
      <c r="S2012" s="205">
        <f>VLOOKUP('SS taxation calculator'!$C$12,'SS taxation calculator'!$BC$6:$BF$16,2,FALSE)</f>
        <v>0</v>
      </c>
      <c r="T2012" s="132">
        <f t="shared" si="9"/>
        <v>0</v>
      </c>
    </row>
    <row r="2013" ht="15.75" customHeight="1">
      <c r="A2013" s="55">
        <f t="shared" si="19"/>
        <v>922500</v>
      </c>
      <c r="B2013" s="52">
        <f t="shared" si="14"/>
        <v>954000</v>
      </c>
      <c r="C2013" s="51">
        <f>'SS taxation calculator'!$G$7</f>
        <v>0</v>
      </c>
      <c r="D2013" s="52">
        <f>'SS taxation calculator'!$C$7+B2013+'SS taxation calculator'!$C$8+'SS taxation calculator'!$C$9*0.5-'Line By Line'!$E$12</f>
        <v>954000</v>
      </c>
      <c r="E2013" s="52">
        <f>IF(D2013&lt;'Line By Line'!$E$14,0,MIN(D2013-'Line By Line'!$E$14,'Line By Line'!$E$16))</f>
        <v>12000</v>
      </c>
      <c r="F2013" s="52">
        <f t="shared" si="3"/>
        <v>0</v>
      </c>
      <c r="G2013" s="51" t="str">
        <f t="shared" si="4"/>
        <v>50% of All SS</v>
      </c>
      <c r="H2013" s="51">
        <f>IF('Line By Line'!$E$14&lt;D2013,D2013-'Line By Line'!$E$14-E2013,0)</f>
        <v>910000</v>
      </c>
      <c r="I2013" s="52">
        <f>H2013*'SS taxation calculator'!$E$32</f>
        <v>773500</v>
      </c>
      <c r="J2013" s="52">
        <f t="shared" si="5"/>
        <v>0</v>
      </c>
      <c r="K2013" s="204" t="str">
        <f t="shared" si="6"/>
        <v>#DIV/0!</v>
      </c>
      <c r="L2013" s="54" t="str">
        <f>CONCATENATE("Adding $",ROUND(B2013/1000,1),"K actually added $",ROUND((B2013+(J2013-'SS taxation calculator'!$G$8))/1000,1),"K")</f>
        <v>Adding $954K actually added $954K</v>
      </c>
      <c r="M2013" s="61">
        <f>'SS taxation calculator'!$C$7+'SS taxation calculator'!$C$8+'SS taxation calculator'!$C$9+B2013</f>
        <v>954000</v>
      </c>
      <c r="N2013" s="55">
        <f>J2013+B2013+'SS taxation calculator'!$C$7</f>
        <v>954000</v>
      </c>
      <c r="O2013" s="55">
        <f t="shared" si="15"/>
        <v>31500</v>
      </c>
      <c r="P2013" s="132">
        <f>VLOOKUP('SS taxation calculator'!$C$12,'SS taxation calculator'!$BC$6:$BF$16,3,FALSE)</f>
        <v>0</v>
      </c>
      <c r="Q2013" s="132">
        <f>VLOOKUP('SS taxation calculator'!$C$12,'SS taxation calculator'!$BC$6:$BF$16,4,FALSE)</f>
        <v>0</v>
      </c>
      <c r="R2013" s="132">
        <f t="shared" si="8"/>
        <v>1</v>
      </c>
      <c r="S2013" s="205">
        <f>VLOOKUP('SS taxation calculator'!$C$12,'SS taxation calculator'!$BC$6:$BF$16,2,FALSE)</f>
        <v>0</v>
      </c>
      <c r="T2013" s="132">
        <f t="shared" si="9"/>
        <v>0</v>
      </c>
    </row>
    <row r="2014" ht="15.75" customHeight="1">
      <c r="A2014" s="55">
        <f t="shared" si="19"/>
        <v>923500</v>
      </c>
      <c r="B2014" s="52">
        <f t="shared" si="14"/>
        <v>955000</v>
      </c>
      <c r="C2014" s="51">
        <f>'SS taxation calculator'!$G$7</f>
        <v>0</v>
      </c>
      <c r="D2014" s="52">
        <f>'SS taxation calculator'!$C$7+B2014+'SS taxation calculator'!$C$8+'SS taxation calculator'!$C$9*0.5-'Line By Line'!$E$12</f>
        <v>955000</v>
      </c>
      <c r="E2014" s="52">
        <f>IF(D2014&lt;'Line By Line'!$E$14,0,MIN(D2014-'Line By Line'!$E$14,'Line By Line'!$E$16))</f>
        <v>12000</v>
      </c>
      <c r="F2014" s="52">
        <f t="shared" si="3"/>
        <v>0</v>
      </c>
      <c r="G2014" s="51" t="str">
        <f t="shared" si="4"/>
        <v>50% of All SS</v>
      </c>
      <c r="H2014" s="51">
        <f>IF('Line By Line'!$E$14&lt;D2014,D2014-'Line By Line'!$E$14-E2014,0)</f>
        <v>911000</v>
      </c>
      <c r="I2014" s="52">
        <f>H2014*'SS taxation calculator'!$E$32</f>
        <v>774350</v>
      </c>
      <c r="J2014" s="52">
        <f t="shared" si="5"/>
        <v>0</v>
      </c>
      <c r="K2014" s="204" t="str">
        <f t="shared" si="6"/>
        <v>#DIV/0!</v>
      </c>
      <c r="L2014" s="54" t="str">
        <f>CONCATENATE("Adding $",ROUND(B2014/1000,1),"K actually added $",ROUND((B2014+(J2014-'SS taxation calculator'!$G$8))/1000,1),"K")</f>
        <v>Adding $955K actually added $955K</v>
      </c>
      <c r="M2014" s="61">
        <f>'SS taxation calculator'!$C$7+'SS taxation calculator'!$C$8+'SS taxation calculator'!$C$9+B2014</f>
        <v>955000</v>
      </c>
      <c r="N2014" s="55">
        <f>J2014+B2014+'SS taxation calculator'!$C$7</f>
        <v>955000</v>
      </c>
      <c r="O2014" s="55">
        <f t="shared" si="15"/>
        <v>31500</v>
      </c>
      <c r="P2014" s="132">
        <f>VLOOKUP('SS taxation calculator'!$C$12,'SS taxation calculator'!$BC$6:$BF$16,3,FALSE)</f>
        <v>0</v>
      </c>
      <c r="Q2014" s="132">
        <f>VLOOKUP('SS taxation calculator'!$C$12,'SS taxation calculator'!$BC$6:$BF$16,4,FALSE)</f>
        <v>0</v>
      </c>
      <c r="R2014" s="132">
        <f t="shared" si="8"/>
        <v>1</v>
      </c>
      <c r="S2014" s="205">
        <f>VLOOKUP('SS taxation calculator'!$C$12,'SS taxation calculator'!$BC$6:$BF$16,2,FALSE)</f>
        <v>0</v>
      </c>
      <c r="T2014" s="132">
        <f t="shared" si="9"/>
        <v>0</v>
      </c>
    </row>
    <row r="2015" ht="15.75" customHeight="1">
      <c r="A2015" s="55">
        <f t="shared" si="19"/>
        <v>924500</v>
      </c>
      <c r="B2015" s="52">
        <f t="shared" si="14"/>
        <v>956000</v>
      </c>
      <c r="C2015" s="51">
        <f>'SS taxation calculator'!$G$7</f>
        <v>0</v>
      </c>
      <c r="D2015" s="52">
        <f>'SS taxation calculator'!$C$7+B2015+'SS taxation calculator'!$C$8+'SS taxation calculator'!$C$9*0.5-'Line By Line'!$E$12</f>
        <v>956000</v>
      </c>
      <c r="E2015" s="52">
        <f>IF(D2015&lt;'Line By Line'!$E$14,0,MIN(D2015-'Line By Line'!$E$14,'Line By Line'!$E$16))</f>
        <v>12000</v>
      </c>
      <c r="F2015" s="52">
        <f t="shared" si="3"/>
        <v>0</v>
      </c>
      <c r="G2015" s="51" t="str">
        <f t="shared" si="4"/>
        <v>50% of All SS</v>
      </c>
      <c r="H2015" s="51">
        <f>IF('Line By Line'!$E$14&lt;D2015,D2015-'Line By Line'!$E$14-E2015,0)</f>
        <v>912000</v>
      </c>
      <c r="I2015" s="52">
        <f>H2015*'SS taxation calculator'!$E$32</f>
        <v>775200</v>
      </c>
      <c r="J2015" s="52">
        <f t="shared" si="5"/>
        <v>0</v>
      </c>
      <c r="K2015" s="204" t="str">
        <f t="shared" si="6"/>
        <v>#DIV/0!</v>
      </c>
      <c r="L2015" s="54" t="str">
        <f>CONCATENATE("Adding $",ROUND(B2015/1000,1),"K actually added $",ROUND((B2015+(J2015-'SS taxation calculator'!$G$8))/1000,1),"K")</f>
        <v>Adding $956K actually added $956K</v>
      </c>
      <c r="M2015" s="61">
        <f>'SS taxation calculator'!$C$7+'SS taxation calculator'!$C$8+'SS taxation calculator'!$C$9+B2015</f>
        <v>956000</v>
      </c>
      <c r="N2015" s="55">
        <f>J2015+B2015+'SS taxation calculator'!$C$7</f>
        <v>956000</v>
      </c>
      <c r="O2015" s="55">
        <f t="shared" si="15"/>
        <v>31500</v>
      </c>
      <c r="P2015" s="132">
        <f>VLOOKUP('SS taxation calculator'!$C$12,'SS taxation calculator'!$BC$6:$BF$16,3,FALSE)</f>
        <v>0</v>
      </c>
      <c r="Q2015" s="132">
        <f>VLOOKUP('SS taxation calculator'!$C$12,'SS taxation calculator'!$BC$6:$BF$16,4,FALSE)</f>
        <v>0</v>
      </c>
      <c r="R2015" s="132">
        <f t="shared" si="8"/>
        <v>1</v>
      </c>
      <c r="S2015" s="205">
        <f>VLOOKUP('SS taxation calculator'!$C$12,'SS taxation calculator'!$BC$6:$BF$16,2,FALSE)</f>
        <v>0</v>
      </c>
      <c r="T2015" s="132">
        <f t="shared" si="9"/>
        <v>0</v>
      </c>
    </row>
    <row r="2016" ht="15.75" customHeight="1">
      <c r="A2016" s="55">
        <f t="shared" si="19"/>
        <v>925500</v>
      </c>
      <c r="B2016" s="52">
        <f t="shared" si="14"/>
        <v>957000</v>
      </c>
      <c r="C2016" s="51">
        <f>'SS taxation calculator'!$G$7</f>
        <v>0</v>
      </c>
      <c r="D2016" s="52">
        <f>'SS taxation calculator'!$C$7+B2016+'SS taxation calculator'!$C$8+'SS taxation calculator'!$C$9*0.5-'Line By Line'!$E$12</f>
        <v>957000</v>
      </c>
      <c r="E2016" s="52">
        <f>IF(D2016&lt;'Line By Line'!$E$14,0,MIN(D2016-'Line By Line'!$E$14,'Line By Line'!$E$16))</f>
        <v>12000</v>
      </c>
      <c r="F2016" s="52">
        <f t="shared" si="3"/>
        <v>0</v>
      </c>
      <c r="G2016" s="51" t="str">
        <f t="shared" si="4"/>
        <v>50% of All SS</v>
      </c>
      <c r="H2016" s="51">
        <f>IF('Line By Line'!$E$14&lt;D2016,D2016-'Line By Line'!$E$14-E2016,0)</f>
        <v>913000</v>
      </c>
      <c r="I2016" s="52">
        <f>H2016*'SS taxation calculator'!$E$32</f>
        <v>776050</v>
      </c>
      <c r="J2016" s="52">
        <f t="shared" si="5"/>
        <v>0</v>
      </c>
      <c r="K2016" s="204" t="str">
        <f t="shared" si="6"/>
        <v>#DIV/0!</v>
      </c>
      <c r="L2016" s="54" t="str">
        <f>CONCATENATE("Adding $",ROUND(B2016/1000,1),"K actually added $",ROUND((B2016+(J2016-'SS taxation calculator'!$G$8))/1000,1),"K")</f>
        <v>Adding $957K actually added $957K</v>
      </c>
      <c r="M2016" s="61">
        <f>'SS taxation calculator'!$C$7+'SS taxation calculator'!$C$8+'SS taxation calculator'!$C$9+B2016</f>
        <v>957000</v>
      </c>
      <c r="N2016" s="55">
        <f>J2016+B2016+'SS taxation calculator'!$C$7</f>
        <v>957000</v>
      </c>
      <c r="O2016" s="55">
        <f t="shared" si="15"/>
        <v>31500</v>
      </c>
      <c r="P2016" s="132">
        <f>VLOOKUP('SS taxation calculator'!$C$12,'SS taxation calculator'!$BC$6:$BF$16,3,FALSE)</f>
        <v>0</v>
      </c>
      <c r="Q2016" s="132">
        <f>VLOOKUP('SS taxation calculator'!$C$12,'SS taxation calculator'!$BC$6:$BF$16,4,FALSE)</f>
        <v>0</v>
      </c>
      <c r="R2016" s="132">
        <f t="shared" si="8"/>
        <v>1</v>
      </c>
      <c r="S2016" s="205">
        <f>VLOOKUP('SS taxation calculator'!$C$12,'SS taxation calculator'!$BC$6:$BF$16,2,FALSE)</f>
        <v>0</v>
      </c>
      <c r="T2016" s="132">
        <f t="shared" si="9"/>
        <v>0</v>
      </c>
    </row>
    <row r="2017" ht="15.75" customHeight="1">
      <c r="A2017" s="55">
        <f t="shared" si="19"/>
        <v>926500</v>
      </c>
      <c r="B2017" s="52">
        <f t="shared" si="14"/>
        <v>958000</v>
      </c>
      <c r="C2017" s="51">
        <f>'SS taxation calculator'!$G$7</f>
        <v>0</v>
      </c>
      <c r="D2017" s="52">
        <f>'SS taxation calculator'!$C$7+B2017+'SS taxation calculator'!$C$8+'SS taxation calculator'!$C$9*0.5-'Line By Line'!$E$12</f>
        <v>958000</v>
      </c>
      <c r="E2017" s="52">
        <f>IF(D2017&lt;'Line By Line'!$E$14,0,MIN(D2017-'Line By Line'!$E$14,'Line By Line'!$E$16))</f>
        <v>12000</v>
      </c>
      <c r="F2017" s="52">
        <f t="shared" si="3"/>
        <v>0</v>
      </c>
      <c r="G2017" s="51" t="str">
        <f t="shared" si="4"/>
        <v>50% of All SS</v>
      </c>
      <c r="H2017" s="51">
        <f>IF('Line By Line'!$E$14&lt;D2017,D2017-'Line By Line'!$E$14-E2017,0)</f>
        <v>914000</v>
      </c>
      <c r="I2017" s="52">
        <f>H2017*'SS taxation calculator'!$E$32</f>
        <v>776900</v>
      </c>
      <c r="J2017" s="52">
        <f t="shared" si="5"/>
        <v>0</v>
      </c>
      <c r="K2017" s="204" t="str">
        <f t="shared" si="6"/>
        <v>#DIV/0!</v>
      </c>
      <c r="L2017" s="54" t="str">
        <f>CONCATENATE("Adding $",ROUND(B2017/1000,1),"K actually added $",ROUND((B2017+(J2017-'SS taxation calculator'!$G$8))/1000,1),"K")</f>
        <v>Adding $958K actually added $958K</v>
      </c>
      <c r="M2017" s="61">
        <f>'SS taxation calculator'!$C$7+'SS taxation calculator'!$C$8+'SS taxation calculator'!$C$9+B2017</f>
        <v>958000</v>
      </c>
      <c r="N2017" s="55">
        <f>J2017+B2017+'SS taxation calculator'!$C$7</f>
        <v>958000</v>
      </c>
      <c r="O2017" s="55">
        <f t="shared" si="15"/>
        <v>31500</v>
      </c>
      <c r="P2017" s="132">
        <f>VLOOKUP('SS taxation calculator'!$C$12,'SS taxation calculator'!$BC$6:$BF$16,3,FALSE)</f>
        <v>0</v>
      </c>
      <c r="Q2017" s="132">
        <f>VLOOKUP('SS taxation calculator'!$C$12,'SS taxation calculator'!$BC$6:$BF$16,4,FALSE)</f>
        <v>0</v>
      </c>
      <c r="R2017" s="132">
        <f t="shared" si="8"/>
        <v>1</v>
      </c>
      <c r="S2017" s="205">
        <f>VLOOKUP('SS taxation calculator'!$C$12,'SS taxation calculator'!$BC$6:$BF$16,2,FALSE)</f>
        <v>0</v>
      </c>
      <c r="T2017" s="132">
        <f t="shared" si="9"/>
        <v>0</v>
      </c>
    </row>
    <row r="2018" ht="15.75" customHeight="1">
      <c r="A2018" s="55">
        <f t="shared" si="19"/>
        <v>927500</v>
      </c>
      <c r="B2018" s="52">
        <f t="shared" si="14"/>
        <v>959000</v>
      </c>
      <c r="C2018" s="51">
        <f>'SS taxation calculator'!$G$7</f>
        <v>0</v>
      </c>
      <c r="D2018" s="52">
        <f>'SS taxation calculator'!$C$7+B2018+'SS taxation calculator'!$C$8+'SS taxation calculator'!$C$9*0.5-'Line By Line'!$E$12</f>
        <v>959000</v>
      </c>
      <c r="E2018" s="52">
        <f>IF(D2018&lt;'Line By Line'!$E$14,0,MIN(D2018-'Line By Line'!$E$14,'Line By Line'!$E$16))</f>
        <v>12000</v>
      </c>
      <c r="F2018" s="52">
        <f t="shared" si="3"/>
        <v>0</v>
      </c>
      <c r="G2018" s="51" t="str">
        <f t="shared" si="4"/>
        <v>50% of All SS</v>
      </c>
      <c r="H2018" s="51">
        <f>IF('Line By Line'!$E$14&lt;D2018,D2018-'Line By Line'!$E$14-E2018,0)</f>
        <v>915000</v>
      </c>
      <c r="I2018" s="52">
        <f>H2018*'SS taxation calculator'!$E$32</f>
        <v>777750</v>
      </c>
      <c r="J2018" s="52">
        <f t="shared" si="5"/>
        <v>0</v>
      </c>
      <c r="K2018" s="204" t="str">
        <f t="shared" si="6"/>
        <v>#DIV/0!</v>
      </c>
      <c r="L2018" s="54" t="str">
        <f>CONCATENATE("Adding $",ROUND(B2018/1000,1),"K actually added $",ROUND((B2018+(J2018-'SS taxation calculator'!$G$8))/1000,1),"K")</f>
        <v>Adding $959K actually added $959K</v>
      </c>
      <c r="M2018" s="61">
        <f>'SS taxation calculator'!$C$7+'SS taxation calculator'!$C$8+'SS taxation calculator'!$C$9+B2018</f>
        <v>959000</v>
      </c>
      <c r="N2018" s="55">
        <f>J2018+B2018+'SS taxation calculator'!$C$7</f>
        <v>959000</v>
      </c>
      <c r="O2018" s="55">
        <f t="shared" si="15"/>
        <v>31500</v>
      </c>
      <c r="P2018" s="132">
        <f>VLOOKUP('SS taxation calculator'!$C$12,'SS taxation calculator'!$BC$6:$BF$16,3,FALSE)</f>
        <v>0</v>
      </c>
      <c r="Q2018" s="132">
        <f>VLOOKUP('SS taxation calculator'!$C$12,'SS taxation calculator'!$BC$6:$BF$16,4,FALSE)</f>
        <v>0</v>
      </c>
      <c r="R2018" s="132">
        <f t="shared" si="8"/>
        <v>1</v>
      </c>
      <c r="S2018" s="205">
        <f>VLOOKUP('SS taxation calculator'!$C$12,'SS taxation calculator'!$BC$6:$BF$16,2,FALSE)</f>
        <v>0</v>
      </c>
      <c r="T2018" s="132">
        <f t="shared" si="9"/>
        <v>0</v>
      </c>
    </row>
    <row r="2019" ht="15.75" customHeight="1">
      <c r="A2019" s="55">
        <f t="shared" si="19"/>
        <v>928500</v>
      </c>
      <c r="B2019" s="52">
        <f t="shared" si="14"/>
        <v>960000</v>
      </c>
      <c r="C2019" s="51">
        <f>'SS taxation calculator'!$G$7</f>
        <v>0</v>
      </c>
      <c r="D2019" s="52">
        <f>'SS taxation calculator'!$C$7+B2019+'SS taxation calculator'!$C$8+'SS taxation calculator'!$C$9*0.5-'Line By Line'!$E$12</f>
        <v>960000</v>
      </c>
      <c r="E2019" s="52">
        <f>IF(D2019&lt;'Line By Line'!$E$14,0,MIN(D2019-'Line By Line'!$E$14,'Line By Line'!$E$16))</f>
        <v>12000</v>
      </c>
      <c r="F2019" s="52">
        <f t="shared" si="3"/>
        <v>0</v>
      </c>
      <c r="G2019" s="51" t="str">
        <f t="shared" si="4"/>
        <v>50% of All SS</v>
      </c>
      <c r="H2019" s="51">
        <f>IF('Line By Line'!$E$14&lt;D2019,D2019-'Line By Line'!$E$14-E2019,0)</f>
        <v>916000</v>
      </c>
      <c r="I2019" s="52">
        <f>H2019*'SS taxation calculator'!$E$32</f>
        <v>778600</v>
      </c>
      <c r="J2019" s="52">
        <f t="shared" si="5"/>
        <v>0</v>
      </c>
      <c r="K2019" s="204" t="str">
        <f t="shared" si="6"/>
        <v>#DIV/0!</v>
      </c>
      <c r="L2019" s="54" t="str">
        <f>CONCATENATE("Adding $",ROUND(B2019/1000,1),"K actually added $",ROUND((B2019+(J2019-'SS taxation calculator'!$G$8))/1000,1),"K")</f>
        <v>Adding $960K actually added $960K</v>
      </c>
      <c r="M2019" s="61">
        <f>'SS taxation calculator'!$C$7+'SS taxation calculator'!$C$8+'SS taxation calculator'!$C$9+B2019</f>
        <v>960000</v>
      </c>
      <c r="N2019" s="55">
        <f>J2019+B2019+'SS taxation calculator'!$C$7</f>
        <v>960000</v>
      </c>
      <c r="O2019" s="55">
        <f t="shared" si="15"/>
        <v>31500</v>
      </c>
      <c r="P2019" s="132">
        <f>VLOOKUP('SS taxation calculator'!$C$12,'SS taxation calculator'!$BC$6:$BF$16,3,FALSE)</f>
        <v>0</v>
      </c>
      <c r="Q2019" s="132">
        <f>VLOOKUP('SS taxation calculator'!$C$12,'SS taxation calculator'!$BC$6:$BF$16,4,FALSE)</f>
        <v>0</v>
      </c>
      <c r="R2019" s="132">
        <f t="shared" si="8"/>
        <v>1</v>
      </c>
      <c r="S2019" s="205">
        <f>VLOOKUP('SS taxation calculator'!$C$12,'SS taxation calculator'!$BC$6:$BF$16,2,FALSE)</f>
        <v>0</v>
      </c>
      <c r="T2019" s="132">
        <f t="shared" si="9"/>
        <v>0</v>
      </c>
    </row>
    <row r="2020" ht="15.75" customHeight="1">
      <c r="A2020" s="55">
        <f t="shared" si="19"/>
        <v>929500</v>
      </c>
      <c r="B2020" s="52">
        <f t="shared" si="14"/>
        <v>961000</v>
      </c>
      <c r="C2020" s="51">
        <f>'SS taxation calculator'!$G$7</f>
        <v>0</v>
      </c>
      <c r="D2020" s="52">
        <f>'SS taxation calculator'!$C$7+B2020+'SS taxation calculator'!$C$8+'SS taxation calculator'!$C$9*0.5-'Line By Line'!$E$12</f>
        <v>961000</v>
      </c>
      <c r="E2020" s="52">
        <f>IF(D2020&lt;'Line By Line'!$E$14,0,MIN(D2020-'Line By Line'!$E$14,'Line By Line'!$E$16))</f>
        <v>12000</v>
      </c>
      <c r="F2020" s="52">
        <f t="shared" si="3"/>
        <v>0</v>
      </c>
      <c r="G2020" s="51" t="str">
        <f t="shared" si="4"/>
        <v>50% of All SS</v>
      </c>
      <c r="H2020" s="51">
        <f>IF('Line By Line'!$E$14&lt;D2020,D2020-'Line By Line'!$E$14-E2020,0)</f>
        <v>917000</v>
      </c>
      <c r="I2020" s="52">
        <f>H2020*'SS taxation calculator'!$E$32</f>
        <v>779450</v>
      </c>
      <c r="J2020" s="52">
        <f t="shared" si="5"/>
        <v>0</v>
      </c>
      <c r="K2020" s="204" t="str">
        <f t="shared" si="6"/>
        <v>#DIV/0!</v>
      </c>
      <c r="L2020" s="54" t="str">
        <f>CONCATENATE("Adding $",ROUND(B2020/1000,1),"K actually added $",ROUND((B2020+(J2020-'SS taxation calculator'!$G$8))/1000,1),"K")</f>
        <v>Adding $961K actually added $961K</v>
      </c>
      <c r="M2020" s="61">
        <f>'SS taxation calculator'!$C$7+'SS taxation calculator'!$C$8+'SS taxation calculator'!$C$9+B2020</f>
        <v>961000</v>
      </c>
      <c r="N2020" s="55">
        <f>J2020+B2020+'SS taxation calculator'!$C$7</f>
        <v>961000</v>
      </c>
      <c r="O2020" s="55">
        <f t="shared" si="15"/>
        <v>31500</v>
      </c>
      <c r="P2020" s="132">
        <f>VLOOKUP('SS taxation calculator'!$C$12,'SS taxation calculator'!$BC$6:$BF$16,3,FALSE)</f>
        <v>0</v>
      </c>
      <c r="Q2020" s="132">
        <f>VLOOKUP('SS taxation calculator'!$C$12,'SS taxation calculator'!$BC$6:$BF$16,4,FALSE)</f>
        <v>0</v>
      </c>
      <c r="R2020" s="132">
        <f t="shared" si="8"/>
        <v>1</v>
      </c>
      <c r="S2020" s="205">
        <f>VLOOKUP('SS taxation calculator'!$C$12,'SS taxation calculator'!$BC$6:$BF$16,2,FALSE)</f>
        <v>0</v>
      </c>
      <c r="T2020" s="132">
        <f t="shared" si="9"/>
        <v>0</v>
      </c>
    </row>
    <row r="2021" ht="15.75" customHeight="1">
      <c r="A2021" s="55">
        <f t="shared" si="19"/>
        <v>930500</v>
      </c>
      <c r="B2021" s="52">
        <f t="shared" si="14"/>
        <v>962000</v>
      </c>
      <c r="C2021" s="51">
        <f>'SS taxation calculator'!$G$7</f>
        <v>0</v>
      </c>
      <c r="D2021" s="52">
        <f>'SS taxation calculator'!$C$7+B2021+'SS taxation calculator'!$C$8+'SS taxation calculator'!$C$9*0.5-'Line By Line'!$E$12</f>
        <v>962000</v>
      </c>
      <c r="E2021" s="52">
        <f>IF(D2021&lt;'Line By Line'!$E$14,0,MIN(D2021-'Line By Line'!$E$14,'Line By Line'!$E$16))</f>
        <v>12000</v>
      </c>
      <c r="F2021" s="52">
        <f t="shared" si="3"/>
        <v>0</v>
      </c>
      <c r="G2021" s="51" t="str">
        <f t="shared" si="4"/>
        <v>50% of All SS</v>
      </c>
      <c r="H2021" s="51">
        <f>IF('Line By Line'!$E$14&lt;D2021,D2021-'Line By Line'!$E$14-E2021,0)</f>
        <v>918000</v>
      </c>
      <c r="I2021" s="52">
        <f>H2021*'SS taxation calculator'!$E$32</f>
        <v>780300</v>
      </c>
      <c r="J2021" s="52">
        <f t="shared" si="5"/>
        <v>0</v>
      </c>
      <c r="K2021" s="204" t="str">
        <f t="shared" si="6"/>
        <v>#DIV/0!</v>
      </c>
      <c r="L2021" s="54" t="str">
        <f>CONCATENATE("Adding $",ROUND(B2021/1000,1),"K actually added $",ROUND((B2021+(J2021-'SS taxation calculator'!$G$8))/1000,1),"K")</f>
        <v>Adding $962K actually added $962K</v>
      </c>
      <c r="M2021" s="61">
        <f>'SS taxation calculator'!$C$7+'SS taxation calculator'!$C$8+'SS taxation calculator'!$C$9+B2021</f>
        <v>962000</v>
      </c>
      <c r="N2021" s="55">
        <f>J2021+B2021+'SS taxation calculator'!$C$7</f>
        <v>962000</v>
      </c>
      <c r="O2021" s="55">
        <f t="shared" si="15"/>
        <v>31500</v>
      </c>
      <c r="P2021" s="132">
        <f>VLOOKUP('SS taxation calculator'!$C$12,'SS taxation calculator'!$BC$6:$BF$16,3,FALSE)</f>
        <v>0</v>
      </c>
      <c r="Q2021" s="132">
        <f>VLOOKUP('SS taxation calculator'!$C$12,'SS taxation calculator'!$BC$6:$BF$16,4,FALSE)</f>
        <v>0</v>
      </c>
      <c r="R2021" s="132">
        <f t="shared" si="8"/>
        <v>1</v>
      </c>
      <c r="S2021" s="205">
        <f>VLOOKUP('SS taxation calculator'!$C$12,'SS taxation calculator'!$BC$6:$BF$16,2,FALSE)</f>
        <v>0</v>
      </c>
      <c r="T2021" s="132">
        <f t="shared" si="9"/>
        <v>0</v>
      </c>
    </row>
    <row r="2022" ht="15.75" customHeight="1">
      <c r="A2022" s="55">
        <f t="shared" si="19"/>
        <v>931500</v>
      </c>
      <c r="B2022" s="52">
        <f t="shared" si="14"/>
        <v>963000</v>
      </c>
      <c r="C2022" s="51">
        <f>'SS taxation calculator'!$G$7</f>
        <v>0</v>
      </c>
      <c r="D2022" s="52">
        <f>'SS taxation calculator'!$C$7+B2022+'SS taxation calculator'!$C$8+'SS taxation calculator'!$C$9*0.5-'Line By Line'!$E$12</f>
        <v>963000</v>
      </c>
      <c r="E2022" s="52">
        <f>IF(D2022&lt;'Line By Line'!$E$14,0,MIN(D2022-'Line By Line'!$E$14,'Line By Line'!$E$16))</f>
        <v>12000</v>
      </c>
      <c r="F2022" s="52">
        <f t="shared" si="3"/>
        <v>0</v>
      </c>
      <c r="G2022" s="51" t="str">
        <f t="shared" si="4"/>
        <v>50% of All SS</v>
      </c>
      <c r="H2022" s="51">
        <f>IF('Line By Line'!$E$14&lt;D2022,D2022-'Line By Line'!$E$14-E2022,0)</f>
        <v>919000</v>
      </c>
      <c r="I2022" s="52">
        <f>H2022*'SS taxation calculator'!$E$32</f>
        <v>781150</v>
      </c>
      <c r="J2022" s="52">
        <f t="shared" si="5"/>
        <v>0</v>
      </c>
      <c r="K2022" s="204" t="str">
        <f t="shared" si="6"/>
        <v>#DIV/0!</v>
      </c>
      <c r="L2022" s="54" t="str">
        <f>CONCATENATE("Adding $",ROUND(B2022/1000,1),"K actually added $",ROUND((B2022+(J2022-'SS taxation calculator'!$G$8))/1000,1),"K")</f>
        <v>Adding $963K actually added $963K</v>
      </c>
      <c r="M2022" s="61">
        <f>'SS taxation calculator'!$C$7+'SS taxation calculator'!$C$8+'SS taxation calculator'!$C$9+B2022</f>
        <v>963000</v>
      </c>
      <c r="N2022" s="55">
        <f>J2022+B2022+'SS taxation calculator'!$C$7</f>
        <v>963000</v>
      </c>
      <c r="O2022" s="55">
        <f t="shared" si="15"/>
        <v>31500</v>
      </c>
      <c r="P2022" s="132">
        <f>VLOOKUP('SS taxation calculator'!$C$12,'SS taxation calculator'!$BC$6:$BF$16,3,FALSE)</f>
        <v>0</v>
      </c>
      <c r="Q2022" s="132">
        <f>VLOOKUP('SS taxation calculator'!$C$12,'SS taxation calculator'!$BC$6:$BF$16,4,FALSE)</f>
        <v>0</v>
      </c>
      <c r="R2022" s="132">
        <f t="shared" si="8"/>
        <v>1</v>
      </c>
      <c r="S2022" s="205">
        <f>VLOOKUP('SS taxation calculator'!$C$12,'SS taxation calculator'!$BC$6:$BF$16,2,FALSE)</f>
        <v>0</v>
      </c>
      <c r="T2022" s="132">
        <f t="shared" si="9"/>
        <v>0</v>
      </c>
    </row>
    <row r="2023" ht="15.75" customHeight="1">
      <c r="A2023" s="55">
        <f t="shared" si="19"/>
        <v>932500</v>
      </c>
      <c r="B2023" s="52">
        <f t="shared" si="14"/>
        <v>964000</v>
      </c>
      <c r="C2023" s="51">
        <f>'SS taxation calculator'!$G$7</f>
        <v>0</v>
      </c>
      <c r="D2023" s="52">
        <f>'SS taxation calculator'!$C$7+B2023+'SS taxation calculator'!$C$8+'SS taxation calculator'!$C$9*0.5-'Line By Line'!$E$12</f>
        <v>964000</v>
      </c>
      <c r="E2023" s="52">
        <f>IF(D2023&lt;'Line By Line'!$E$14,0,MIN(D2023-'Line By Line'!$E$14,'Line By Line'!$E$16))</f>
        <v>12000</v>
      </c>
      <c r="F2023" s="52">
        <f t="shared" si="3"/>
        <v>0</v>
      </c>
      <c r="G2023" s="51" t="str">
        <f t="shared" si="4"/>
        <v>50% of All SS</v>
      </c>
      <c r="H2023" s="51">
        <f>IF('Line By Line'!$E$14&lt;D2023,D2023-'Line By Line'!$E$14-E2023,0)</f>
        <v>920000</v>
      </c>
      <c r="I2023" s="52">
        <f>H2023*'SS taxation calculator'!$E$32</f>
        <v>782000</v>
      </c>
      <c r="J2023" s="52">
        <f t="shared" si="5"/>
        <v>0</v>
      </c>
      <c r="K2023" s="204" t="str">
        <f t="shared" si="6"/>
        <v>#DIV/0!</v>
      </c>
      <c r="L2023" s="54" t="str">
        <f>CONCATENATE("Adding $",ROUND(B2023/1000,1),"K actually added $",ROUND((B2023+(J2023-'SS taxation calculator'!$G$8))/1000,1),"K")</f>
        <v>Adding $964K actually added $964K</v>
      </c>
      <c r="M2023" s="61">
        <f>'SS taxation calculator'!$C$7+'SS taxation calculator'!$C$8+'SS taxation calculator'!$C$9+B2023</f>
        <v>964000</v>
      </c>
      <c r="N2023" s="55">
        <f>J2023+B2023+'SS taxation calculator'!$C$7</f>
        <v>964000</v>
      </c>
      <c r="O2023" s="55">
        <f t="shared" si="15"/>
        <v>31500</v>
      </c>
      <c r="P2023" s="132">
        <f>VLOOKUP('SS taxation calculator'!$C$12,'SS taxation calculator'!$BC$6:$BF$16,3,FALSE)</f>
        <v>0</v>
      </c>
      <c r="Q2023" s="132">
        <f>VLOOKUP('SS taxation calculator'!$C$12,'SS taxation calculator'!$BC$6:$BF$16,4,FALSE)</f>
        <v>0</v>
      </c>
      <c r="R2023" s="132">
        <f t="shared" si="8"/>
        <v>1</v>
      </c>
      <c r="S2023" s="205">
        <f>VLOOKUP('SS taxation calculator'!$C$12,'SS taxation calculator'!$BC$6:$BF$16,2,FALSE)</f>
        <v>0</v>
      </c>
      <c r="T2023" s="132">
        <f t="shared" si="9"/>
        <v>0</v>
      </c>
    </row>
    <row r="2024" ht="15.75" customHeight="1">
      <c r="A2024" s="55">
        <f t="shared" si="19"/>
        <v>933500</v>
      </c>
      <c r="B2024" s="52">
        <f t="shared" si="14"/>
        <v>965000</v>
      </c>
      <c r="C2024" s="51">
        <f>'SS taxation calculator'!$G$7</f>
        <v>0</v>
      </c>
      <c r="D2024" s="52">
        <f>'SS taxation calculator'!$C$7+B2024+'SS taxation calculator'!$C$8+'SS taxation calculator'!$C$9*0.5-'Line By Line'!$E$12</f>
        <v>965000</v>
      </c>
      <c r="E2024" s="52">
        <f>IF(D2024&lt;'Line By Line'!$E$14,0,MIN(D2024-'Line By Line'!$E$14,'Line By Line'!$E$16))</f>
        <v>12000</v>
      </c>
      <c r="F2024" s="52">
        <f t="shared" si="3"/>
        <v>0</v>
      </c>
      <c r="G2024" s="51" t="str">
        <f t="shared" si="4"/>
        <v>50% of All SS</v>
      </c>
      <c r="H2024" s="51">
        <f>IF('Line By Line'!$E$14&lt;D2024,D2024-'Line By Line'!$E$14-E2024,0)</f>
        <v>921000</v>
      </c>
      <c r="I2024" s="52">
        <f>H2024*'SS taxation calculator'!$E$32</f>
        <v>782850</v>
      </c>
      <c r="J2024" s="52">
        <f t="shared" si="5"/>
        <v>0</v>
      </c>
      <c r="K2024" s="204" t="str">
        <f t="shared" si="6"/>
        <v>#DIV/0!</v>
      </c>
      <c r="L2024" s="54" t="str">
        <f>CONCATENATE("Adding $",ROUND(B2024/1000,1),"K actually added $",ROUND((B2024+(J2024-'SS taxation calculator'!$G$8))/1000,1),"K")</f>
        <v>Adding $965K actually added $965K</v>
      </c>
      <c r="M2024" s="61">
        <f>'SS taxation calculator'!$C$7+'SS taxation calculator'!$C$8+'SS taxation calculator'!$C$9+B2024</f>
        <v>965000</v>
      </c>
      <c r="N2024" s="55">
        <f>J2024+B2024+'SS taxation calculator'!$C$7</f>
        <v>965000</v>
      </c>
      <c r="O2024" s="55">
        <f t="shared" si="15"/>
        <v>31500</v>
      </c>
      <c r="P2024" s="132">
        <f>VLOOKUP('SS taxation calculator'!$C$12,'SS taxation calculator'!$BC$6:$BF$16,3,FALSE)</f>
        <v>0</v>
      </c>
      <c r="Q2024" s="132">
        <f>VLOOKUP('SS taxation calculator'!$C$12,'SS taxation calculator'!$BC$6:$BF$16,4,FALSE)</f>
        <v>0</v>
      </c>
      <c r="R2024" s="132">
        <f t="shared" si="8"/>
        <v>1</v>
      </c>
      <c r="S2024" s="205">
        <f>VLOOKUP('SS taxation calculator'!$C$12,'SS taxation calculator'!$BC$6:$BF$16,2,FALSE)</f>
        <v>0</v>
      </c>
      <c r="T2024" s="132">
        <f t="shared" si="9"/>
        <v>0</v>
      </c>
    </row>
    <row r="2025" ht="15.75" customHeight="1">
      <c r="A2025" s="55">
        <f t="shared" si="19"/>
        <v>934500</v>
      </c>
      <c r="B2025" s="52">
        <f t="shared" si="14"/>
        <v>966000</v>
      </c>
      <c r="C2025" s="51">
        <f>'SS taxation calculator'!$G$7</f>
        <v>0</v>
      </c>
      <c r="D2025" s="52">
        <f>'SS taxation calculator'!$C$7+B2025+'SS taxation calculator'!$C$8+'SS taxation calculator'!$C$9*0.5-'Line By Line'!$E$12</f>
        <v>966000</v>
      </c>
      <c r="E2025" s="52">
        <f>IF(D2025&lt;'Line By Line'!$E$14,0,MIN(D2025-'Line By Line'!$E$14,'Line By Line'!$E$16))</f>
        <v>12000</v>
      </c>
      <c r="F2025" s="52">
        <f t="shared" si="3"/>
        <v>0</v>
      </c>
      <c r="G2025" s="51" t="str">
        <f t="shared" si="4"/>
        <v>50% of All SS</v>
      </c>
      <c r="H2025" s="51">
        <f>IF('Line By Line'!$E$14&lt;D2025,D2025-'Line By Line'!$E$14-E2025,0)</f>
        <v>922000</v>
      </c>
      <c r="I2025" s="52">
        <f>H2025*'SS taxation calculator'!$E$32</f>
        <v>783700</v>
      </c>
      <c r="J2025" s="52">
        <f t="shared" si="5"/>
        <v>0</v>
      </c>
      <c r="K2025" s="204" t="str">
        <f t="shared" si="6"/>
        <v>#DIV/0!</v>
      </c>
      <c r="L2025" s="54" t="str">
        <f>CONCATENATE("Adding $",ROUND(B2025/1000,1),"K actually added $",ROUND((B2025+(J2025-'SS taxation calculator'!$G$8))/1000,1),"K")</f>
        <v>Adding $966K actually added $966K</v>
      </c>
      <c r="M2025" s="61">
        <f>'SS taxation calculator'!$C$7+'SS taxation calculator'!$C$8+'SS taxation calculator'!$C$9+B2025</f>
        <v>966000</v>
      </c>
      <c r="N2025" s="55">
        <f>J2025+B2025+'SS taxation calculator'!$C$7</f>
        <v>966000</v>
      </c>
      <c r="O2025" s="55">
        <f t="shared" si="15"/>
        <v>31500</v>
      </c>
      <c r="P2025" s="132">
        <f>VLOOKUP('SS taxation calculator'!$C$12,'SS taxation calculator'!$BC$6:$BF$16,3,FALSE)</f>
        <v>0</v>
      </c>
      <c r="Q2025" s="132">
        <f>VLOOKUP('SS taxation calculator'!$C$12,'SS taxation calculator'!$BC$6:$BF$16,4,FALSE)</f>
        <v>0</v>
      </c>
      <c r="R2025" s="132">
        <f t="shared" si="8"/>
        <v>1</v>
      </c>
      <c r="S2025" s="205">
        <f>VLOOKUP('SS taxation calculator'!$C$12,'SS taxation calculator'!$BC$6:$BF$16,2,FALSE)</f>
        <v>0</v>
      </c>
      <c r="T2025" s="132">
        <f t="shared" si="9"/>
        <v>0</v>
      </c>
    </row>
    <row r="2026" ht="15.75" customHeight="1">
      <c r="A2026" s="55">
        <f t="shared" si="19"/>
        <v>935500</v>
      </c>
      <c r="B2026" s="52">
        <f t="shared" si="14"/>
        <v>967000</v>
      </c>
      <c r="C2026" s="51">
        <f>'SS taxation calculator'!$G$7</f>
        <v>0</v>
      </c>
      <c r="D2026" s="52">
        <f>'SS taxation calculator'!$C$7+B2026+'SS taxation calculator'!$C$8+'SS taxation calculator'!$C$9*0.5-'Line By Line'!$E$12</f>
        <v>967000</v>
      </c>
      <c r="E2026" s="52">
        <f>IF(D2026&lt;'Line By Line'!$E$14,0,MIN(D2026-'Line By Line'!$E$14,'Line By Line'!$E$16))</f>
        <v>12000</v>
      </c>
      <c r="F2026" s="52">
        <f t="shared" si="3"/>
        <v>0</v>
      </c>
      <c r="G2026" s="51" t="str">
        <f t="shared" si="4"/>
        <v>50% of All SS</v>
      </c>
      <c r="H2026" s="51">
        <f>IF('Line By Line'!$E$14&lt;D2026,D2026-'Line By Line'!$E$14-E2026,0)</f>
        <v>923000</v>
      </c>
      <c r="I2026" s="52">
        <f>H2026*'SS taxation calculator'!$E$32</f>
        <v>784550</v>
      </c>
      <c r="J2026" s="52">
        <f t="shared" si="5"/>
        <v>0</v>
      </c>
      <c r="K2026" s="204" t="str">
        <f t="shared" si="6"/>
        <v>#DIV/0!</v>
      </c>
      <c r="L2026" s="54" t="str">
        <f>CONCATENATE("Adding $",ROUND(B2026/1000,1),"K actually added $",ROUND((B2026+(J2026-'SS taxation calculator'!$G$8))/1000,1),"K")</f>
        <v>Adding $967K actually added $967K</v>
      </c>
      <c r="M2026" s="61">
        <f>'SS taxation calculator'!$C$7+'SS taxation calculator'!$C$8+'SS taxation calculator'!$C$9+B2026</f>
        <v>967000</v>
      </c>
      <c r="N2026" s="55">
        <f>J2026+B2026+'SS taxation calculator'!$C$7</f>
        <v>967000</v>
      </c>
      <c r="O2026" s="55">
        <f t="shared" si="15"/>
        <v>31500</v>
      </c>
      <c r="P2026" s="132">
        <f>VLOOKUP('SS taxation calculator'!$C$12,'SS taxation calculator'!$BC$6:$BF$16,3,FALSE)</f>
        <v>0</v>
      </c>
      <c r="Q2026" s="132">
        <f>VLOOKUP('SS taxation calculator'!$C$12,'SS taxation calculator'!$BC$6:$BF$16,4,FALSE)</f>
        <v>0</v>
      </c>
      <c r="R2026" s="132">
        <f t="shared" si="8"/>
        <v>1</v>
      </c>
      <c r="S2026" s="205">
        <f>VLOOKUP('SS taxation calculator'!$C$12,'SS taxation calculator'!$BC$6:$BF$16,2,FALSE)</f>
        <v>0</v>
      </c>
      <c r="T2026" s="132">
        <f t="shared" si="9"/>
        <v>0</v>
      </c>
    </row>
    <row r="2027" ht="15.75" customHeight="1">
      <c r="A2027" s="55">
        <f t="shared" si="19"/>
        <v>936500</v>
      </c>
      <c r="B2027" s="52">
        <f t="shared" si="14"/>
        <v>968000</v>
      </c>
      <c r="C2027" s="51">
        <f>'SS taxation calculator'!$G$7</f>
        <v>0</v>
      </c>
      <c r="D2027" s="52">
        <f>'SS taxation calculator'!$C$7+B2027+'SS taxation calculator'!$C$8+'SS taxation calculator'!$C$9*0.5-'Line By Line'!$E$12</f>
        <v>968000</v>
      </c>
      <c r="E2027" s="52">
        <f>IF(D2027&lt;'Line By Line'!$E$14,0,MIN(D2027-'Line By Line'!$E$14,'Line By Line'!$E$16))</f>
        <v>12000</v>
      </c>
      <c r="F2027" s="52">
        <f t="shared" si="3"/>
        <v>0</v>
      </c>
      <c r="G2027" s="51" t="str">
        <f t="shared" si="4"/>
        <v>50% of All SS</v>
      </c>
      <c r="H2027" s="51">
        <f>IF('Line By Line'!$E$14&lt;D2027,D2027-'Line By Line'!$E$14-E2027,0)</f>
        <v>924000</v>
      </c>
      <c r="I2027" s="52">
        <f>H2027*'SS taxation calculator'!$E$32</f>
        <v>785400</v>
      </c>
      <c r="J2027" s="52">
        <f t="shared" si="5"/>
        <v>0</v>
      </c>
      <c r="K2027" s="204" t="str">
        <f t="shared" si="6"/>
        <v>#DIV/0!</v>
      </c>
      <c r="L2027" s="54" t="str">
        <f>CONCATENATE("Adding $",ROUND(B2027/1000,1),"K actually added $",ROUND((B2027+(J2027-'SS taxation calculator'!$G$8))/1000,1),"K")</f>
        <v>Adding $968K actually added $968K</v>
      </c>
      <c r="M2027" s="61">
        <f>'SS taxation calculator'!$C$7+'SS taxation calculator'!$C$8+'SS taxation calculator'!$C$9+B2027</f>
        <v>968000</v>
      </c>
      <c r="N2027" s="55">
        <f>J2027+B2027+'SS taxation calculator'!$C$7</f>
        <v>968000</v>
      </c>
      <c r="O2027" s="55">
        <f t="shared" si="15"/>
        <v>31500</v>
      </c>
      <c r="P2027" s="132">
        <f>VLOOKUP('SS taxation calculator'!$C$12,'SS taxation calculator'!$BC$6:$BF$16,3,FALSE)</f>
        <v>0</v>
      </c>
      <c r="Q2027" s="132">
        <f>VLOOKUP('SS taxation calculator'!$C$12,'SS taxation calculator'!$BC$6:$BF$16,4,FALSE)</f>
        <v>0</v>
      </c>
      <c r="R2027" s="132">
        <f t="shared" si="8"/>
        <v>1</v>
      </c>
      <c r="S2027" s="205">
        <f>VLOOKUP('SS taxation calculator'!$C$12,'SS taxation calculator'!$BC$6:$BF$16,2,FALSE)</f>
        <v>0</v>
      </c>
      <c r="T2027" s="132">
        <f t="shared" si="9"/>
        <v>0</v>
      </c>
    </row>
    <row r="2028" ht="15.75" customHeight="1">
      <c r="A2028" s="55">
        <f t="shared" si="19"/>
        <v>937500</v>
      </c>
      <c r="B2028" s="52">
        <f t="shared" si="14"/>
        <v>969000</v>
      </c>
      <c r="C2028" s="51">
        <f>'SS taxation calculator'!$G$7</f>
        <v>0</v>
      </c>
      <c r="D2028" s="52">
        <f>'SS taxation calculator'!$C$7+B2028+'SS taxation calculator'!$C$8+'SS taxation calculator'!$C$9*0.5-'Line By Line'!$E$12</f>
        <v>969000</v>
      </c>
      <c r="E2028" s="52">
        <f>IF(D2028&lt;'Line By Line'!$E$14,0,MIN(D2028-'Line By Line'!$E$14,'Line By Line'!$E$16))</f>
        <v>12000</v>
      </c>
      <c r="F2028" s="52">
        <f t="shared" si="3"/>
        <v>0</v>
      </c>
      <c r="G2028" s="51" t="str">
        <f t="shared" si="4"/>
        <v>50% of All SS</v>
      </c>
      <c r="H2028" s="51">
        <f>IF('Line By Line'!$E$14&lt;D2028,D2028-'Line By Line'!$E$14-E2028,0)</f>
        <v>925000</v>
      </c>
      <c r="I2028" s="52">
        <f>H2028*'SS taxation calculator'!$E$32</f>
        <v>786250</v>
      </c>
      <c r="J2028" s="52">
        <f t="shared" si="5"/>
        <v>0</v>
      </c>
      <c r="K2028" s="204" t="str">
        <f t="shared" si="6"/>
        <v>#DIV/0!</v>
      </c>
      <c r="L2028" s="54" t="str">
        <f>CONCATENATE("Adding $",ROUND(B2028/1000,1),"K actually added $",ROUND((B2028+(J2028-'SS taxation calculator'!$G$8))/1000,1),"K")</f>
        <v>Adding $969K actually added $969K</v>
      </c>
      <c r="M2028" s="61">
        <f>'SS taxation calculator'!$C$7+'SS taxation calculator'!$C$8+'SS taxation calculator'!$C$9+B2028</f>
        <v>969000</v>
      </c>
      <c r="N2028" s="55">
        <f>J2028+B2028+'SS taxation calculator'!$C$7</f>
        <v>969000</v>
      </c>
      <c r="O2028" s="55">
        <f t="shared" si="15"/>
        <v>31500</v>
      </c>
      <c r="P2028" s="132">
        <f>VLOOKUP('SS taxation calculator'!$C$12,'SS taxation calculator'!$BC$6:$BF$16,3,FALSE)</f>
        <v>0</v>
      </c>
      <c r="Q2028" s="132">
        <f>VLOOKUP('SS taxation calculator'!$C$12,'SS taxation calculator'!$BC$6:$BF$16,4,FALSE)</f>
        <v>0</v>
      </c>
      <c r="R2028" s="132">
        <f t="shared" si="8"/>
        <v>1</v>
      </c>
      <c r="S2028" s="205">
        <f>VLOOKUP('SS taxation calculator'!$C$12,'SS taxation calculator'!$BC$6:$BF$16,2,FALSE)</f>
        <v>0</v>
      </c>
      <c r="T2028" s="132">
        <f t="shared" si="9"/>
        <v>0</v>
      </c>
    </row>
    <row r="2029" ht="15.75" customHeight="1">
      <c r="A2029" s="55">
        <f t="shared" si="19"/>
        <v>938500</v>
      </c>
      <c r="B2029" s="52">
        <f t="shared" si="14"/>
        <v>970000</v>
      </c>
      <c r="C2029" s="51">
        <f>'SS taxation calculator'!$G$7</f>
        <v>0</v>
      </c>
      <c r="D2029" s="52">
        <f>'SS taxation calculator'!$C$7+B2029+'SS taxation calculator'!$C$8+'SS taxation calculator'!$C$9*0.5-'Line By Line'!$E$12</f>
        <v>970000</v>
      </c>
      <c r="E2029" s="52">
        <f>IF(D2029&lt;'Line By Line'!$E$14,0,MIN(D2029-'Line By Line'!$E$14,'Line By Line'!$E$16))</f>
        <v>12000</v>
      </c>
      <c r="F2029" s="52">
        <f t="shared" si="3"/>
        <v>0</v>
      </c>
      <c r="G2029" s="51" t="str">
        <f t="shared" si="4"/>
        <v>50% of All SS</v>
      </c>
      <c r="H2029" s="51">
        <f>IF('Line By Line'!$E$14&lt;D2029,D2029-'Line By Line'!$E$14-E2029,0)</f>
        <v>926000</v>
      </c>
      <c r="I2029" s="52">
        <f>H2029*'SS taxation calculator'!$E$32</f>
        <v>787100</v>
      </c>
      <c r="J2029" s="52">
        <f t="shared" si="5"/>
        <v>0</v>
      </c>
      <c r="K2029" s="204" t="str">
        <f t="shared" si="6"/>
        <v>#DIV/0!</v>
      </c>
      <c r="L2029" s="54" t="str">
        <f>CONCATENATE("Adding $",ROUND(B2029/1000,1),"K actually added $",ROUND((B2029+(J2029-'SS taxation calculator'!$G$8))/1000,1),"K")</f>
        <v>Adding $970K actually added $970K</v>
      </c>
      <c r="M2029" s="61">
        <f>'SS taxation calculator'!$C$7+'SS taxation calculator'!$C$8+'SS taxation calculator'!$C$9+B2029</f>
        <v>970000</v>
      </c>
      <c r="N2029" s="55">
        <f>J2029+B2029+'SS taxation calculator'!$C$7</f>
        <v>970000</v>
      </c>
      <c r="O2029" s="55">
        <f t="shared" si="15"/>
        <v>31500</v>
      </c>
      <c r="P2029" s="132">
        <f>VLOOKUP('SS taxation calculator'!$C$12,'SS taxation calculator'!$BC$6:$BF$16,3,FALSE)</f>
        <v>0</v>
      </c>
      <c r="Q2029" s="132">
        <f>VLOOKUP('SS taxation calculator'!$C$12,'SS taxation calculator'!$BC$6:$BF$16,4,FALSE)</f>
        <v>0</v>
      </c>
      <c r="R2029" s="132">
        <f t="shared" si="8"/>
        <v>1</v>
      </c>
      <c r="S2029" s="205">
        <f>VLOOKUP('SS taxation calculator'!$C$12,'SS taxation calculator'!$BC$6:$BF$16,2,FALSE)</f>
        <v>0</v>
      </c>
      <c r="T2029" s="132">
        <f t="shared" si="9"/>
        <v>0</v>
      </c>
    </row>
    <row r="2030" ht="15.75" customHeight="1">
      <c r="A2030" s="55">
        <f t="shared" si="19"/>
        <v>939500</v>
      </c>
      <c r="B2030" s="52">
        <f t="shared" si="14"/>
        <v>971000</v>
      </c>
      <c r="C2030" s="51">
        <f>'SS taxation calculator'!$G$7</f>
        <v>0</v>
      </c>
      <c r="D2030" s="52">
        <f>'SS taxation calculator'!$C$7+B2030+'SS taxation calculator'!$C$8+'SS taxation calculator'!$C$9*0.5-'Line By Line'!$E$12</f>
        <v>971000</v>
      </c>
      <c r="E2030" s="52">
        <f>IF(D2030&lt;'Line By Line'!$E$14,0,MIN(D2030-'Line By Line'!$E$14,'Line By Line'!$E$16))</f>
        <v>12000</v>
      </c>
      <c r="F2030" s="52">
        <f t="shared" si="3"/>
        <v>0</v>
      </c>
      <c r="G2030" s="51" t="str">
        <f t="shared" si="4"/>
        <v>50% of All SS</v>
      </c>
      <c r="H2030" s="51">
        <f>IF('Line By Line'!$E$14&lt;D2030,D2030-'Line By Line'!$E$14-E2030,0)</f>
        <v>927000</v>
      </c>
      <c r="I2030" s="52">
        <f>H2030*'SS taxation calculator'!$E$32</f>
        <v>787950</v>
      </c>
      <c r="J2030" s="52">
        <f t="shared" si="5"/>
        <v>0</v>
      </c>
      <c r="K2030" s="204" t="str">
        <f t="shared" si="6"/>
        <v>#DIV/0!</v>
      </c>
      <c r="L2030" s="54" t="str">
        <f>CONCATENATE("Adding $",ROUND(B2030/1000,1),"K actually added $",ROUND((B2030+(J2030-'SS taxation calculator'!$G$8))/1000,1),"K")</f>
        <v>Adding $971K actually added $971K</v>
      </c>
      <c r="M2030" s="61">
        <f>'SS taxation calculator'!$C$7+'SS taxation calculator'!$C$8+'SS taxation calculator'!$C$9+B2030</f>
        <v>971000</v>
      </c>
      <c r="N2030" s="55">
        <f>J2030+B2030+'SS taxation calculator'!$C$7</f>
        <v>971000</v>
      </c>
      <c r="O2030" s="55">
        <f t="shared" si="15"/>
        <v>31500</v>
      </c>
      <c r="P2030" s="132">
        <f>VLOOKUP('SS taxation calculator'!$C$12,'SS taxation calculator'!$BC$6:$BF$16,3,FALSE)</f>
        <v>0</v>
      </c>
      <c r="Q2030" s="132">
        <f>VLOOKUP('SS taxation calculator'!$C$12,'SS taxation calculator'!$BC$6:$BF$16,4,FALSE)</f>
        <v>0</v>
      </c>
      <c r="R2030" s="132">
        <f t="shared" si="8"/>
        <v>1</v>
      </c>
      <c r="S2030" s="205">
        <f>VLOOKUP('SS taxation calculator'!$C$12,'SS taxation calculator'!$BC$6:$BF$16,2,FALSE)</f>
        <v>0</v>
      </c>
      <c r="T2030" s="132">
        <f t="shared" si="9"/>
        <v>0</v>
      </c>
    </row>
    <row r="2031" ht="15.75" customHeight="1">
      <c r="A2031" s="55">
        <f t="shared" si="19"/>
        <v>940500</v>
      </c>
      <c r="B2031" s="52">
        <f t="shared" si="14"/>
        <v>972000</v>
      </c>
      <c r="C2031" s="51">
        <f>'SS taxation calculator'!$G$7</f>
        <v>0</v>
      </c>
      <c r="D2031" s="52">
        <f>'SS taxation calculator'!$C$7+B2031+'SS taxation calculator'!$C$8+'SS taxation calculator'!$C$9*0.5-'Line By Line'!$E$12</f>
        <v>972000</v>
      </c>
      <c r="E2031" s="52">
        <f>IF(D2031&lt;'Line By Line'!$E$14,0,MIN(D2031-'Line By Line'!$E$14,'Line By Line'!$E$16))</f>
        <v>12000</v>
      </c>
      <c r="F2031" s="52">
        <f t="shared" si="3"/>
        <v>0</v>
      </c>
      <c r="G2031" s="51" t="str">
        <f t="shared" si="4"/>
        <v>50% of All SS</v>
      </c>
      <c r="H2031" s="51">
        <f>IF('Line By Line'!$E$14&lt;D2031,D2031-'Line By Line'!$E$14-E2031,0)</f>
        <v>928000</v>
      </c>
      <c r="I2031" s="52">
        <f>H2031*'SS taxation calculator'!$E$32</f>
        <v>788800</v>
      </c>
      <c r="J2031" s="52">
        <f t="shared" si="5"/>
        <v>0</v>
      </c>
      <c r="K2031" s="204" t="str">
        <f t="shared" si="6"/>
        <v>#DIV/0!</v>
      </c>
      <c r="L2031" s="54" t="str">
        <f>CONCATENATE("Adding $",ROUND(B2031/1000,1),"K actually added $",ROUND((B2031+(J2031-'SS taxation calculator'!$G$8))/1000,1),"K")</f>
        <v>Adding $972K actually added $972K</v>
      </c>
      <c r="M2031" s="61">
        <f>'SS taxation calculator'!$C$7+'SS taxation calculator'!$C$8+'SS taxation calculator'!$C$9+B2031</f>
        <v>972000</v>
      </c>
      <c r="N2031" s="55">
        <f>J2031+B2031+'SS taxation calculator'!$C$7</f>
        <v>972000</v>
      </c>
      <c r="O2031" s="55">
        <f t="shared" si="15"/>
        <v>31500</v>
      </c>
      <c r="P2031" s="132">
        <f>VLOOKUP('SS taxation calculator'!$C$12,'SS taxation calculator'!$BC$6:$BF$16,3,FALSE)</f>
        <v>0</v>
      </c>
      <c r="Q2031" s="132">
        <f>VLOOKUP('SS taxation calculator'!$C$12,'SS taxation calculator'!$BC$6:$BF$16,4,FALSE)</f>
        <v>0</v>
      </c>
      <c r="R2031" s="132">
        <f t="shared" si="8"/>
        <v>1</v>
      </c>
      <c r="S2031" s="205">
        <f>VLOOKUP('SS taxation calculator'!$C$12,'SS taxation calculator'!$BC$6:$BF$16,2,FALSE)</f>
        <v>0</v>
      </c>
      <c r="T2031" s="132">
        <f t="shared" si="9"/>
        <v>0</v>
      </c>
    </row>
    <row r="2032" ht="15.75" customHeight="1">
      <c r="A2032" s="55">
        <f t="shared" si="19"/>
        <v>941500</v>
      </c>
      <c r="B2032" s="52">
        <f t="shared" si="14"/>
        <v>973000</v>
      </c>
      <c r="C2032" s="51">
        <f>'SS taxation calculator'!$G$7</f>
        <v>0</v>
      </c>
      <c r="D2032" s="52">
        <f>'SS taxation calculator'!$C$7+B2032+'SS taxation calculator'!$C$8+'SS taxation calculator'!$C$9*0.5-'Line By Line'!$E$12</f>
        <v>973000</v>
      </c>
      <c r="E2032" s="52">
        <f>IF(D2032&lt;'Line By Line'!$E$14,0,MIN(D2032-'Line By Line'!$E$14,'Line By Line'!$E$16))</f>
        <v>12000</v>
      </c>
      <c r="F2032" s="52">
        <f t="shared" si="3"/>
        <v>0</v>
      </c>
      <c r="G2032" s="51" t="str">
        <f t="shared" si="4"/>
        <v>50% of All SS</v>
      </c>
      <c r="H2032" s="51">
        <f>IF('Line By Line'!$E$14&lt;D2032,D2032-'Line By Line'!$E$14-E2032,0)</f>
        <v>929000</v>
      </c>
      <c r="I2032" s="52">
        <f>H2032*'SS taxation calculator'!$E$32</f>
        <v>789650</v>
      </c>
      <c r="J2032" s="52">
        <f t="shared" si="5"/>
        <v>0</v>
      </c>
      <c r="K2032" s="204" t="str">
        <f t="shared" si="6"/>
        <v>#DIV/0!</v>
      </c>
      <c r="L2032" s="54" t="str">
        <f>CONCATENATE("Adding $",ROUND(B2032/1000,1),"K actually added $",ROUND((B2032+(J2032-'SS taxation calculator'!$G$8))/1000,1),"K")</f>
        <v>Adding $973K actually added $973K</v>
      </c>
      <c r="M2032" s="61">
        <f>'SS taxation calculator'!$C$7+'SS taxation calculator'!$C$8+'SS taxation calculator'!$C$9+B2032</f>
        <v>973000</v>
      </c>
      <c r="N2032" s="55">
        <f>J2032+B2032+'SS taxation calculator'!$C$7</f>
        <v>973000</v>
      </c>
      <c r="O2032" s="55">
        <f t="shared" si="15"/>
        <v>31500</v>
      </c>
      <c r="P2032" s="132">
        <f>VLOOKUP('SS taxation calculator'!$C$12,'SS taxation calculator'!$BC$6:$BF$16,3,FALSE)</f>
        <v>0</v>
      </c>
      <c r="Q2032" s="132">
        <f>VLOOKUP('SS taxation calculator'!$C$12,'SS taxation calculator'!$BC$6:$BF$16,4,FALSE)</f>
        <v>0</v>
      </c>
      <c r="R2032" s="132">
        <f t="shared" si="8"/>
        <v>1</v>
      </c>
      <c r="S2032" s="205">
        <f>VLOOKUP('SS taxation calculator'!$C$12,'SS taxation calculator'!$BC$6:$BF$16,2,FALSE)</f>
        <v>0</v>
      </c>
      <c r="T2032" s="132">
        <f t="shared" si="9"/>
        <v>0</v>
      </c>
    </row>
    <row r="2033" ht="15.75" customHeight="1">
      <c r="A2033" s="55">
        <f t="shared" si="19"/>
        <v>942500</v>
      </c>
      <c r="B2033" s="52">
        <f t="shared" si="14"/>
        <v>974000</v>
      </c>
      <c r="C2033" s="51">
        <f>'SS taxation calculator'!$G$7</f>
        <v>0</v>
      </c>
      <c r="D2033" s="52">
        <f>'SS taxation calculator'!$C$7+B2033+'SS taxation calculator'!$C$8+'SS taxation calculator'!$C$9*0.5-'Line By Line'!$E$12</f>
        <v>974000</v>
      </c>
      <c r="E2033" s="52">
        <f>IF(D2033&lt;'Line By Line'!$E$14,0,MIN(D2033-'Line By Line'!$E$14,'Line By Line'!$E$16))</f>
        <v>12000</v>
      </c>
      <c r="F2033" s="52">
        <f t="shared" si="3"/>
        <v>0</v>
      </c>
      <c r="G2033" s="51" t="str">
        <f t="shared" si="4"/>
        <v>50% of All SS</v>
      </c>
      <c r="H2033" s="51">
        <f>IF('Line By Line'!$E$14&lt;D2033,D2033-'Line By Line'!$E$14-E2033,0)</f>
        <v>930000</v>
      </c>
      <c r="I2033" s="52">
        <f>H2033*'SS taxation calculator'!$E$32</f>
        <v>790500</v>
      </c>
      <c r="J2033" s="52">
        <f t="shared" si="5"/>
        <v>0</v>
      </c>
      <c r="K2033" s="204" t="str">
        <f t="shared" si="6"/>
        <v>#DIV/0!</v>
      </c>
      <c r="L2033" s="54" t="str">
        <f>CONCATENATE("Adding $",ROUND(B2033/1000,1),"K actually added $",ROUND((B2033+(J2033-'SS taxation calculator'!$G$8))/1000,1),"K")</f>
        <v>Adding $974K actually added $974K</v>
      </c>
      <c r="M2033" s="61">
        <f>'SS taxation calculator'!$C$7+'SS taxation calculator'!$C$8+'SS taxation calculator'!$C$9+B2033</f>
        <v>974000</v>
      </c>
      <c r="N2033" s="55">
        <f>J2033+B2033+'SS taxation calculator'!$C$7</f>
        <v>974000</v>
      </c>
      <c r="O2033" s="55">
        <f t="shared" si="15"/>
        <v>31500</v>
      </c>
      <c r="P2033" s="132">
        <f>VLOOKUP('SS taxation calculator'!$C$12,'SS taxation calculator'!$BC$6:$BF$16,3,FALSE)</f>
        <v>0</v>
      </c>
      <c r="Q2033" s="132">
        <f>VLOOKUP('SS taxation calculator'!$C$12,'SS taxation calculator'!$BC$6:$BF$16,4,FALSE)</f>
        <v>0</v>
      </c>
      <c r="R2033" s="132">
        <f t="shared" si="8"/>
        <v>1</v>
      </c>
      <c r="S2033" s="205">
        <f>VLOOKUP('SS taxation calculator'!$C$12,'SS taxation calculator'!$BC$6:$BF$16,2,FALSE)</f>
        <v>0</v>
      </c>
      <c r="T2033" s="132">
        <f t="shared" si="9"/>
        <v>0</v>
      </c>
    </row>
    <row r="2034" ht="15.75" customHeight="1">
      <c r="A2034" s="55">
        <f t="shared" si="19"/>
        <v>943500</v>
      </c>
      <c r="B2034" s="52">
        <f t="shared" si="14"/>
        <v>975000</v>
      </c>
      <c r="C2034" s="51">
        <f>'SS taxation calculator'!$G$7</f>
        <v>0</v>
      </c>
      <c r="D2034" s="52">
        <f>'SS taxation calculator'!$C$7+B2034+'SS taxation calculator'!$C$8+'SS taxation calculator'!$C$9*0.5-'Line By Line'!$E$12</f>
        <v>975000</v>
      </c>
      <c r="E2034" s="52">
        <f>IF(D2034&lt;'Line By Line'!$E$14,0,MIN(D2034-'Line By Line'!$E$14,'Line By Line'!$E$16))</f>
        <v>12000</v>
      </c>
      <c r="F2034" s="52">
        <f t="shared" si="3"/>
        <v>0</v>
      </c>
      <c r="G2034" s="51" t="str">
        <f t="shared" si="4"/>
        <v>50% of All SS</v>
      </c>
      <c r="H2034" s="51">
        <f>IF('Line By Line'!$E$14&lt;D2034,D2034-'Line By Line'!$E$14-E2034,0)</f>
        <v>931000</v>
      </c>
      <c r="I2034" s="52">
        <f>H2034*'SS taxation calculator'!$E$32</f>
        <v>791350</v>
      </c>
      <c r="J2034" s="52">
        <f t="shared" si="5"/>
        <v>0</v>
      </c>
      <c r="K2034" s="204" t="str">
        <f t="shared" si="6"/>
        <v>#DIV/0!</v>
      </c>
      <c r="L2034" s="54" t="str">
        <f>CONCATENATE("Adding $",ROUND(B2034/1000,1),"K actually added $",ROUND((B2034+(J2034-'SS taxation calculator'!$G$8))/1000,1),"K")</f>
        <v>Adding $975K actually added $975K</v>
      </c>
      <c r="M2034" s="61">
        <f>'SS taxation calculator'!$C$7+'SS taxation calculator'!$C$8+'SS taxation calculator'!$C$9+B2034</f>
        <v>975000</v>
      </c>
      <c r="N2034" s="55">
        <f>J2034+B2034+'SS taxation calculator'!$C$7</f>
        <v>975000</v>
      </c>
      <c r="O2034" s="55">
        <f t="shared" si="15"/>
        <v>31500</v>
      </c>
      <c r="P2034" s="132">
        <f>VLOOKUP('SS taxation calculator'!$C$12,'SS taxation calculator'!$BC$6:$BF$16,3,FALSE)</f>
        <v>0</v>
      </c>
      <c r="Q2034" s="132">
        <f>VLOOKUP('SS taxation calculator'!$C$12,'SS taxation calculator'!$BC$6:$BF$16,4,FALSE)</f>
        <v>0</v>
      </c>
      <c r="R2034" s="132">
        <f t="shared" si="8"/>
        <v>1</v>
      </c>
      <c r="S2034" s="205">
        <f>VLOOKUP('SS taxation calculator'!$C$12,'SS taxation calculator'!$BC$6:$BF$16,2,FALSE)</f>
        <v>0</v>
      </c>
      <c r="T2034" s="132">
        <f t="shared" si="9"/>
        <v>0</v>
      </c>
    </row>
    <row r="2035" ht="15.75" customHeight="1">
      <c r="A2035" s="55">
        <f t="shared" si="19"/>
        <v>944500</v>
      </c>
      <c r="B2035" s="52">
        <f t="shared" si="14"/>
        <v>976000</v>
      </c>
      <c r="C2035" s="51">
        <f>'SS taxation calculator'!$G$7</f>
        <v>0</v>
      </c>
      <c r="D2035" s="52">
        <f>'SS taxation calculator'!$C$7+B2035+'SS taxation calculator'!$C$8+'SS taxation calculator'!$C$9*0.5-'Line By Line'!$E$12</f>
        <v>976000</v>
      </c>
      <c r="E2035" s="52">
        <f>IF(D2035&lt;'Line By Line'!$E$14,0,MIN(D2035-'Line By Line'!$E$14,'Line By Line'!$E$16))</f>
        <v>12000</v>
      </c>
      <c r="F2035" s="52">
        <f t="shared" si="3"/>
        <v>0</v>
      </c>
      <c r="G2035" s="51" t="str">
        <f t="shared" si="4"/>
        <v>50% of All SS</v>
      </c>
      <c r="H2035" s="51">
        <f>IF('Line By Line'!$E$14&lt;D2035,D2035-'Line By Line'!$E$14-E2035,0)</f>
        <v>932000</v>
      </c>
      <c r="I2035" s="52">
        <f>H2035*'SS taxation calculator'!$E$32</f>
        <v>792200</v>
      </c>
      <c r="J2035" s="52">
        <f t="shared" si="5"/>
        <v>0</v>
      </c>
      <c r="K2035" s="204" t="str">
        <f t="shared" si="6"/>
        <v>#DIV/0!</v>
      </c>
      <c r="L2035" s="54" t="str">
        <f>CONCATENATE("Adding $",ROUND(B2035/1000,1),"K actually added $",ROUND((B2035+(J2035-'SS taxation calculator'!$G$8))/1000,1),"K")</f>
        <v>Adding $976K actually added $976K</v>
      </c>
      <c r="M2035" s="61">
        <f>'SS taxation calculator'!$C$7+'SS taxation calculator'!$C$8+'SS taxation calculator'!$C$9+B2035</f>
        <v>976000</v>
      </c>
      <c r="N2035" s="55">
        <f>J2035+B2035+'SS taxation calculator'!$C$7</f>
        <v>976000</v>
      </c>
      <c r="O2035" s="55">
        <f t="shared" si="15"/>
        <v>31500</v>
      </c>
      <c r="P2035" s="132">
        <f>VLOOKUP('SS taxation calculator'!$C$12,'SS taxation calculator'!$BC$6:$BF$16,3,FALSE)</f>
        <v>0</v>
      </c>
      <c r="Q2035" s="132">
        <f>VLOOKUP('SS taxation calculator'!$C$12,'SS taxation calculator'!$BC$6:$BF$16,4,FALSE)</f>
        <v>0</v>
      </c>
      <c r="R2035" s="132">
        <f t="shared" si="8"/>
        <v>1</v>
      </c>
      <c r="S2035" s="205">
        <f>VLOOKUP('SS taxation calculator'!$C$12,'SS taxation calculator'!$BC$6:$BF$16,2,FALSE)</f>
        <v>0</v>
      </c>
      <c r="T2035" s="132">
        <f t="shared" si="9"/>
        <v>0</v>
      </c>
    </row>
    <row r="2036" ht="15.75" customHeight="1">
      <c r="A2036" s="55">
        <f t="shared" si="19"/>
        <v>945500</v>
      </c>
      <c r="B2036" s="52">
        <f t="shared" si="14"/>
        <v>977000</v>
      </c>
      <c r="C2036" s="51">
        <f>'SS taxation calculator'!$G$7</f>
        <v>0</v>
      </c>
      <c r="D2036" s="52">
        <f>'SS taxation calculator'!$C$7+B2036+'SS taxation calculator'!$C$8+'SS taxation calculator'!$C$9*0.5-'Line By Line'!$E$12</f>
        <v>977000</v>
      </c>
      <c r="E2036" s="52">
        <f>IF(D2036&lt;'Line By Line'!$E$14,0,MIN(D2036-'Line By Line'!$E$14,'Line By Line'!$E$16))</f>
        <v>12000</v>
      </c>
      <c r="F2036" s="52">
        <f t="shared" si="3"/>
        <v>0</v>
      </c>
      <c r="G2036" s="51" t="str">
        <f t="shared" si="4"/>
        <v>50% of All SS</v>
      </c>
      <c r="H2036" s="51">
        <f>IF('Line By Line'!$E$14&lt;D2036,D2036-'Line By Line'!$E$14-E2036,0)</f>
        <v>933000</v>
      </c>
      <c r="I2036" s="52">
        <f>H2036*'SS taxation calculator'!$E$32</f>
        <v>793050</v>
      </c>
      <c r="J2036" s="52">
        <f t="shared" si="5"/>
        <v>0</v>
      </c>
      <c r="K2036" s="204" t="str">
        <f t="shared" si="6"/>
        <v>#DIV/0!</v>
      </c>
      <c r="L2036" s="54" t="str">
        <f>CONCATENATE("Adding $",ROUND(B2036/1000,1),"K actually added $",ROUND((B2036+(J2036-'SS taxation calculator'!$G$8))/1000,1),"K")</f>
        <v>Adding $977K actually added $977K</v>
      </c>
      <c r="M2036" s="61">
        <f>'SS taxation calculator'!$C$7+'SS taxation calculator'!$C$8+'SS taxation calculator'!$C$9+B2036</f>
        <v>977000</v>
      </c>
      <c r="N2036" s="55">
        <f>J2036+B2036+'SS taxation calculator'!$C$7</f>
        <v>977000</v>
      </c>
      <c r="O2036" s="55">
        <f t="shared" si="15"/>
        <v>31500</v>
      </c>
      <c r="P2036" s="132">
        <f>VLOOKUP('SS taxation calculator'!$C$12,'SS taxation calculator'!$BC$6:$BF$16,3,FALSE)</f>
        <v>0</v>
      </c>
      <c r="Q2036" s="132">
        <f>VLOOKUP('SS taxation calculator'!$C$12,'SS taxation calculator'!$BC$6:$BF$16,4,FALSE)</f>
        <v>0</v>
      </c>
      <c r="R2036" s="132">
        <f t="shared" si="8"/>
        <v>1</v>
      </c>
      <c r="S2036" s="205">
        <f>VLOOKUP('SS taxation calculator'!$C$12,'SS taxation calculator'!$BC$6:$BF$16,2,FALSE)</f>
        <v>0</v>
      </c>
      <c r="T2036" s="132">
        <f t="shared" si="9"/>
        <v>0</v>
      </c>
    </row>
    <row r="2037" ht="15.75" customHeight="1">
      <c r="A2037" s="55">
        <f t="shared" si="19"/>
        <v>946500</v>
      </c>
      <c r="B2037" s="52">
        <f t="shared" si="14"/>
        <v>978000</v>
      </c>
      <c r="C2037" s="51">
        <f>'SS taxation calculator'!$G$7</f>
        <v>0</v>
      </c>
      <c r="D2037" s="52">
        <f>'SS taxation calculator'!$C$7+B2037+'SS taxation calculator'!$C$8+'SS taxation calculator'!$C$9*0.5-'Line By Line'!$E$12</f>
        <v>978000</v>
      </c>
      <c r="E2037" s="52">
        <f>IF(D2037&lt;'Line By Line'!$E$14,0,MIN(D2037-'Line By Line'!$E$14,'Line By Line'!$E$16))</f>
        <v>12000</v>
      </c>
      <c r="F2037" s="52">
        <f t="shared" si="3"/>
        <v>0</v>
      </c>
      <c r="G2037" s="51" t="str">
        <f t="shared" si="4"/>
        <v>50% of All SS</v>
      </c>
      <c r="H2037" s="51">
        <f>IF('Line By Line'!$E$14&lt;D2037,D2037-'Line By Line'!$E$14-E2037,0)</f>
        <v>934000</v>
      </c>
      <c r="I2037" s="52">
        <f>H2037*'SS taxation calculator'!$E$32</f>
        <v>793900</v>
      </c>
      <c r="J2037" s="52">
        <f t="shared" si="5"/>
        <v>0</v>
      </c>
      <c r="K2037" s="204" t="str">
        <f t="shared" si="6"/>
        <v>#DIV/0!</v>
      </c>
      <c r="L2037" s="54" t="str">
        <f>CONCATENATE("Adding $",ROUND(B2037/1000,1),"K actually added $",ROUND((B2037+(J2037-'SS taxation calculator'!$G$8))/1000,1),"K")</f>
        <v>Adding $978K actually added $978K</v>
      </c>
      <c r="M2037" s="61">
        <f>'SS taxation calculator'!$C$7+'SS taxation calculator'!$C$8+'SS taxation calculator'!$C$9+B2037</f>
        <v>978000</v>
      </c>
      <c r="N2037" s="55">
        <f>J2037+B2037+'SS taxation calculator'!$C$7</f>
        <v>978000</v>
      </c>
      <c r="O2037" s="55">
        <f t="shared" si="15"/>
        <v>31500</v>
      </c>
      <c r="P2037" s="132">
        <f>VLOOKUP('SS taxation calculator'!$C$12,'SS taxation calculator'!$BC$6:$BF$16,3,FALSE)</f>
        <v>0</v>
      </c>
      <c r="Q2037" s="132">
        <f>VLOOKUP('SS taxation calculator'!$C$12,'SS taxation calculator'!$BC$6:$BF$16,4,FALSE)</f>
        <v>0</v>
      </c>
      <c r="R2037" s="132">
        <f t="shared" si="8"/>
        <v>1</v>
      </c>
      <c r="S2037" s="205">
        <f>VLOOKUP('SS taxation calculator'!$C$12,'SS taxation calculator'!$BC$6:$BF$16,2,FALSE)</f>
        <v>0</v>
      </c>
      <c r="T2037" s="132">
        <f t="shared" si="9"/>
        <v>0</v>
      </c>
    </row>
    <row r="2038" ht="15.75" customHeight="1">
      <c r="A2038" s="55">
        <f t="shared" si="19"/>
        <v>947500</v>
      </c>
      <c r="B2038" s="52">
        <f t="shared" si="14"/>
        <v>979000</v>
      </c>
      <c r="C2038" s="51">
        <f>'SS taxation calculator'!$G$7</f>
        <v>0</v>
      </c>
      <c r="D2038" s="52">
        <f>'SS taxation calculator'!$C$7+B2038+'SS taxation calculator'!$C$8+'SS taxation calculator'!$C$9*0.5-'Line By Line'!$E$12</f>
        <v>979000</v>
      </c>
      <c r="E2038" s="52">
        <f>IF(D2038&lt;'Line By Line'!$E$14,0,MIN(D2038-'Line By Line'!$E$14,'Line By Line'!$E$16))</f>
        <v>12000</v>
      </c>
      <c r="F2038" s="52">
        <f t="shared" si="3"/>
        <v>0</v>
      </c>
      <c r="G2038" s="51" t="str">
        <f t="shared" si="4"/>
        <v>50% of All SS</v>
      </c>
      <c r="H2038" s="51">
        <f>IF('Line By Line'!$E$14&lt;D2038,D2038-'Line By Line'!$E$14-E2038,0)</f>
        <v>935000</v>
      </c>
      <c r="I2038" s="52">
        <f>H2038*'SS taxation calculator'!$E$32</f>
        <v>794750</v>
      </c>
      <c r="J2038" s="52">
        <f t="shared" si="5"/>
        <v>0</v>
      </c>
      <c r="K2038" s="204" t="str">
        <f t="shared" si="6"/>
        <v>#DIV/0!</v>
      </c>
      <c r="L2038" s="54" t="str">
        <f>CONCATENATE("Adding $",ROUND(B2038/1000,1),"K actually added $",ROUND((B2038+(J2038-'SS taxation calculator'!$G$8))/1000,1),"K")</f>
        <v>Adding $979K actually added $979K</v>
      </c>
      <c r="M2038" s="61">
        <f>'SS taxation calculator'!$C$7+'SS taxation calculator'!$C$8+'SS taxation calculator'!$C$9+B2038</f>
        <v>979000</v>
      </c>
      <c r="N2038" s="55">
        <f>J2038+B2038+'SS taxation calculator'!$C$7</f>
        <v>979000</v>
      </c>
      <c r="O2038" s="55">
        <f t="shared" si="15"/>
        <v>31500</v>
      </c>
      <c r="P2038" s="132">
        <f>VLOOKUP('SS taxation calculator'!$C$12,'SS taxation calculator'!$BC$6:$BF$16,3,FALSE)</f>
        <v>0</v>
      </c>
      <c r="Q2038" s="132">
        <f>VLOOKUP('SS taxation calculator'!$C$12,'SS taxation calculator'!$BC$6:$BF$16,4,FALSE)</f>
        <v>0</v>
      </c>
      <c r="R2038" s="132">
        <f t="shared" si="8"/>
        <v>1</v>
      </c>
      <c r="S2038" s="205">
        <f>VLOOKUP('SS taxation calculator'!$C$12,'SS taxation calculator'!$BC$6:$BF$16,2,FALSE)</f>
        <v>0</v>
      </c>
      <c r="T2038" s="132">
        <f t="shared" si="9"/>
        <v>0</v>
      </c>
    </row>
    <row r="2039" ht="15.75" customHeight="1">
      <c r="A2039" s="55">
        <f t="shared" si="19"/>
        <v>948500</v>
      </c>
      <c r="B2039" s="52">
        <f t="shared" si="14"/>
        <v>980000</v>
      </c>
      <c r="C2039" s="51">
        <f>'SS taxation calculator'!$G$7</f>
        <v>0</v>
      </c>
      <c r="D2039" s="52">
        <f>'SS taxation calculator'!$C$7+B2039+'SS taxation calculator'!$C$8+'SS taxation calculator'!$C$9*0.5-'Line By Line'!$E$12</f>
        <v>980000</v>
      </c>
      <c r="E2039" s="52">
        <f>IF(D2039&lt;'Line By Line'!$E$14,0,MIN(D2039-'Line By Line'!$E$14,'Line By Line'!$E$16))</f>
        <v>12000</v>
      </c>
      <c r="F2039" s="52">
        <f t="shared" si="3"/>
        <v>0</v>
      </c>
      <c r="G2039" s="51" t="str">
        <f t="shared" si="4"/>
        <v>50% of All SS</v>
      </c>
      <c r="H2039" s="51">
        <f>IF('Line By Line'!$E$14&lt;D2039,D2039-'Line By Line'!$E$14-E2039,0)</f>
        <v>936000</v>
      </c>
      <c r="I2039" s="52">
        <f>H2039*'SS taxation calculator'!$E$32</f>
        <v>795600</v>
      </c>
      <c r="J2039" s="52">
        <f t="shared" si="5"/>
        <v>0</v>
      </c>
      <c r="K2039" s="204" t="str">
        <f t="shared" si="6"/>
        <v>#DIV/0!</v>
      </c>
      <c r="L2039" s="54" t="str">
        <f>CONCATENATE("Adding $",ROUND(B2039/1000,1),"K actually added $",ROUND((B2039+(J2039-'SS taxation calculator'!$G$8))/1000,1),"K")</f>
        <v>Adding $980K actually added $980K</v>
      </c>
      <c r="M2039" s="61">
        <f>'SS taxation calculator'!$C$7+'SS taxation calculator'!$C$8+'SS taxation calculator'!$C$9+B2039</f>
        <v>980000</v>
      </c>
      <c r="N2039" s="55">
        <f>J2039+B2039+'SS taxation calculator'!$C$7</f>
        <v>980000</v>
      </c>
      <c r="O2039" s="55">
        <f t="shared" si="15"/>
        <v>31500</v>
      </c>
      <c r="P2039" s="132">
        <f>VLOOKUP('SS taxation calculator'!$C$12,'SS taxation calculator'!$BC$6:$BF$16,3,FALSE)</f>
        <v>0</v>
      </c>
      <c r="Q2039" s="132">
        <f>VLOOKUP('SS taxation calculator'!$C$12,'SS taxation calculator'!$BC$6:$BF$16,4,FALSE)</f>
        <v>0</v>
      </c>
      <c r="R2039" s="132">
        <f t="shared" si="8"/>
        <v>1</v>
      </c>
      <c r="S2039" s="205">
        <f>VLOOKUP('SS taxation calculator'!$C$12,'SS taxation calculator'!$BC$6:$BF$16,2,FALSE)</f>
        <v>0</v>
      </c>
      <c r="T2039" s="132">
        <f t="shared" si="9"/>
        <v>0</v>
      </c>
    </row>
    <row r="2040" ht="15.75" customHeight="1">
      <c r="A2040" s="55">
        <f t="shared" si="19"/>
        <v>949500</v>
      </c>
      <c r="B2040" s="52">
        <f t="shared" si="14"/>
        <v>981000</v>
      </c>
      <c r="C2040" s="51">
        <f>'SS taxation calculator'!$G$7</f>
        <v>0</v>
      </c>
      <c r="D2040" s="52">
        <f>'SS taxation calculator'!$C$7+B2040+'SS taxation calculator'!$C$8+'SS taxation calculator'!$C$9*0.5-'Line By Line'!$E$12</f>
        <v>981000</v>
      </c>
      <c r="E2040" s="52">
        <f>IF(D2040&lt;'Line By Line'!$E$14,0,MIN(D2040-'Line By Line'!$E$14,'Line By Line'!$E$16))</f>
        <v>12000</v>
      </c>
      <c r="F2040" s="52">
        <f t="shared" si="3"/>
        <v>0</v>
      </c>
      <c r="G2040" s="51" t="str">
        <f t="shared" si="4"/>
        <v>50% of All SS</v>
      </c>
      <c r="H2040" s="51">
        <f>IF('Line By Line'!$E$14&lt;D2040,D2040-'Line By Line'!$E$14-E2040,0)</f>
        <v>937000</v>
      </c>
      <c r="I2040" s="52">
        <f>H2040*'SS taxation calculator'!$E$32</f>
        <v>796450</v>
      </c>
      <c r="J2040" s="52">
        <f t="shared" si="5"/>
        <v>0</v>
      </c>
      <c r="K2040" s="204" t="str">
        <f t="shared" si="6"/>
        <v>#DIV/0!</v>
      </c>
      <c r="L2040" s="54" t="str">
        <f>CONCATENATE("Adding $",ROUND(B2040/1000,1),"K actually added $",ROUND((B2040+(J2040-'SS taxation calculator'!$G$8))/1000,1),"K")</f>
        <v>Adding $981K actually added $981K</v>
      </c>
      <c r="M2040" s="61">
        <f>'SS taxation calculator'!$C$7+'SS taxation calculator'!$C$8+'SS taxation calculator'!$C$9+B2040</f>
        <v>981000</v>
      </c>
      <c r="N2040" s="55">
        <f>J2040+B2040+'SS taxation calculator'!$C$7</f>
        <v>981000</v>
      </c>
      <c r="O2040" s="55">
        <f t="shared" si="15"/>
        <v>31500</v>
      </c>
      <c r="P2040" s="132">
        <f>VLOOKUP('SS taxation calculator'!$C$12,'SS taxation calculator'!$BC$6:$BF$16,3,FALSE)</f>
        <v>0</v>
      </c>
      <c r="Q2040" s="132">
        <f>VLOOKUP('SS taxation calculator'!$C$12,'SS taxation calculator'!$BC$6:$BF$16,4,FALSE)</f>
        <v>0</v>
      </c>
      <c r="R2040" s="132">
        <f t="shared" si="8"/>
        <v>1</v>
      </c>
      <c r="S2040" s="205">
        <f>VLOOKUP('SS taxation calculator'!$C$12,'SS taxation calculator'!$BC$6:$BF$16,2,FALSE)</f>
        <v>0</v>
      </c>
      <c r="T2040" s="132">
        <f t="shared" si="9"/>
        <v>0</v>
      </c>
    </row>
    <row r="2041" ht="15.75" customHeight="1">
      <c r="A2041" s="55">
        <f t="shared" si="19"/>
        <v>950500</v>
      </c>
      <c r="B2041" s="52">
        <f t="shared" si="14"/>
        <v>982000</v>
      </c>
      <c r="C2041" s="51">
        <f>'SS taxation calculator'!$G$7</f>
        <v>0</v>
      </c>
      <c r="D2041" s="52">
        <f>'SS taxation calculator'!$C$7+B2041+'SS taxation calculator'!$C$8+'SS taxation calculator'!$C$9*0.5-'Line By Line'!$E$12</f>
        <v>982000</v>
      </c>
      <c r="E2041" s="52">
        <f>IF(D2041&lt;'Line By Line'!$E$14,0,MIN(D2041-'Line By Line'!$E$14,'Line By Line'!$E$16))</f>
        <v>12000</v>
      </c>
      <c r="F2041" s="52">
        <f t="shared" si="3"/>
        <v>0</v>
      </c>
      <c r="G2041" s="51" t="str">
        <f t="shared" si="4"/>
        <v>50% of All SS</v>
      </c>
      <c r="H2041" s="51">
        <f>IF('Line By Line'!$E$14&lt;D2041,D2041-'Line By Line'!$E$14-E2041,0)</f>
        <v>938000</v>
      </c>
      <c r="I2041" s="52">
        <f>H2041*'SS taxation calculator'!$E$32</f>
        <v>797300</v>
      </c>
      <c r="J2041" s="52">
        <f t="shared" si="5"/>
        <v>0</v>
      </c>
      <c r="K2041" s="204" t="str">
        <f t="shared" si="6"/>
        <v>#DIV/0!</v>
      </c>
      <c r="L2041" s="54" t="str">
        <f>CONCATENATE("Adding $",ROUND(B2041/1000,1),"K actually added $",ROUND((B2041+(J2041-'SS taxation calculator'!$G$8))/1000,1),"K")</f>
        <v>Adding $982K actually added $982K</v>
      </c>
      <c r="M2041" s="61">
        <f>'SS taxation calculator'!$C$7+'SS taxation calculator'!$C$8+'SS taxation calculator'!$C$9+B2041</f>
        <v>982000</v>
      </c>
      <c r="N2041" s="55">
        <f>J2041+B2041+'SS taxation calculator'!$C$7</f>
        <v>982000</v>
      </c>
      <c r="O2041" s="55">
        <f t="shared" si="15"/>
        <v>31500</v>
      </c>
      <c r="P2041" s="132">
        <f>VLOOKUP('SS taxation calculator'!$C$12,'SS taxation calculator'!$BC$6:$BF$16,3,FALSE)</f>
        <v>0</v>
      </c>
      <c r="Q2041" s="132">
        <f>VLOOKUP('SS taxation calculator'!$C$12,'SS taxation calculator'!$BC$6:$BF$16,4,FALSE)</f>
        <v>0</v>
      </c>
      <c r="R2041" s="132">
        <f t="shared" si="8"/>
        <v>1</v>
      </c>
      <c r="S2041" s="205">
        <f>VLOOKUP('SS taxation calculator'!$C$12,'SS taxation calculator'!$BC$6:$BF$16,2,FALSE)</f>
        <v>0</v>
      </c>
      <c r="T2041" s="132">
        <f t="shared" si="9"/>
        <v>0</v>
      </c>
    </row>
    <row r="2042" ht="15.75" customHeight="1">
      <c r="A2042" s="55">
        <f t="shared" si="19"/>
        <v>951500</v>
      </c>
      <c r="B2042" s="52">
        <f t="shared" si="14"/>
        <v>983000</v>
      </c>
      <c r="C2042" s="51">
        <f>'SS taxation calculator'!$G$7</f>
        <v>0</v>
      </c>
      <c r="D2042" s="52">
        <f>'SS taxation calculator'!$C$7+B2042+'SS taxation calculator'!$C$8+'SS taxation calculator'!$C$9*0.5-'Line By Line'!$E$12</f>
        <v>983000</v>
      </c>
      <c r="E2042" s="52">
        <f>IF(D2042&lt;'Line By Line'!$E$14,0,MIN(D2042-'Line By Line'!$E$14,'Line By Line'!$E$16))</f>
        <v>12000</v>
      </c>
      <c r="F2042" s="52">
        <f t="shared" si="3"/>
        <v>0</v>
      </c>
      <c r="G2042" s="51" t="str">
        <f t="shared" si="4"/>
        <v>50% of All SS</v>
      </c>
      <c r="H2042" s="51">
        <f>IF('Line By Line'!$E$14&lt;D2042,D2042-'Line By Line'!$E$14-E2042,0)</f>
        <v>939000</v>
      </c>
      <c r="I2042" s="52">
        <f>H2042*'SS taxation calculator'!$E$32</f>
        <v>798150</v>
      </c>
      <c r="J2042" s="52">
        <f t="shared" si="5"/>
        <v>0</v>
      </c>
      <c r="K2042" s="204" t="str">
        <f t="shared" si="6"/>
        <v>#DIV/0!</v>
      </c>
      <c r="L2042" s="54" t="str">
        <f>CONCATENATE("Adding $",ROUND(B2042/1000,1),"K actually added $",ROUND((B2042+(J2042-'SS taxation calculator'!$G$8))/1000,1),"K")</f>
        <v>Adding $983K actually added $983K</v>
      </c>
      <c r="M2042" s="61">
        <f>'SS taxation calculator'!$C$7+'SS taxation calculator'!$C$8+'SS taxation calculator'!$C$9+B2042</f>
        <v>983000</v>
      </c>
      <c r="N2042" s="55">
        <f>J2042+B2042+'SS taxation calculator'!$C$7</f>
        <v>983000</v>
      </c>
      <c r="O2042" s="55">
        <f t="shared" si="15"/>
        <v>31500</v>
      </c>
      <c r="P2042" s="132">
        <f>VLOOKUP('SS taxation calculator'!$C$12,'SS taxation calculator'!$BC$6:$BF$16,3,FALSE)</f>
        <v>0</v>
      </c>
      <c r="Q2042" s="132">
        <f>VLOOKUP('SS taxation calculator'!$C$12,'SS taxation calculator'!$BC$6:$BF$16,4,FALSE)</f>
        <v>0</v>
      </c>
      <c r="R2042" s="132">
        <f t="shared" si="8"/>
        <v>1</v>
      </c>
      <c r="S2042" s="205">
        <f>VLOOKUP('SS taxation calculator'!$C$12,'SS taxation calculator'!$BC$6:$BF$16,2,FALSE)</f>
        <v>0</v>
      </c>
      <c r="T2042" s="132">
        <f t="shared" si="9"/>
        <v>0</v>
      </c>
    </row>
    <row r="2043" ht="15.75" customHeight="1">
      <c r="A2043" s="55">
        <f t="shared" si="19"/>
        <v>952500</v>
      </c>
      <c r="B2043" s="52">
        <f t="shared" si="14"/>
        <v>984000</v>
      </c>
      <c r="C2043" s="51">
        <f>'SS taxation calculator'!$G$7</f>
        <v>0</v>
      </c>
      <c r="D2043" s="52">
        <f>'SS taxation calculator'!$C$7+B2043+'SS taxation calculator'!$C$8+'SS taxation calculator'!$C$9*0.5-'Line By Line'!$E$12</f>
        <v>984000</v>
      </c>
      <c r="E2043" s="52">
        <f>IF(D2043&lt;'Line By Line'!$E$14,0,MIN(D2043-'Line By Line'!$E$14,'Line By Line'!$E$16))</f>
        <v>12000</v>
      </c>
      <c r="F2043" s="52">
        <f t="shared" si="3"/>
        <v>0</v>
      </c>
      <c r="G2043" s="51" t="str">
        <f t="shared" si="4"/>
        <v>50% of All SS</v>
      </c>
      <c r="H2043" s="51">
        <f>IF('Line By Line'!$E$14&lt;D2043,D2043-'Line By Line'!$E$14-E2043,0)</f>
        <v>940000</v>
      </c>
      <c r="I2043" s="52">
        <f>H2043*'SS taxation calculator'!$E$32</f>
        <v>799000</v>
      </c>
      <c r="J2043" s="52">
        <f t="shared" si="5"/>
        <v>0</v>
      </c>
      <c r="K2043" s="204" t="str">
        <f t="shared" si="6"/>
        <v>#DIV/0!</v>
      </c>
      <c r="L2043" s="54" t="str">
        <f>CONCATENATE("Adding $",ROUND(B2043/1000,1),"K actually added $",ROUND((B2043+(J2043-'SS taxation calculator'!$G$8))/1000,1),"K")</f>
        <v>Adding $984K actually added $984K</v>
      </c>
      <c r="M2043" s="61">
        <f>'SS taxation calculator'!$C$7+'SS taxation calculator'!$C$8+'SS taxation calculator'!$C$9+B2043</f>
        <v>984000</v>
      </c>
      <c r="N2043" s="55">
        <f>J2043+B2043+'SS taxation calculator'!$C$7</f>
        <v>984000</v>
      </c>
      <c r="O2043" s="55">
        <f t="shared" si="15"/>
        <v>31500</v>
      </c>
      <c r="P2043" s="132">
        <f>VLOOKUP('SS taxation calculator'!$C$12,'SS taxation calculator'!$BC$6:$BF$16,3,FALSE)</f>
        <v>0</v>
      </c>
      <c r="Q2043" s="132">
        <f>VLOOKUP('SS taxation calculator'!$C$12,'SS taxation calculator'!$BC$6:$BF$16,4,FALSE)</f>
        <v>0</v>
      </c>
      <c r="R2043" s="132">
        <f t="shared" si="8"/>
        <v>1</v>
      </c>
      <c r="S2043" s="205">
        <f>VLOOKUP('SS taxation calculator'!$C$12,'SS taxation calculator'!$BC$6:$BF$16,2,FALSE)</f>
        <v>0</v>
      </c>
      <c r="T2043" s="132">
        <f t="shared" si="9"/>
        <v>0</v>
      </c>
    </row>
    <row r="2044" ht="15.75" customHeight="1">
      <c r="A2044" s="55">
        <f t="shared" si="19"/>
        <v>953500</v>
      </c>
      <c r="B2044" s="52">
        <f t="shared" si="14"/>
        <v>985000</v>
      </c>
      <c r="C2044" s="51">
        <f>'SS taxation calculator'!$G$7</f>
        <v>0</v>
      </c>
      <c r="D2044" s="52">
        <f>'SS taxation calculator'!$C$7+B2044+'SS taxation calculator'!$C$8+'SS taxation calculator'!$C$9*0.5-'Line By Line'!$E$12</f>
        <v>985000</v>
      </c>
      <c r="E2044" s="52">
        <f>IF(D2044&lt;'Line By Line'!$E$14,0,MIN(D2044-'Line By Line'!$E$14,'Line By Line'!$E$16))</f>
        <v>12000</v>
      </c>
      <c r="F2044" s="52">
        <f t="shared" si="3"/>
        <v>0</v>
      </c>
      <c r="G2044" s="51" t="str">
        <f t="shared" si="4"/>
        <v>50% of All SS</v>
      </c>
      <c r="H2044" s="51">
        <f>IF('Line By Line'!$E$14&lt;D2044,D2044-'Line By Line'!$E$14-E2044,0)</f>
        <v>941000</v>
      </c>
      <c r="I2044" s="52">
        <f>H2044*'SS taxation calculator'!$E$32</f>
        <v>799850</v>
      </c>
      <c r="J2044" s="52">
        <f t="shared" si="5"/>
        <v>0</v>
      </c>
      <c r="K2044" s="204" t="str">
        <f t="shared" si="6"/>
        <v>#DIV/0!</v>
      </c>
      <c r="L2044" s="54" t="str">
        <f>CONCATENATE("Adding $",ROUND(B2044/1000,1),"K actually added $",ROUND((B2044+(J2044-'SS taxation calculator'!$G$8))/1000,1),"K")</f>
        <v>Adding $985K actually added $985K</v>
      </c>
      <c r="M2044" s="61">
        <f>'SS taxation calculator'!$C$7+'SS taxation calculator'!$C$8+'SS taxation calculator'!$C$9+B2044</f>
        <v>985000</v>
      </c>
      <c r="N2044" s="55">
        <f>J2044+B2044+'SS taxation calculator'!$C$7</f>
        <v>985000</v>
      </c>
      <c r="O2044" s="55">
        <f t="shared" si="15"/>
        <v>31500</v>
      </c>
      <c r="P2044" s="132">
        <f>VLOOKUP('SS taxation calculator'!$C$12,'SS taxation calculator'!$BC$6:$BF$16,3,FALSE)</f>
        <v>0</v>
      </c>
      <c r="Q2044" s="132">
        <f>VLOOKUP('SS taxation calculator'!$C$12,'SS taxation calculator'!$BC$6:$BF$16,4,FALSE)</f>
        <v>0</v>
      </c>
      <c r="R2044" s="132">
        <f t="shared" si="8"/>
        <v>1</v>
      </c>
      <c r="S2044" s="205">
        <f>VLOOKUP('SS taxation calculator'!$C$12,'SS taxation calculator'!$BC$6:$BF$16,2,FALSE)</f>
        <v>0</v>
      </c>
      <c r="T2044" s="132">
        <f t="shared" si="9"/>
        <v>0</v>
      </c>
    </row>
    <row r="2045" ht="15.75" customHeight="1">
      <c r="A2045" s="55">
        <f t="shared" si="19"/>
        <v>954500</v>
      </c>
      <c r="B2045" s="52">
        <f t="shared" si="14"/>
        <v>986000</v>
      </c>
      <c r="C2045" s="51">
        <f>'SS taxation calculator'!$G$7</f>
        <v>0</v>
      </c>
      <c r="D2045" s="52">
        <f>'SS taxation calculator'!$C$7+B2045+'SS taxation calculator'!$C$8+'SS taxation calculator'!$C$9*0.5-'Line By Line'!$E$12</f>
        <v>986000</v>
      </c>
      <c r="E2045" s="52">
        <f>IF(D2045&lt;'Line By Line'!$E$14,0,MIN(D2045-'Line By Line'!$E$14,'Line By Line'!$E$16))</f>
        <v>12000</v>
      </c>
      <c r="F2045" s="52">
        <f t="shared" si="3"/>
        <v>0</v>
      </c>
      <c r="G2045" s="51" t="str">
        <f t="shared" si="4"/>
        <v>50% of All SS</v>
      </c>
      <c r="H2045" s="51">
        <f>IF('Line By Line'!$E$14&lt;D2045,D2045-'Line By Line'!$E$14-E2045,0)</f>
        <v>942000</v>
      </c>
      <c r="I2045" s="52">
        <f>H2045*'SS taxation calculator'!$E$32</f>
        <v>800700</v>
      </c>
      <c r="J2045" s="52">
        <f t="shared" si="5"/>
        <v>0</v>
      </c>
      <c r="K2045" s="204" t="str">
        <f t="shared" si="6"/>
        <v>#DIV/0!</v>
      </c>
      <c r="L2045" s="54" t="str">
        <f>CONCATENATE("Adding $",ROUND(B2045/1000,1),"K actually added $",ROUND((B2045+(J2045-'SS taxation calculator'!$G$8))/1000,1),"K")</f>
        <v>Adding $986K actually added $986K</v>
      </c>
      <c r="M2045" s="61">
        <f>'SS taxation calculator'!$C$7+'SS taxation calculator'!$C$8+'SS taxation calculator'!$C$9+B2045</f>
        <v>986000</v>
      </c>
      <c r="N2045" s="55">
        <f>J2045+B2045+'SS taxation calculator'!$C$7</f>
        <v>986000</v>
      </c>
      <c r="O2045" s="55">
        <f t="shared" si="15"/>
        <v>31500</v>
      </c>
      <c r="P2045" s="132">
        <f>VLOOKUP('SS taxation calculator'!$C$12,'SS taxation calculator'!$BC$6:$BF$16,3,FALSE)</f>
        <v>0</v>
      </c>
      <c r="Q2045" s="132">
        <f>VLOOKUP('SS taxation calculator'!$C$12,'SS taxation calculator'!$BC$6:$BF$16,4,FALSE)</f>
        <v>0</v>
      </c>
      <c r="R2045" s="132">
        <f t="shared" si="8"/>
        <v>1</v>
      </c>
      <c r="S2045" s="205">
        <f>VLOOKUP('SS taxation calculator'!$C$12,'SS taxation calculator'!$BC$6:$BF$16,2,FALSE)</f>
        <v>0</v>
      </c>
      <c r="T2045" s="132">
        <f t="shared" si="9"/>
        <v>0</v>
      </c>
    </row>
    <row r="2046" ht="15.75" customHeight="1">
      <c r="A2046" s="55">
        <f t="shared" si="19"/>
        <v>955500</v>
      </c>
      <c r="B2046" s="52">
        <f t="shared" si="14"/>
        <v>987000</v>
      </c>
      <c r="C2046" s="51">
        <f>'SS taxation calculator'!$G$7</f>
        <v>0</v>
      </c>
      <c r="D2046" s="52">
        <f>'SS taxation calculator'!$C$7+B2046+'SS taxation calculator'!$C$8+'SS taxation calculator'!$C$9*0.5-'Line By Line'!$E$12</f>
        <v>987000</v>
      </c>
      <c r="E2046" s="52">
        <f>IF(D2046&lt;'Line By Line'!$E$14,0,MIN(D2046-'Line By Line'!$E$14,'Line By Line'!$E$16))</f>
        <v>12000</v>
      </c>
      <c r="F2046" s="52">
        <f t="shared" si="3"/>
        <v>0</v>
      </c>
      <c r="G2046" s="51" t="str">
        <f t="shared" si="4"/>
        <v>50% of All SS</v>
      </c>
      <c r="H2046" s="51">
        <f>IF('Line By Line'!$E$14&lt;D2046,D2046-'Line By Line'!$E$14-E2046,0)</f>
        <v>943000</v>
      </c>
      <c r="I2046" s="52">
        <f>H2046*'SS taxation calculator'!$E$32</f>
        <v>801550</v>
      </c>
      <c r="J2046" s="52">
        <f t="shared" si="5"/>
        <v>0</v>
      </c>
      <c r="K2046" s="204" t="str">
        <f t="shared" si="6"/>
        <v>#DIV/0!</v>
      </c>
      <c r="L2046" s="54" t="str">
        <f>CONCATENATE("Adding $",ROUND(B2046/1000,1),"K actually added $",ROUND((B2046+(J2046-'SS taxation calculator'!$G$8))/1000,1),"K")</f>
        <v>Adding $987K actually added $987K</v>
      </c>
      <c r="M2046" s="61">
        <f>'SS taxation calculator'!$C$7+'SS taxation calculator'!$C$8+'SS taxation calculator'!$C$9+B2046</f>
        <v>987000</v>
      </c>
      <c r="N2046" s="55">
        <f>J2046+B2046+'SS taxation calculator'!$C$7</f>
        <v>987000</v>
      </c>
      <c r="O2046" s="55">
        <f t="shared" si="15"/>
        <v>31500</v>
      </c>
      <c r="P2046" s="132">
        <f>VLOOKUP('SS taxation calculator'!$C$12,'SS taxation calculator'!$BC$6:$BF$16,3,FALSE)</f>
        <v>0</v>
      </c>
      <c r="Q2046" s="132">
        <f>VLOOKUP('SS taxation calculator'!$C$12,'SS taxation calculator'!$BC$6:$BF$16,4,FALSE)</f>
        <v>0</v>
      </c>
      <c r="R2046" s="132">
        <f t="shared" si="8"/>
        <v>1</v>
      </c>
      <c r="S2046" s="205">
        <f>VLOOKUP('SS taxation calculator'!$C$12,'SS taxation calculator'!$BC$6:$BF$16,2,FALSE)</f>
        <v>0</v>
      </c>
      <c r="T2046" s="132">
        <f t="shared" si="9"/>
        <v>0</v>
      </c>
    </row>
    <row r="2047" ht="15.75" customHeight="1">
      <c r="A2047" s="55">
        <f t="shared" si="19"/>
        <v>956500</v>
      </c>
      <c r="B2047" s="52">
        <f t="shared" si="14"/>
        <v>988000</v>
      </c>
      <c r="C2047" s="51">
        <f>'SS taxation calculator'!$G$7</f>
        <v>0</v>
      </c>
      <c r="D2047" s="52">
        <f>'SS taxation calculator'!$C$7+B2047+'SS taxation calculator'!$C$8+'SS taxation calculator'!$C$9*0.5-'Line By Line'!$E$12</f>
        <v>988000</v>
      </c>
      <c r="E2047" s="52">
        <f>IF(D2047&lt;'Line By Line'!$E$14,0,MIN(D2047-'Line By Line'!$E$14,'Line By Line'!$E$16))</f>
        <v>12000</v>
      </c>
      <c r="F2047" s="52">
        <f t="shared" si="3"/>
        <v>0</v>
      </c>
      <c r="G2047" s="51" t="str">
        <f t="shared" si="4"/>
        <v>50% of All SS</v>
      </c>
      <c r="H2047" s="51">
        <f>IF('Line By Line'!$E$14&lt;D2047,D2047-'Line By Line'!$E$14-E2047,0)</f>
        <v>944000</v>
      </c>
      <c r="I2047" s="52">
        <f>H2047*'SS taxation calculator'!$E$32</f>
        <v>802400</v>
      </c>
      <c r="J2047" s="52">
        <f t="shared" si="5"/>
        <v>0</v>
      </c>
      <c r="K2047" s="204" t="str">
        <f t="shared" si="6"/>
        <v>#DIV/0!</v>
      </c>
      <c r="L2047" s="54" t="str">
        <f>CONCATENATE("Adding $",ROUND(B2047/1000,1),"K actually added $",ROUND((B2047+(J2047-'SS taxation calculator'!$G$8))/1000,1),"K")</f>
        <v>Adding $988K actually added $988K</v>
      </c>
      <c r="M2047" s="61">
        <f>'SS taxation calculator'!$C$7+'SS taxation calculator'!$C$8+'SS taxation calculator'!$C$9+B2047</f>
        <v>988000</v>
      </c>
      <c r="N2047" s="55">
        <f>J2047+B2047+'SS taxation calculator'!$C$7</f>
        <v>988000</v>
      </c>
      <c r="O2047" s="55">
        <f t="shared" si="15"/>
        <v>31500</v>
      </c>
      <c r="P2047" s="132">
        <f>VLOOKUP('SS taxation calculator'!$C$12,'SS taxation calculator'!$BC$6:$BF$16,3,FALSE)</f>
        <v>0</v>
      </c>
      <c r="Q2047" s="132">
        <f>VLOOKUP('SS taxation calculator'!$C$12,'SS taxation calculator'!$BC$6:$BF$16,4,FALSE)</f>
        <v>0</v>
      </c>
      <c r="R2047" s="132">
        <f t="shared" si="8"/>
        <v>1</v>
      </c>
      <c r="S2047" s="205">
        <f>VLOOKUP('SS taxation calculator'!$C$12,'SS taxation calculator'!$BC$6:$BF$16,2,FALSE)</f>
        <v>0</v>
      </c>
      <c r="T2047" s="132">
        <f t="shared" si="9"/>
        <v>0</v>
      </c>
    </row>
    <row r="2048" ht="15.75" customHeight="1">
      <c r="A2048" s="55">
        <f t="shared" si="19"/>
        <v>957500</v>
      </c>
      <c r="B2048" s="52">
        <f t="shared" si="14"/>
        <v>989000</v>
      </c>
      <c r="C2048" s="51">
        <f>'SS taxation calculator'!$G$7</f>
        <v>0</v>
      </c>
      <c r="D2048" s="52">
        <f>'SS taxation calculator'!$C$7+B2048+'SS taxation calculator'!$C$8+'SS taxation calculator'!$C$9*0.5-'Line By Line'!$E$12</f>
        <v>989000</v>
      </c>
      <c r="E2048" s="52">
        <f>IF(D2048&lt;'Line By Line'!$E$14,0,MIN(D2048-'Line By Line'!$E$14,'Line By Line'!$E$16))</f>
        <v>12000</v>
      </c>
      <c r="F2048" s="52">
        <f t="shared" si="3"/>
        <v>0</v>
      </c>
      <c r="G2048" s="51" t="str">
        <f t="shared" si="4"/>
        <v>50% of All SS</v>
      </c>
      <c r="H2048" s="51">
        <f>IF('Line By Line'!$E$14&lt;D2048,D2048-'Line By Line'!$E$14-E2048,0)</f>
        <v>945000</v>
      </c>
      <c r="I2048" s="52">
        <f>H2048*'SS taxation calculator'!$E$32</f>
        <v>803250</v>
      </c>
      <c r="J2048" s="52">
        <f t="shared" si="5"/>
        <v>0</v>
      </c>
      <c r="K2048" s="204" t="str">
        <f t="shared" si="6"/>
        <v>#DIV/0!</v>
      </c>
      <c r="L2048" s="54" t="str">
        <f>CONCATENATE("Adding $",ROUND(B2048/1000,1),"K actually added $",ROUND((B2048+(J2048-'SS taxation calculator'!$G$8))/1000,1),"K")</f>
        <v>Adding $989K actually added $989K</v>
      </c>
      <c r="M2048" s="61">
        <f>'SS taxation calculator'!$C$7+'SS taxation calculator'!$C$8+'SS taxation calculator'!$C$9+B2048</f>
        <v>989000</v>
      </c>
      <c r="N2048" s="55">
        <f>J2048+B2048+'SS taxation calculator'!$C$7</f>
        <v>989000</v>
      </c>
      <c r="O2048" s="55">
        <f t="shared" si="15"/>
        <v>31500</v>
      </c>
      <c r="P2048" s="132">
        <f>VLOOKUP('SS taxation calculator'!$C$12,'SS taxation calculator'!$BC$6:$BF$16,3,FALSE)</f>
        <v>0</v>
      </c>
      <c r="Q2048" s="132">
        <f>VLOOKUP('SS taxation calculator'!$C$12,'SS taxation calculator'!$BC$6:$BF$16,4,FALSE)</f>
        <v>0</v>
      </c>
      <c r="R2048" s="132">
        <f t="shared" si="8"/>
        <v>1</v>
      </c>
      <c r="S2048" s="205">
        <f>VLOOKUP('SS taxation calculator'!$C$12,'SS taxation calculator'!$BC$6:$BF$16,2,FALSE)</f>
        <v>0</v>
      </c>
      <c r="T2048" s="132">
        <f t="shared" si="9"/>
        <v>0</v>
      </c>
    </row>
    <row r="2049" ht="15.75" customHeight="1">
      <c r="A2049" s="55">
        <f t="shared" si="19"/>
        <v>958500</v>
      </c>
      <c r="B2049" s="52">
        <f t="shared" si="14"/>
        <v>990000</v>
      </c>
      <c r="C2049" s="51">
        <f>'SS taxation calculator'!$G$7</f>
        <v>0</v>
      </c>
      <c r="D2049" s="52">
        <f>'SS taxation calculator'!$C$7+B2049+'SS taxation calculator'!$C$8+'SS taxation calculator'!$C$9*0.5-'Line By Line'!$E$12</f>
        <v>990000</v>
      </c>
      <c r="E2049" s="52">
        <f>IF(D2049&lt;'Line By Line'!$E$14,0,MIN(D2049-'Line By Line'!$E$14,'Line By Line'!$E$16))</f>
        <v>12000</v>
      </c>
      <c r="F2049" s="52">
        <f t="shared" si="3"/>
        <v>0</v>
      </c>
      <c r="G2049" s="51" t="str">
        <f t="shared" si="4"/>
        <v>50% of All SS</v>
      </c>
      <c r="H2049" s="51">
        <f>IF('Line By Line'!$E$14&lt;D2049,D2049-'Line By Line'!$E$14-E2049,0)</f>
        <v>946000</v>
      </c>
      <c r="I2049" s="52">
        <f>H2049*'SS taxation calculator'!$E$32</f>
        <v>804100</v>
      </c>
      <c r="J2049" s="52">
        <f t="shared" si="5"/>
        <v>0</v>
      </c>
      <c r="K2049" s="204" t="str">
        <f t="shared" si="6"/>
        <v>#DIV/0!</v>
      </c>
      <c r="L2049" s="54" t="str">
        <f>CONCATENATE("Adding $",ROUND(B2049/1000,1),"K actually added $",ROUND((B2049+(J2049-'SS taxation calculator'!$G$8))/1000,1),"K")</f>
        <v>Adding $990K actually added $990K</v>
      </c>
      <c r="M2049" s="61">
        <f>'SS taxation calculator'!$C$7+'SS taxation calculator'!$C$8+'SS taxation calculator'!$C$9+B2049</f>
        <v>990000</v>
      </c>
      <c r="N2049" s="55">
        <f>J2049+B2049+'SS taxation calculator'!$C$7</f>
        <v>990000</v>
      </c>
      <c r="O2049" s="55">
        <f t="shared" si="15"/>
        <v>31500</v>
      </c>
      <c r="P2049" s="132">
        <f>VLOOKUP('SS taxation calculator'!$C$12,'SS taxation calculator'!$BC$6:$BF$16,3,FALSE)</f>
        <v>0</v>
      </c>
      <c r="Q2049" s="132">
        <f>VLOOKUP('SS taxation calculator'!$C$12,'SS taxation calculator'!$BC$6:$BF$16,4,FALSE)</f>
        <v>0</v>
      </c>
      <c r="R2049" s="132">
        <f t="shared" si="8"/>
        <v>1</v>
      </c>
      <c r="S2049" s="205">
        <f>VLOOKUP('SS taxation calculator'!$C$12,'SS taxation calculator'!$BC$6:$BF$16,2,FALSE)</f>
        <v>0</v>
      </c>
      <c r="T2049" s="132">
        <f t="shared" si="9"/>
        <v>0</v>
      </c>
    </row>
    <row r="2050" ht="15.75" customHeight="1">
      <c r="A2050" s="55">
        <f t="shared" si="19"/>
        <v>959500</v>
      </c>
      <c r="B2050" s="52">
        <f t="shared" si="14"/>
        <v>991000</v>
      </c>
      <c r="C2050" s="51">
        <f>'SS taxation calculator'!$G$7</f>
        <v>0</v>
      </c>
      <c r="D2050" s="52">
        <f>'SS taxation calculator'!$C$7+B2050+'SS taxation calculator'!$C$8+'SS taxation calculator'!$C$9*0.5-'Line By Line'!$E$12</f>
        <v>991000</v>
      </c>
      <c r="E2050" s="52">
        <f>IF(D2050&lt;'Line By Line'!$E$14,0,MIN(D2050-'Line By Line'!$E$14,'Line By Line'!$E$16))</f>
        <v>12000</v>
      </c>
      <c r="F2050" s="52">
        <f t="shared" si="3"/>
        <v>0</v>
      </c>
      <c r="G2050" s="51" t="str">
        <f t="shared" si="4"/>
        <v>50% of All SS</v>
      </c>
      <c r="H2050" s="51">
        <f>IF('Line By Line'!$E$14&lt;D2050,D2050-'Line By Line'!$E$14-E2050,0)</f>
        <v>947000</v>
      </c>
      <c r="I2050" s="52">
        <f>H2050*'SS taxation calculator'!$E$32</f>
        <v>804950</v>
      </c>
      <c r="J2050" s="52">
        <f t="shared" si="5"/>
        <v>0</v>
      </c>
      <c r="K2050" s="204" t="str">
        <f t="shared" si="6"/>
        <v>#DIV/0!</v>
      </c>
      <c r="L2050" s="54" t="str">
        <f>CONCATENATE("Adding $",ROUND(B2050/1000,1),"K actually added $",ROUND((B2050+(J2050-'SS taxation calculator'!$G$8))/1000,1),"K")</f>
        <v>Adding $991K actually added $991K</v>
      </c>
      <c r="M2050" s="61">
        <f>'SS taxation calculator'!$C$7+'SS taxation calculator'!$C$8+'SS taxation calculator'!$C$9+B2050</f>
        <v>991000</v>
      </c>
      <c r="N2050" s="55">
        <f>J2050+B2050+'SS taxation calculator'!$C$7</f>
        <v>991000</v>
      </c>
      <c r="O2050" s="55">
        <f t="shared" si="15"/>
        <v>31500</v>
      </c>
      <c r="P2050" s="132">
        <f>VLOOKUP('SS taxation calculator'!$C$12,'SS taxation calculator'!$BC$6:$BF$16,3,FALSE)</f>
        <v>0</v>
      </c>
      <c r="Q2050" s="132">
        <f>VLOOKUP('SS taxation calculator'!$C$12,'SS taxation calculator'!$BC$6:$BF$16,4,FALSE)</f>
        <v>0</v>
      </c>
      <c r="R2050" s="132">
        <f t="shared" si="8"/>
        <v>1</v>
      </c>
      <c r="S2050" s="205">
        <f>VLOOKUP('SS taxation calculator'!$C$12,'SS taxation calculator'!$BC$6:$BF$16,2,FALSE)</f>
        <v>0</v>
      </c>
      <c r="T2050" s="132">
        <f t="shared" si="9"/>
        <v>0</v>
      </c>
    </row>
    <row r="2051" ht="15.75" customHeight="1">
      <c r="A2051" s="55">
        <f t="shared" si="19"/>
        <v>960500</v>
      </c>
      <c r="B2051" s="52">
        <f t="shared" si="14"/>
        <v>992000</v>
      </c>
      <c r="C2051" s="51">
        <f>'SS taxation calculator'!$G$7</f>
        <v>0</v>
      </c>
      <c r="D2051" s="52">
        <f>'SS taxation calculator'!$C$7+B2051+'SS taxation calculator'!$C$8+'SS taxation calculator'!$C$9*0.5-'Line By Line'!$E$12</f>
        <v>992000</v>
      </c>
      <c r="E2051" s="52">
        <f>IF(D2051&lt;'Line By Line'!$E$14,0,MIN(D2051-'Line By Line'!$E$14,'Line By Line'!$E$16))</f>
        <v>12000</v>
      </c>
      <c r="F2051" s="52">
        <f t="shared" si="3"/>
        <v>0</v>
      </c>
      <c r="G2051" s="51" t="str">
        <f t="shared" si="4"/>
        <v>50% of All SS</v>
      </c>
      <c r="H2051" s="51">
        <f>IF('Line By Line'!$E$14&lt;D2051,D2051-'Line By Line'!$E$14-E2051,0)</f>
        <v>948000</v>
      </c>
      <c r="I2051" s="52">
        <f>H2051*'SS taxation calculator'!$E$32</f>
        <v>805800</v>
      </c>
      <c r="J2051" s="52">
        <f t="shared" si="5"/>
        <v>0</v>
      </c>
      <c r="K2051" s="204" t="str">
        <f t="shared" si="6"/>
        <v>#DIV/0!</v>
      </c>
      <c r="L2051" s="54" t="str">
        <f>CONCATENATE("Adding $",ROUND(B2051/1000,1),"K actually added $",ROUND((B2051+(J2051-'SS taxation calculator'!$G$8))/1000,1),"K")</f>
        <v>Adding $992K actually added $992K</v>
      </c>
      <c r="M2051" s="61">
        <f>'SS taxation calculator'!$C$7+'SS taxation calculator'!$C$8+'SS taxation calculator'!$C$9+B2051</f>
        <v>992000</v>
      </c>
      <c r="N2051" s="55">
        <f>J2051+B2051+'SS taxation calculator'!$C$7</f>
        <v>992000</v>
      </c>
      <c r="O2051" s="55">
        <f t="shared" si="15"/>
        <v>31500</v>
      </c>
      <c r="P2051" s="132">
        <f>VLOOKUP('SS taxation calculator'!$C$12,'SS taxation calculator'!$BC$6:$BF$16,3,FALSE)</f>
        <v>0</v>
      </c>
      <c r="Q2051" s="132">
        <f>VLOOKUP('SS taxation calculator'!$C$12,'SS taxation calculator'!$BC$6:$BF$16,4,FALSE)</f>
        <v>0</v>
      </c>
      <c r="R2051" s="132">
        <f t="shared" si="8"/>
        <v>1</v>
      </c>
      <c r="S2051" s="205">
        <f>VLOOKUP('SS taxation calculator'!$C$12,'SS taxation calculator'!$BC$6:$BF$16,2,FALSE)</f>
        <v>0</v>
      </c>
      <c r="T2051" s="132">
        <f t="shared" si="9"/>
        <v>0</v>
      </c>
    </row>
    <row r="2052" ht="15.75" customHeight="1">
      <c r="A2052" s="55">
        <f t="shared" si="19"/>
        <v>961500</v>
      </c>
      <c r="B2052" s="52">
        <f t="shared" si="14"/>
        <v>993000</v>
      </c>
      <c r="C2052" s="51">
        <f>'SS taxation calculator'!$G$7</f>
        <v>0</v>
      </c>
      <c r="D2052" s="52">
        <f>'SS taxation calculator'!$C$7+B2052+'SS taxation calculator'!$C$8+'SS taxation calculator'!$C$9*0.5-'Line By Line'!$E$12</f>
        <v>993000</v>
      </c>
      <c r="E2052" s="52">
        <f>IF(D2052&lt;'Line By Line'!$E$14,0,MIN(D2052-'Line By Line'!$E$14,'Line By Line'!$E$16))</f>
        <v>12000</v>
      </c>
      <c r="F2052" s="52">
        <f t="shared" si="3"/>
        <v>0</v>
      </c>
      <c r="G2052" s="51" t="str">
        <f t="shared" si="4"/>
        <v>50% of All SS</v>
      </c>
      <c r="H2052" s="51">
        <f>IF('Line By Line'!$E$14&lt;D2052,D2052-'Line By Line'!$E$14-E2052,0)</f>
        <v>949000</v>
      </c>
      <c r="I2052" s="52">
        <f>H2052*'SS taxation calculator'!$E$32</f>
        <v>806650</v>
      </c>
      <c r="J2052" s="52">
        <f t="shared" si="5"/>
        <v>0</v>
      </c>
      <c r="K2052" s="204" t="str">
        <f t="shared" si="6"/>
        <v>#DIV/0!</v>
      </c>
      <c r="L2052" s="54" t="str">
        <f>CONCATENATE("Adding $",ROUND(B2052/1000,1),"K actually added $",ROUND((B2052+(J2052-'SS taxation calculator'!$G$8))/1000,1),"K")</f>
        <v>Adding $993K actually added $993K</v>
      </c>
      <c r="M2052" s="61">
        <f>'SS taxation calculator'!$C$7+'SS taxation calculator'!$C$8+'SS taxation calculator'!$C$9+B2052</f>
        <v>993000</v>
      </c>
      <c r="N2052" s="55">
        <f>J2052+B2052+'SS taxation calculator'!$C$7</f>
        <v>993000</v>
      </c>
      <c r="O2052" s="55">
        <f t="shared" si="15"/>
        <v>31500</v>
      </c>
      <c r="P2052" s="132">
        <f>VLOOKUP('SS taxation calculator'!$C$12,'SS taxation calculator'!$BC$6:$BF$16,3,FALSE)</f>
        <v>0</v>
      </c>
      <c r="Q2052" s="132">
        <f>VLOOKUP('SS taxation calculator'!$C$12,'SS taxation calculator'!$BC$6:$BF$16,4,FALSE)</f>
        <v>0</v>
      </c>
      <c r="R2052" s="132">
        <f t="shared" si="8"/>
        <v>1</v>
      </c>
      <c r="S2052" s="205">
        <f>VLOOKUP('SS taxation calculator'!$C$12,'SS taxation calculator'!$BC$6:$BF$16,2,FALSE)</f>
        <v>0</v>
      </c>
      <c r="T2052" s="132">
        <f t="shared" si="9"/>
        <v>0</v>
      </c>
    </row>
    <row r="2053" ht="15.75" customHeight="1">
      <c r="A2053" s="55">
        <f t="shared" si="19"/>
        <v>962500</v>
      </c>
      <c r="B2053" s="52">
        <f t="shared" si="14"/>
        <v>994000</v>
      </c>
      <c r="C2053" s="51">
        <f>'SS taxation calculator'!$G$7</f>
        <v>0</v>
      </c>
      <c r="D2053" s="52">
        <f>'SS taxation calculator'!$C$7+B2053+'SS taxation calculator'!$C$8+'SS taxation calculator'!$C$9*0.5-'Line By Line'!$E$12</f>
        <v>994000</v>
      </c>
      <c r="E2053" s="52">
        <f>IF(D2053&lt;'Line By Line'!$E$14,0,MIN(D2053-'Line By Line'!$E$14,'Line By Line'!$E$16))</f>
        <v>12000</v>
      </c>
      <c r="F2053" s="52">
        <f t="shared" si="3"/>
        <v>0</v>
      </c>
      <c r="G2053" s="51" t="str">
        <f t="shared" si="4"/>
        <v>50% of All SS</v>
      </c>
      <c r="H2053" s="51">
        <f>IF('Line By Line'!$E$14&lt;D2053,D2053-'Line By Line'!$E$14-E2053,0)</f>
        <v>950000</v>
      </c>
      <c r="I2053" s="52">
        <f>H2053*'SS taxation calculator'!$E$32</f>
        <v>807500</v>
      </c>
      <c r="J2053" s="52">
        <f t="shared" si="5"/>
        <v>0</v>
      </c>
      <c r="K2053" s="204" t="str">
        <f t="shared" si="6"/>
        <v>#DIV/0!</v>
      </c>
      <c r="L2053" s="54" t="str">
        <f>CONCATENATE("Adding $",ROUND(B2053/1000,1),"K actually added $",ROUND((B2053+(J2053-'SS taxation calculator'!$G$8))/1000,1),"K")</f>
        <v>Adding $994K actually added $994K</v>
      </c>
      <c r="M2053" s="61">
        <f>'SS taxation calculator'!$C$7+'SS taxation calculator'!$C$8+'SS taxation calculator'!$C$9+B2053</f>
        <v>994000</v>
      </c>
      <c r="N2053" s="55">
        <f>J2053+B2053+'SS taxation calculator'!$C$7</f>
        <v>994000</v>
      </c>
      <c r="O2053" s="55">
        <f t="shared" si="15"/>
        <v>31500</v>
      </c>
      <c r="P2053" s="132">
        <f>VLOOKUP('SS taxation calculator'!$C$12,'SS taxation calculator'!$BC$6:$BF$16,3,FALSE)</f>
        <v>0</v>
      </c>
      <c r="Q2053" s="132">
        <f>VLOOKUP('SS taxation calculator'!$C$12,'SS taxation calculator'!$BC$6:$BF$16,4,FALSE)</f>
        <v>0</v>
      </c>
      <c r="R2053" s="132">
        <f t="shared" si="8"/>
        <v>1</v>
      </c>
      <c r="S2053" s="205">
        <f>VLOOKUP('SS taxation calculator'!$C$12,'SS taxation calculator'!$BC$6:$BF$16,2,FALSE)</f>
        <v>0</v>
      </c>
      <c r="T2053" s="132">
        <f t="shared" si="9"/>
        <v>0</v>
      </c>
    </row>
    <row r="2054" ht="15.75" customHeight="1">
      <c r="A2054" s="55">
        <f t="shared" si="19"/>
        <v>963500</v>
      </c>
      <c r="B2054" s="52">
        <f t="shared" si="14"/>
        <v>995000</v>
      </c>
      <c r="C2054" s="51">
        <f>'SS taxation calculator'!$G$7</f>
        <v>0</v>
      </c>
      <c r="D2054" s="52">
        <f>'SS taxation calculator'!$C$7+B2054+'SS taxation calculator'!$C$8+'SS taxation calculator'!$C$9*0.5-'Line By Line'!$E$12</f>
        <v>995000</v>
      </c>
      <c r="E2054" s="52">
        <f>IF(D2054&lt;'Line By Line'!$E$14,0,MIN(D2054-'Line By Line'!$E$14,'Line By Line'!$E$16))</f>
        <v>12000</v>
      </c>
      <c r="F2054" s="52">
        <f t="shared" si="3"/>
        <v>0</v>
      </c>
      <c r="G2054" s="51" t="str">
        <f t="shared" si="4"/>
        <v>50% of All SS</v>
      </c>
      <c r="H2054" s="51">
        <f>IF('Line By Line'!$E$14&lt;D2054,D2054-'Line By Line'!$E$14-E2054,0)</f>
        <v>951000</v>
      </c>
      <c r="I2054" s="52">
        <f>H2054*'SS taxation calculator'!$E$32</f>
        <v>808350</v>
      </c>
      <c r="J2054" s="52">
        <f t="shared" si="5"/>
        <v>0</v>
      </c>
      <c r="K2054" s="204" t="str">
        <f t="shared" si="6"/>
        <v>#DIV/0!</v>
      </c>
      <c r="L2054" s="54" t="str">
        <f>CONCATENATE("Adding $",ROUND(B2054/1000,1),"K actually added $",ROUND((B2054+(J2054-'SS taxation calculator'!$G$8))/1000,1),"K")</f>
        <v>Adding $995K actually added $995K</v>
      </c>
      <c r="M2054" s="61">
        <f>'SS taxation calculator'!$C$7+'SS taxation calculator'!$C$8+'SS taxation calculator'!$C$9+B2054</f>
        <v>995000</v>
      </c>
      <c r="N2054" s="55">
        <f>J2054+B2054+'SS taxation calculator'!$C$7</f>
        <v>995000</v>
      </c>
      <c r="O2054" s="55">
        <f t="shared" si="15"/>
        <v>31500</v>
      </c>
      <c r="P2054" s="132">
        <f>VLOOKUP('SS taxation calculator'!$C$12,'SS taxation calculator'!$BC$6:$BF$16,3,FALSE)</f>
        <v>0</v>
      </c>
      <c r="Q2054" s="132">
        <f>VLOOKUP('SS taxation calculator'!$C$12,'SS taxation calculator'!$BC$6:$BF$16,4,FALSE)</f>
        <v>0</v>
      </c>
      <c r="R2054" s="132">
        <f t="shared" si="8"/>
        <v>1</v>
      </c>
      <c r="S2054" s="205">
        <f>VLOOKUP('SS taxation calculator'!$C$12,'SS taxation calculator'!$BC$6:$BF$16,2,FALSE)</f>
        <v>0</v>
      </c>
      <c r="T2054" s="132">
        <f t="shared" si="9"/>
        <v>0</v>
      </c>
    </row>
    <row r="2055" ht="15.75" customHeight="1">
      <c r="A2055" s="55">
        <f t="shared" si="19"/>
        <v>964500</v>
      </c>
      <c r="B2055" s="52">
        <f t="shared" si="14"/>
        <v>996000</v>
      </c>
      <c r="C2055" s="51">
        <f>'SS taxation calculator'!$G$7</f>
        <v>0</v>
      </c>
      <c r="D2055" s="52">
        <f>'SS taxation calculator'!$C$7+B2055+'SS taxation calculator'!$C$8+'SS taxation calculator'!$C$9*0.5-'Line By Line'!$E$12</f>
        <v>996000</v>
      </c>
      <c r="E2055" s="52">
        <f>IF(D2055&lt;'Line By Line'!$E$14,0,MIN(D2055-'Line By Line'!$E$14,'Line By Line'!$E$16))</f>
        <v>12000</v>
      </c>
      <c r="F2055" s="52">
        <f t="shared" si="3"/>
        <v>0</v>
      </c>
      <c r="G2055" s="51" t="str">
        <f t="shared" si="4"/>
        <v>50% of All SS</v>
      </c>
      <c r="H2055" s="51">
        <f>IF('Line By Line'!$E$14&lt;D2055,D2055-'Line By Line'!$E$14-E2055,0)</f>
        <v>952000</v>
      </c>
      <c r="I2055" s="52">
        <f>H2055*'SS taxation calculator'!$E$32</f>
        <v>809200</v>
      </c>
      <c r="J2055" s="52">
        <f t="shared" si="5"/>
        <v>0</v>
      </c>
      <c r="K2055" s="204" t="str">
        <f t="shared" si="6"/>
        <v>#DIV/0!</v>
      </c>
      <c r="L2055" s="54" t="str">
        <f>CONCATENATE("Adding $",ROUND(B2055/1000,1),"K actually added $",ROUND((B2055+(J2055-'SS taxation calculator'!$G$8))/1000,1),"K")</f>
        <v>Adding $996K actually added $996K</v>
      </c>
      <c r="M2055" s="61">
        <f>'SS taxation calculator'!$C$7+'SS taxation calculator'!$C$8+'SS taxation calculator'!$C$9+B2055</f>
        <v>996000</v>
      </c>
      <c r="N2055" s="55">
        <f>J2055+B2055+'SS taxation calculator'!$C$7</f>
        <v>996000</v>
      </c>
      <c r="O2055" s="55">
        <f t="shared" si="15"/>
        <v>31500</v>
      </c>
      <c r="P2055" s="132">
        <f>VLOOKUP('SS taxation calculator'!$C$12,'SS taxation calculator'!$BC$6:$BF$16,3,FALSE)</f>
        <v>0</v>
      </c>
      <c r="Q2055" s="132">
        <f>VLOOKUP('SS taxation calculator'!$C$12,'SS taxation calculator'!$BC$6:$BF$16,4,FALSE)</f>
        <v>0</v>
      </c>
      <c r="R2055" s="132">
        <f t="shared" si="8"/>
        <v>1</v>
      </c>
      <c r="S2055" s="205">
        <f>VLOOKUP('SS taxation calculator'!$C$12,'SS taxation calculator'!$BC$6:$BF$16,2,FALSE)</f>
        <v>0</v>
      </c>
      <c r="T2055" s="132">
        <f t="shared" si="9"/>
        <v>0</v>
      </c>
    </row>
    <row r="2056" ht="15.75" customHeight="1">
      <c r="A2056" s="55">
        <f t="shared" si="19"/>
        <v>965500</v>
      </c>
      <c r="B2056" s="52">
        <f t="shared" si="14"/>
        <v>997000</v>
      </c>
      <c r="C2056" s="51">
        <f>'SS taxation calculator'!$G$7</f>
        <v>0</v>
      </c>
      <c r="D2056" s="52">
        <f>'SS taxation calculator'!$C$7+B2056+'SS taxation calculator'!$C$8+'SS taxation calculator'!$C$9*0.5-'Line By Line'!$E$12</f>
        <v>997000</v>
      </c>
      <c r="E2056" s="52">
        <f>IF(D2056&lt;'Line By Line'!$E$14,0,MIN(D2056-'Line By Line'!$E$14,'Line By Line'!$E$16))</f>
        <v>12000</v>
      </c>
      <c r="F2056" s="52">
        <f t="shared" si="3"/>
        <v>0</v>
      </c>
      <c r="G2056" s="51" t="str">
        <f t="shared" si="4"/>
        <v>50% of All SS</v>
      </c>
      <c r="H2056" s="51">
        <f>IF('Line By Line'!$E$14&lt;D2056,D2056-'Line By Line'!$E$14-E2056,0)</f>
        <v>953000</v>
      </c>
      <c r="I2056" s="52">
        <f>H2056*'SS taxation calculator'!$E$32</f>
        <v>810050</v>
      </c>
      <c r="J2056" s="52">
        <f t="shared" si="5"/>
        <v>0</v>
      </c>
      <c r="K2056" s="204" t="str">
        <f t="shared" si="6"/>
        <v>#DIV/0!</v>
      </c>
      <c r="L2056" s="54" t="str">
        <f>CONCATENATE("Adding $",ROUND(B2056/1000,1),"K actually added $",ROUND((B2056+(J2056-'SS taxation calculator'!$G$8))/1000,1),"K")</f>
        <v>Adding $997K actually added $997K</v>
      </c>
      <c r="M2056" s="61">
        <f>'SS taxation calculator'!$C$7+'SS taxation calculator'!$C$8+'SS taxation calculator'!$C$9+B2056</f>
        <v>997000</v>
      </c>
      <c r="N2056" s="55">
        <f>J2056+B2056+'SS taxation calculator'!$C$7</f>
        <v>997000</v>
      </c>
      <c r="O2056" s="55">
        <f t="shared" si="15"/>
        <v>31500</v>
      </c>
      <c r="P2056" s="132">
        <f>VLOOKUP('SS taxation calculator'!$C$12,'SS taxation calculator'!$BC$6:$BF$16,3,FALSE)</f>
        <v>0</v>
      </c>
      <c r="Q2056" s="132">
        <f>VLOOKUP('SS taxation calculator'!$C$12,'SS taxation calculator'!$BC$6:$BF$16,4,FALSE)</f>
        <v>0</v>
      </c>
      <c r="R2056" s="132">
        <f t="shared" si="8"/>
        <v>1</v>
      </c>
      <c r="S2056" s="205">
        <f>VLOOKUP('SS taxation calculator'!$C$12,'SS taxation calculator'!$BC$6:$BF$16,2,FALSE)</f>
        <v>0</v>
      </c>
      <c r="T2056" s="132">
        <f t="shared" si="9"/>
        <v>0</v>
      </c>
    </row>
  </sheetData>
  <mergeCells count="1">
    <mergeCell ref="T2:T3"/>
  </mergeCells>
  <conditionalFormatting sqref="G4:G2056">
    <cfRule type="cellIs" dxfId="1" priority="1" operator="equal">
      <formula>"50% of All SS"</formula>
    </cfRule>
  </conditionalFormatting>
  <conditionalFormatting sqref="K4:K2056">
    <cfRule type="cellIs" dxfId="2" priority="2" operator="greaterThanOrEqual">
      <formula>0.85</formula>
    </cfRule>
  </conditionalFormatting>
  <conditionalFormatting sqref="K4:K2056">
    <cfRule type="colorScale" priority="3">
      <colorScale>
        <cfvo type="min"/>
        <cfvo type="max"/>
        <color theme="0"/>
        <color rgb="FF72B5FE"/>
      </colorScale>
    </cfRule>
  </conditionalFormatting>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6" width="8.56"/>
  </cols>
  <sheetData>
    <row r="1" ht="15.75" customHeight="1">
      <c r="A1" s="206" t="s">
        <v>103</v>
      </c>
      <c r="B1" s="19" t="s">
        <v>104</v>
      </c>
    </row>
    <row r="2" ht="15.75" customHeight="1">
      <c r="B2" s="19" t="s">
        <v>105</v>
      </c>
    </row>
    <row r="3" ht="15.75" customHeight="1"/>
    <row r="4" ht="15.75" customHeight="1">
      <c r="A4" s="207" t="s">
        <v>106</v>
      </c>
      <c r="B4" s="19" t="s">
        <v>107</v>
      </c>
    </row>
    <row r="5" ht="15.75" customHeight="1"/>
    <row r="6" ht="15.75" customHeight="1"/>
    <row r="7" ht="15.75" customHeight="1"/>
    <row r="8" ht="15.75" customHeight="1"/>
    <row r="9" ht="15.75" customHeight="1"/>
    <row r="10" ht="15.75" customHeight="1"/>
    <row r="11" ht="15.75" customHeight="1"/>
    <row r="12" ht="15.75" customHeight="1"/>
    <row r="13" ht="15.75" customHeight="1"/>
    <row r="14" ht="15.75" customHeight="1"/>
    <row r="15" ht="15.75" customHeight="1"/>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8.56"/>
    <col customWidth="1" min="2" max="2" width="13.33"/>
    <col customWidth="1" min="3" max="3" width="38.33"/>
    <col customWidth="1" min="4" max="4" width="33.11"/>
    <col customWidth="1" min="5" max="5" width="32.78"/>
    <col customWidth="1" min="6" max="6" width="4.44"/>
    <col customWidth="1" min="7" max="7" width="13.33"/>
    <col customWidth="1" min="8" max="8" width="30.22"/>
    <col customWidth="1" min="9" max="9" width="26.67"/>
    <col customWidth="1" min="10" max="10" width="12.11"/>
    <col customWidth="1" min="11" max="25" width="8.56"/>
  </cols>
  <sheetData>
    <row r="1" ht="15.75" customHeight="1">
      <c r="A1" s="1"/>
      <c r="B1" s="1"/>
      <c r="C1" s="1"/>
      <c r="D1" s="1"/>
      <c r="E1" s="1"/>
      <c r="F1" s="1"/>
      <c r="G1" s="1"/>
      <c r="H1" s="1"/>
      <c r="I1" s="1"/>
      <c r="J1" s="1"/>
      <c r="K1" s="1"/>
      <c r="L1" s="1"/>
      <c r="M1" s="1"/>
      <c r="N1" s="1"/>
      <c r="O1" s="1"/>
      <c r="P1" s="1"/>
      <c r="Q1" s="1"/>
      <c r="R1" s="1"/>
      <c r="S1" s="1"/>
      <c r="T1" s="1"/>
      <c r="U1" s="1"/>
      <c r="V1" s="1"/>
      <c r="W1" s="1"/>
      <c r="X1" s="1"/>
      <c r="Y1" s="1"/>
      <c r="Z1" s="1"/>
    </row>
    <row r="2" ht="15.75" customHeight="1">
      <c r="A2" s="1"/>
      <c r="B2" s="208" t="s">
        <v>108</v>
      </c>
      <c r="C2" s="49"/>
      <c r="D2" s="49"/>
      <c r="E2" s="49"/>
      <c r="F2" s="1"/>
      <c r="G2" s="208"/>
      <c r="H2" s="49"/>
      <c r="I2" s="49"/>
      <c r="J2" s="49"/>
      <c r="K2" s="1"/>
      <c r="L2" s="1"/>
      <c r="M2" s="1"/>
      <c r="N2" s="1"/>
      <c r="O2" s="1"/>
      <c r="P2" s="1"/>
      <c r="Q2" s="1"/>
      <c r="R2" s="1"/>
      <c r="S2" s="1"/>
      <c r="T2" s="1"/>
      <c r="U2" s="1"/>
      <c r="V2" s="1"/>
      <c r="W2" s="1"/>
      <c r="X2" s="1"/>
      <c r="Y2" s="1"/>
      <c r="Z2" s="1"/>
    </row>
    <row r="3" ht="15.75" customHeight="1">
      <c r="A3" s="1"/>
      <c r="B3" s="1"/>
      <c r="C3" s="1"/>
      <c r="D3" s="1"/>
      <c r="E3" s="1"/>
      <c r="F3" s="1"/>
      <c r="G3" s="1"/>
      <c r="H3" s="1"/>
      <c r="I3" s="1"/>
      <c r="J3" s="1"/>
      <c r="K3" s="1"/>
      <c r="L3" s="1"/>
      <c r="M3" s="1"/>
      <c r="N3" s="1"/>
      <c r="O3" s="1"/>
      <c r="P3" s="1"/>
      <c r="Q3" s="1"/>
      <c r="R3" s="1"/>
      <c r="S3" s="1"/>
      <c r="T3" s="1"/>
      <c r="U3" s="1"/>
      <c r="V3" s="1"/>
      <c r="W3" s="1"/>
      <c r="X3" s="1"/>
      <c r="Y3" s="1"/>
      <c r="Z3" s="1"/>
    </row>
    <row r="4" ht="15.75" customHeight="1">
      <c r="A4" s="1"/>
      <c r="B4" s="1"/>
      <c r="C4" s="1"/>
      <c r="D4" s="1"/>
      <c r="E4" s="1"/>
      <c r="F4" s="1"/>
      <c r="G4" s="1"/>
      <c r="H4" s="1"/>
      <c r="I4" s="1"/>
      <c r="J4" s="1"/>
      <c r="K4" s="1"/>
      <c r="L4" s="1"/>
      <c r="M4" s="1"/>
      <c r="N4" s="1"/>
      <c r="O4" s="1"/>
      <c r="P4" s="1"/>
      <c r="Q4" s="1"/>
      <c r="R4" s="1"/>
      <c r="S4" s="1"/>
      <c r="T4" s="1"/>
      <c r="U4" s="1"/>
      <c r="V4" s="1"/>
      <c r="W4" s="1"/>
      <c r="X4" s="1"/>
      <c r="Y4" s="1"/>
      <c r="Z4" s="1"/>
    </row>
    <row r="5" ht="15.75" customHeight="1">
      <c r="A5" s="1"/>
      <c r="B5" s="209" t="s">
        <v>109</v>
      </c>
      <c r="C5" s="209" t="s">
        <v>110</v>
      </c>
      <c r="D5" s="209" t="s">
        <v>111</v>
      </c>
      <c r="E5" s="209" t="s">
        <v>112</v>
      </c>
      <c r="F5" s="1"/>
      <c r="G5" s="209"/>
      <c r="H5" s="209"/>
      <c r="I5" s="209"/>
      <c r="J5" s="209"/>
      <c r="K5" s="1"/>
      <c r="L5" s="1"/>
      <c r="M5" s="1"/>
      <c r="N5" s="1"/>
      <c r="O5" s="1"/>
      <c r="P5" s="1"/>
      <c r="Q5" s="1"/>
      <c r="R5" s="1"/>
      <c r="S5" s="1"/>
      <c r="T5" s="1"/>
      <c r="U5" s="1"/>
      <c r="V5" s="1"/>
      <c r="W5" s="1"/>
      <c r="X5" s="1"/>
      <c r="Y5" s="1"/>
      <c r="Z5" s="1"/>
    </row>
    <row r="6" ht="15.75" customHeight="1">
      <c r="A6" s="1"/>
      <c r="B6" s="54">
        <v>1.0</v>
      </c>
      <c r="C6" s="54" t="s">
        <v>113</v>
      </c>
      <c r="D6" s="54" t="s">
        <v>114</v>
      </c>
      <c r="E6" s="61">
        <f>'SS taxation calculator'!C9</f>
        <v>0</v>
      </c>
      <c r="F6" s="1"/>
      <c r="G6" s="1"/>
      <c r="H6" s="1"/>
      <c r="I6" s="1"/>
      <c r="J6" s="9"/>
      <c r="K6" s="1"/>
      <c r="L6" s="1"/>
      <c r="M6" s="1"/>
      <c r="N6" s="1"/>
      <c r="O6" s="1"/>
      <c r="P6" s="1"/>
      <c r="Q6" s="1"/>
      <c r="R6" s="1"/>
      <c r="S6" s="1"/>
      <c r="T6" s="1"/>
      <c r="U6" s="1"/>
      <c r="V6" s="1"/>
      <c r="W6" s="1"/>
      <c r="X6" s="1"/>
      <c r="Y6" s="1"/>
      <c r="Z6" s="1"/>
    </row>
    <row r="7" ht="15.75" customHeight="1">
      <c r="A7" s="1"/>
      <c r="B7" s="54">
        <v>2.0</v>
      </c>
      <c r="C7" s="54" t="s">
        <v>92</v>
      </c>
      <c r="D7" s="54" t="s">
        <v>115</v>
      </c>
      <c r="E7" s="61">
        <f>E6*0.5</f>
        <v>0</v>
      </c>
      <c r="F7" s="1"/>
      <c r="G7" s="1"/>
      <c r="H7" s="1"/>
      <c r="I7" s="1"/>
      <c r="J7" s="9"/>
      <c r="K7" s="1"/>
      <c r="L7" s="1"/>
      <c r="M7" s="1"/>
      <c r="N7" s="1"/>
      <c r="O7" s="1"/>
      <c r="P7" s="1"/>
      <c r="Q7" s="1"/>
      <c r="R7" s="1"/>
      <c r="S7" s="1"/>
      <c r="T7" s="1"/>
      <c r="U7" s="1"/>
      <c r="V7" s="1"/>
      <c r="W7" s="1"/>
      <c r="X7" s="1"/>
      <c r="Y7" s="1"/>
      <c r="Z7" s="1"/>
    </row>
    <row r="8" ht="15.75" customHeight="1">
      <c r="A8" s="1"/>
      <c r="B8" s="54">
        <v>3.0</v>
      </c>
      <c r="C8" s="54" t="s">
        <v>116</v>
      </c>
      <c r="D8" s="54" t="s">
        <v>117</v>
      </c>
      <c r="E8" s="61">
        <f>'SS taxation calculator'!C7</f>
        <v>0</v>
      </c>
      <c r="F8" s="1"/>
      <c r="G8" s="1"/>
      <c r="H8" s="1"/>
      <c r="I8" s="1"/>
      <c r="J8" s="9"/>
      <c r="K8" s="1"/>
      <c r="L8" s="1"/>
      <c r="M8" s="1"/>
      <c r="N8" s="1"/>
      <c r="O8" s="1"/>
      <c r="P8" s="1"/>
      <c r="Q8" s="1"/>
      <c r="R8" s="1"/>
      <c r="S8" s="1"/>
      <c r="T8" s="1"/>
      <c r="U8" s="1"/>
      <c r="V8" s="1"/>
      <c r="W8" s="1"/>
      <c r="X8" s="1"/>
      <c r="Y8" s="1"/>
      <c r="Z8" s="1"/>
    </row>
    <row r="9" ht="15.75" customHeight="1">
      <c r="A9" s="1"/>
      <c r="B9" s="54">
        <v>4.0</v>
      </c>
      <c r="C9" s="54" t="s">
        <v>118</v>
      </c>
      <c r="D9" s="54" t="s">
        <v>119</v>
      </c>
      <c r="E9" s="61">
        <f>'SS taxation calculator'!C8</f>
        <v>0</v>
      </c>
      <c r="F9" s="1"/>
      <c r="G9" s="1"/>
      <c r="H9" s="1"/>
      <c r="I9" s="1"/>
      <c r="J9" s="9"/>
      <c r="K9" s="1"/>
      <c r="L9" s="1"/>
      <c r="M9" s="1"/>
      <c r="N9" s="1"/>
      <c r="O9" s="1"/>
      <c r="P9" s="1"/>
      <c r="Q9" s="1"/>
      <c r="R9" s="1"/>
      <c r="S9" s="1"/>
      <c r="T9" s="1"/>
      <c r="U9" s="1"/>
      <c r="V9" s="1"/>
      <c r="W9" s="1"/>
      <c r="X9" s="1"/>
      <c r="Y9" s="1"/>
      <c r="Z9" s="1"/>
    </row>
    <row r="10" ht="15.75" customHeight="1">
      <c r="A10" s="1"/>
      <c r="B10" s="54">
        <v>5.0</v>
      </c>
      <c r="C10" s="54" t="s">
        <v>120</v>
      </c>
      <c r="D10" s="54" t="s">
        <v>121</v>
      </c>
      <c r="E10" s="61">
        <v>0.0</v>
      </c>
      <c r="F10" s="1"/>
      <c r="G10" s="1"/>
      <c r="H10" s="1"/>
      <c r="I10" s="1"/>
      <c r="J10" s="9"/>
      <c r="K10" s="1"/>
      <c r="L10" s="1"/>
      <c r="M10" s="1"/>
      <c r="N10" s="1"/>
      <c r="O10" s="1"/>
      <c r="P10" s="1"/>
      <c r="Q10" s="1"/>
      <c r="R10" s="1"/>
      <c r="S10" s="1"/>
      <c r="T10" s="1"/>
      <c r="U10" s="1"/>
      <c r="V10" s="1"/>
      <c r="W10" s="1"/>
      <c r="X10" s="1"/>
      <c r="Y10" s="1"/>
      <c r="Z10" s="1"/>
    </row>
    <row r="11" ht="15.75" customHeight="1">
      <c r="A11" s="1"/>
      <c r="B11" s="54">
        <v>6.0</v>
      </c>
      <c r="C11" s="54" t="s">
        <v>122</v>
      </c>
      <c r="D11" s="54" t="s">
        <v>115</v>
      </c>
      <c r="E11" s="61">
        <f>E7+E8+E9+E10</f>
        <v>0</v>
      </c>
      <c r="F11" s="1"/>
      <c r="G11" s="1"/>
      <c r="H11" s="1"/>
      <c r="I11" s="1"/>
      <c r="J11" s="9"/>
      <c r="K11" s="1"/>
      <c r="L11" s="1"/>
      <c r="M11" s="1"/>
      <c r="N11" s="1"/>
      <c r="O11" s="1"/>
      <c r="P11" s="1"/>
      <c r="Q11" s="1"/>
      <c r="R11" s="1"/>
      <c r="S11" s="1"/>
      <c r="T11" s="1"/>
      <c r="U11" s="1"/>
      <c r="V11" s="1"/>
      <c r="W11" s="1"/>
      <c r="X11" s="1"/>
      <c r="Y11" s="1"/>
      <c r="Z11" s="1"/>
    </row>
    <row r="12" ht="15.75" customHeight="1">
      <c r="A12" s="1"/>
      <c r="B12" s="54">
        <v>7.0</v>
      </c>
      <c r="C12" s="54" t="s">
        <v>123</v>
      </c>
      <c r="D12" s="54" t="s">
        <v>124</v>
      </c>
      <c r="E12" s="61">
        <f>'SS taxation calculator'!C10</f>
        <v>0</v>
      </c>
      <c r="F12" s="1"/>
      <c r="G12" s="1"/>
      <c r="H12" s="1"/>
      <c r="I12" s="1"/>
      <c r="J12" s="9"/>
      <c r="K12" s="1"/>
      <c r="L12" s="1"/>
      <c r="M12" s="1"/>
      <c r="N12" s="1"/>
      <c r="O12" s="1"/>
      <c r="P12" s="1"/>
      <c r="Q12" s="1"/>
      <c r="R12" s="1"/>
      <c r="S12" s="1"/>
      <c r="T12" s="1"/>
      <c r="U12" s="1"/>
      <c r="V12" s="1"/>
      <c r="W12" s="1"/>
      <c r="X12" s="1"/>
      <c r="Y12" s="1"/>
      <c r="Z12" s="1"/>
    </row>
    <row r="13" ht="15.75" customHeight="1">
      <c r="A13" s="1"/>
      <c r="B13" s="54">
        <v>8.0</v>
      </c>
      <c r="C13" s="54" t="s">
        <v>125</v>
      </c>
      <c r="D13" s="54" t="s">
        <v>115</v>
      </c>
      <c r="E13" s="61">
        <f>IF(E11&lt;E12,0,E11-E12)</f>
        <v>0</v>
      </c>
      <c r="F13" s="1"/>
      <c r="G13" s="1"/>
      <c r="H13" s="1"/>
      <c r="I13" s="1"/>
      <c r="J13" s="9"/>
      <c r="K13" s="1"/>
      <c r="L13" s="1"/>
      <c r="M13" s="1"/>
      <c r="N13" s="1"/>
      <c r="O13" s="1"/>
      <c r="P13" s="1"/>
      <c r="Q13" s="1"/>
      <c r="R13" s="1"/>
      <c r="S13" s="1"/>
      <c r="T13" s="1"/>
      <c r="U13" s="1"/>
      <c r="V13" s="1"/>
      <c r="W13" s="1"/>
      <c r="X13" s="1"/>
      <c r="Y13" s="1"/>
      <c r="Z13" s="1"/>
    </row>
    <row r="14" ht="15.75" customHeight="1">
      <c r="A14" s="1"/>
      <c r="B14" s="54">
        <v>9.0</v>
      </c>
      <c r="C14" s="54" t="s">
        <v>126</v>
      </c>
      <c r="D14" s="54" t="s">
        <v>127</v>
      </c>
      <c r="E14" s="61">
        <f>VLOOKUP('SS taxation calculator'!C45,'SS taxation calculator'!E14:F18,2,FALSE)</f>
        <v>32000</v>
      </c>
      <c r="F14" s="1"/>
      <c r="G14" s="1"/>
      <c r="H14" s="1"/>
      <c r="I14" s="1"/>
      <c r="J14" s="9"/>
      <c r="K14" s="1"/>
      <c r="L14" s="1"/>
      <c r="M14" s="1"/>
      <c r="N14" s="1"/>
      <c r="O14" s="1"/>
      <c r="P14" s="1"/>
      <c r="Q14" s="1"/>
      <c r="R14" s="1"/>
      <c r="S14" s="1"/>
      <c r="T14" s="1"/>
      <c r="U14" s="1"/>
      <c r="V14" s="1"/>
      <c r="W14" s="1"/>
      <c r="X14" s="1"/>
      <c r="Y14" s="1"/>
      <c r="Z14" s="1"/>
    </row>
    <row r="15" ht="15.75" customHeight="1">
      <c r="A15" s="1"/>
      <c r="B15" s="54">
        <v>10.0</v>
      </c>
      <c r="C15" s="54" t="s">
        <v>128</v>
      </c>
      <c r="D15" s="54" t="s">
        <v>115</v>
      </c>
      <c r="E15" s="61">
        <f>IF(E14&lt;E13,E13-E14,0)</f>
        <v>0</v>
      </c>
      <c r="F15" s="1"/>
      <c r="G15" s="1"/>
      <c r="H15" s="1"/>
      <c r="I15" s="1"/>
      <c r="J15" s="9"/>
      <c r="K15" s="1"/>
      <c r="L15" s="1"/>
      <c r="M15" s="1"/>
      <c r="N15" s="1"/>
      <c r="O15" s="1"/>
      <c r="P15" s="1"/>
      <c r="Q15" s="1"/>
      <c r="R15" s="1"/>
      <c r="S15" s="1"/>
      <c r="T15" s="1"/>
      <c r="U15" s="1"/>
      <c r="V15" s="1"/>
      <c r="W15" s="1"/>
      <c r="X15" s="1"/>
      <c r="Y15" s="1"/>
      <c r="Z15" s="1"/>
    </row>
    <row r="16" ht="15.75" customHeight="1">
      <c r="A16" s="1"/>
      <c r="B16" s="54">
        <v>11.0</v>
      </c>
      <c r="C16" s="54" t="s">
        <v>129</v>
      </c>
      <c r="D16" s="54" t="s">
        <v>127</v>
      </c>
      <c r="E16" s="61">
        <f>VLOOKUP('SS taxation calculator'!C45,'SS taxation calculator'!E14:G18,3,FALSE)-VLOOKUP('SS taxation calculator'!C45,'SS taxation calculator'!E14:F18,2,FALSE)</f>
        <v>12000</v>
      </c>
      <c r="F16" s="1"/>
      <c r="G16" s="1"/>
      <c r="H16" s="1"/>
      <c r="I16" s="1"/>
      <c r="J16" s="9"/>
      <c r="K16" s="1"/>
      <c r="L16" s="1"/>
      <c r="M16" s="1"/>
      <c r="N16" s="1"/>
      <c r="O16" s="1"/>
      <c r="P16" s="1"/>
      <c r="Q16" s="1"/>
      <c r="R16" s="1"/>
      <c r="S16" s="1"/>
      <c r="T16" s="1"/>
      <c r="U16" s="1"/>
      <c r="V16" s="1"/>
      <c r="W16" s="1"/>
      <c r="X16" s="1"/>
      <c r="Y16" s="1"/>
      <c r="Z16" s="1"/>
    </row>
    <row r="17" ht="15.75" customHeight="1">
      <c r="A17" s="1"/>
      <c r="B17" s="54">
        <v>12.0</v>
      </c>
      <c r="C17" s="54" t="s">
        <v>130</v>
      </c>
      <c r="D17" s="54" t="s">
        <v>115</v>
      </c>
      <c r="E17" s="61">
        <f>IF(E16&gt;E15,0,E15-E16)</f>
        <v>0</v>
      </c>
      <c r="F17" s="1"/>
      <c r="G17" s="1"/>
      <c r="H17" s="1"/>
      <c r="I17" s="1"/>
      <c r="J17" s="9"/>
      <c r="K17" s="1"/>
      <c r="L17" s="1"/>
      <c r="M17" s="1"/>
      <c r="N17" s="1"/>
      <c r="O17" s="1"/>
      <c r="P17" s="1"/>
      <c r="Q17" s="1"/>
      <c r="R17" s="1"/>
      <c r="S17" s="1"/>
      <c r="T17" s="1"/>
      <c r="U17" s="1"/>
      <c r="V17" s="1"/>
      <c r="W17" s="1"/>
      <c r="X17" s="1"/>
      <c r="Y17" s="1"/>
      <c r="Z17" s="1"/>
    </row>
    <row r="18" ht="15.75" customHeight="1">
      <c r="A18" s="1"/>
      <c r="B18" s="54">
        <v>13.0</v>
      </c>
      <c r="C18" s="54" t="s">
        <v>131</v>
      </c>
      <c r="D18" s="54" t="s">
        <v>115</v>
      </c>
      <c r="E18" s="61">
        <f>MIN(E16,E15)</f>
        <v>0</v>
      </c>
      <c r="F18" s="1"/>
      <c r="G18" s="1"/>
      <c r="H18" s="1"/>
      <c r="I18" s="1"/>
      <c r="J18" s="9"/>
      <c r="K18" s="1"/>
      <c r="L18" s="1"/>
      <c r="M18" s="1"/>
      <c r="N18" s="1"/>
      <c r="O18" s="1"/>
      <c r="P18" s="1"/>
      <c r="Q18" s="1"/>
      <c r="R18" s="1"/>
      <c r="S18" s="1"/>
      <c r="T18" s="1"/>
      <c r="U18" s="1"/>
      <c r="V18" s="1"/>
      <c r="W18" s="1"/>
      <c r="X18" s="1"/>
      <c r="Y18" s="1"/>
      <c r="Z18" s="1"/>
    </row>
    <row r="19" ht="15.75" customHeight="1">
      <c r="A19" s="1"/>
      <c r="B19" s="54">
        <v>14.0</v>
      </c>
      <c r="C19" s="54" t="s">
        <v>132</v>
      </c>
      <c r="D19" s="54" t="s">
        <v>115</v>
      </c>
      <c r="E19" s="61">
        <f>E18*0.5</f>
        <v>0</v>
      </c>
      <c r="F19" s="1"/>
      <c r="G19" s="1"/>
      <c r="H19" s="1"/>
      <c r="I19" s="1"/>
      <c r="J19" s="9"/>
      <c r="K19" s="1"/>
      <c r="L19" s="1"/>
      <c r="M19" s="1"/>
      <c r="N19" s="1"/>
      <c r="O19" s="1"/>
      <c r="P19" s="1"/>
      <c r="Q19" s="1"/>
      <c r="R19" s="1"/>
      <c r="S19" s="1"/>
      <c r="T19" s="1"/>
      <c r="U19" s="1"/>
      <c r="V19" s="1"/>
      <c r="W19" s="1"/>
      <c r="X19" s="1"/>
      <c r="Y19" s="1"/>
      <c r="Z19" s="1"/>
    </row>
    <row r="20" ht="15.75" customHeight="1">
      <c r="A20" s="1"/>
      <c r="B20" s="54">
        <v>15.0</v>
      </c>
      <c r="C20" s="54" t="s">
        <v>133</v>
      </c>
      <c r="D20" s="54" t="s">
        <v>115</v>
      </c>
      <c r="E20" s="61">
        <f>MIN(E7,E19)</f>
        <v>0</v>
      </c>
      <c r="F20" s="1"/>
      <c r="G20" s="1"/>
      <c r="H20" s="1"/>
      <c r="I20" s="1"/>
      <c r="J20" s="9"/>
      <c r="K20" s="1"/>
      <c r="L20" s="1"/>
      <c r="M20" s="1"/>
      <c r="N20" s="1"/>
      <c r="O20" s="1"/>
      <c r="P20" s="1"/>
      <c r="Q20" s="1"/>
      <c r="R20" s="1"/>
      <c r="S20" s="1"/>
      <c r="T20" s="1"/>
      <c r="U20" s="1"/>
      <c r="V20" s="1"/>
      <c r="W20" s="1"/>
      <c r="X20" s="1"/>
      <c r="Y20" s="1"/>
      <c r="Z20" s="1"/>
    </row>
    <row r="21" ht="15.75" customHeight="1">
      <c r="A21" s="1"/>
      <c r="B21" s="54">
        <v>16.0</v>
      </c>
      <c r="C21" s="54" t="s">
        <v>134</v>
      </c>
      <c r="D21" s="54" t="s">
        <v>115</v>
      </c>
      <c r="E21" s="61">
        <f>E17*0.85</f>
        <v>0</v>
      </c>
      <c r="F21" s="1"/>
      <c r="G21" s="1"/>
      <c r="H21" s="1"/>
      <c r="I21" s="1"/>
      <c r="J21" s="9"/>
      <c r="K21" s="1"/>
      <c r="L21" s="1"/>
      <c r="M21" s="1"/>
      <c r="N21" s="1"/>
      <c r="O21" s="1"/>
      <c r="P21" s="1"/>
      <c r="Q21" s="1"/>
      <c r="R21" s="1"/>
      <c r="S21" s="1"/>
      <c r="T21" s="1"/>
      <c r="U21" s="1"/>
      <c r="V21" s="1"/>
      <c r="W21" s="1"/>
      <c r="X21" s="1"/>
      <c r="Y21" s="1"/>
      <c r="Z21" s="1"/>
    </row>
    <row r="22" ht="15.75" customHeight="1">
      <c r="A22" s="1"/>
      <c r="B22" s="54">
        <v>17.0</v>
      </c>
      <c r="C22" s="54" t="s">
        <v>135</v>
      </c>
      <c r="D22" s="54" t="s">
        <v>115</v>
      </c>
      <c r="E22" s="61">
        <f>E21+E20</f>
        <v>0</v>
      </c>
      <c r="F22" s="1"/>
      <c r="G22" s="1"/>
      <c r="H22" s="1"/>
      <c r="I22" s="1"/>
      <c r="J22" s="9"/>
      <c r="K22" s="1"/>
      <c r="L22" s="1"/>
      <c r="M22" s="1"/>
      <c r="N22" s="1"/>
      <c r="O22" s="1"/>
      <c r="P22" s="1"/>
      <c r="Q22" s="1"/>
      <c r="R22" s="1"/>
      <c r="S22" s="1"/>
      <c r="T22" s="1"/>
      <c r="U22" s="1"/>
      <c r="V22" s="1"/>
      <c r="W22" s="1"/>
      <c r="X22" s="1"/>
      <c r="Y22" s="1"/>
      <c r="Z22" s="1"/>
    </row>
    <row r="23" ht="15.75" customHeight="1">
      <c r="A23" s="1"/>
      <c r="B23" s="54">
        <v>18.0</v>
      </c>
      <c r="C23" s="54" t="s">
        <v>136</v>
      </c>
      <c r="D23" s="54" t="s">
        <v>115</v>
      </c>
      <c r="E23" s="61">
        <f>E6*0.85</f>
        <v>0</v>
      </c>
      <c r="F23" s="1"/>
      <c r="G23" s="1"/>
      <c r="H23" s="1"/>
      <c r="I23" s="1"/>
      <c r="J23" s="9"/>
      <c r="K23" s="1"/>
      <c r="L23" s="1"/>
      <c r="M23" s="1"/>
      <c r="N23" s="1"/>
      <c r="O23" s="1"/>
      <c r="P23" s="1"/>
      <c r="Q23" s="1"/>
      <c r="R23" s="1"/>
      <c r="S23" s="1"/>
      <c r="T23" s="1"/>
      <c r="U23" s="1"/>
      <c r="V23" s="1"/>
      <c r="W23" s="1"/>
      <c r="X23" s="1"/>
      <c r="Y23" s="1"/>
      <c r="Z23" s="1"/>
    </row>
    <row r="24" ht="15.75" customHeight="1">
      <c r="A24" s="1"/>
      <c r="B24" s="54">
        <v>19.0</v>
      </c>
      <c r="C24" s="54" t="s">
        <v>137</v>
      </c>
      <c r="D24" s="54" t="s">
        <v>115</v>
      </c>
      <c r="E24" s="210">
        <f>MIN(E22:E23)</f>
        <v>0</v>
      </c>
      <c r="F24" s="1"/>
      <c r="G24" s="1"/>
      <c r="H24" s="1"/>
      <c r="I24" s="1"/>
      <c r="J24" s="211"/>
      <c r="K24" s="1"/>
      <c r="L24" s="1"/>
      <c r="M24" s="1"/>
      <c r="N24" s="1"/>
      <c r="O24" s="1"/>
      <c r="P24" s="1"/>
      <c r="Q24" s="1"/>
      <c r="R24" s="1"/>
      <c r="S24" s="1"/>
      <c r="T24" s="1"/>
      <c r="U24" s="1"/>
      <c r="V24" s="1"/>
      <c r="W24" s="1"/>
      <c r="X24" s="1"/>
      <c r="Y24" s="1"/>
      <c r="Z24" s="1"/>
    </row>
    <row r="25" ht="15.75" customHeight="1">
      <c r="A25" s="1"/>
      <c r="B25" s="1"/>
      <c r="C25" s="1"/>
      <c r="D25" s="1"/>
      <c r="E25" s="212" t="str">
        <f>IF('SS taxation calculator'!G8=E24,"","MISSMATCH")</f>
        <v/>
      </c>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F63" s="1"/>
      <c r="G63" s="1"/>
      <c r="H63" s="1"/>
      <c r="I63" s="1"/>
      <c r="J63" s="1"/>
      <c r="K63" s="1"/>
      <c r="L63" s="1"/>
      <c r="M63" s="1"/>
      <c r="N63" s="1"/>
      <c r="O63" s="1"/>
      <c r="P63" s="1"/>
      <c r="Q63" s="1"/>
      <c r="R63" s="1"/>
      <c r="S63" s="1"/>
      <c r="T63" s="1"/>
      <c r="U63" s="1"/>
      <c r="V63" s="1"/>
      <c r="W63" s="1"/>
      <c r="X63" s="1"/>
      <c r="Y63" s="1"/>
      <c r="Z63" s="1"/>
    </row>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2:E2"/>
    <mergeCell ref="G2:J2"/>
  </mergeCells>
  <conditionalFormatting sqref="E22">
    <cfRule type="cellIs" dxfId="5" priority="1" operator="lessThan">
      <formula>$W$18</formula>
    </cfRule>
  </conditionalFormatting>
  <conditionalFormatting sqref="J22">
    <cfRule type="cellIs" dxfId="5" priority="2" operator="lessThan">
      <formula>$W$18</formula>
    </cfRule>
  </conditionalFormatting>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22" width="8.89"/>
  </cols>
  <sheetData>
    <row r="1" ht="15.75" customHeight="1">
      <c r="A1" s="1"/>
      <c r="B1" s="1"/>
      <c r="C1" s="1"/>
      <c r="D1" s="1"/>
      <c r="E1" s="1"/>
      <c r="F1" s="1"/>
      <c r="G1" s="1"/>
      <c r="H1" s="1"/>
      <c r="I1" s="1"/>
      <c r="J1" s="1"/>
      <c r="K1" s="1"/>
      <c r="L1" s="1"/>
      <c r="M1" s="1"/>
      <c r="N1" s="1"/>
      <c r="O1" s="1"/>
      <c r="P1" s="1"/>
      <c r="Q1" s="1"/>
      <c r="R1" s="1"/>
      <c r="S1" s="1"/>
      <c r="T1" s="1"/>
      <c r="U1" s="1"/>
      <c r="V1" s="1"/>
      <c r="W1" s="1"/>
      <c r="X1" s="1"/>
      <c r="Y1" s="1"/>
      <c r="Z1" s="1"/>
    </row>
    <row r="2" ht="15.75" customHeight="1">
      <c r="A2" s="1"/>
      <c r="B2" s="213" t="s">
        <v>138</v>
      </c>
      <c r="C2" s="49"/>
      <c r="D2" s="49"/>
      <c r="E2" s="49"/>
      <c r="F2" s="49"/>
      <c r="G2" s="49"/>
      <c r="H2" s="49"/>
      <c r="I2" s="49"/>
      <c r="J2" s="1"/>
      <c r="K2" s="1"/>
      <c r="L2" s="1"/>
      <c r="M2" s="1"/>
      <c r="N2" s="1"/>
      <c r="O2" s="1"/>
      <c r="P2" s="1"/>
      <c r="Q2" s="1"/>
      <c r="R2" s="1"/>
      <c r="S2" s="1"/>
      <c r="T2" s="1"/>
      <c r="U2" s="1"/>
      <c r="V2" s="1"/>
      <c r="W2" s="1"/>
      <c r="X2" s="1"/>
      <c r="Y2" s="1"/>
      <c r="Z2" s="1"/>
    </row>
    <row r="3" ht="15.75" customHeight="1">
      <c r="A3" s="1"/>
      <c r="B3" s="1"/>
      <c r="C3" s="1"/>
      <c r="D3" s="1"/>
      <c r="E3" s="1"/>
      <c r="F3" s="1"/>
      <c r="G3" s="1"/>
      <c r="H3" s="1"/>
      <c r="I3" s="1"/>
      <c r="J3" s="1"/>
      <c r="K3" s="1"/>
      <c r="L3" s="1"/>
      <c r="M3" s="1"/>
      <c r="N3" s="1"/>
      <c r="O3" s="1"/>
      <c r="P3" s="1"/>
      <c r="Q3" s="1"/>
      <c r="R3" s="1"/>
      <c r="S3" s="1"/>
      <c r="T3" s="1"/>
      <c r="U3" s="1"/>
      <c r="V3" s="1"/>
      <c r="W3" s="1"/>
      <c r="X3" s="1"/>
      <c r="Y3" s="1"/>
      <c r="Z3" s="1"/>
    </row>
    <row r="4" ht="15.75" customHeight="1">
      <c r="A4" s="1"/>
      <c r="B4" s="1"/>
      <c r="C4" s="1"/>
      <c r="D4" s="1"/>
      <c r="E4" s="1"/>
      <c r="F4" s="1"/>
      <c r="G4" s="1"/>
      <c r="H4" s="1"/>
      <c r="I4" s="1"/>
      <c r="J4" s="1"/>
      <c r="K4" s="1"/>
      <c r="L4" s="1"/>
      <c r="M4" s="1"/>
      <c r="N4" s="1"/>
      <c r="O4" s="1"/>
      <c r="P4" s="1"/>
      <c r="Q4" s="1"/>
      <c r="R4" s="1"/>
      <c r="S4" s="1"/>
      <c r="T4" s="1"/>
      <c r="U4" s="1"/>
      <c r="V4" s="1"/>
      <c r="W4" s="1"/>
      <c r="X4" s="1"/>
      <c r="Y4" s="1"/>
      <c r="Z4" s="1"/>
    </row>
    <row r="5" ht="15.75" customHeight="1">
      <c r="A5" s="1"/>
      <c r="B5" s="1"/>
      <c r="C5" s="1"/>
      <c r="D5" s="1"/>
      <c r="E5" s="1"/>
      <c r="F5" s="1"/>
      <c r="G5" s="1"/>
      <c r="H5" s="1"/>
      <c r="I5" s="1"/>
      <c r="J5" s="1"/>
      <c r="K5" s="1"/>
      <c r="L5" s="1"/>
      <c r="M5" s="1"/>
      <c r="N5" s="1"/>
      <c r="O5" s="1"/>
      <c r="P5" s="1"/>
      <c r="Q5" s="1"/>
      <c r="R5" s="1"/>
      <c r="S5" s="1"/>
      <c r="T5" s="1"/>
      <c r="U5" s="1"/>
      <c r="V5" s="1"/>
      <c r="W5" s="1"/>
      <c r="X5" s="1"/>
      <c r="Y5" s="1"/>
      <c r="Z5" s="1"/>
    </row>
    <row r="6" ht="15.75" customHeight="1">
      <c r="A6" s="1"/>
      <c r="B6" s="1" t="s">
        <v>139</v>
      </c>
      <c r="C6" s="1"/>
      <c r="D6" s="1"/>
      <c r="E6" s="1"/>
      <c r="F6" s="1"/>
      <c r="G6" s="1"/>
      <c r="H6" s="1"/>
      <c r="I6" s="1"/>
      <c r="J6" s="1"/>
      <c r="K6" s="1"/>
      <c r="L6" s="1"/>
      <c r="M6" s="1"/>
      <c r="N6" s="1"/>
      <c r="O6" s="1"/>
      <c r="P6" s="1"/>
      <c r="Q6" s="1"/>
      <c r="R6" s="1"/>
      <c r="S6" s="1"/>
      <c r="T6" s="1"/>
      <c r="U6" s="1"/>
      <c r="V6" s="1"/>
      <c r="W6" s="1"/>
      <c r="X6" s="1"/>
      <c r="Y6" s="1"/>
      <c r="Z6" s="1"/>
    </row>
    <row r="7" ht="15.75" customHeight="1">
      <c r="A7" s="1"/>
      <c r="B7" s="1" t="s">
        <v>140</v>
      </c>
      <c r="C7" s="1"/>
      <c r="D7" s="1"/>
      <c r="E7" s="1"/>
      <c r="F7" s="1"/>
      <c r="G7" s="1"/>
      <c r="H7" s="1"/>
      <c r="I7" s="1"/>
      <c r="J7" s="1"/>
      <c r="K7" s="1"/>
      <c r="L7" s="1"/>
      <c r="M7" s="1"/>
      <c r="N7" s="1"/>
      <c r="O7" s="1"/>
      <c r="P7" s="1"/>
      <c r="Q7" s="1"/>
      <c r="R7" s="1"/>
      <c r="S7" s="1"/>
      <c r="T7" s="1"/>
      <c r="U7" s="1"/>
      <c r="V7" s="1"/>
      <c r="W7" s="1"/>
      <c r="X7" s="1"/>
      <c r="Y7" s="1"/>
      <c r="Z7" s="1"/>
    </row>
    <row r="8" ht="15.75" customHeight="1">
      <c r="A8" s="1"/>
      <c r="B8" s="1"/>
      <c r="C8" s="1"/>
      <c r="D8" s="1"/>
      <c r="E8" s="1"/>
      <c r="F8" s="1"/>
      <c r="G8" s="1"/>
      <c r="H8" s="1"/>
      <c r="I8" s="1"/>
      <c r="J8" s="1"/>
      <c r="K8" s="1"/>
      <c r="L8" s="1"/>
      <c r="M8" s="1"/>
      <c r="N8" s="1"/>
      <c r="O8" s="1"/>
      <c r="P8" s="1"/>
      <c r="Q8" s="1"/>
      <c r="R8" s="1"/>
      <c r="S8" s="1"/>
      <c r="T8" s="1"/>
      <c r="U8" s="1"/>
      <c r="V8" s="1"/>
      <c r="W8" s="1"/>
      <c r="X8" s="1"/>
      <c r="Y8" s="1"/>
      <c r="Z8" s="1"/>
    </row>
    <row r="9" ht="15.75" customHeight="1">
      <c r="A9" s="1"/>
      <c r="B9" s="1"/>
      <c r="C9" s="1"/>
      <c r="D9" s="1"/>
      <c r="E9" s="1"/>
      <c r="F9" s="1"/>
      <c r="G9" s="1"/>
      <c r="H9" s="1"/>
      <c r="I9" s="1"/>
      <c r="J9" s="1"/>
      <c r="K9" s="1"/>
      <c r="L9" s="1"/>
      <c r="M9" s="1"/>
      <c r="N9" s="1"/>
      <c r="O9" s="1"/>
      <c r="P9" s="1"/>
      <c r="Q9" s="1"/>
      <c r="R9" s="1"/>
      <c r="S9" s="1"/>
      <c r="T9" s="1"/>
      <c r="U9" s="1"/>
      <c r="V9" s="1"/>
      <c r="W9" s="1"/>
      <c r="X9" s="1"/>
      <c r="Y9" s="1"/>
      <c r="Z9" s="1"/>
    </row>
    <row r="10" ht="15.7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5.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5.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5.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5.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5.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5.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5.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2:I2"/>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2.44"/>
    <col customWidth="1" min="2" max="2" width="33.33"/>
    <col customWidth="1" min="3" max="3" width="33.11"/>
    <col customWidth="1" min="4" max="4" width="26.89"/>
    <col customWidth="1" min="5" max="5" width="32.33"/>
    <col customWidth="1" min="6" max="6" width="21.11"/>
    <col customWidth="1" min="7" max="7" width="11.11"/>
    <col customWidth="1" min="8" max="8" width="14.67"/>
    <col customWidth="1" min="9" max="26" width="8.56"/>
  </cols>
  <sheetData>
    <row r="1" ht="15.75" customHeight="1"/>
    <row r="2" ht="15.75" customHeight="1">
      <c r="B2" s="1"/>
      <c r="C2" s="214" t="s">
        <v>2</v>
      </c>
      <c r="D2" s="214" t="s">
        <v>141</v>
      </c>
      <c r="E2" s="214" t="s">
        <v>33</v>
      </c>
      <c r="F2" s="214" t="s">
        <v>142</v>
      </c>
      <c r="G2" s="214" t="s">
        <v>143</v>
      </c>
      <c r="H2" s="214" t="s">
        <v>144</v>
      </c>
    </row>
    <row r="3" ht="15.75" customHeight="1">
      <c r="B3" s="1"/>
    </row>
    <row r="4" ht="15.75" customHeight="1">
      <c r="B4" s="1"/>
    </row>
    <row r="5" ht="15.75" customHeight="1">
      <c r="B5" s="1" t="s">
        <v>6</v>
      </c>
      <c r="C5" s="215"/>
      <c r="D5" s="215"/>
      <c r="E5" s="215"/>
      <c r="F5" s="215"/>
      <c r="G5" s="215"/>
      <c r="H5" s="215"/>
    </row>
    <row r="6" ht="15.75" customHeight="1">
      <c r="B6" s="40" t="s">
        <v>145</v>
      </c>
      <c r="C6" s="216">
        <v>31500.0</v>
      </c>
      <c r="D6" s="216">
        <f>1600*2</f>
        <v>3200</v>
      </c>
      <c r="E6" s="217">
        <v>12000.0</v>
      </c>
      <c r="F6" s="217">
        <v>150000.0</v>
      </c>
      <c r="G6" s="217">
        <v>250000.0</v>
      </c>
      <c r="H6" s="218">
        <f t="shared" ref="H6:H16" si="1">+E6+D6+C6</f>
        <v>46700</v>
      </c>
    </row>
    <row r="7" ht="15.75" customHeight="1">
      <c r="B7" s="62" t="s">
        <v>146</v>
      </c>
      <c r="C7" s="219">
        <f t="shared" ref="C7:C8" si="2">C6</f>
        <v>31500</v>
      </c>
      <c r="D7" s="219">
        <v>0.0</v>
      </c>
      <c r="E7" s="55">
        <v>0.0</v>
      </c>
      <c r="F7" s="55">
        <v>0.0</v>
      </c>
      <c r="G7" s="55">
        <v>0.0</v>
      </c>
      <c r="H7" s="103">
        <f t="shared" si="1"/>
        <v>31500</v>
      </c>
    </row>
    <row r="8" ht="15.75" customHeight="1">
      <c r="B8" s="62" t="s">
        <v>147</v>
      </c>
      <c r="C8" s="219">
        <f t="shared" si="2"/>
        <v>31500</v>
      </c>
      <c r="D8" s="219">
        <f>D6/2</f>
        <v>1600</v>
      </c>
      <c r="E8" s="55">
        <v>6000.0</v>
      </c>
      <c r="F8" s="55">
        <v>150000.0</v>
      </c>
      <c r="G8" s="55">
        <v>250000.0</v>
      </c>
      <c r="H8" s="103">
        <f t="shared" si="1"/>
        <v>39100</v>
      </c>
    </row>
    <row r="9" ht="15.75" customHeight="1">
      <c r="B9" s="62" t="s">
        <v>148</v>
      </c>
      <c r="C9" s="219">
        <v>15750.0</v>
      </c>
      <c r="D9" s="219">
        <v>2000.0</v>
      </c>
      <c r="E9" s="55">
        <v>6000.0</v>
      </c>
      <c r="F9" s="55">
        <v>75000.0</v>
      </c>
      <c r="G9" s="55">
        <v>175000.0</v>
      </c>
      <c r="H9" s="103">
        <f t="shared" si="1"/>
        <v>23750</v>
      </c>
    </row>
    <row r="10" ht="15.75" customHeight="1">
      <c r="B10" s="62" t="s">
        <v>149</v>
      </c>
      <c r="C10" s="219">
        <v>15750.0</v>
      </c>
      <c r="D10" s="219">
        <v>0.0</v>
      </c>
      <c r="E10" s="55">
        <v>0.0</v>
      </c>
      <c r="F10" s="55">
        <v>0.0</v>
      </c>
      <c r="G10" s="55">
        <v>0.0</v>
      </c>
      <c r="H10" s="103">
        <f t="shared" si="1"/>
        <v>15750</v>
      </c>
    </row>
    <row r="11" ht="15.75" customHeight="1">
      <c r="B11" s="62" t="s">
        <v>150</v>
      </c>
      <c r="C11" s="219">
        <v>23625.0</v>
      </c>
      <c r="D11" s="220">
        <v>2000.0</v>
      </c>
      <c r="E11" s="55">
        <v>6000.0</v>
      </c>
      <c r="F11" s="55">
        <v>75000.0</v>
      </c>
      <c r="G11" s="55">
        <v>175000.0</v>
      </c>
      <c r="H11" s="103">
        <f t="shared" si="1"/>
        <v>31625</v>
      </c>
    </row>
    <row r="12" ht="15.75" customHeight="1">
      <c r="B12" s="96" t="s">
        <v>151</v>
      </c>
      <c r="C12" s="219">
        <v>23625.0</v>
      </c>
      <c r="D12" s="220">
        <v>0.0</v>
      </c>
      <c r="E12" s="55">
        <v>0.0</v>
      </c>
      <c r="F12" s="55">
        <v>0.0</v>
      </c>
      <c r="G12" s="55">
        <v>0.0</v>
      </c>
      <c r="H12" s="103">
        <f t="shared" si="1"/>
        <v>23625</v>
      </c>
    </row>
    <row r="13" ht="15.75" customHeight="1">
      <c r="B13" s="62" t="s">
        <v>152</v>
      </c>
      <c r="C13" s="219">
        <v>31500.0</v>
      </c>
      <c r="D13" s="219">
        <v>1600.0</v>
      </c>
      <c r="E13" s="55">
        <v>6000.0</v>
      </c>
      <c r="F13" s="55">
        <v>150000.0</v>
      </c>
      <c r="G13" s="55">
        <v>250000.0</v>
      </c>
      <c r="H13" s="103">
        <f t="shared" si="1"/>
        <v>39100</v>
      </c>
    </row>
    <row r="14" ht="15.75" customHeight="1">
      <c r="B14" s="62" t="s">
        <v>153</v>
      </c>
      <c r="C14" s="220">
        <v>31500.0</v>
      </c>
      <c r="D14" s="220">
        <v>0.0</v>
      </c>
      <c r="E14" s="55">
        <v>0.0</v>
      </c>
      <c r="F14" s="55">
        <v>0.0</v>
      </c>
      <c r="G14" s="55">
        <v>0.0</v>
      </c>
      <c r="H14" s="103">
        <f t="shared" si="1"/>
        <v>31500</v>
      </c>
    </row>
    <row r="15" ht="15.75" customHeight="1">
      <c r="B15" s="96" t="s">
        <v>154</v>
      </c>
      <c r="C15" s="221">
        <v>15750.0</v>
      </c>
      <c r="D15" s="220">
        <v>2000.0</v>
      </c>
      <c r="E15" s="222">
        <v>0.0</v>
      </c>
      <c r="F15" s="222">
        <v>0.0</v>
      </c>
      <c r="G15" s="222">
        <v>0.0</v>
      </c>
      <c r="H15" s="103">
        <f t="shared" si="1"/>
        <v>17750</v>
      </c>
    </row>
    <row r="16" ht="15.75" customHeight="1">
      <c r="B16" s="113" t="s">
        <v>76</v>
      </c>
      <c r="C16" s="223">
        <v>15750.0</v>
      </c>
      <c r="D16" s="224">
        <v>0.0</v>
      </c>
      <c r="E16" s="121">
        <v>0.0</v>
      </c>
      <c r="F16" s="121">
        <v>0.0</v>
      </c>
      <c r="G16" s="121">
        <v>0.0</v>
      </c>
      <c r="H16" s="122">
        <f t="shared" si="1"/>
        <v>15750</v>
      </c>
    </row>
    <row r="17" ht="15.75" customHeight="1">
      <c r="E17" s="225" t="s">
        <v>155</v>
      </c>
    </row>
    <row r="18" ht="15.75" customHeight="1">
      <c r="E18" s="225"/>
    </row>
    <row r="19" ht="15.75" hidden="1" customHeight="1"/>
    <row r="20" ht="15.75" hidden="1" customHeight="1">
      <c r="G20" s="226" t="s">
        <v>27</v>
      </c>
      <c r="H20" s="227"/>
    </row>
    <row r="21" ht="15.75" hidden="1" customHeight="1">
      <c r="A21" s="228"/>
      <c r="B21" s="13" t="s">
        <v>156</v>
      </c>
      <c r="C21" s="13" t="s">
        <v>157</v>
      </c>
      <c r="D21" s="229" t="s">
        <v>158</v>
      </c>
      <c r="E21" s="229" t="s">
        <v>159</v>
      </c>
      <c r="F21" s="13" t="s">
        <v>160</v>
      </c>
      <c r="I21" s="228"/>
      <c r="J21" s="228"/>
      <c r="K21" s="228"/>
      <c r="L21" s="228"/>
      <c r="M21" s="228"/>
      <c r="N21" s="228"/>
      <c r="O21" s="228"/>
      <c r="P21" s="228"/>
      <c r="Q21" s="228"/>
      <c r="R21" s="228"/>
      <c r="S21" s="228"/>
      <c r="T21" s="228"/>
      <c r="U21" s="228"/>
      <c r="V21" s="228"/>
      <c r="W21" s="228"/>
      <c r="X21" s="228"/>
      <c r="Y21" s="228"/>
      <c r="Z21" s="228"/>
    </row>
    <row r="22" ht="15.75" hidden="1" customHeight="1">
      <c r="B22" s="40" t="s">
        <v>44</v>
      </c>
      <c r="C22" s="230">
        <v>31500.0</v>
      </c>
      <c r="D22" s="230">
        <f>1600*2</f>
        <v>3200</v>
      </c>
      <c r="E22" s="230">
        <f t="shared" ref="E22:E32" si="3">SUM(C22:D22)</f>
        <v>34700</v>
      </c>
      <c r="F22" s="231" t="s">
        <v>45</v>
      </c>
      <c r="G22" s="232">
        <f>IF(Final_AGI&lt;=150000,12000,IF(Final_AGI&gt;=250000,0,12000-12000*(Final_AGI-150000)/100000))</f>
        <v>12000</v>
      </c>
      <c r="I22" s="13"/>
      <c r="J22" s="13"/>
    </row>
    <row r="23" ht="15.75" hidden="1" customHeight="1">
      <c r="B23" s="62" t="s">
        <v>50</v>
      </c>
      <c r="C23" s="233">
        <f t="shared" ref="C23:C24" si="4">C22</f>
        <v>31500</v>
      </c>
      <c r="D23" s="233">
        <v>0.0</v>
      </c>
      <c r="E23" s="233">
        <f t="shared" si="3"/>
        <v>31500</v>
      </c>
      <c r="F23" s="234" t="s">
        <v>45</v>
      </c>
      <c r="G23" s="235"/>
      <c r="I23" s="68"/>
      <c r="J23" s="68"/>
    </row>
    <row r="24" ht="15.75" hidden="1" customHeight="1">
      <c r="B24" s="62" t="s">
        <v>54</v>
      </c>
      <c r="C24" s="233">
        <f t="shared" si="4"/>
        <v>31500</v>
      </c>
      <c r="D24" s="233">
        <f>D22/2</f>
        <v>1600</v>
      </c>
      <c r="E24" s="233">
        <f t="shared" si="3"/>
        <v>33100</v>
      </c>
      <c r="F24" s="234" t="s">
        <v>45</v>
      </c>
      <c r="G24" s="235">
        <f>+G22/2</f>
        <v>6000</v>
      </c>
      <c r="I24" s="68"/>
      <c r="J24" s="68"/>
    </row>
    <row r="25" ht="15.75" hidden="1" customHeight="1">
      <c r="B25" s="62" t="s">
        <v>59</v>
      </c>
      <c r="C25" s="233">
        <v>15750.0</v>
      </c>
      <c r="D25" s="233">
        <v>2000.0</v>
      </c>
      <c r="E25" s="233">
        <f t="shared" si="3"/>
        <v>17750</v>
      </c>
      <c r="F25" s="234" t="s">
        <v>60</v>
      </c>
      <c r="G25" s="235">
        <f>IF(Final_AGI&lt;=75000,6000,IF(Final_AGI&gt;=175000,0,6000-6000*(Final_AGI-75000)/100000))</f>
        <v>6000</v>
      </c>
      <c r="I25" s="68"/>
      <c r="J25" s="68"/>
    </row>
    <row r="26" ht="15.75" hidden="1" customHeight="1">
      <c r="B26" s="62" t="s">
        <v>62</v>
      </c>
      <c r="C26" s="233">
        <v>15750.0</v>
      </c>
      <c r="D26" s="233">
        <v>0.0</v>
      </c>
      <c r="E26" s="233">
        <f t="shared" si="3"/>
        <v>15750</v>
      </c>
      <c r="F26" s="234" t="s">
        <v>60</v>
      </c>
      <c r="G26" s="235"/>
    </row>
    <row r="27" ht="15.75" hidden="1" customHeight="1">
      <c r="B27" s="62" t="s">
        <v>63</v>
      </c>
      <c r="C27" s="233">
        <v>23625.0</v>
      </c>
      <c r="D27" s="236">
        <v>2000.0</v>
      </c>
      <c r="E27" s="236">
        <f t="shared" si="3"/>
        <v>25625</v>
      </c>
      <c r="F27" s="237" t="s">
        <v>64</v>
      </c>
      <c r="G27" s="235">
        <f>IF(Final_AGI&lt;=75000,6000,IF(Final_AGI&gt;=175000,0,6000-6000*(Final_AGI-75000)/100000))</f>
        <v>6000</v>
      </c>
    </row>
    <row r="28" ht="15.75" hidden="1" customHeight="1">
      <c r="B28" s="96" t="s">
        <v>67</v>
      </c>
      <c r="C28" s="233">
        <v>23625.0</v>
      </c>
      <c r="D28" s="236">
        <v>0.0</v>
      </c>
      <c r="E28" s="236">
        <f t="shared" si="3"/>
        <v>23625</v>
      </c>
      <c r="F28" s="237" t="s">
        <v>64</v>
      </c>
      <c r="G28" s="238"/>
    </row>
    <row r="29" ht="15.75" hidden="1" customHeight="1">
      <c r="B29" s="62" t="s">
        <v>70</v>
      </c>
      <c r="C29" s="233">
        <v>31500.0</v>
      </c>
      <c r="D29" s="233">
        <v>1600.0</v>
      </c>
      <c r="E29" s="233">
        <f t="shared" si="3"/>
        <v>33100</v>
      </c>
      <c r="F29" s="234" t="s">
        <v>71</v>
      </c>
      <c r="G29" s="235">
        <f>IF(Final_AGI&lt;=150000,6000,IF(Final_AGI&gt;=250000,0,6000-6000*(Final_AGI-150000)/100000))</f>
        <v>6000</v>
      </c>
    </row>
    <row r="30" ht="15.75" hidden="1" customHeight="1">
      <c r="B30" s="62" t="s">
        <v>72</v>
      </c>
      <c r="C30" s="236">
        <v>31500.0</v>
      </c>
      <c r="D30" s="236">
        <v>0.0</v>
      </c>
      <c r="E30" s="236">
        <f t="shared" si="3"/>
        <v>31500</v>
      </c>
      <c r="F30" s="237" t="s">
        <v>71</v>
      </c>
      <c r="G30" s="238"/>
    </row>
    <row r="31" ht="15.75" hidden="1" customHeight="1">
      <c r="B31" s="96" t="s">
        <v>74</v>
      </c>
      <c r="C31" s="239">
        <v>15750.0</v>
      </c>
      <c r="D31" s="236">
        <v>2000.0</v>
      </c>
      <c r="E31" s="236">
        <f t="shared" si="3"/>
        <v>17750</v>
      </c>
      <c r="F31" s="237" t="s">
        <v>75</v>
      </c>
      <c r="G31" s="235">
        <f>IF(Final_AGI&lt;=75000,6000,IF(Final_AGI&gt;=125000,0,6000-6000*(Final_AGI-75000)/50000))</f>
        <v>6000</v>
      </c>
    </row>
    <row r="32" ht="15.75" hidden="1" customHeight="1">
      <c r="B32" s="113" t="s">
        <v>76</v>
      </c>
      <c r="C32" s="240">
        <v>15750.0</v>
      </c>
      <c r="D32" s="241">
        <v>0.0</v>
      </c>
      <c r="E32" s="241">
        <f t="shared" si="3"/>
        <v>15750</v>
      </c>
      <c r="F32" s="242" t="s">
        <v>75</v>
      </c>
      <c r="G32" s="243"/>
    </row>
    <row r="33" ht="15.75" hidden="1"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C2:C5"/>
    <mergeCell ref="D2:D5"/>
    <mergeCell ref="E2:E5"/>
    <mergeCell ref="F2:F5"/>
    <mergeCell ref="G2:G5"/>
    <mergeCell ref="H2:H5"/>
    <mergeCell ref="G20:G21"/>
    <mergeCell ref="H20:H21"/>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21" width="8.56"/>
  </cols>
  <sheetData>
    <row r="1" ht="15.75" customHeight="1">
      <c r="A1" s="244" t="s">
        <v>161</v>
      </c>
      <c r="B1" s="244"/>
      <c r="C1" s="244"/>
      <c r="D1" s="244"/>
      <c r="E1" s="1"/>
      <c r="F1" s="1"/>
      <c r="G1" s="1"/>
      <c r="H1" s="1"/>
      <c r="I1" s="1"/>
      <c r="J1" s="1"/>
      <c r="K1" s="1"/>
      <c r="L1" s="1"/>
      <c r="M1" s="1"/>
      <c r="N1" s="1"/>
      <c r="O1" s="1"/>
      <c r="P1" s="1"/>
      <c r="Q1" s="1"/>
      <c r="R1" s="1"/>
      <c r="S1" s="1"/>
      <c r="T1" s="1"/>
      <c r="U1" s="1"/>
      <c r="V1" s="1"/>
      <c r="W1" s="1"/>
      <c r="X1" s="1"/>
      <c r="Y1" s="1"/>
      <c r="Z1" s="1"/>
    </row>
    <row r="2" ht="15.75" customHeight="1">
      <c r="A2" s="1" t="s">
        <v>162</v>
      </c>
      <c r="B2" s="1"/>
      <c r="C2" s="1"/>
      <c r="D2" s="1"/>
      <c r="E2" s="1"/>
      <c r="F2" s="1"/>
      <c r="G2" s="1"/>
      <c r="H2" s="1"/>
      <c r="I2" s="1"/>
      <c r="J2" s="1"/>
      <c r="K2" s="1"/>
      <c r="L2" s="1"/>
      <c r="M2" s="1"/>
      <c r="N2" s="1"/>
      <c r="O2" s="1"/>
      <c r="P2" s="1"/>
      <c r="Q2" s="1"/>
      <c r="R2" s="1"/>
      <c r="S2" s="1"/>
      <c r="T2" s="1"/>
      <c r="U2" s="1"/>
      <c r="V2" s="1"/>
      <c r="W2" s="1"/>
      <c r="X2" s="1"/>
      <c r="Y2" s="1"/>
      <c r="Z2" s="1"/>
    </row>
    <row r="3" ht="15.75" customHeight="1">
      <c r="A3" s="1" t="s">
        <v>163</v>
      </c>
      <c r="B3" s="1"/>
      <c r="C3" s="1"/>
      <c r="D3" s="1"/>
      <c r="E3" s="1"/>
      <c r="F3" s="1"/>
      <c r="G3" s="1"/>
      <c r="H3" s="1"/>
      <c r="I3" s="1"/>
      <c r="J3" s="1"/>
      <c r="K3" s="1"/>
      <c r="L3" s="1"/>
      <c r="M3" s="1"/>
      <c r="N3" s="1"/>
      <c r="O3" s="1"/>
      <c r="P3" s="1"/>
      <c r="Q3" s="1"/>
      <c r="R3" s="1"/>
      <c r="S3" s="1"/>
      <c r="T3" s="1"/>
      <c r="U3" s="1"/>
      <c r="V3" s="1"/>
      <c r="W3" s="1"/>
      <c r="X3" s="1"/>
      <c r="Y3" s="1"/>
      <c r="Z3" s="1"/>
    </row>
    <row r="4" ht="15.75" customHeight="1">
      <c r="A4" s="1"/>
      <c r="B4" s="1"/>
      <c r="C4" s="1"/>
      <c r="D4" s="1"/>
      <c r="E4" s="1"/>
      <c r="F4" s="1"/>
      <c r="G4" s="1"/>
      <c r="H4" s="1"/>
      <c r="I4" s="1"/>
      <c r="J4" s="1"/>
      <c r="K4" s="1"/>
      <c r="L4" s="1"/>
      <c r="M4" s="1"/>
      <c r="N4" s="1"/>
      <c r="O4" s="1"/>
      <c r="P4" s="1"/>
      <c r="Q4" s="1"/>
      <c r="R4" s="1"/>
      <c r="S4" s="1"/>
      <c r="T4" s="1"/>
      <c r="U4" s="1"/>
      <c r="V4" s="1"/>
      <c r="W4" s="1"/>
      <c r="X4" s="1"/>
      <c r="Y4" s="1"/>
      <c r="Z4" s="1"/>
    </row>
    <row r="5" ht="15.75" customHeight="1">
      <c r="A5" s="1"/>
      <c r="B5" s="1"/>
      <c r="C5" s="1"/>
      <c r="D5" s="1"/>
      <c r="E5" s="1"/>
      <c r="F5" s="1"/>
      <c r="G5" s="1"/>
      <c r="H5" s="1"/>
      <c r="I5" s="1"/>
      <c r="J5" s="1"/>
      <c r="K5" s="1"/>
      <c r="L5" s="1"/>
      <c r="M5" s="1"/>
      <c r="N5" s="1"/>
      <c r="O5" s="1"/>
      <c r="P5" s="1"/>
      <c r="Q5" s="1"/>
      <c r="R5" s="1"/>
      <c r="S5" s="1"/>
      <c r="T5" s="1"/>
      <c r="U5" s="1"/>
      <c r="V5" s="1"/>
      <c r="W5" s="1"/>
      <c r="X5" s="1"/>
      <c r="Y5" s="1"/>
      <c r="Z5" s="1"/>
    </row>
    <row r="6" ht="15.75" customHeight="1">
      <c r="A6" s="1"/>
      <c r="B6" s="1"/>
      <c r="C6" s="1"/>
      <c r="D6" s="1"/>
      <c r="E6" s="1"/>
      <c r="F6" s="1"/>
      <c r="G6" s="1"/>
      <c r="H6" s="1"/>
      <c r="I6" s="1"/>
      <c r="J6" s="1"/>
      <c r="K6" s="1"/>
      <c r="L6" s="1"/>
      <c r="M6" s="1"/>
      <c r="N6" s="1"/>
      <c r="O6" s="1"/>
      <c r="P6" s="1"/>
      <c r="Q6" s="1"/>
      <c r="R6" s="1"/>
      <c r="S6" s="1"/>
      <c r="T6" s="1"/>
      <c r="U6" s="1"/>
      <c r="V6" s="1"/>
      <c r="W6" s="1"/>
      <c r="X6" s="1"/>
      <c r="Y6" s="1"/>
      <c r="Z6" s="1"/>
    </row>
    <row r="7" ht="15.75" customHeight="1">
      <c r="A7" s="1"/>
      <c r="B7" s="1"/>
      <c r="C7" s="1"/>
      <c r="D7" s="1"/>
      <c r="E7" s="1"/>
      <c r="F7" s="1"/>
      <c r="G7" s="1"/>
      <c r="H7" s="1"/>
      <c r="I7" s="1"/>
      <c r="J7" s="1"/>
      <c r="K7" s="1"/>
      <c r="L7" s="1"/>
      <c r="M7" s="1"/>
      <c r="N7" s="1"/>
      <c r="O7" s="1"/>
      <c r="P7" s="1"/>
      <c r="Q7" s="1"/>
      <c r="R7" s="1"/>
      <c r="S7" s="1"/>
      <c r="T7" s="1"/>
      <c r="U7" s="1"/>
      <c r="V7" s="1"/>
      <c r="W7" s="1"/>
      <c r="X7" s="1"/>
      <c r="Y7" s="1"/>
      <c r="Z7" s="1"/>
    </row>
    <row r="8" ht="15.75" customHeight="1">
      <c r="A8" s="1"/>
      <c r="B8" s="1"/>
      <c r="C8" s="1"/>
      <c r="D8" s="1"/>
      <c r="E8" s="1"/>
      <c r="F8" s="1"/>
      <c r="G8" s="1"/>
      <c r="H8" s="1"/>
      <c r="I8" s="1"/>
      <c r="J8" s="1"/>
      <c r="K8" s="1"/>
      <c r="L8" s="1"/>
      <c r="M8" s="1"/>
      <c r="N8" s="1"/>
      <c r="O8" s="1"/>
      <c r="P8" s="1"/>
      <c r="Q8" s="1"/>
      <c r="R8" s="1"/>
      <c r="S8" s="1"/>
      <c r="T8" s="1"/>
      <c r="U8" s="1"/>
      <c r="V8" s="1"/>
      <c r="W8" s="1"/>
      <c r="X8" s="1"/>
      <c r="Y8" s="1"/>
      <c r="Z8" s="1"/>
    </row>
    <row r="9" ht="15.75" customHeight="1">
      <c r="A9" s="1"/>
      <c r="B9" s="1"/>
      <c r="C9" s="1"/>
      <c r="D9" s="1"/>
      <c r="E9" s="1"/>
      <c r="F9" s="1"/>
      <c r="G9" s="1"/>
      <c r="H9" s="1"/>
      <c r="I9" s="1"/>
      <c r="J9" s="1"/>
      <c r="K9" s="1"/>
      <c r="L9" s="1"/>
      <c r="M9" s="1"/>
      <c r="N9" s="1"/>
      <c r="O9" s="1"/>
      <c r="P9" s="1"/>
      <c r="Q9" s="1"/>
      <c r="R9" s="1"/>
      <c r="S9" s="1"/>
      <c r="T9" s="1"/>
      <c r="U9" s="1"/>
      <c r="V9" s="1"/>
      <c r="W9" s="1"/>
      <c r="X9" s="1"/>
      <c r="Y9" s="1"/>
      <c r="Z9" s="1"/>
    </row>
    <row r="10" ht="15.7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5.7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5.7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5.7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5.7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5.7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5.7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5.7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5.7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5.7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5.7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