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sean\Downloads\"/>
    </mc:Choice>
  </mc:AlternateContent>
  <xr:revisionPtr revIDLastSave="0" documentId="13_ncr:1_{BFADCACD-9796-49D3-B5F4-C14BD80D9810}" xr6:coauthVersionLast="47" xr6:coauthVersionMax="47" xr10:uidLastSave="{00000000-0000-0000-0000-000000000000}"/>
  <workbookProtection workbookAlgorithmName="SHA-512" workbookHashValue="uxMoHKsg8ME97GJoOESIV+203ggiOQkgkSBu9FskyoXXof/cVWYDN1wwWjninyUY3l1zYBnV5stbKzhSxXJ8GA==" workbookSaltValue="f7ReVEaZDZKUhzqyAT5Q0g==" workbookSpinCount="100000" lockStructure="1"/>
  <bookViews>
    <workbookView xWindow="28680" yWindow="-120" windowWidth="29040" windowHeight="15720" xr2:uid="{B9319F39-8934-40EE-A8DA-6FAC9E15C370}"/>
  </bookViews>
  <sheets>
    <sheet name="Organizer" sheetId="1" r:id="rId1"/>
    <sheet name="Standard Deduction Rules" sheetId="4" state="hidden" r:id="rId2"/>
    <sheet name="Line By Line" sheetId="2" state="hidden" r:id="rId3"/>
  </sheets>
  <definedNames>
    <definedName name="Addl">#REF!</definedName>
    <definedName name="AGIEstimateS1">#REF!</definedName>
    <definedName name="AGIEstimateS1x">#REF!</definedName>
    <definedName name="AGIEstimateS2">#REF!</definedName>
    <definedName name="AGIEstimateS2x">#REF!</definedName>
    <definedName name="Basic_Taxable_Income">Organizer!$G$32</definedName>
    <definedName name="Filing_Status_">Organizer!$G$27</definedName>
    <definedName name="Filing_Status_2">'Standard Deduction Rules'!$S$5</definedName>
    <definedName name="FilingStatus">#REF!</definedName>
    <definedName name="FilingStatusx">#REF!</definedName>
    <definedName name="Final_AGI">#REF!</definedName>
    <definedName name="Final_AGI_">Organizer!$E$35</definedName>
    <definedName name="HideScenarios">#REF!</definedName>
    <definedName name="IRMAATrigger">#REF!</definedName>
    <definedName name="LiveApart">#REF!</definedName>
    <definedName name="LiveApartx">#REF!</definedName>
    <definedName name="OrigDed">#REF!</definedName>
    <definedName name="_xlnm.Print_Area" localSheetId="0">Organizer!$B$1:$K$252</definedName>
    <definedName name="S115BracketAmt">#REF!</definedName>
    <definedName name="S120BracketAmt">#REF!</definedName>
    <definedName name="S1AddlMedicare">#REF!</definedName>
    <definedName name="S1AddlMedicarex">#REF!</definedName>
    <definedName name="S1AddlSrDed">#REF!</definedName>
    <definedName name="S1AddlSrDedx">#REF!</definedName>
    <definedName name="S1AGIminSSandLTCG">#REF!</definedName>
    <definedName name="S1AGIminSSandLTCGx">#REF!</definedName>
    <definedName name="S1Deduction">#REF!</definedName>
    <definedName name="S1Deductionx">#REF!</definedName>
    <definedName name="S1IncBefGains">#REF!</definedName>
    <definedName name="S1IncBefGainsx">#REF!</definedName>
    <definedName name="S1IRMAAMAGI">#REF!</definedName>
    <definedName name="S1LTGains">#REF!</definedName>
    <definedName name="S1LTGainsx">#REF!</definedName>
    <definedName name="S1MedicareBase">#REF!</definedName>
    <definedName name="S1NIITTax">#REF!</definedName>
    <definedName name="S1NIITTaxBase">#REF!</definedName>
    <definedName name="S1NIITTaxx">#REF!</definedName>
    <definedName name="S1Sch1Adj">#REF!</definedName>
    <definedName name="S1Sch1Adjx">#REF!</definedName>
    <definedName name="S1SSBen">#REF!</definedName>
    <definedName name="S1SSBenx">#REF!</definedName>
    <definedName name="S1STInvInc">#REF!</definedName>
    <definedName name="S1STInvIncx">#REF!</definedName>
    <definedName name="S1TaxableGains">#REF!</definedName>
    <definedName name="S1TaxableOI">#REF!</definedName>
    <definedName name="S1TaxableOIx">#REF!</definedName>
    <definedName name="S1TaxableSS">#REF!</definedName>
    <definedName name="S1TaxableSSx">#REF!</definedName>
    <definedName name="S1TaxPortin2THx">#REF!</definedName>
    <definedName name="S1TEInc">#REF!</definedName>
    <definedName name="S1TEIncx">#REF!</definedName>
    <definedName name="S215BracketAmt">#REF!</definedName>
    <definedName name="S220BracketAmt">#REF!</definedName>
    <definedName name="S2AddlMedicare">#REF!</definedName>
    <definedName name="S2AddlMedicarex">#REF!</definedName>
    <definedName name="S2AddlSrDed">#REF!</definedName>
    <definedName name="S2AddlSrDedx">#REF!</definedName>
    <definedName name="S2AGIminSSandLTCG">#REF!</definedName>
    <definedName name="S2AGIminSSandLTCGx">#REF!</definedName>
    <definedName name="S2Deduction">#REF!</definedName>
    <definedName name="S2Deductionx">#REF!</definedName>
    <definedName name="S2IncBefGains">#REF!</definedName>
    <definedName name="S2IncBefGainsx">#REF!</definedName>
    <definedName name="S2IRMAAMAGI">#REF!</definedName>
    <definedName name="S2LTGains">#REF!</definedName>
    <definedName name="S2LTGainsx">#REF!</definedName>
    <definedName name="S2MedicareBase">#REF!</definedName>
    <definedName name="S2NIITTax">#REF!</definedName>
    <definedName name="S2NIITTaxBase">#REF!</definedName>
    <definedName name="S2NIITTaxx">#REF!</definedName>
    <definedName name="S2Sch1Adj">#REF!</definedName>
    <definedName name="S2Sch1Adjx">#REF!</definedName>
    <definedName name="S2SSBen">#REF!</definedName>
    <definedName name="S2SSBenx">#REF!</definedName>
    <definedName name="S2STInvInc">#REF!</definedName>
    <definedName name="S2STInvIncx">#REF!</definedName>
    <definedName name="S2TaxableGains">#REF!</definedName>
    <definedName name="S2TaxableOI">#REF!</definedName>
    <definedName name="S2TaxableOIx">#REF!</definedName>
    <definedName name="S2TaxableSS">#REF!</definedName>
    <definedName name="S2TaxableSSx">#REF!</definedName>
    <definedName name="S2TaxPortin2THx">#REF!</definedName>
    <definedName name="S2TEInc">#REF!</definedName>
    <definedName name="S2TEIncx">#REF!</definedName>
    <definedName name="Standard_Deduction">#REF!</definedName>
    <definedName name="TaxableIncome">#REF!</definedName>
    <definedName name="Thresh22">#REF!</definedName>
    <definedName name="Thresh2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 l="1"/>
  <c r="F34" i="1"/>
  <c r="G30" i="1"/>
  <c r="S5" i="4"/>
  <c r="E16" i="2" s="1"/>
  <c r="C20" i="4"/>
  <c r="E20" i="4" s="1"/>
  <c r="E19" i="4"/>
  <c r="C17" i="4"/>
  <c r="C18" i="4" s="1"/>
  <c r="D16" i="4"/>
  <c r="E16" i="4" s="1"/>
  <c r="C10" i="4"/>
  <c r="H10" i="4" s="1"/>
  <c r="H9" i="4"/>
  <c r="D8" i="4"/>
  <c r="C7" i="4"/>
  <c r="C8" i="4" s="1"/>
  <c r="H6" i="4"/>
  <c r="C28" i="4" l="1"/>
  <c r="K26" i="4"/>
  <c r="D28" i="4"/>
  <c r="F28" i="4"/>
  <c r="H28" i="4"/>
  <c r="I28" i="4"/>
  <c r="K27" i="4"/>
  <c r="K28" i="4"/>
  <c r="E28" i="4"/>
  <c r="G28" i="4"/>
  <c r="K25" i="4"/>
  <c r="K29" i="4"/>
  <c r="K30" i="4"/>
  <c r="E14" i="2" a="1"/>
  <c r="E14" i="2" s="1"/>
  <c r="H8" i="4"/>
  <c r="E17" i="4"/>
  <c r="D18" i="4"/>
  <c r="E18" i="4" s="1"/>
  <c r="H7" i="4"/>
  <c r="T20" i="1" l="1"/>
  <c r="U20" i="1" s="1"/>
  <c r="T22" i="1"/>
  <c r="U22" i="1" s="1"/>
  <c r="T24" i="1"/>
  <c r="U24" i="1" s="1"/>
  <c r="T7" i="1"/>
  <c r="U7" i="1" s="1"/>
  <c r="T8" i="1"/>
  <c r="U8" i="1" s="1"/>
  <c r="T9" i="1"/>
  <c r="U9" i="1" s="1"/>
  <c r="T10" i="1"/>
  <c r="U10" i="1" s="1"/>
  <c r="T11" i="1"/>
  <c r="U11" i="1" s="1"/>
  <c r="T12" i="1"/>
  <c r="U12" i="1" s="1"/>
  <c r="T14" i="1"/>
  <c r="U14" i="1" s="1"/>
  <c r="T16" i="1"/>
  <c r="U16" i="1" s="1"/>
  <c r="T18" i="1"/>
  <c r="U18" i="1" s="1"/>
  <c r="N26" i="1"/>
  <c r="Q5" i="1"/>
  <c r="H9" i="1" s="1"/>
  <c r="S5" i="1"/>
  <c r="H10" i="1" s="1"/>
  <c r="R5" i="1"/>
  <c r="H11" i="1" s="1"/>
  <c r="O5" i="1"/>
  <c r="H7" i="1" s="1"/>
  <c r="E27" i="1"/>
  <c r="E6" i="2" s="1"/>
  <c r="E23" i="2" l="1"/>
  <c r="E7" i="2"/>
  <c r="P5" i="1"/>
  <c r="H8" i="1" s="1"/>
  <c r="T5" i="1" l="1"/>
  <c r="U5" i="1" s="1"/>
  <c r="AE17" i="1"/>
  <c r="AE18" i="1"/>
  <c r="AE16" i="1"/>
  <c r="AE14" i="1"/>
  <c r="AE13" i="1"/>
  <c r="F19" i="1" l="1"/>
  <c r="G19" i="1" s="1"/>
  <c r="AF16" i="1"/>
  <c r="AF13" i="1"/>
  <c r="AF14" i="1"/>
  <c r="F21" i="1"/>
  <c r="G21" i="1" s="1"/>
  <c r="E33" i="1" s="1"/>
  <c r="AF18" i="1"/>
  <c r="F20" i="1"/>
  <c r="G20" i="1" s="1"/>
  <c r="AF17" i="1"/>
  <c r="E8" i="2" l="1"/>
  <c r="E11" i="2" s="1"/>
  <c r="E13" i="2" s="1"/>
  <c r="E15" i="2" s="1"/>
  <c r="E32" i="1"/>
  <c r="AG17" i="1"/>
  <c r="AG18" i="1"/>
  <c r="AG14" i="1"/>
  <c r="AF15" i="1"/>
  <c r="AG13" i="1"/>
  <c r="AF19" i="1"/>
  <c r="AG16" i="1"/>
  <c r="E18" i="2" l="1"/>
  <c r="E19" i="2" s="1"/>
  <c r="E20" i="2" s="1"/>
  <c r="E17" i="2"/>
  <c r="E21" i="2" s="1"/>
  <c r="AH13" i="1"/>
  <c r="E13" i="1" s="1"/>
  <c r="AH16" i="1"/>
  <c r="E19" i="1" s="1"/>
  <c r="AH18" i="1"/>
  <c r="E21" i="1" s="1"/>
  <c r="AH14" i="1"/>
  <c r="E14" i="1" s="1"/>
  <c r="AH17" i="1"/>
  <c r="E20" i="1" s="1"/>
  <c r="E22" i="2" l="1"/>
  <c r="E24" i="2" s="1"/>
  <c r="E34" i="1" s="1"/>
  <c r="E35" i="1" l="1"/>
  <c r="G19" i="4" l="1"/>
  <c r="G16" i="4"/>
  <c r="G18" i="4" l="1"/>
  <c r="G31" i="1" s="1"/>
  <c r="G32" i="1" s="1"/>
  <c r="G34" i="1" l="1"/>
  <c r="E30" i="4"/>
  <c r="F30" i="4"/>
  <c r="G30" i="4"/>
  <c r="H30" i="4"/>
  <c r="I30" i="4"/>
  <c r="D30" i="4"/>
  <c r="C30" i="4"/>
  <c r="G33" i="1" l="1"/>
  <c r="G3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<sst xmlns="http://schemas.openxmlformats.org/spreadsheetml/2006/main" count="156" uniqueCount="118">
  <si>
    <t>Green</t>
  </si>
  <si>
    <t>Tax-Free</t>
  </si>
  <si>
    <t>Examples</t>
  </si>
  <si>
    <t>Color</t>
  </si>
  <si>
    <t>Tax Treatment</t>
  </si>
  <si>
    <t>Sky Blue</t>
  </si>
  <si>
    <t>Tax-As-You-Go</t>
  </si>
  <si>
    <t>Deep Blue</t>
  </si>
  <si>
    <t>Tax-Deferred</t>
  </si>
  <si>
    <t>Traditional IRAs, SEP IRA, 401(k)</t>
  </si>
  <si>
    <t>Sun Yellow</t>
  </si>
  <si>
    <t>Real Estate Tax Treatment</t>
  </si>
  <si>
    <t>Blood Orange</t>
  </si>
  <si>
    <t>Liquidity</t>
  </si>
  <si>
    <t>Liquid</t>
  </si>
  <si>
    <t>Illiquid</t>
  </si>
  <si>
    <t>Amount</t>
  </si>
  <si>
    <t>Strategic Assets</t>
  </si>
  <si>
    <t>Grouping</t>
  </si>
  <si>
    <t xml:space="preserve">Liquid </t>
  </si>
  <si>
    <t>Monthly</t>
  </si>
  <si>
    <t>Annually</t>
  </si>
  <si>
    <t>Social Security</t>
  </si>
  <si>
    <t>Total Social Security</t>
  </si>
  <si>
    <t>Taxable portion</t>
  </si>
  <si>
    <t>Color Code Your Assets by Tax Type</t>
  </si>
  <si>
    <t>Roth</t>
  </si>
  <si>
    <t>After-Tax</t>
  </si>
  <si>
    <t>Investment Real Estate</t>
  </si>
  <si>
    <t>Private Equity/Alts</t>
  </si>
  <si>
    <t>Asset Name</t>
  </si>
  <si>
    <t>Value</t>
  </si>
  <si>
    <t>Retirement accounts</t>
  </si>
  <si>
    <t>Income from</t>
  </si>
  <si>
    <t>Investment Accounts</t>
  </si>
  <si>
    <t>Tax-As-You-Go, Low control</t>
  </si>
  <si>
    <t>Tactical Assets</t>
  </si>
  <si>
    <t>Income from Investment Accounts may be partially comprised of Long-Term Capital Gains and/or Qualified Dividends which are currently taxed at more favorable rates than accounted for in this tool.</t>
  </si>
  <si>
    <t>Left to be allocated</t>
  </si>
  <si>
    <t>Total</t>
  </si>
  <si>
    <t>Withdrawal</t>
  </si>
  <si>
    <t>Scenario 1 IRS Worksheet Line by Line</t>
  </si>
  <si>
    <t>Line Number</t>
  </si>
  <si>
    <t>Line Description</t>
  </si>
  <si>
    <t>Type of Entry</t>
  </si>
  <si>
    <t>All SS benefits</t>
  </si>
  <si>
    <t>1040 line 5</t>
  </si>
  <si>
    <t>Half of SS</t>
  </si>
  <si>
    <t>Calculation</t>
  </si>
  <si>
    <t>Other taxable income</t>
  </si>
  <si>
    <t>1040 1z, 2b, 3b, 4b, 5b, 7, and 8</t>
  </si>
  <si>
    <t>Tax Exempt Interest</t>
  </si>
  <si>
    <t>1040 2a</t>
  </si>
  <si>
    <t>Special Exclusions</t>
  </si>
  <si>
    <t>8839 28, 2555 45 50, 4563 15</t>
  </si>
  <si>
    <t xml:space="preserve">Pre-adjustment Provisional Income </t>
  </si>
  <si>
    <t>Schedule 1 Adjustments</t>
  </si>
  <si>
    <t>Schedule 1 lines 11-20, 23, 25</t>
  </si>
  <si>
    <t>1st threshold</t>
  </si>
  <si>
    <t>Reference</t>
  </si>
  <si>
    <t>Amount over 1st TH</t>
  </si>
  <si>
    <t>Distance to 2nd TH</t>
  </si>
  <si>
    <t>2nd TH Excess</t>
  </si>
  <si>
    <t>Amount in 1st TH Less of 10 or 11</t>
  </si>
  <si>
    <t>Taxable portion in 1st TH</t>
  </si>
  <si>
    <t>Half of SS or 1st TH*50%</t>
  </si>
  <si>
    <t>Taxable portion in 2nd TH</t>
  </si>
  <si>
    <t>First TH (or half of SS) + 2nd TH</t>
  </si>
  <si>
    <t>85% of benefits calc</t>
  </si>
  <si>
    <t>Filing Status</t>
  </si>
  <si>
    <t>Single</t>
  </si>
  <si>
    <t>Thresholds</t>
  </si>
  <si>
    <t>1st Threshold</t>
  </si>
  <si>
    <t>2nd Threshold</t>
  </si>
  <si>
    <t>Estimate Taxable SS for me:</t>
  </si>
  <si>
    <t>Taxable Portion</t>
  </si>
  <si>
    <t>Fill from SS Taxability Tool or use estimate</t>
  </si>
  <si>
    <t>Married Filing Jointly</t>
  </si>
  <si>
    <t>Created by:</t>
  </si>
  <si>
    <t>Advisory services are provided by Capita Financial Network, an SEC Registered Investment Adviser. SEC registration does not imply certain training or skill. Capita Financial Network does not provide tax or legal advice. Individuals should seek independent advice from tax professionals based on individual circumstances. These materials have been provided for informational and educational purposes from sources believed to be reliable. Individuals have the option to run other scenarios, results may vary with each use and over time.  
Social Security Estimate is simplistic in nature, and assumes all income is ordinary income - since your individual situation may vary, for precise Social Security Taxation, you should consult a tax advisor.  
Percentages used and assumptions made regarding withdrawals and their taxation as ordinary income vs. capital gains is up to your individual situation.  This tool is intended as a directional guide, not as a precise calculation.</t>
  </si>
  <si>
    <t xml:space="preserve">     e.g. 401k</t>
  </si>
  <si>
    <t xml:space="preserve">     e.g. Roth IRA</t>
  </si>
  <si>
    <t xml:space="preserve">     e.g. Traditional IRA</t>
  </si>
  <si>
    <t xml:space="preserve">     e.g. Joint Brokerage</t>
  </si>
  <si>
    <t>Fund structures like: Private Equity, Private Credit, Hedge Funds, Alternative funds</t>
  </si>
  <si>
    <t>Rental Properties with income and/or depreciation</t>
  </si>
  <si>
    <t>HSA, Roth IRA, Roth 401(k)</t>
  </si>
  <si>
    <t>Standard Brokerage Account (non-retirement)</t>
  </si>
  <si>
    <t>Post-adjustment Provisional Income</t>
  </si>
  <si>
    <t>Traditional (Tax-Deferred)</t>
  </si>
  <si>
    <t>Standard Deduction</t>
  </si>
  <si>
    <t>Extra Senior Deduction &gt; 65</t>
  </si>
  <si>
    <t>Maximum Additional Senior Deduction</t>
  </si>
  <si>
    <t>Phaseout Lower Threshold</t>
  </si>
  <si>
    <t>Phaseout Upper Threshold</t>
  </si>
  <si>
    <t>Maximum Possible Standard Deduction</t>
  </si>
  <si>
    <t>Joint &amp; both &gt;= 65</t>
  </si>
  <si>
    <t>Joint &amp; both &lt; 65</t>
  </si>
  <si>
    <t>Joint one &gt;= / one &lt; 65</t>
  </si>
  <si>
    <t>Single &amp; &gt;= 65</t>
  </si>
  <si>
    <t>Single &amp; &lt; 65</t>
  </si>
  <si>
    <t>Reduces $60 ($120 for JT) for each additional $1000 above the lower threshold</t>
  </si>
  <si>
    <t>Add'l Senior Deduction</t>
  </si>
  <si>
    <t>Age</t>
  </si>
  <si>
    <t>Stand. Deduction</t>
  </si>
  <si>
    <t>Extra Deduct.</t>
  </si>
  <si>
    <t>Total Deduct.</t>
  </si>
  <si>
    <t>Tax Status</t>
  </si>
  <si>
    <t>Joint</t>
  </si>
  <si>
    <t>Add'l Sr Deduction†</t>
  </si>
  <si>
    <t>Basic Taxable Income</t>
  </si>
  <si>
    <t>Estimated Tax Bill</t>
  </si>
  <si>
    <t>Marginal Tax Bracket</t>
  </si>
  <si>
    <t>† Still applies when you itemize</t>
  </si>
  <si>
    <t>Filing_Status_2</t>
  </si>
  <si>
    <t>2026 Rates &amp; Deductions</t>
  </si>
  <si>
    <r>
      <t xml:space="preserve">Basic AGI
</t>
    </r>
    <r>
      <rPr>
        <sz val="8"/>
        <color theme="1"/>
        <rFont val="Gotham"/>
      </rPr>
      <t>(before deductions)</t>
    </r>
  </si>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</sst>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quot;$&quot;* #,##0_);_(&quot;$&quot;* \(#,##0\);_(&quot;$&quot;* &quot;-&quot;??_);_(@_)"/>
    <numFmt numFmtId="165" formatCode="0.0%"/>
  </numFmts>
  <fonts count="21">
    <font>
      <sz val="11"/>
      <color theme="1"/>
      <name val="Aptos Narrow"/>
      <family val="2"/>
      <scheme val="minor"/>
    </font>
    <font>
      <sz val="11"/>
      <color theme="1"/>
      <name val="Aptos Narrow"/>
      <family val="2"/>
      <scheme val="minor"/>
    </font>
    <font>
      <sz val="11"/>
      <color rgb="FF0273EA"/>
      <name val="Gotham"/>
    </font>
    <font>
      <sz val="12"/>
      <color theme="1"/>
      <name val="Aptos Narrow"/>
      <family val="2"/>
      <scheme val="minor"/>
    </font>
    <font>
      <b/>
      <sz val="28"/>
      <color rgb="FF0273EA"/>
      <name val="Aptos Narrow"/>
      <family val="2"/>
      <scheme val="minor"/>
    </font>
    <font>
      <b/>
      <sz val="14"/>
      <color theme="1"/>
      <name val="Aptos Narrow"/>
      <family val="2"/>
      <scheme val="minor"/>
    </font>
    <font>
      <sz val="12"/>
      <color theme="0"/>
      <name val="Aptos Narrow"/>
      <family val="2"/>
      <scheme val="minor"/>
    </font>
    <font>
      <sz val="11"/>
      <color theme="1"/>
      <name val="Gotham"/>
    </font>
    <font>
      <sz val="11"/>
      <color theme="0"/>
      <name val="Gotham"/>
    </font>
    <font>
      <b/>
      <sz val="11"/>
      <color theme="1"/>
      <name val="Gotham"/>
    </font>
    <font>
      <b/>
      <sz val="36"/>
      <color rgb="FF0273EA"/>
      <name val="Gotham Black"/>
      <family val="3"/>
    </font>
    <font>
      <b/>
      <sz val="40"/>
      <color theme="0"/>
      <name val="Gotham Black"/>
      <family val="3"/>
    </font>
    <font>
      <b/>
      <sz val="14"/>
      <color theme="1"/>
      <name val="Gotham"/>
    </font>
    <font>
      <b/>
      <sz val="14"/>
      <color theme="0"/>
      <name val="Gotham"/>
    </font>
    <font>
      <b/>
      <sz val="47"/>
      <color theme="0"/>
      <name val="Gotham Black"/>
      <family val="3"/>
    </font>
    <font>
      <sz val="11"/>
      <color theme="0" tint="-0.249977111117893"/>
      <name val="Gotham"/>
    </font>
    <font>
      <sz val="8"/>
      <color theme="1"/>
      <name val="Gotham"/>
    </font>
    <font>
      <b/>
      <sz val="12"/>
      <color theme="1"/>
      <name val="Aptos Narrow"/>
      <family val="2"/>
      <scheme val="minor"/>
    </font>
    <font>
      <sz val="12"/>
      <color rgb="FF0238A7"/>
      <name val="Aptos Narrow"/>
      <family val="2"/>
      <scheme val="minor"/>
    </font>
    <font>
      <sz val="11"/>
      <color rgb="FF0238A7"/>
      <name val="Aptos Narrow"/>
      <family val="2"/>
      <scheme val="minor"/>
    </font>
    <font>
      <sz val="11"/>
      <name val="Gotham"/>
    </font>
  </fonts>
  <fills count="17">
    <fill>
      <patternFill patternType="none"/>
    </fill>
    <fill>
      <patternFill patternType="gray125"/>
    </fill>
    <fill>
      <patternFill patternType="solid">
        <fgColor rgb="FF0FAF8F"/>
        <bgColor indexed="64"/>
      </patternFill>
    </fill>
    <fill>
      <patternFill patternType="solid">
        <fgColor rgb="FF0273EA"/>
        <bgColor indexed="64"/>
      </patternFill>
    </fill>
    <fill>
      <patternFill patternType="solid">
        <fgColor rgb="FF0238A7"/>
        <bgColor indexed="64"/>
      </patternFill>
    </fill>
    <fill>
      <patternFill patternType="solid">
        <fgColor rgb="FFF0D25B"/>
        <bgColor indexed="64"/>
      </patternFill>
    </fill>
    <fill>
      <patternFill patternType="solid">
        <fgColor rgb="FFD9410A"/>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0"/>
        <bgColor indexed="64"/>
      </patternFill>
    </fill>
    <fill>
      <patternFill patternType="solid">
        <fgColor theme="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rgb="FFCCECFF"/>
        <bgColor indexed="64"/>
      </patternFill>
    </fill>
    <fill>
      <patternFill patternType="solid">
        <fgColor theme="7" tint="0.79998168889431442"/>
        <bgColor indexed="64"/>
      </patternFill>
    </fill>
    <fill>
      <patternFill patternType="solid">
        <fgColor theme="2" tint="-0.249977111117893"/>
        <bgColor indexed="64"/>
      </patternFill>
    </fill>
    <fill>
      <patternFill patternType="solid">
        <fgColor theme="0" tint="-0.249977111117893"/>
        <bgColor indexed="64"/>
      </patternFill>
    </fill>
  </fills>
  <borders count="41">
    <border>
      <left/>
      <right/>
      <top/>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style="thin">
        <color theme="1"/>
      </right>
      <top style="thin">
        <color theme="1"/>
      </top>
      <bottom style="thin">
        <color theme="1"/>
      </bottom>
      <diagonal/>
    </border>
    <border>
      <left style="thin">
        <color indexed="64"/>
      </left>
      <right style="thin">
        <color indexed="64"/>
      </right>
      <top/>
      <bottom style="thin">
        <color indexed="64"/>
      </bottom>
      <diagonal/>
    </border>
    <border>
      <left/>
      <right style="thin">
        <color theme="1"/>
      </right>
      <top/>
      <bottom style="thin">
        <color theme="1"/>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theme="1"/>
      </left>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indexed="64"/>
      </left>
      <right/>
      <top/>
      <bottom/>
      <diagonal/>
    </border>
    <border>
      <left style="thin">
        <color theme="1"/>
      </left>
      <right style="thin">
        <color indexed="64"/>
      </right>
      <top style="thin">
        <color indexed="64"/>
      </top>
      <bottom/>
      <diagonal/>
    </border>
    <border>
      <left style="thin">
        <color theme="1"/>
      </left>
      <right style="thin">
        <color indexed="64"/>
      </right>
      <top/>
      <bottom style="thin">
        <color indexed="64"/>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theme="1"/>
      </left>
      <right style="thin">
        <color theme="1"/>
      </right>
      <top/>
      <bottom/>
      <diagonal/>
    </border>
    <border>
      <left style="thin">
        <color theme="1"/>
      </left>
      <right style="thin">
        <color indexed="64"/>
      </right>
      <top/>
      <bottom/>
      <diagonal/>
    </border>
    <border>
      <left/>
      <right style="thick">
        <color rgb="FF0273EA"/>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top/>
      <bottom style="thin">
        <color theme="1"/>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theme="1"/>
      </right>
      <top style="thin">
        <color theme="1"/>
      </top>
      <bottom/>
      <diagonal/>
    </border>
    <border>
      <left/>
      <right style="thin">
        <color theme="1"/>
      </right>
      <top/>
      <bottom/>
      <diagonal/>
    </border>
    <border>
      <left style="thin">
        <color indexed="64"/>
      </left>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xf numFmtId="44" fontId="3" fillId="0" borderId="0" applyFont="0" applyFill="0" applyBorder="0" applyAlignment="0" applyProtection="0"/>
  </cellStyleXfs>
  <cellXfs count="209">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3" fillId="9" borderId="0" xfId="3" applyFill="1"/>
    <xf numFmtId="0" fontId="3" fillId="0" borderId="0" xfId="3"/>
    <xf numFmtId="0" fontId="3" fillId="9" borderId="0" xfId="3" applyFill="1" applyProtection="1">
      <protection locked="0"/>
    </xf>
    <xf numFmtId="0" fontId="5" fillId="9" borderId="0" xfId="3" applyFont="1" applyFill="1" applyProtection="1">
      <protection locked="0"/>
    </xf>
    <xf numFmtId="0" fontId="3" fillId="9" borderId="2" xfId="3" applyFill="1" applyBorder="1" applyProtection="1">
      <protection locked="0"/>
    </xf>
    <xf numFmtId="44" fontId="3" fillId="9" borderId="2" xfId="3" applyNumberFormat="1" applyFill="1" applyBorder="1" applyProtection="1">
      <protection locked="0"/>
    </xf>
    <xf numFmtId="44" fontId="3" fillId="9" borderId="0" xfId="3" applyNumberFormat="1" applyFill="1" applyProtection="1">
      <protection locked="0"/>
    </xf>
    <xf numFmtId="44" fontId="0" fillId="9" borderId="2" xfId="4" applyFont="1" applyFill="1" applyBorder="1" applyProtection="1">
      <protection locked="0"/>
    </xf>
    <xf numFmtId="44" fontId="0" fillId="9" borderId="0" xfId="4" applyFont="1" applyFill="1" applyBorder="1" applyProtection="1">
      <protection locked="0"/>
    </xf>
    <xf numFmtId="44" fontId="6" fillId="10" borderId="8" xfId="3" applyNumberFormat="1" applyFont="1" applyFill="1" applyBorder="1" applyProtection="1">
      <protection locked="0"/>
    </xf>
    <xf numFmtId="44" fontId="6" fillId="9" borderId="0" xfId="3" applyNumberFormat="1" applyFont="1" applyFill="1" applyProtection="1">
      <protection locked="0"/>
    </xf>
    <xf numFmtId="0" fontId="3" fillId="9" borderId="10" xfId="3" applyFill="1" applyBorder="1" applyProtection="1">
      <protection locked="0"/>
    </xf>
    <xf numFmtId="0" fontId="6" fillId="11" borderId="2" xfId="0" applyFont="1" applyFill="1" applyBorder="1"/>
    <xf numFmtId="0" fontId="6" fillId="8" borderId="2" xfId="0" applyFont="1" applyFill="1" applyBorder="1"/>
    <xf numFmtId="0" fontId="6" fillId="8" borderId="11" xfId="0" applyFont="1" applyFill="1" applyBorder="1"/>
    <xf numFmtId="0" fontId="6" fillId="10" borderId="2" xfId="0" applyFont="1" applyFill="1" applyBorder="1"/>
    <xf numFmtId="164" fontId="0" fillId="9" borderId="2" xfId="4" applyNumberFormat="1" applyFont="1" applyFill="1" applyBorder="1" applyProtection="1"/>
    <xf numFmtId="164" fontId="0" fillId="9" borderId="11" xfId="4" applyNumberFormat="1" applyFont="1" applyFill="1" applyBorder="1" applyProtection="1"/>
    <xf numFmtId="0" fontId="7" fillId="0" borderId="6" xfId="0" applyFont="1" applyBorder="1" applyAlignment="1">
      <alignment horizontal="center" vertical="center"/>
    </xf>
    <xf numFmtId="164" fontId="7" fillId="0" borderId="2" xfId="0" applyNumberFormat="1" applyFont="1" applyBorder="1" applyAlignment="1">
      <alignment vertical="center"/>
    </xf>
    <xf numFmtId="0" fontId="7" fillId="0" borderId="0" xfId="0" applyFont="1"/>
    <xf numFmtId="0" fontId="7" fillId="0" borderId="2" xfId="0" applyFont="1" applyBorder="1" applyAlignment="1">
      <alignment horizontal="center" vertical="center"/>
    </xf>
    <xf numFmtId="0" fontId="7" fillId="0" borderId="0" xfId="0" applyFont="1" applyAlignment="1">
      <alignment horizontal="left" vertical="center"/>
    </xf>
    <xf numFmtId="0" fontId="8" fillId="7" borderId="0" xfId="0" applyFont="1" applyFill="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44" fontId="7" fillId="0" borderId="0" xfId="1" applyFont="1" applyBorder="1" applyAlignment="1">
      <alignment horizontal="center" vertical="center"/>
    </xf>
    <xf numFmtId="0" fontId="8" fillId="9" borderId="0" xfId="0" applyFont="1" applyFill="1" applyAlignment="1">
      <alignment horizontal="center" vertical="center" wrapText="1"/>
    </xf>
    <xf numFmtId="44" fontId="7" fillId="0" borderId="0" xfId="0" applyNumberFormat="1" applyFont="1" applyAlignment="1">
      <alignment horizontal="center" vertical="center"/>
    </xf>
    <xf numFmtId="0" fontId="0" fillId="9" borderId="0" xfId="0" applyFill="1" applyAlignment="1">
      <alignment horizontal="center" vertical="center"/>
    </xf>
    <xf numFmtId="0" fontId="9" fillId="9" borderId="0" xfId="0" applyFont="1" applyFill="1" applyAlignment="1">
      <alignment horizontal="center" vertical="center"/>
    </xf>
    <xf numFmtId="164" fontId="8" fillId="9" borderId="0" xfId="1" applyNumberFormat="1" applyFont="1" applyFill="1" applyBorder="1" applyAlignment="1">
      <alignment horizontal="center" vertical="center"/>
    </xf>
    <xf numFmtId="164" fontId="7" fillId="9" borderId="0" xfId="1" applyNumberFormat="1" applyFont="1" applyFill="1" applyBorder="1" applyAlignment="1">
      <alignment horizontal="center" vertical="center"/>
    </xf>
    <xf numFmtId="0" fontId="7" fillId="9" borderId="0" xfId="0" applyFont="1" applyFill="1" applyAlignment="1">
      <alignment horizontal="center" vertical="center"/>
    </xf>
    <xf numFmtId="9" fontId="7" fillId="0" borderId="0" xfId="2" applyFont="1" applyBorder="1" applyAlignment="1">
      <alignment horizontal="center" vertical="center"/>
    </xf>
    <xf numFmtId="0" fontId="8" fillId="8" borderId="0" xfId="0" applyFont="1" applyFill="1" applyAlignment="1">
      <alignment horizontal="center" vertical="center" wrapText="1"/>
    </xf>
    <xf numFmtId="0" fontId="7" fillId="0" borderId="22" xfId="0" applyFont="1" applyBorder="1" applyAlignment="1">
      <alignment horizontal="center" vertical="center"/>
    </xf>
    <xf numFmtId="0" fontId="0" fillId="12" borderId="0" xfId="0" applyFill="1"/>
    <xf numFmtId="0" fontId="10" fillId="12" borderId="0" xfId="0" applyFont="1" applyFill="1" applyAlignment="1">
      <alignment horizontal="center" vertical="center"/>
    </xf>
    <xf numFmtId="0" fontId="7" fillId="12" borderId="0" xfId="0" applyFont="1" applyFill="1"/>
    <xf numFmtId="44" fontId="7" fillId="12" borderId="0" xfId="1" applyFont="1" applyFill="1"/>
    <xf numFmtId="9" fontId="7" fillId="12" borderId="2" xfId="2" applyFont="1" applyFill="1" applyBorder="1" applyAlignment="1">
      <alignment horizontal="center" vertical="center"/>
    </xf>
    <xf numFmtId="0" fontId="7" fillId="12" borderId="2" xfId="0" applyFont="1" applyFill="1" applyBorder="1"/>
    <xf numFmtId="10" fontId="7" fillId="12" borderId="2" xfId="2" applyNumberFormat="1" applyFont="1" applyFill="1" applyBorder="1" applyAlignment="1">
      <alignment horizontal="center" vertical="center"/>
    </xf>
    <xf numFmtId="0" fontId="7" fillId="12" borderId="0" xfId="0" applyFont="1" applyFill="1" applyAlignment="1">
      <alignment horizontal="center" vertical="center"/>
    </xf>
    <xf numFmtId="0" fontId="8" fillId="12" borderId="0" xfId="0" applyFont="1" applyFill="1" applyAlignment="1">
      <alignment horizontal="center" vertical="center" wrapText="1"/>
    </xf>
    <xf numFmtId="9" fontId="7" fillId="12" borderId="0" xfId="2" applyFont="1" applyFill="1" applyBorder="1" applyAlignment="1">
      <alignment horizontal="center" vertical="center"/>
    </xf>
    <xf numFmtId="0" fontId="8" fillId="12" borderId="0" xfId="0" applyFont="1" applyFill="1" applyAlignment="1">
      <alignment horizontal="center" vertical="center"/>
    </xf>
    <xf numFmtId="0" fontId="7" fillId="9" borderId="0" xfId="0" applyFont="1" applyFill="1"/>
    <xf numFmtId="0" fontId="8" fillId="9" borderId="0" xfId="0" applyFont="1" applyFill="1" applyAlignment="1">
      <alignment vertical="center" wrapText="1"/>
    </xf>
    <xf numFmtId="0" fontId="8" fillId="9" borderId="0" xfId="0" applyFont="1" applyFill="1" applyAlignment="1">
      <alignment horizontal="center" vertical="center"/>
    </xf>
    <xf numFmtId="0" fontId="7" fillId="0" borderId="0" xfId="0" applyFont="1" applyAlignment="1">
      <alignment wrapText="1"/>
    </xf>
    <xf numFmtId="0" fontId="0" fillId="12" borderId="0" xfId="0" applyFill="1" applyAlignment="1">
      <alignment horizontal="center" vertical="center"/>
    </xf>
    <xf numFmtId="0" fontId="9" fillId="12" borderId="0" xfId="0" applyFont="1" applyFill="1" applyAlignment="1">
      <alignment horizontal="center" vertical="center"/>
    </xf>
    <xf numFmtId="164" fontId="8" fillId="12" borderId="0" xfId="1" applyNumberFormat="1" applyFont="1" applyFill="1" applyBorder="1" applyAlignment="1">
      <alignment horizontal="center" vertical="center"/>
    </xf>
    <xf numFmtId="164" fontId="7" fillId="12" borderId="0" xfId="1" applyNumberFormat="1" applyFont="1" applyFill="1" applyBorder="1" applyAlignment="1">
      <alignment horizontal="center" vertical="center"/>
    </xf>
    <xf numFmtId="0" fontId="0" fillId="9" borderId="0" xfId="0" applyFill="1"/>
    <xf numFmtId="44" fontId="7" fillId="9" borderId="0" xfId="1" applyFont="1" applyFill="1"/>
    <xf numFmtId="0" fontId="0" fillId="3" borderId="0" xfId="0" applyFill="1"/>
    <xf numFmtId="0" fontId="10" fillId="3" borderId="0" xfId="0" applyFont="1" applyFill="1" applyAlignment="1">
      <alignment horizontal="center" vertical="center"/>
    </xf>
    <xf numFmtId="0" fontId="11" fillId="12" borderId="0" xfId="0" applyFont="1" applyFill="1" applyAlignment="1">
      <alignment horizontal="center" vertical="center"/>
    </xf>
    <xf numFmtId="0" fontId="8" fillId="2" borderId="0" xfId="0" applyFont="1" applyFill="1" applyAlignment="1">
      <alignment horizontal="center" vertical="center"/>
    </xf>
    <xf numFmtId="0" fontId="8" fillId="3" borderId="0" xfId="0" applyFont="1" applyFill="1" applyAlignment="1">
      <alignment horizontal="center" vertical="center"/>
    </xf>
    <xf numFmtId="0" fontId="8" fillId="4" borderId="0" xfId="0" applyFont="1" applyFill="1" applyAlignment="1">
      <alignment horizontal="center" vertical="center"/>
    </xf>
    <xf numFmtId="0" fontId="2" fillId="3" borderId="0" xfId="0" applyFont="1" applyFill="1"/>
    <xf numFmtId="0" fontId="7" fillId="0" borderId="0" xfId="0" applyFont="1" applyAlignment="1">
      <alignment horizontal="right" vertical="center"/>
    </xf>
    <xf numFmtId="9" fontId="7" fillId="0" borderId="13" xfId="2" applyFont="1" applyBorder="1" applyAlignment="1">
      <alignment horizontal="center" vertical="center"/>
    </xf>
    <xf numFmtId="9" fontId="7" fillId="0" borderId="1" xfId="2" applyFont="1" applyBorder="1" applyAlignment="1">
      <alignment horizontal="center" vertical="center"/>
    </xf>
    <xf numFmtId="9" fontId="7" fillId="0" borderId="23" xfId="2"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center" vertical="center" wrapText="1"/>
    </xf>
    <xf numFmtId="164" fontId="7" fillId="13" borderId="5" xfId="1" applyNumberFormat="1" applyFont="1" applyFill="1" applyBorder="1" applyAlignment="1" applyProtection="1">
      <alignment horizontal="center" vertical="center"/>
      <protection locked="0"/>
    </xf>
    <xf numFmtId="164" fontId="7" fillId="13" borderId="13" xfId="1" applyNumberFormat="1" applyFont="1" applyFill="1" applyBorder="1" applyAlignment="1" applyProtection="1">
      <alignment horizontal="center" vertical="center"/>
      <protection locked="0"/>
    </xf>
    <xf numFmtId="164" fontId="7" fillId="13" borderId="24" xfId="1" applyNumberFormat="1" applyFont="1" applyFill="1" applyBorder="1" applyAlignment="1" applyProtection="1">
      <alignment horizontal="center" vertical="center"/>
      <protection locked="0"/>
    </xf>
    <xf numFmtId="164" fontId="7" fillId="13" borderId="3" xfId="1" applyNumberFormat="1" applyFont="1" applyFill="1" applyBorder="1" applyAlignment="1" applyProtection="1">
      <alignment horizontal="center" vertical="center"/>
      <protection locked="0"/>
    </xf>
    <xf numFmtId="164" fontId="7" fillId="13" borderId="1" xfId="1" applyNumberFormat="1" applyFont="1" applyFill="1" applyBorder="1" applyAlignment="1" applyProtection="1">
      <alignment horizontal="center" vertical="center"/>
      <protection locked="0"/>
    </xf>
    <xf numFmtId="164" fontId="7" fillId="13" borderId="9" xfId="1" applyNumberFormat="1" applyFont="1" applyFill="1" applyBorder="1" applyAlignment="1" applyProtection="1">
      <alignment horizontal="center" vertical="center"/>
      <protection locked="0"/>
    </xf>
    <xf numFmtId="0" fontId="8" fillId="3" borderId="0" xfId="0" applyFont="1" applyFill="1" applyAlignment="1">
      <alignment horizontal="left" vertical="top"/>
    </xf>
    <xf numFmtId="164" fontId="7" fillId="0" borderId="4" xfId="1" applyNumberFormat="1" applyFont="1" applyBorder="1"/>
    <xf numFmtId="164" fontId="8" fillId="0" borderId="0" xfId="0" applyNumberFormat="1" applyFont="1" applyAlignment="1">
      <alignment horizontal="center" vertical="center"/>
    </xf>
    <xf numFmtId="164" fontId="8" fillId="0" borderId="0" xfId="0" applyNumberFormat="1" applyFont="1" applyAlignment="1">
      <alignment horizontal="center" vertical="center" wrapText="1"/>
    </xf>
    <xf numFmtId="164" fontId="7" fillId="9" borderId="12" xfId="0" applyNumberFormat="1" applyFont="1" applyFill="1" applyBorder="1" applyAlignment="1">
      <alignment horizontal="center" vertical="center" wrapText="1"/>
    </xf>
    <xf numFmtId="164" fontId="7" fillId="9" borderId="2" xfId="0" applyNumberFormat="1" applyFont="1" applyFill="1" applyBorder="1" applyAlignment="1">
      <alignment horizontal="center" vertical="center" wrapText="1"/>
    </xf>
    <xf numFmtId="164" fontId="7" fillId="0" borderId="0" xfId="0" applyNumberFormat="1" applyFont="1" applyAlignment="1">
      <alignment horizontal="center" vertical="center"/>
    </xf>
    <xf numFmtId="164" fontId="7" fillId="0" borderId="2" xfId="0" applyNumberFormat="1" applyFont="1" applyBorder="1" applyAlignment="1">
      <alignment horizontal="center" vertical="center" wrapText="1"/>
    </xf>
    <xf numFmtId="0" fontId="7" fillId="0" borderId="0" xfId="0" applyFont="1" applyAlignment="1">
      <alignment horizontal="left"/>
    </xf>
    <xf numFmtId="164" fontId="8" fillId="2" borderId="2" xfId="1" applyNumberFormat="1" applyFont="1" applyFill="1" applyBorder="1" applyAlignment="1">
      <alignment horizontal="center" vertical="center"/>
    </xf>
    <xf numFmtId="164" fontId="8" fillId="3" borderId="2" xfId="1" applyNumberFormat="1" applyFont="1" applyFill="1" applyBorder="1" applyAlignment="1">
      <alignment horizontal="center" vertical="center"/>
    </xf>
    <xf numFmtId="164" fontId="8" fillId="4" borderId="2" xfId="1" applyNumberFormat="1" applyFont="1" applyFill="1" applyBorder="1" applyAlignment="1">
      <alignment horizontal="center" vertical="center"/>
    </xf>
    <xf numFmtId="164" fontId="8" fillId="6" borderId="2" xfId="1" applyNumberFormat="1" applyFont="1" applyFill="1" applyBorder="1" applyAlignment="1">
      <alignment horizontal="center" vertical="center"/>
    </xf>
    <xf numFmtId="164" fontId="7" fillId="5" borderId="2" xfId="1" applyNumberFormat="1" applyFont="1" applyFill="1" applyBorder="1" applyAlignment="1">
      <alignment horizontal="center" vertical="center"/>
    </xf>
    <xf numFmtId="0" fontId="15" fillId="13" borderId="22" xfId="0" applyFont="1" applyFill="1" applyBorder="1"/>
    <xf numFmtId="0" fontId="7" fillId="13" borderId="23" xfId="0" applyFont="1" applyFill="1" applyBorder="1" applyAlignment="1" applyProtection="1">
      <alignment horizontal="center" vertical="center" wrapText="1"/>
      <protection locked="0"/>
    </xf>
    <xf numFmtId="0" fontId="15" fillId="13" borderId="26" xfId="0" applyFont="1" applyFill="1" applyBorder="1"/>
    <xf numFmtId="0" fontId="7" fillId="13" borderId="27" xfId="0" applyFont="1" applyFill="1" applyBorder="1" applyAlignment="1" applyProtection="1">
      <alignment horizontal="center" vertical="center" wrapText="1"/>
      <protection locked="0"/>
    </xf>
    <xf numFmtId="0" fontId="15" fillId="13" borderId="30" xfId="0" applyFont="1" applyFill="1" applyBorder="1"/>
    <xf numFmtId="164" fontId="7" fillId="0" borderId="4" xfId="0" applyNumberFormat="1" applyFont="1" applyBorder="1" applyAlignment="1">
      <alignment vertical="center"/>
    </xf>
    <xf numFmtId="0" fontId="8" fillId="2" borderId="2"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8" fillId="2" borderId="2" xfId="0" applyFont="1" applyFill="1" applyBorder="1" applyAlignment="1">
      <alignment horizontal="center" vertical="center"/>
    </xf>
    <xf numFmtId="0" fontId="8" fillId="3" borderId="2" xfId="0" applyFont="1" applyFill="1" applyBorder="1" applyAlignment="1">
      <alignment horizontal="center" vertical="center"/>
    </xf>
    <xf numFmtId="0" fontId="8" fillId="4" borderId="2" xfId="0" applyFont="1" applyFill="1" applyBorder="1" applyAlignment="1">
      <alignment horizontal="center" vertical="center"/>
    </xf>
    <xf numFmtId="0" fontId="7" fillId="5" borderId="2" xfId="0" applyFont="1" applyFill="1" applyBorder="1" applyAlignment="1">
      <alignment horizontal="center" vertical="center"/>
    </xf>
    <xf numFmtId="0" fontId="8" fillId="6" borderId="2" xfId="0" applyFont="1" applyFill="1" applyBorder="1" applyAlignment="1">
      <alignment horizontal="center" vertical="center"/>
    </xf>
    <xf numFmtId="9" fontId="7" fillId="0" borderId="25" xfId="2" applyFont="1" applyBorder="1" applyAlignment="1">
      <alignment horizontal="center" vertical="center"/>
    </xf>
    <xf numFmtId="0" fontId="7" fillId="0" borderId="0" xfId="0" applyFont="1" applyAlignment="1">
      <alignment horizontal="right" vertical="center" wrapText="1"/>
    </xf>
    <xf numFmtId="164" fontId="0" fillId="0" borderId="2" xfId="4" applyNumberFormat="1" applyFont="1" applyFill="1" applyBorder="1" applyAlignment="1">
      <alignment horizontal="center"/>
    </xf>
    <xf numFmtId="164" fontId="0" fillId="0" borderId="37" xfId="4" applyNumberFormat="1" applyFont="1" applyFill="1" applyBorder="1" applyAlignment="1">
      <alignment horizontal="center"/>
    </xf>
    <xf numFmtId="0" fontId="17" fillId="0" borderId="0" xfId="3" applyFont="1"/>
    <xf numFmtId="44" fontId="0" fillId="0" borderId="34" xfId="4" applyFont="1" applyFill="1" applyBorder="1" applyAlignment="1">
      <alignment horizontal="center"/>
    </xf>
    <xf numFmtId="44" fontId="0" fillId="0" borderId="11" xfId="4" applyFont="1" applyFill="1" applyBorder="1" applyAlignment="1">
      <alignment horizontal="center"/>
    </xf>
    <xf numFmtId="44" fontId="0" fillId="0" borderId="2" xfId="4" applyFont="1" applyFill="1" applyBorder="1" applyAlignment="1">
      <alignment horizontal="center"/>
    </xf>
    <xf numFmtId="44" fontId="0" fillId="0" borderId="37" xfId="4" applyFont="1" applyFill="1" applyBorder="1" applyAlignment="1">
      <alignment horizontal="center"/>
    </xf>
    <xf numFmtId="164" fontId="18" fillId="9" borderId="32" xfId="0" applyNumberFormat="1" applyFont="1" applyFill="1" applyBorder="1" applyProtection="1">
      <protection locked="0"/>
    </xf>
    <xf numFmtId="0" fontId="18" fillId="9" borderId="34" xfId="0" applyFont="1" applyFill="1" applyBorder="1" applyAlignment="1" applyProtection="1">
      <alignment horizontal="left"/>
      <protection locked="0"/>
    </xf>
    <xf numFmtId="164" fontId="18" fillId="9" borderId="35" xfId="0" applyNumberFormat="1" applyFont="1" applyFill="1" applyBorder="1" applyProtection="1">
      <protection locked="0"/>
    </xf>
    <xf numFmtId="0" fontId="18" fillId="9" borderId="11" xfId="0" applyFont="1" applyFill="1" applyBorder="1" applyAlignment="1" applyProtection="1">
      <alignment horizontal="left"/>
      <protection locked="0"/>
    </xf>
    <xf numFmtId="0" fontId="18" fillId="9" borderId="11" xfId="0" applyFont="1" applyFill="1" applyBorder="1" applyProtection="1">
      <protection locked="0"/>
    </xf>
    <xf numFmtId="9" fontId="18" fillId="9" borderId="36" xfId="2" applyFont="1" applyFill="1" applyBorder="1" applyProtection="1">
      <protection locked="0"/>
    </xf>
    <xf numFmtId="0" fontId="18" fillId="9" borderId="38" xfId="0" applyFont="1" applyFill="1" applyBorder="1" applyProtection="1">
      <protection locked="0"/>
    </xf>
    <xf numFmtId="0" fontId="0" fillId="9" borderId="0" xfId="0" applyFill="1" applyProtection="1">
      <protection locked="0"/>
    </xf>
    <xf numFmtId="0" fontId="0" fillId="12" borderId="0" xfId="0" applyFill="1" applyAlignment="1">
      <alignment horizontal="center" vertical="center" wrapText="1"/>
    </xf>
    <xf numFmtId="44" fontId="0" fillId="0" borderId="38" xfId="4" applyFont="1" applyFill="1" applyBorder="1" applyAlignment="1">
      <alignment horizontal="center"/>
    </xf>
    <xf numFmtId="0" fontId="17" fillId="0" borderId="0" xfId="3" applyFont="1" applyAlignment="1">
      <alignment horizontal="center"/>
    </xf>
    <xf numFmtId="0" fontId="3" fillId="0" borderId="32" xfId="3" applyBorder="1" applyAlignment="1">
      <alignment horizontal="center"/>
    </xf>
    <xf numFmtId="164" fontId="0" fillId="0" borderId="33" xfId="4" applyNumberFormat="1" applyFont="1" applyFill="1" applyBorder="1" applyAlignment="1">
      <alignment horizontal="center"/>
    </xf>
    <xf numFmtId="164" fontId="0" fillId="0" borderId="33" xfId="4" applyNumberFormat="1" applyFont="1" applyFill="1" applyBorder="1" applyProtection="1"/>
    <xf numFmtId="164" fontId="3" fillId="0" borderId="34" xfId="3" applyNumberFormat="1" applyBorder="1" applyProtection="1">
      <protection locked="0"/>
    </xf>
    <xf numFmtId="0" fontId="3" fillId="0" borderId="35" xfId="3" applyBorder="1" applyAlignment="1">
      <alignment horizontal="center"/>
    </xf>
    <xf numFmtId="164" fontId="0" fillId="0" borderId="2" xfId="4" applyNumberFormat="1" applyFont="1" applyFill="1" applyBorder="1" applyProtection="1"/>
    <xf numFmtId="164" fontId="3" fillId="0" borderId="11" xfId="3" applyNumberFormat="1" applyBorder="1" applyProtection="1">
      <protection locked="0"/>
    </xf>
    <xf numFmtId="0" fontId="3" fillId="0" borderId="36" xfId="3" applyBorder="1" applyAlignment="1">
      <alignment horizontal="center"/>
    </xf>
    <xf numFmtId="164" fontId="0" fillId="0" borderId="37" xfId="4" applyNumberFormat="1" applyFont="1" applyFill="1" applyBorder="1" applyProtection="1"/>
    <xf numFmtId="164" fontId="3" fillId="0" borderId="38" xfId="3" applyNumberFormat="1" applyBorder="1" applyProtection="1">
      <protection locked="0"/>
    </xf>
    <xf numFmtId="0" fontId="3" fillId="0" borderId="0" xfId="3" applyAlignment="1">
      <alignment wrapText="1"/>
    </xf>
    <xf numFmtId="44" fontId="0" fillId="0" borderId="33" xfId="4" applyFont="1" applyFill="1" applyBorder="1" applyAlignment="1">
      <alignment horizontal="center"/>
    </xf>
    <xf numFmtId="0" fontId="3" fillId="0" borderId="33" xfId="3" applyBorder="1" applyAlignment="1">
      <alignment horizontal="center"/>
    </xf>
    <xf numFmtId="0" fontId="3" fillId="0" borderId="2" xfId="3" applyBorder="1" applyAlignment="1">
      <alignment horizontal="center"/>
    </xf>
    <xf numFmtId="44" fontId="3" fillId="0" borderId="0" xfId="3" applyNumberFormat="1"/>
    <xf numFmtId="0" fontId="3" fillId="0" borderId="37" xfId="3" applyBorder="1" applyAlignment="1">
      <alignment horizontal="center"/>
    </xf>
    <xf numFmtId="0" fontId="17" fillId="15" borderId="0" xfId="0" applyFont="1" applyFill="1"/>
    <xf numFmtId="9" fontId="17" fillId="16" borderId="37" xfId="0" applyNumberFormat="1" applyFont="1" applyFill="1" applyBorder="1"/>
    <xf numFmtId="164" fontId="17" fillId="16" borderId="4" xfId="4" applyNumberFormat="1" applyFont="1" applyFill="1" applyBorder="1" applyProtection="1"/>
    <xf numFmtId="164" fontId="17" fillId="16" borderId="2" xfId="4" applyNumberFormat="1" applyFont="1" applyFill="1" applyBorder="1" applyProtection="1"/>
    <xf numFmtId="164" fontId="0" fillId="0" borderId="0" xfId="0" applyNumberFormat="1"/>
    <xf numFmtId="0" fontId="0" fillId="0" borderId="0" xfId="0" applyAlignment="1">
      <alignment horizontal="right"/>
    </xf>
    <xf numFmtId="9" fontId="17" fillId="16" borderId="8" xfId="0" applyNumberFormat="1" applyFont="1" applyFill="1" applyBorder="1"/>
    <xf numFmtId="44" fontId="0" fillId="9" borderId="2" xfId="4" applyFont="1" applyFill="1" applyBorder="1" applyProtection="1"/>
    <xf numFmtId="164" fontId="17" fillId="16" borderId="32" xfId="4" applyNumberFormat="1" applyFont="1" applyFill="1" applyBorder="1" applyProtection="1"/>
    <xf numFmtId="9" fontId="17" fillId="16" borderId="34" xfId="0" applyNumberFormat="1" applyFont="1" applyFill="1" applyBorder="1"/>
    <xf numFmtId="164" fontId="17" fillId="16" borderId="35" xfId="4" applyNumberFormat="1" applyFont="1" applyFill="1" applyBorder="1" applyProtection="1"/>
    <xf numFmtId="9" fontId="17" fillId="16" borderId="11" xfId="0" applyNumberFormat="1" applyFont="1" applyFill="1" applyBorder="1"/>
    <xf numFmtId="164" fontId="17" fillId="16" borderId="36" xfId="4" applyNumberFormat="1" applyFont="1" applyFill="1" applyBorder="1" applyProtection="1"/>
    <xf numFmtId="9" fontId="17" fillId="16" borderId="38" xfId="0" applyNumberFormat="1" applyFont="1" applyFill="1" applyBorder="1"/>
    <xf numFmtId="0" fontId="19" fillId="9" borderId="0" xfId="0" applyFont="1" applyFill="1" applyProtection="1">
      <protection locked="0"/>
    </xf>
    <xf numFmtId="0" fontId="7" fillId="13" borderId="9" xfId="0" applyFont="1" applyFill="1" applyBorder="1" applyAlignment="1" applyProtection="1">
      <alignment horizontal="center" vertical="center"/>
      <protection locked="0"/>
    </xf>
    <xf numFmtId="0" fontId="20" fillId="14" borderId="2" xfId="0" applyFont="1" applyFill="1" applyBorder="1" applyAlignment="1" applyProtection="1">
      <alignment horizontal="center" vertical="center" wrapText="1"/>
      <protection locked="0"/>
    </xf>
    <xf numFmtId="165" fontId="18" fillId="9" borderId="39" xfId="2" applyNumberFormat="1" applyFont="1" applyFill="1" applyBorder="1" applyAlignment="1" applyProtection="1">
      <alignment horizontal="center" wrapText="1"/>
      <protection locked="0"/>
    </xf>
    <xf numFmtId="165" fontId="18" fillId="9" borderId="40" xfId="2" applyNumberFormat="1" applyFont="1" applyFill="1" applyBorder="1" applyAlignment="1" applyProtection="1">
      <alignment horizontal="center" wrapText="1"/>
      <protection locked="0"/>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7" xfId="0" applyFont="1" applyBorder="1" applyAlignment="1">
      <alignment horizontal="center" vertical="center"/>
    </xf>
    <xf numFmtId="0" fontId="15" fillId="13" borderId="26" xfId="0" applyFont="1" applyFill="1" applyBorder="1" applyAlignment="1">
      <alignment horizontal="center"/>
    </xf>
    <xf numFmtId="0" fontId="15" fillId="13" borderId="30" xfId="0" applyFont="1" applyFill="1" applyBorder="1" applyAlignment="1">
      <alignment horizontal="center"/>
    </xf>
    <xf numFmtId="0" fontId="7" fillId="13" borderId="27" xfId="0" applyFont="1" applyFill="1" applyBorder="1" applyAlignment="1" applyProtection="1">
      <alignment horizontal="center" vertical="center" wrapText="1"/>
      <protection locked="0"/>
    </xf>
    <xf numFmtId="0" fontId="7" fillId="13" borderId="25" xfId="0" applyFont="1" applyFill="1" applyBorder="1" applyAlignment="1" applyProtection="1">
      <alignment horizontal="center" vertical="center" wrapText="1"/>
      <protection locked="0"/>
    </xf>
    <xf numFmtId="0" fontId="7" fillId="0" borderId="14" xfId="0" applyFont="1" applyBorder="1" applyAlignment="1">
      <alignment horizontal="left" vertical="center"/>
    </xf>
    <xf numFmtId="0" fontId="7" fillId="0" borderId="0" xfId="0" applyFont="1" applyAlignment="1">
      <alignment horizontal="left" vertical="center"/>
    </xf>
    <xf numFmtId="164" fontId="7" fillId="13" borderId="12" xfId="1" applyNumberFormat="1" applyFont="1" applyFill="1" applyBorder="1" applyAlignment="1" applyProtection="1">
      <alignment horizontal="center" vertical="center"/>
      <protection locked="0"/>
    </xf>
    <xf numFmtId="164" fontId="7" fillId="13" borderId="13" xfId="1" applyNumberFormat="1" applyFont="1" applyFill="1" applyBorder="1" applyAlignment="1" applyProtection="1">
      <alignment horizontal="center" vertical="center"/>
      <protection locked="0"/>
    </xf>
    <xf numFmtId="164" fontId="7" fillId="13" borderId="17" xfId="1" applyNumberFormat="1" applyFont="1" applyFill="1" applyBorder="1" applyAlignment="1" applyProtection="1">
      <alignment horizontal="center" vertical="center"/>
      <protection locked="0"/>
    </xf>
    <xf numFmtId="164" fontId="7" fillId="13" borderId="18" xfId="1" applyNumberFormat="1" applyFont="1" applyFill="1" applyBorder="1" applyAlignment="1" applyProtection="1">
      <alignment horizontal="center" vertical="center"/>
      <protection locked="0"/>
    </xf>
    <xf numFmtId="164" fontId="7" fillId="0" borderId="8" xfId="0" applyNumberFormat="1" applyFont="1" applyBorder="1" applyAlignment="1">
      <alignment horizontal="center" vertical="center"/>
    </xf>
    <xf numFmtId="164" fontId="7" fillId="0" borderId="4" xfId="0" applyNumberFormat="1" applyFont="1" applyBorder="1" applyAlignment="1">
      <alignment horizontal="center" vertical="center"/>
    </xf>
    <xf numFmtId="164" fontId="7" fillId="0" borderId="15" xfId="0" applyNumberFormat="1" applyFont="1" applyBorder="1" applyAlignment="1">
      <alignment horizontal="center" vertical="center"/>
    </xf>
    <xf numFmtId="164" fontId="7" fillId="0" borderId="16" xfId="0" applyNumberFormat="1" applyFont="1" applyBorder="1" applyAlignment="1">
      <alignment horizontal="center" vertical="center"/>
    </xf>
    <xf numFmtId="164" fontId="7" fillId="13" borderId="28" xfId="1" applyNumberFormat="1" applyFont="1" applyFill="1" applyBorder="1" applyAlignment="1" applyProtection="1">
      <alignment horizontal="center" vertical="center"/>
      <protection locked="0"/>
    </xf>
    <xf numFmtId="164" fontId="7" fillId="13" borderId="5" xfId="1" applyNumberFormat="1" applyFont="1" applyFill="1" applyBorder="1" applyAlignment="1" applyProtection="1">
      <alignment horizontal="center" vertical="center"/>
      <protection locked="0"/>
    </xf>
    <xf numFmtId="0" fontId="7" fillId="0" borderId="7" xfId="0" applyFont="1" applyBorder="1" applyAlignment="1">
      <alignment horizontal="left" vertical="center"/>
    </xf>
    <xf numFmtId="164" fontId="7" fillId="13" borderId="2" xfId="1" applyNumberFormat="1" applyFont="1" applyFill="1" applyBorder="1" applyAlignment="1" applyProtection="1">
      <alignment horizontal="center" vertical="center"/>
      <protection locked="0"/>
    </xf>
    <xf numFmtId="164" fontId="7" fillId="13" borderId="23" xfId="1" applyNumberFormat="1" applyFont="1" applyFill="1" applyBorder="1" applyAlignment="1" applyProtection="1">
      <alignment horizontal="center" vertical="center"/>
      <protection locked="0"/>
    </xf>
    <xf numFmtId="164" fontId="7" fillId="0" borderId="20" xfId="0" applyNumberFormat="1" applyFont="1" applyBorder="1" applyAlignment="1">
      <alignment horizontal="center" vertical="center"/>
    </xf>
    <xf numFmtId="164" fontId="7" fillId="13" borderId="19" xfId="1" applyNumberFormat="1" applyFont="1" applyFill="1" applyBorder="1" applyAlignment="1" applyProtection="1">
      <alignment horizontal="center" vertical="center"/>
      <protection locked="0"/>
    </xf>
    <xf numFmtId="164" fontId="7" fillId="13" borderId="29" xfId="1" applyNumberFormat="1" applyFont="1" applyFill="1" applyBorder="1" applyAlignment="1" applyProtection="1">
      <alignment horizontal="center" vertical="center"/>
      <protection locked="0"/>
    </xf>
    <xf numFmtId="0" fontId="7" fillId="0" borderId="0" xfId="0" applyFont="1" applyAlignment="1">
      <alignment horizontal="left" wrapText="1"/>
    </xf>
    <xf numFmtId="0" fontId="14" fillId="3" borderId="0" xfId="0" applyFont="1" applyFill="1" applyAlignment="1">
      <alignment horizontal="left" vertical="center"/>
    </xf>
    <xf numFmtId="0" fontId="7" fillId="12" borderId="0" xfId="0" applyFont="1" applyFill="1" applyAlignment="1">
      <alignment vertical="top" wrapText="1"/>
    </xf>
    <xf numFmtId="0" fontId="13" fillId="3" borderId="0" xfId="0" applyFont="1" applyFill="1" applyAlignment="1">
      <alignment horizontal="center" vertical="center"/>
    </xf>
    <xf numFmtId="0" fontId="7" fillId="0" borderId="21" xfId="0" applyFont="1" applyBorder="1" applyAlignment="1">
      <alignment horizontal="center" vertical="center"/>
    </xf>
    <xf numFmtId="0" fontId="8"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7" fillId="0" borderId="2" xfId="0" applyFont="1" applyBorder="1" applyAlignment="1">
      <alignment horizontal="center" vertical="center"/>
    </xf>
    <xf numFmtId="164" fontId="7" fillId="0" borderId="2" xfId="0" applyNumberFormat="1" applyFont="1" applyBorder="1" applyAlignment="1">
      <alignment horizontal="center" vertical="center"/>
    </xf>
    <xf numFmtId="0" fontId="17" fillId="0" borderId="0" xfId="3" applyFont="1" applyAlignment="1">
      <alignment horizontal="center" wrapText="1"/>
    </xf>
    <xf numFmtId="0" fontId="3" fillId="0" borderId="0" xfId="3" applyAlignment="1">
      <alignment horizontal="center" wrapText="1"/>
    </xf>
    <xf numFmtId="164" fontId="17" fillId="0" borderId="0" xfId="4" applyNumberFormat="1" applyFont="1" applyFill="1" applyAlignment="1">
      <alignment horizontal="center" wrapText="1"/>
    </xf>
    <xf numFmtId="164" fontId="17" fillId="0" borderId="31" xfId="4" applyNumberFormat="1" applyFont="1" applyFill="1" applyBorder="1" applyAlignment="1">
      <alignment horizontal="center" wrapText="1"/>
    </xf>
    <xf numFmtId="0" fontId="4" fillId="9" borderId="0" xfId="3" applyFont="1" applyFill="1" applyAlignment="1">
      <alignment horizontal="center" vertical="center"/>
    </xf>
    <xf numFmtId="0" fontId="6" fillId="10" borderId="2" xfId="0" applyFont="1" applyFill="1" applyBorder="1" applyAlignment="1">
      <alignment horizontal="center"/>
    </xf>
    <xf numFmtId="0" fontId="6" fillId="10" borderId="11" xfId="0" applyFont="1" applyFill="1" applyBorder="1" applyAlignment="1">
      <alignment horizontal="center"/>
    </xf>
  </cellXfs>
  <cellStyles count="5">
    <cellStyle name="Currency" xfId="1" builtinId="4"/>
    <cellStyle name="Currency 2" xfId="4" xr:uid="{3C2B36B7-D7EB-421E-8E50-A2B11937C9E1}"/>
    <cellStyle name="Normal" xfId="0" builtinId="0"/>
    <cellStyle name="Normal 2" xfId="3" xr:uid="{04F6057D-B523-4F8E-AF4C-1AA804457675}"/>
    <cellStyle name="Percent" xfId="2" builtinId="5"/>
  </cellStyles>
  <dxfs count="6">
    <dxf>
      <font>
        <color rgb="FF006100"/>
      </font>
      <fill>
        <patternFill>
          <bgColor rgb="FFC6EFCE"/>
        </patternFill>
      </fill>
    </dxf>
    <dxf>
      <font>
        <color rgb="FF006100"/>
      </font>
      <fill>
        <patternFill>
          <bgColor rgb="FFC6EFCE"/>
        </patternFill>
      </fill>
    </dxf>
    <dxf>
      <font>
        <b/>
        <i val="0"/>
        <color theme="0"/>
      </font>
      <fill>
        <patternFill>
          <bgColor rgb="FFC0405D"/>
        </patternFill>
      </fill>
    </dxf>
    <dxf>
      <font>
        <color theme="1"/>
      </font>
      <border>
        <left style="thin">
          <color auto="1"/>
        </left>
        <right style="thin">
          <color auto="1"/>
        </right>
        <top style="thin">
          <color auto="1"/>
        </top>
        <bottom style="thin">
          <color auto="1"/>
        </bottom>
        <vertical/>
        <horizontal/>
      </border>
    </dxf>
    <dxf>
      <font>
        <color theme="1"/>
      </font>
    </dxf>
    <dxf>
      <font>
        <color theme="1"/>
      </font>
      <border>
        <left style="thin">
          <color theme="1"/>
        </left>
        <right style="thin">
          <color theme="1"/>
        </right>
        <top style="thin">
          <color theme="1"/>
        </top>
        <bottom style="thin">
          <color theme="1"/>
        </bottom>
        <vertical/>
        <horizontal/>
      </border>
    </dxf>
  </dxfs>
  <tableStyles count="0" defaultTableStyle="TableStyleMedium2" defaultPivotStyle="PivotStyleLight16"/>
  <colors>
    <mruColors>
      <color rgb="FF0238A7"/>
      <color rgb="FFCCECFF"/>
      <color rgb="FFFFFFCC"/>
      <color rgb="FF0273EA"/>
      <color rgb="FF0FAF8F"/>
      <color rgb="FFC0405D"/>
      <color rgb="FFD9410A"/>
      <color rgb="FFF0D2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312737</xdr:colOff>
      <xdr:row>1</xdr:row>
      <xdr:rowOff>264242</xdr:rowOff>
    </xdr:from>
    <xdr:to>
      <xdr:col>19</xdr:col>
      <xdr:colOff>980283</xdr:colOff>
      <xdr:row>2</xdr:row>
      <xdr:rowOff>411908</xdr:rowOff>
    </xdr:to>
    <xdr:pic>
      <xdr:nvPicPr>
        <xdr:cNvPr id="5" name="Picture 4">
          <a:extLst>
            <a:ext uri="{FF2B5EF4-FFF2-40B4-BE49-F238E27FC236}">
              <a16:creationId xmlns:a16="http://schemas.microsoft.com/office/drawing/2014/main" id="{713A4032-AE2C-F557-F6E9-9992483534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48675" y="561898"/>
          <a:ext cx="2929732" cy="69535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83C1C-68F6-427B-AE7F-F4767F5E9E0E}">
  <sheetPr>
    <pageSetUpPr autoPageBreaks="0"/>
  </sheetPr>
  <dimension ref="A1:AV79"/>
  <sheetViews>
    <sheetView showGridLines="0" tabSelected="1" zoomScale="63" zoomScaleNormal="63" workbookViewId="0">
      <selection activeCell="M16" sqref="M16:M17"/>
    </sheetView>
  </sheetViews>
  <sheetFormatPr defaultRowHeight="15"/>
  <cols>
    <col min="2" max="2" width="3.42578125" customWidth="1"/>
    <col min="3" max="3" width="16.5703125" style="1" customWidth="1"/>
    <col min="4" max="4" width="24.5703125" style="1" customWidth="1"/>
    <col min="5" max="5" width="46.5703125" style="1" bestFit="1" customWidth="1"/>
    <col min="6" max="6" width="32.42578125" style="1" customWidth="1"/>
    <col min="7" max="7" width="38.7109375" style="2" customWidth="1"/>
    <col min="8" max="8" width="35.7109375" style="1" customWidth="1"/>
    <col min="9" max="9" width="15.28515625" style="34" customWidth="1"/>
    <col min="10" max="10" width="4.140625" style="34" customWidth="1"/>
    <col min="11" max="11" width="4.85546875" customWidth="1"/>
    <col min="12" max="12" width="0.85546875" customWidth="1"/>
    <col min="13" max="13" width="28.7109375" customWidth="1"/>
    <col min="14" max="14" width="20.7109375" customWidth="1"/>
    <col min="15" max="19" width="16.28515625" customWidth="1"/>
    <col min="20" max="20" width="20.7109375" customWidth="1"/>
    <col min="30" max="30" width="0" hidden="1" customWidth="1"/>
    <col min="31" max="34" width="9.140625" hidden="1" customWidth="1"/>
    <col min="35" max="35" width="0" hidden="1" customWidth="1"/>
  </cols>
  <sheetData>
    <row r="1" spans="1:48" ht="23.45" customHeight="1">
      <c r="A1" s="63"/>
      <c r="B1" s="194" t="s">
        <v>25</v>
      </c>
      <c r="C1" s="194"/>
      <c r="D1" s="194"/>
      <c r="E1" s="194"/>
      <c r="F1" s="194"/>
      <c r="G1" s="194"/>
      <c r="H1" s="194"/>
      <c r="I1" s="194"/>
      <c r="J1" s="64"/>
      <c r="K1" s="63"/>
      <c r="L1" s="63"/>
      <c r="M1" s="63"/>
      <c r="N1" s="63"/>
      <c r="O1" s="63"/>
      <c r="P1" s="63"/>
      <c r="Q1" s="63"/>
      <c r="R1" s="196" t="s">
        <v>78</v>
      </c>
      <c r="S1" s="196"/>
      <c r="T1" s="196"/>
      <c r="U1" s="63"/>
      <c r="V1" s="63"/>
      <c r="W1" s="63"/>
      <c r="X1" s="63"/>
      <c r="Y1" s="63"/>
      <c r="Z1" s="63"/>
      <c r="AA1" s="63"/>
      <c r="AB1" s="63"/>
      <c r="AC1" s="63"/>
      <c r="AD1" s="42"/>
      <c r="AE1" s="42"/>
      <c r="AF1" s="42"/>
      <c r="AG1" s="42"/>
      <c r="AH1" s="42"/>
      <c r="AI1" s="42"/>
      <c r="AJ1" s="42"/>
      <c r="AK1" s="42"/>
      <c r="AL1" s="42"/>
      <c r="AM1" s="42"/>
    </row>
    <row r="2" spans="1:48" ht="42.6" customHeight="1">
      <c r="A2" s="63"/>
      <c r="B2" s="194"/>
      <c r="C2" s="194"/>
      <c r="D2" s="194"/>
      <c r="E2" s="194"/>
      <c r="F2" s="194"/>
      <c r="G2" s="194"/>
      <c r="H2" s="194"/>
      <c r="I2" s="194"/>
      <c r="J2" s="64"/>
      <c r="K2" s="63"/>
      <c r="L2" s="63"/>
      <c r="M2" s="63"/>
      <c r="N2" s="63"/>
      <c r="O2" s="69"/>
      <c r="P2" s="69"/>
      <c r="Q2" s="63"/>
      <c r="R2" s="196"/>
      <c r="S2" s="196"/>
      <c r="T2" s="196"/>
      <c r="U2" s="63"/>
      <c r="V2" s="63"/>
      <c r="W2" s="63"/>
      <c r="X2" s="63"/>
      <c r="Y2" s="63"/>
      <c r="Z2" s="63"/>
      <c r="AA2" s="63"/>
      <c r="AB2" s="63"/>
      <c r="AC2" s="63"/>
      <c r="AD2" s="42"/>
      <c r="AE2" s="42"/>
      <c r="AF2" s="42"/>
      <c r="AG2" s="42"/>
      <c r="AH2" s="42"/>
      <c r="AI2" s="42"/>
      <c r="AJ2" s="42"/>
      <c r="AK2" s="42"/>
      <c r="AL2" s="42"/>
      <c r="AM2" s="42"/>
    </row>
    <row r="3" spans="1:48" ht="42.6" customHeight="1">
      <c r="A3" s="63"/>
      <c r="B3" s="194"/>
      <c r="C3" s="194"/>
      <c r="D3" s="194"/>
      <c r="E3" s="194"/>
      <c r="F3" s="194"/>
      <c r="G3" s="194"/>
      <c r="H3" s="194"/>
      <c r="I3" s="194"/>
      <c r="J3" s="64"/>
      <c r="K3" s="63"/>
      <c r="L3" s="63"/>
      <c r="M3" s="63"/>
      <c r="N3" s="63"/>
      <c r="O3" s="69"/>
      <c r="P3" s="69"/>
      <c r="Q3" s="63"/>
      <c r="R3" s="82"/>
      <c r="S3" s="82"/>
      <c r="T3" s="82"/>
      <c r="U3" s="63"/>
      <c r="V3" s="63"/>
      <c r="W3" s="63"/>
      <c r="X3" s="63"/>
      <c r="Y3" s="63"/>
      <c r="Z3" s="63"/>
      <c r="AA3" s="63"/>
      <c r="AB3" s="63"/>
      <c r="AC3" s="63"/>
      <c r="AD3" s="42"/>
      <c r="AE3" s="42"/>
      <c r="AF3" s="42"/>
      <c r="AG3" s="42"/>
      <c r="AH3" s="42"/>
      <c r="AI3" s="42"/>
      <c r="AJ3" s="42"/>
      <c r="AK3" s="42"/>
      <c r="AL3" s="42"/>
      <c r="AM3" s="42"/>
    </row>
    <row r="4" spans="1:48" s="42" customFormat="1" ht="42.95" customHeight="1">
      <c r="B4" s="65"/>
      <c r="C4" s="65"/>
      <c r="D4" s="65"/>
      <c r="E4" s="65"/>
      <c r="F4" s="65"/>
      <c r="G4" s="65"/>
      <c r="H4" s="65"/>
      <c r="I4" s="65"/>
      <c r="J4" s="43"/>
    </row>
    <row r="5" spans="1:48" ht="18" customHeight="1">
      <c r="A5" s="42"/>
      <c r="J5" s="57"/>
      <c r="K5" s="61"/>
      <c r="L5" s="61"/>
      <c r="M5" s="27"/>
      <c r="N5" s="21"/>
      <c r="O5" s="91">
        <f>SUM(O7:O24)</f>
        <v>0</v>
      </c>
      <c r="P5" s="92">
        <f>SUM(P7:P24)</f>
        <v>0</v>
      </c>
      <c r="Q5" s="93">
        <f>SUM(Q7:Q24)</f>
        <v>0</v>
      </c>
      <c r="R5" s="94">
        <f>SUM(R7:R24)</f>
        <v>0</v>
      </c>
      <c r="S5" s="95">
        <f>SUM(S7:S24)</f>
        <v>0</v>
      </c>
      <c r="T5" s="22">
        <f>SUM(O5:S5)</f>
        <v>0</v>
      </c>
      <c r="U5" s="90" t="str">
        <f>IF(N26&lt;&gt;T5,"Does not Match Total of Value Column","")</f>
        <v/>
      </c>
      <c r="V5" s="56"/>
      <c r="W5" s="56"/>
      <c r="X5" s="56"/>
      <c r="Y5" s="56"/>
      <c r="Z5" s="56"/>
      <c r="AA5" s="56"/>
      <c r="AB5" s="56"/>
      <c r="AC5" s="56"/>
      <c r="AD5" s="56"/>
      <c r="AE5" s="44"/>
      <c r="AF5" s="44"/>
      <c r="AG5" s="44"/>
      <c r="AH5" s="44"/>
      <c r="AI5" s="42"/>
      <c r="AJ5" s="42"/>
      <c r="AK5" s="42"/>
      <c r="AL5" s="42"/>
      <c r="AM5" s="42"/>
    </row>
    <row r="6" spans="1:48" ht="36" customHeight="1">
      <c r="A6" s="42"/>
      <c r="B6" s="23"/>
      <c r="C6" s="74" t="s">
        <v>3</v>
      </c>
      <c r="D6" s="74" t="s">
        <v>13</v>
      </c>
      <c r="E6" s="74" t="s">
        <v>18</v>
      </c>
      <c r="F6" s="74" t="s">
        <v>4</v>
      </c>
      <c r="G6" s="75" t="s">
        <v>2</v>
      </c>
      <c r="H6" s="74" t="s">
        <v>16</v>
      </c>
      <c r="I6" s="35"/>
      <c r="J6" s="58"/>
      <c r="K6" s="53"/>
      <c r="L6" s="168" t="s">
        <v>30</v>
      </c>
      <c r="M6" s="168"/>
      <c r="N6" s="41" t="s">
        <v>31</v>
      </c>
      <c r="O6" s="102" t="s">
        <v>26</v>
      </c>
      <c r="P6" s="103" t="s">
        <v>27</v>
      </c>
      <c r="Q6" s="104" t="s">
        <v>89</v>
      </c>
      <c r="R6" s="105" t="s">
        <v>29</v>
      </c>
      <c r="S6" s="106" t="s">
        <v>28</v>
      </c>
      <c r="T6" s="107" t="s">
        <v>38</v>
      </c>
      <c r="U6" s="56"/>
      <c r="V6" s="56"/>
      <c r="W6" s="56"/>
      <c r="X6" s="56"/>
      <c r="Y6" s="56"/>
      <c r="Z6" s="56"/>
      <c r="AA6" s="56"/>
      <c r="AB6" s="56"/>
      <c r="AC6" s="56"/>
      <c r="AD6" s="56"/>
      <c r="AE6" s="44"/>
      <c r="AF6" s="44"/>
      <c r="AG6" s="44"/>
      <c r="AH6" s="44"/>
      <c r="AI6" s="44"/>
      <c r="AJ6" s="44"/>
      <c r="AK6" s="44"/>
      <c r="AL6" s="44"/>
      <c r="AM6" s="44"/>
      <c r="AN6" s="23"/>
      <c r="AO6" s="23"/>
      <c r="AP6" s="23"/>
      <c r="AQ6" s="23"/>
      <c r="AR6" s="23"/>
      <c r="AS6" s="23"/>
      <c r="AT6" s="23"/>
      <c r="AU6" s="23"/>
      <c r="AV6" s="23"/>
    </row>
    <row r="7" spans="1:48" ht="36" customHeight="1">
      <c r="A7" s="42"/>
      <c r="B7" s="23"/>
      <c r="C7" s="108" t="s">
        <v>0</v>
      </c>
      <c r="D7" s="198" t="s">
        <v>14</v>
      </c>
      <c r="E7" s="198" t="s">
        <v>36</v>
      </c>
      <c r="F7" s="108" t="s">
        <v>1</v>
      </c>
      <c r="G7" s="102" t="s">
        <v>86</v>
      </c>
      <c r="H7" s="91">
        <f>+O5</f>
        <v>0</v>
      </c>
      <c r="I7" s="36"/>
      <c r="J7" s="59"/>
      <c r="K7" s="53"/>
      <c r="L7" s="98" t="s">
        <v>80</v>
      </c>
      <c r="M7" s="99"/>
      <c r="N7" s="76">
        <v>0</v>
      </c>
      <c r="O7" s="77">
        <v>0</v>
      </c>
      <c r="P7" s="77">
        <v>0</v>
      </c>
      <c r="Q7" s="77">
        <v>0</v>
      </c>
      <c r="R7" s="78">
        <v>0</v>
      </c>
      <c r="S7" s="77">
        <v>0</v>
      </c>
      <c r="T7" s="101">
        <f t="shared" ref="T7:T24" si="0">N7-SUM(O7:R7)-S7</f>
        <v>0</v>
      </c>
      <c r="U7" s="25" t="str">
        <f>IF(AND(SUM(O7:R7)&gt;0,S7&gt;0),"",IF(OR(N7&lt;0,AND(T7&lt;&gt;0,S7&gt;0)),"*Will not need to be allocated when equity in asset is less than asset value",""))</f>
        <v/>
      </c>
      <c r="V7" s="56"/>
      <c r="W7" s="56"/>
      <c r="X7" s="56"/>
      <c r="Y7" s="56"/>
      <c r="Z7" s="56"/>
      <c r="AA7" s="56"/>
      <c r="AB7" s="56"/>
      <c r="AC7" s="56"/>
      <c r="AD7" s="56"/>
      <c r="AE7" s="44"/>
      <c r="AF7" s="44"/>
      <c r="AG7" s="44"/>
      <c r="AH7" s="44"/>
      <c r="AI7" s="44"/>
      <c r="AJ7" s="44"/>
      <c r="AK7" s="44"/>
      <c r="AL7" s="44"/>
      <c r="AM7" s="44"/>
      <c r="AN7" s="23"/>
      <c r="AO7" s="23"/>
      <c r="AP7" s="23"/>
      <c r="AQ7" s="23"/>
      <c r="AR7" s="23"/>
      <c r="AS7" s="23"/>
      <c r="AT7" s="23"/>
      <c r="AU7" s="23"/>
      <c r="AV7" s="23"/>
    </row>
    <row r="8" spans="1:48" ht="36" customHeight="1">
      <c r="A8" s="42"/>
      <c r="B8" s="23"/>
      <c r="C8" s="109" t="s">
        <v>5</v>
      </c>
      <c r="D8" s="198"/>
      <c r="E8" s="198"/>
      <c r="F8" s="109" t="s">
        <v>6</v>
      </c>
      <c r="G8" s="103" t="s">
        <v>87</v>
      </c>
      <c r="H8" s="92">
        <f>+P5</f>
        <v>0</v>
      </c>
      <c r="I8" s="36"/>
      <c r="J8" s="59"/>
      <c r="K8" s="53"/>
      <c r="L8" s="98" t="s">
        <v>81</v>
      </c>
      <c r="M8" s="99"/>
      <c r="N8" s="79">
        <v>0</v>
      </c>
      <c r="O8" s="80">
        <v>0</v>
      </c>
      <c r="P8" s="80">
        <v>0</v>
      </c>
      <c r="Q8" s="80">
        <v>0</v>
      </c>
      <c r="R8" s="81">
        <v>0</v>
      </c>
      <c r="S8" s="80">
        <v>0</v>
      </c>
      <c r="T8" s="22">
        <f t="shared" si="0"/>
        <v>0</v>
      </c>
      <c r="U8" s="25" t="str">
        <f t="shared" ref="U8:U24" si="1">IF(AND(SUM(O8:R8)&gt;0,S8&gt;0),"",IF(OR(N8&lt;0,AND(T8&lt;&gt;0,S8&gt;0)),"*Will not need to be allocated when equity in asset is less than asset value",""))</f>
        <v/>
      </c>
      <c r="V8" s="56"/>
      <c r="W8" s="56"/>
      <c r="X8" s="56"/>
      <c r="Y8" s="56"/>
      <c r="Z8" s="56"/>
      <c r="AA8" s="56"/>
      <c r="AB8" s="56"/>
      <c r="AC8" s="56"/>
      <c r="AD8" s="56"/>
      <c r="AE8" s="44"/>
      <c r="AF8" s="44"/>
      <c r="AG8" s="44"/>
      <c r="AH8" s="44"/>
      <c r="AI8" s="44"/>
      <c r="AJ8" s="44"/>
      <c r="AK8" s="44"/>
      <c r="AL8" s="44"/>
      <c r="AM8" s="44"/>
      <c r="AN8" s="23"/>
      <c r="AO8" s="23"/>
      <c r="AP8" s="23"/>
      <c r="AQ8" s="23"/>
      <c r="AR8" s="23"/>
      <c r="AS8" s="23"/>
      <c r="AT8" s="23"/>
      <c r="AU8" s="23"/>
      <c r="AV8" s="23"/>
    </row>
    <row r="9" spans="1:48" ht="36" customHeight="1">
      <c r="A9" s="42"/>
      <c r="B9" s="23"/>
      <c r="C9" s="110" t="s">
        <v>7</v>
      </c>
      <c r="D9" s="198"/>
      <c r="E9" s="198"/>
      <c r="F9" s="110" t="s">
        <v>8</v>
      </c>
      <c r="G9" s="104" t="s">
        <v>9</v>
      </c>
      <c r="H9" s="93">
        <f>+Q5</f>
        <v>0</v>
      </c>
      <c r="I9" s="36"/>
      <c r="J9" s="59"/>
      <c r="K9" s="53"/>
      <c r="L9" s="96" t="s">
        <v>82</v>
      </c>
      <c r="M9" s="97"/>
      <c r="N9" s="79">
        <v>0</v>
      </c>
      <c r="O9" s="80">
        <v>0</v>
      </c>
      <c r="P9" s="80">
        <v>0</v>
      </c>
      <c r="Q9" s="80">
        <v>0</v>
      </c>
      <c r="R9" s="81">
        <v>0</v>
      </c>
      <c r="S9" s="80">
        <v>0</v>
      </c>
      <c r="T9" s="22">
        <f t="shared" si="0"/>
        <v>0</v>
      </c>
      <c r="U9" s="25" t="str">
        <f t="shared" si="1"/>
        <v/>
      </c>
      <c r="V9" s="56"/>
      <c r="W9" s="56"/>
      <c r="X9" s="56"/>
      <c r="Y9" s="56"/>
      <c r="Z9" s="56"/>
      <c r="AA9" s="56"/>
      <c r="AB9" s="56"/>
      <c r="AC9" s="56"/>
      <c r="AD9" s="56"/>
      <c r="AE9" s="44"/>
      <c r="AF9" s="44"/>
      <c r="AG9" s="44"/>
      <c r="AH9" s="44"/>
      <c r="AI9" s="44"/>
      <c r="AJ9" s="44"/>
      <c r="AK9" s="44"/>
      <c r="AL9" s="44"/>
      <c r="AM9" s="44"/>
      <c r="AN9" s="23"/>
      <c r="AO9" s="23"/>
      <c r="AP9" s="23"/>
      <c r="AQ9" s="23"/>
      <c r="AR9" s="23"/>
      <c r="AS9" s="23"/>
      <c r="AT9" s="23"/>
      <c r="AU9" s="23"/>
      <c r="AV9" s="23"/>
    </row>
    <row r="10" spans="1:48" ht="36" customHeight="1">
      <c r="A10" s="42"/>
      <c r="B10" s="23"/>
      <c r="C10" s="111" t="s">
        <v>10</v>
      </c>
      <c r="D10" s="199" t="s">
        <v>15</v>
      </c>
      <c r="E10" s="199" t="s">
        <v>17</v>
      </c>
      <c r="F10" s="111" t="s">
        <v>11</v>
      </c>
      <c r="G10" s="106" t="s">
        <v>85</v>
      </c>
      <c r="H10" s="95">
        <f>+S5</f>
        <v>0</v>
      </c>
      <c r="I10" s="37"/>
      <c r="J10" s="60"/>
      <c r="K10" s="53"/>
      <c r="L10" s="96" t="s">
        <v>83</v>
      </c>
      <c r="M10" s="97"/>
      <c r="N10" s="79">
        <v>0</v>
      </c>
      <c r="O10" s="80">
        <v>0</v>
      </c>
      <c r="P10" s="80">
        <v>0</v>
      </c>
      <c r="Q10" s="80">
        <v>0</v>
      </c>
      <c r="R10" s="81">
        <v>0</v>
      </c>
      <c r="S10" s="80">
        <v>0</v>
      </c>
      <c r="T10" s="22">
        <f t="shared" si="0"/>
        <v>0</v>
      </c>
      <c r="U10" s="25" t="str">
        <f t="shared" si="1"/>
        <v/>
      </c>
      <c r="V10" s="56"/>
      <c r="W10" s="56"/>
      <c r="X10" s="56"/>
      <c r="Y10" s="56"/>
      <c r="Z10" s="56"/>
      <c r="AA10" s="56"/>
      <c r="AB10" s="56"/>
      <c r="AC10" s="56"/>
      <c r="AD10" s="56"/>
      <c r="AE10" s="44"/>
      <c r="AF10" s="44"/>
      <c r="AG10" s="44"/>
      <c r="AH10" s="44"/>
      <c r="AI10" s="44"/>
      <c r="AJ10" s="44"/>
      <c r="AK10" s="44"/>
      <c r="AL10" s="44"/>
      <c r="AM10" s="44"/>
      <c r="AN10" s="23"/>
      <c r="AO10" s="23"/>
      <c r="AP10" s="23"/>
      <c r="AQ10" s="23"/>
      <c r="AR10" s="23"/>
      <c r="AS10" s="23"/>
      <c r="AT10" s="23"/>
      <c r="AU10" s="23"/>
      <c r="AV10" s="23"/>
    </row>
    <row r="11" spans="1:48" ht="42.75">
      <c r="A11" s="42"/>
      <c r="B11" s="23"/>
      <c r="C11" s="112" t="s">
        <v>12</v>
      </c>
      <c r="D11" s="199"/>
      <c r="E11" s="199"/>
      <c r="F11" s="112" t="s">
        <v>35</v>
      </c>
      <c r="G11" s="105" t="s">
        <v>84</v>
      </c>
      <c r="H11" s="94">
        <f>+R5</f>
        <v>0</v>
      </c>
      <c r="I11" s="36"/>
      <c r="J11" s="59"/>
      <c r="K11" s="53"/>
      <c r="L11" s="96"/>
      <c r="M11" s="97"/>
      <c r="N11" s="79">
        <v>0</v>
      </c>
      <c r="O11" s="80">
        <v>0</v>
      </c>
      <c r="P11" s="80">
        <v>0</v>
      </c>
      <c r="Q11" s="80">
        <v>0</v>
      </c>
      <c r="R11" s="81">
        <v>0</v>
      </c>
      <c r="S11" s="80">
        <v>0</v>
      </c>
      <c r="T11" s="22">
        <f t="shared" si="0"/>
        <v>0</v>
      </c>
      <c r="U11" s="25" t="str">
        <f t="shared" si="1"/>
        <v/>
      </c>
      <c r="V11" s="56"/>
      <c r="W11" s="56"/>
      <c r="X11" s="56"/>
      <c r="Y11" s="56"/>
      <c r="Z11" s="56"/>
      <c r="AA11" s="56"/>
      <c r="AB11" s="56"/>
      <c r="AC11" s="56"/>
      <c r="AD11" s="56"/>
      <c r="AE11" s="44"/>
      <c r="AF11" s="44"/>
      <c r="AG11" s="44"/>
      <c r="AH11" s="44"/>
      <c r="AI11" s="44"/>
      <c r="AJ11" s="44"/>
      <c r="AK11" s="44"/>
      <c r="AL11" s="44"/>
      <c r="AM11" s="44"/>
      <c r="AN11" s="23"/>
      <c r="AO11" s="23"/>
      <c r="AP11" s="23"/>
      <c r="AQ11" s="23"/>
      <c r="AR11" s="23"/>
      <c r="AS11" s="23"/>
      <c r="AT11" s="23"/>
      <c r="AU11" s="23"/>
      <c r="AV11" s="23"/>
    </row>
    <row r="12" spans="1:48" ht="18" customHeight="1">
      <c r="A12" s="42"/>
      <c r="B12" s="23"/>
      <c r="C12" s="27"/>
      <c r="D12" s="27"/>
      <c r="E12" s="27"/>
      <c r="F12" s="27"/>
      <c r="G12" s="28"/>
      <c r="H12" s="27"/>
      <c r="I12" s="38"/>
      <c r="J12" s="49"/>
      <c r="K12" s="53"/>
      <c r="L12" s="98"/>
      <c r="M12" s="173"/>
      <c r="N12" s="185">
        <v>0</v>
      </c>
      <c r="O12" s="177">
        <v>0</v>
      </c>
      <c r="P12" s="177">
        <v>0</v>
      </c>
      <c r="Q12" s="177">
        <v>0</v>
      </c>
      <c r="R12" s="177">
        <v>0</v>
      </c>
      <c r="S12" s="177">
        <v>0</v>
      </c>
      <c r="T12" s="183">
        <f t="shared" si="0"/>
        <v>0</v>
      </c>
      <c r="U12" s="175" t="str">
        <f t="shared" si="1"/>
        <v/>
      </c>
      <c r="V12" s="176"/>
      <c r="W12" s="176"/>
      <c r="X12" s="176"/>
      <c r="Y12" s="176"/>
      <c r="Z12" s="176"/>
      <c r="AA12" s="176"/>
      <c r="AB12" s="176"/>
      <c r="AC12" s="176"/>
      <c r="AD12" s="176"/>
      <c r="AE12" s="44"/>
      <c r="AF12" s="44"/>
      <c r="AG12" s="44"/>
      <c r="AH12" s="44"/>
      <c r="AI12" s="44"/>
      <c r="AJ12" s="44"/>
      <c r="AK12" s="44"/>
      <c r="AL12" s="44"/>
      <c r="AM12" s="44"/>
      <c r="AN12" s="23"/>
      <c r="AO12" s="23"/>
      <c r="AP12" s="23"/>
      <c r="AQ12" s="23"/>
      <c r="AR12" s="23"/>
      <c r="AS12" s="23"/>
      <c r="AT12" s="23"/>
      <c r="AU12" s="23"/>
      <c r="AV12" s="23"/>
    </row>
    <row r="13" spans="1:48" ht="18" customHeight="1">
      <c r="A13" s="42"/>
      <c r="B13" s="23"/>
      <c r="C13" s="27"/>
      <c r="D13" s="26" t="s">
        <v>19</v>
      </c>
      <c r="E13" s="72">
        <f>AH13/100</f>
        <v>0.01</v>
      </c>
      <c r="F13" s="27"/>
      <c r="G13" s="28"/>
      <c r="H13" s="27"/>
      <c r="I13" s="38"/>
      <c r="J13" s="49"/>
      <c r="K13" s="53"/>
      <c r="L13" s="100"/>
      <c r="M13" s="174"/>
      <c r="N13" s="186"/>
      <c r="O13" s="178"/>
      <c r="P13" s="178"/>
      <c r="Q13" s="178"/>
      <c r="R13" s="178"/>
      <c r="S13" s="178"/>
      <c r="T13" s="184"/>
      <c r="U13" s="175"/>
      <c r="V13" s="176"/>
      <c r="W13" s="176"/>
      <c r="X13" s="176"/>
      <c r="Y13" s="176"/>
      <c r="Z13" s="176"/>
      <c r="AA13" s="176"/>
      <c r="AB13" s="176"/>
      <c r="AC13" s="176"/>
      <c r="AD13" s="176"/>
      <c r="AE13" s="46">
        <f>IF(SUM(H7:H11)=0,0,SUM(H7:H9)/SUM(H7:H11))</f>
        <v>0</v>
      </c>
      <c r="AF13" s="47">
        <f>ROUNDDOWN(AE13*100,0)</f>
        <v>0</v>
      </c>
      <c r="AG13" s="47">
        <f>(AE13*100)-AF13</f>
        <v>0</v>
      </c>
      <c r="AH13" s="47">
        <f>+AF13+IF(RANK(AG13,$AG$13:$AG$14,0)&lt;=(100-SUM($AF$13:$AF$14)),1,0)</f>
        <v>1</v>
      </c>
      <c r="AI13" s="44"/>
      <c r="AJ13" s="44"/>
      <c r="AK13" s="44"/>
      <c r="AL13" s="44"/>
      <c r="AM13" s="44"/>
      <c r="AN13" s="23"/>
      <c r="AO13" s="23"/>
      <c r="AP13" s="23"/>
      <c r="AQ13" s="23"/>
      <c r="AR13" s="23"/>
      <c r="AS13" s="23"/>
      <c r="AT13" s="23"/>
      <c r="AU13" s="23"/>
      <c r="AV13" s="23"/>
    </row>
    <row r="14" spans="1:48" ht="18" customHeight="1">
      <c r="A14" s="42"/>
      <c r="B14" s="23"/>
      <c r="C14" s="27"/>
      <c r="D14" s="40" t="s">
        <v>15</v>
      </c>
      <c r="E14" s="71">
        <f>AH14/100</f>
        <v>0.01</v>
      </c>
      <c r="F14" s="29"/>
      <c r="G14" s="30"/>
      <c r="H14" s="27"/>
      <c r="I14" s="38"/>
      <c r="J14" s="49"/>
      <c r="K14" s="53"/>
      <c r="L14" s="171"/>
      <c r="M14" s="173"/>
      <c r="N14" s="185">
        <v>0</v>
      </c>
      <c r="O14" s="177">
        <v>0</v>
      </c>
      <c r="P14" s="177">
        <v>0</v>
      </c>
      <c r="Q14" s="177">
        <v>0</v>
      </c>
      <c r="R14" s="177">
        <v>0</v>
      </c>
      <c r="S14" s="179">
        <v>0</v>
      </c>
      <c r="T14" s="181">
        <f t="shared" si="0"/>
        <v>0</v>
      </c>
      <c r="U14" s="175" t="str">
        <f t="shared" si="1"/>
        <v/>
      </c>
      <c r="V14" s="176"/>
      <c r="W14" s="176"/>
      <c r="X14" s="176"/>
      <c r="Y14" s="176"/>
      <c r="Z14" s="176"/>
      <c r="AA14" s="176"/>
      <c r="AB14" s="176"/>
      <c r="AC14" s="176"/>
      <c r="AD14" s="176"/>
      <c r="AE14" s="46">
        <f>IF(SUM(H7:H11)=0,0,SUM(H10:H11)/SUM(H7:H11))</f>
        <v>0</v>
      </c>
      <c r="AF14" s="47">
        <f>ROUNDDOWN(AE14*100,0)</f>
        <v>0</v>
      </c>
      <c r="AG14" s="47">
        <f>(AE14*100)-AF14</f>
        <v>0</v>
      </c>
      <c r="AH14" s="47">
        <f>+AF14+IF(RANK(AG14,$AG$13:$AG$14,0)&lt;=(100-SUM($AF$13:$AF$14)),1,0)</f>
        <v>1</v>
      </c>
      <c r="AI14" s="44"/>
      <c r="AJ14" s="44"/>
      <c r="AK14" s="44"/>
      <c r="AL14" s="44"/>
      <c r="AM14" s="44"/>
      <c r="AN14" s="23"/>
      <c r="AO14" s="23"/>
      <c r="AP14" s="23"/>
      <c r="AQ14" s="23"/>
      <c r="AR14" s="23"/>
      <c r="AS14" s="23"/>
      <c r="AT14" s="23"/>
      <c r="AU14" s="23"/>
      <c r="AV14" s="23"/>
    </row>
    <row r="15" spans="1:48" ht="18" customHeight="1">
      <c r="A15" s="42"/>
      <c r="B15" s="23"/>
      <c r="C15" s="27"/>
      <c r="D15" s="32"/>
      <c r="E15" s="39"/>
      <c r="F15" s="29"/>
      <c r="G15" s="30"/>
      <c r="H15" s="27"/>
      <c r="I15" s="38"/>
      <c r="J15" s="49"/>
      <c r="K15" s="53"/>
      <c r="L15" s="172"/>
      <c r="M15" s="174"/>
      <c r="N15" s="186"/>
      <c r="O15" s="178"/>
      <c r="P15" s="178"/>
      <c r="Q15" s="178"/>
      <c r="R15" s="178"/>
      <c r="S15" s="180"/>
      <c r="T15" s="182"/>
      <c r="U15" s="175"/>
      <c r="V15" s="176"/>
      <c r="W15" s="176"/>
      <c r="X15" s="176"/>
      <c r="Y15" s="176"/>
      <c r="Z15" s="176"/>
      <c r="AA15" s="176"/>
      <c r="AB15" s="176"/>
      <c r="AC15" s="176"/>
      <c r="AD15" s="176"/>
      <c r="AE15" s="44"/>
      <c r="AF15" s="44">
        <f>100-SUM(AF13:AF14)</f>
        <v>100</v>
      </c>
      <c r="AG15" s="44"/>
      <c r="AH15" s="44"/>
      <c r="AI15" s="44"/>
      <c r="AJ15" s="44"/>
      <c r="AK15" s="44"/>
      <c r="AL15" s="44"/>
      <c r="AM15" s="44"/>
      <c r="AN15" s="23"/>
      <c r="AO15" s="23"/>
      <c r="AP15" s="23"/>
      <c r="AQ15" s="23"/>
      <c r="AR15" s="23"/>
      <c r="AS15" s="23"/>
      <c r="AT15" s="23"/>
      <c r="AU15" s="23"/>
      <c r="AV15" s="23"/>
    </row>
    <row r="16" spans="1:48" ht="18" customHeight="1">
      <c r="A16" s="42"/>
      <c r="B16" s="44"/>
      <c r="C16" s="49"/>
      <c r="D16" s="50"/>
      <c r="E16" s="51"/>
      <c r="F16" s="52"/>
      <c r="G16" s="50"/>
      <c r="H16" s="49"/>
      <c r="I16" s="49"/>
      <c r="J16" s="49"/>
      <c r="K16" s="53"/>
      <c r="L16" s="171"/>
      <c r="M16" s="173"/>
      <c r="N16" s="185">
        <v>0</v>
      </c>
      <c r="O16" s="177">
        <v>0</v>
      </c>
      <c r="P16" s="177">
        <v>0</v>
      </c>
      <c r="Q16" s="177">
        <v>0</v>
      </c>
      <c r="R16" s="177">
        <v>0</v>
      </c>
      <c r="S16" s="177">
        <v>0</v>
      </c>
      <c r="T16" s="183">
        <f t="shared" si="0"/>
        <v>0</v>
      </c>
      <c r="U16" s="175" t="str">
        <f t="shared" si="1"/>
        <v/>
      </c>
      <c r="V16" s="176"/>
      <c r="W16" s="176"/>
      <c r="X16" s="176"/>
      <c r="Y16" s="176"/>
      <c r="Z16" s="176"/>
      <c r="AA16" s="176"/>
      <c r="AB16" s="176"/>
      <c r="AC16" s="176"/>
      <c r="AD16" s="187"/>
      <c r="AE16" s="48">
        <f>IF(SUM($H$7:$H$9)=0,0,H7/SUM($H$7:$H$9))</f>
        <v>0</v>
      </c>
      <c r="AF16" s="47">
        <f>ROUNDDOWN(AE16*100,0)</f>
        <v>0</v>
      </c>
      <c r="AG16" s="47">
        <f>(AE16*100)-AF16</f>
        <v>0</v>
      </c>
      <c r="AH16" s="47">
        <f>+AF16+IF(RANK(AG16,$AG$16:$AG$18,0)&lt;=(100-SUM($AF$16:$AF$18)),1,0)</f>
        <v>1</v>
      </c>
      <c r="AI16" s="44"/>
      <c r="AJ16" s="44"/>
      <c r="AK16" s="44"/>
      <c r="AL16" s="44"/>
      <c r="AM16" s="44"/>
      <c r="AN16" s="23"/>
      <c r="AO16" s="23"/>
      <c r="AP16" s="23"/>
      <c r="AQ16" s="23"/>
      <c r="AR16" s="23"/>
      <c r="AS16" s="23"/>
      <c r="AT16" s="23"/>
      <c r="AU16" s="23"/>
      <c r="AV16" s="23"/>
    </row>
    <row r="17" spans="1:48" ht="18" customHeight="1">
      <c r="A17" s="42"/>
      <c r="B17" s="53"/>
      <c r="C17" s="54"/>
      <c r="D17" s="38"/>
      <c r="E17" s="38"/>
      <c r="F17" s="55"/>
      <c r="G17" s="32"/>
      <c r="H17" s="38"/>
      <c r="I17" s="38"/>
      <c r="J17" s="49"/>
      <c r="K17" s="53"/>
      <c r="L17" s="172"/>
      <c r="M17" s="174"/>
      <c r="N17" s="186"/>
      <c r="O17" s="178"/>
      <c r="P17" s="178"/>
      <c r="Q17" s="178"/>
      <c r="R17" s="178"/>
      <c r="S17" s="178"/>
      <c r="T17" s="184"/>
      <c r="U17" s="175"/>
      <c r="V17" s="176"/>
      <c r="W17" s="176"/>
      <c r="X17" s="176"/>
      <c r="Y17" s="176"/>
      <c r="Z17" s="176"/>
      <c r="AA17" s="176"/>
      <c r="AB17" s="176"/>
      <c r="AC17" s="176"/>
      <c r="AD17" s="187"/>
      <c r="AE17" s="48">
        <f>IF(SUM($H$7:$H$9)=0,0,H8/SUM($H$7:$H$9))</f>
        <v>0</v>
      </c>
      <c r="AF17" s="47">
        <f>ROUNDDOWN(AE17*100,0)</f>
        <v>0</v>
      </c>
      <c r="AG17" s="47">
        <f>(AE17*100)-AF17</f>
        <v>0</v>
      </c>
      <c r="AH17" s="47">
        <f>+AF17+IF(RANK(AG17,$AG$16:$AG$18,0)&lt;=(100-SUM($AF$16:$AF$18)),1,0)</f>
        <v>1</v>
      </c>
      <c r="AI17" s="44"/>
      <c r="AJ17" s="44"/>
      <c r="AK17" s="44"/>
      <c r="AL17" s="44"/>
      <c r="AM17" s="44"/>
      <c r="AN17" s="23"/>
      <c r="AO17" s="23"/>
      <c r="AP17" s="23"/>
      <c r="AQ17" s="23"/>
      <c r="AR17" s="23"/>
      <c r="AS17" s="23"/>
      <c r="AT17" s="23"/>
      <c r="AU17" s="23"/>
      <c r="AV17" s="23"/>
    </row>
    <row r="18" spans="1:48" ht="18" customHeight="1">
      <c r="A18" s="42"/>
      <c r="B18" s="23"/>
      <c r="C18" s="198" t="s">
        <v>19</v>
      </c>
      <c r="D18" s="198"/>
      <c r="E18" s="198"/>
      <c r="F18" s="29" t="s">
        <v>20</v>
      </c>
      <c r="G18" s="30" t="s">
        <v>21</v>
      </c>
      <c r="H18" s="27"/>
      <c r="I18" s="38"/>
      <c r="J18" s="49"/>
      <c r="K18" s="53"/>
      <c r="L18" s="171"/>
      <c r="M18" s="173"/>
      <c r="N18" s="185">
        <v>0</v>
      </c>
      <c r="O18" s="177">
        <v>0</v>
      </c>
      <c r="P18" s="177">
        <v>0</v>
      </c>
      <c r="Q18" s="177">
        <v>0</v>
      </c>
      <c r="R18" s="177">
        <v>0</v>
      </c>
      <c r="S18" s="179">
        <v>0</v>
      </c>
      <c r="T18" s="181">
        <f t="shared" si="0"/>
        <v>0</v>
      </c>
      <c r="U18" s="175" t="str">
        <f t="shared" si="1"/>
        <v/>
      </c>
      <c r="V18" s="176"/>
      <c r="W18" s="176"/>
      <c r="X18" s="176"/>
      <c r="Y18" s="176"/>
      <c r="Z18" s="176"/>
      <c r="AA18" s="176"/>
      <c r="AB18" s="176"/>
      <c r="AC18" s="176"/>
      <c r="AD18" s="176"/>
      <c r="AE18" s="48">
        <f>IF(SUM($H$7:$H$9)=0,0,H9/SUM($H$7:$H$9))</f>
        <v>0</v>
      </c>
      <c r="AF18" s="47">
        <f>ROUNDDOWN(AE18*100,0)</f>
        <v>0</v>
      </c>
      <c r="AG18" s="47">
        <f>(AE18*100)-AF18</f>
        <v>0</v>
      </c>
      <c r="AH18" s="47">
        <f>+AF18+IF(RANK(AG18,$AG$16:$AG$18,0)&lt;=(100-SUM($AF$16:$AF$18)),1,0)</f>
        <v>1</v>
      </c>
      <c r="AI18" s="44"/>
      <c r="AJ18" s="44"/>
      <c r="AK18" s="44"/>
      <c r="AL18" s="44"/>
      <c r="AM18" s="44"/>
      <c r="AN18" s="23"/>
      <c r="AO18" s="23"/>
      <c r="AP18" s="23"/>
      <c r="AQ18" s="23"/>
      <c r="AR18" s="23"/>
      <c r="AS18" s="23"/>
      <c r="AT18" s="23"/>
      <c r="AU18" s="23"/>
      <c r="AV18" s="23"/>
    </row>
    <row r="19" spans="1:48" ht="18" customHeight="1">
      <c r="A19" s="42"/>
      <c r="B19" s="23"/>
      <c r="C19" s="66" t="s">
        <v>0</v>
      </c>
      <c r="D19" s="66" t="s">
        <v>1</v>
      </c>
      <c r="E19" s="113">
        <f>+AH16/100</f>
        <v>0.01</v>
      </c>
      <c r="F19" s="84">
        <f>AE16*$E$23</f>
        <v>0</v>
      </c>
      <c r="G19" s="85">
        <f>F19*12</f>
        <v>0</v>
      </c>
      <c r="H19" s="27"/>
      <c r="I19" s="38"/>
      <c r="J19" s="49"/>
      <c r="K19" s="53"/>
      <c r="L19" s="172"/>
      <c r="M19" s="174"/>
      <c r="N19" s="186"/>
      <c r="O19" s="178"/>
      <c r="P19" s="178"/>
      <c r="Q19" s="178"/>
      <c r="R19" s="178"/>
      <c r="S19" s="180"/>
      <c r="T19" s="182"/>
      <c r="U19" s="175"/>
      <c r="V19" s="176"/>
      <c r="W19" s="176"/>
      <c r="X19" s="176"/>
      <c r="Y19" s="176"/>
      <c r="Z19" s="176"/>
      <c r="AA19" s="176"/>
      <c r="AB19" s="176"/>
      <c r="AC19" s="176"/>
      <c r="AD19" s="176"/>
      <c r="AE19" s="44"/>
      <c r="AF19" s="44">
        <f>100-SUM(AF16:AF18)</f>
        <v>100</v>
      </c>
      <c r="AG19" s="44"/>
      <c r="AH19" s="44"/>
      <c r="AI19" s="44"/>
      <c r="AJ19" s="44"/>
      <c r="AK19" s="44"/>
      <c r="AL19" s="44"/>
      <c r="AM19" s="44"/>
      <c r="AN19" s="23"/>
      <c r="AO19" s="23"/>
      <c r="AP19" s="23"/>
      <c r="AQ19" s="23"/>
      <c r="AR19" s="23"/>
      <c r="AS19" s="23"/>
      <c r="AT19" s="23"/>
      <c r="AU19" s="23"/>
      <c r="AV19" s="23"/>
    </row>
    <row r="20" spans="1:48" ht="18" customHeight="1">
      <c r="A20" s="42"/>
      <c r="B20" s="23"/>
      <c r="C20" s="67" t="s">
        <v>5</v>
      </c>
      <c r="D20" s="67" t="s">
        <v>6</v>
      </c>
      <c r="E20" s="73">
        <f>+AH17/100</f>
        <v>0.01</v>
      </c>
      <c r="F20" s="84">
        <f>AE17*$E$23</f>
        <v>0</v>
      </c>
      <c r="G20" s="85">
        <f>F20*12</f>
        <v>0</v>
      </c>
      <c r="H20" s="27"/>
      <c r="I20" s="38"/>
      <c r="J20" s="49"/>
      <c r="K20" s="53"/>
      <c r="L20" s="171"/>
      <c r="M20" s="173"/>
      <c r="N20" s="185">
        <v>0</v>
      </c>
      <c r="O20" s="177">
        <v>0</v>
      </c>
      <c r="P20" s="177">
        <v>0</v>
      </c>
      <c r="Q20" s="177">
        <v>0</v>
      </c>
      <c r="R20" s="177">
        <v>0</v>
      </c>
      <c r="S20" s="177">
        <v>0</v>
      </c>
      <c r="T20" s="183">
        <f t="shared" si="0"/>
        <v>0</v>
      </c>
      <c r="U20" s="175" t="str">
        <f t="shared" si="1"/>
        <v/>
      </c>
      <c r="V20" s="176"/>
      <c r="W20" s="176"/>
      <c r="X20" s="176"/>
      <c r="Y20" s="176"/>
      <c r="Z20" s="176"/>
      <c r="AA20" s="176"/>
      <c r="AB20" s="176"/>
      <c r="AC20" s="176"/>
      <c r="AD20" s="176"/>
      <c r="AE20" s="44"/>
      <c r="AF20" s="44"/>
      <c r="AG20" s="44"/>
      <c r="AH20" s="44"/>
      <c r="AI20" s="44"/>
      <c r="AJ20" s="44"/>
      <c r="AK20" s="44"/>
      <c r="AL20" s="44"/>
      <c r="AM20" s="44"/>
      <c r="AN20" s="23"/>
      <c r="AO20" s="23"/>
      <c r="AP20" s="23"/>
      <c r="AQ20" s="23"/>
      <c r="AR20" s="23"/>
      <c r="AS20" s="23"/>
      <c r="AT20" s="23"/>
      <c r="AU20" s="23"/>
      <c r="AV20" s="23"/>
    </row>
    <row r="21" spans="1:48" ht="18" customHeight="1">
      <c r="A21" s="42"/>
      <c r="B21" s="23"/>
      <c r="C21" s="68" t="s">
        <v>7</v>
      </c>
      <c r="D21" s="68" t="s">
        <v>8</v>
      </c>
      <c r="E21" s="73">
        <f>+AH18/100</f>
        <v>0.01</v>
      </c>
      <c r="F21" s="84">
        <f>AE18*$E$23</f>
        <v>0</v>
      </c>
      <c r="G21" s="85">
        <f>F21*12</f>
        <v>0</v>
      </c>
      <c r="H21" s="27"/>
      <c r="I21" s="38"/>
      <c r="J21" s="49"/>
      <c r="K21" s="53"/>
      <c r="L21" s="172"/>
      <c r="M21" s="174"/>
      <c r="N21" s="186"/>
      <c r="O21" s="178"/>
      <c r="P21" s="178"/>
      <c r="Q21" s="178"/>
      <c r="R21" s="178"/>
      <c r="S21" s="178"/>
      <c r="T21" s="184"/>
      <c r="U21" s="175"/>
      <c r="V21" s="176"/>
      <c r="W21" s="176"/>
      <c r="X21" s="176"/>
      <c r="Y21" s="176"/>
      <c r="Z21" s="176"/>
      <c r="AA21" s="176"/>
      <c r="AB21" s="176"/>
      <c r="AC21" s="176"/>
      <c r="AD21" s="176"/>
      <c r="AE21" s="44"/>
      <c r="AF21" s="44"/>
      <c r="AG21" s="44"/>
      <c r="AH21" s="44"/>
      <c r="AI21" s="44"/>
      <c r="AJ21" s="44"/>
      <c r="AK21" s="44"/>
      <c r="AL21" s="44"/>
      <c r="AM21" s="44"/>
      <c r="AN21" s="23"/>
      <c r="AO21" s="23"/>
      <c r="AP21" s="23"/>
      <c r="AQ21" s="23"/>
      <c r="AR21" s="23"/>
      <c r="AS21" s="23"/>
      <c r="AT21" s="23"/>
      <c r="AU21" s="23"/>
      <c r="AV21" s="23"/>
    </row>
    <row r="22" spans="1:48" ht="18" customHeight="1">
      <c r="A22" s="42"/>
      <c r="B22" s="23"/>
      <c r="C22" s="27"/>
      <c r="D22" s="27"/>
      <c r="E22" s="27"/>
      <c r="F22" s="27"/>
      <c r="G22" s="28"/>
      <c r="H22" s="27"/>
      <c r="I22" s="38"/>
      <c r="J22" s="49"/>
      <c r="K22" s="53"/>
      <c r="L22" s="171"/>
      <c r="M22" s="173"/>
      <c r="N22" s="185">
        <v>0</v>
      </c>
      <c r="O22" s="177">
        <v>0</v>
      </c>
      <c r="P22" s="177">
        <v>0</v>
      </c>
      <c r="Q22" s="177">
        <v>0</v>
      </c>
      <c r="R22" s="177">
        <v>0</v>
      </c>
      <c r="S22" s="177">
        <v>0</v>
      </c>
      <c r="T22" s="183">
        <f t="shared" si="0"/>
        <v>0</v>
      </c>
      <c r="U22" s="175" t="str">
        <f t="shared" si="1"/>
        <v/>
      </c>
      <c r="V22" s="176"/>
      <c r="W22" s="176"/>
      <c r="X22" s="176"/>
      <c r="Y22" s="176"/>
      <c r="Z22" s="176"/>
      <c r="AA22" s="176"/>
      <c r="AB22" s="176"/>
      <c r="AC22" s="176"/>
      <c r="AD22" s="176"/>
      <c r="AE22" s="44"/>
      <c r="AF22" s="44"/>
      <c r="AG22" s="44"/>
      <c r="AH22" s="44"/>
      <c r="AI22" s="44"/>
      <c r="AJ22" s="44"/>
      <c r="AK22" s="44"/>
      <c r="AL22" s="44"/>
      <c r="AM22" s="44"/>
      <c r="AN22" s="23"/>
      <c r="AO22" s="23"/>
      <c r="AP22" s="23"/>
      <c r="AQ22" s="23"/>
      <c r="AR22" s="23"/>
      <c r="AS22" s="23"/>
      <c r="AT22" s="23"/>
      <c r="AU22" s="23"/>
      <c r="AV22" s="23"/>
    </row>
    <row r="23" spans="1:48" ht="18" customHeight="1">
      <c r="A23" s="42"/>
      <c r="B23" s="23"/>
      <c r="C23" s="200" t="s">
        <v>20</v>
      </c>
      <c r="D23" s="24" t="s">
        <v>40</v>
      </c>
      <c r="E23" s="79">
        <v>0</v>
      </c>
      <c r="F23" s="27"/>
      <c r="G23" s="28"/>
      <c r="H23" s="27"/>
      <c r="I23" s="38"/>
      <c r="J23" s="49"/>
      <c r="K23" s="53"/>
      <c r="L23" s="172"/>
      <c r="M23" s="174"/>
      <c r="N23" s="192"/>
      <c r="O23" s="191"/>
      <c r="P23" s="191"/>
      <c r="Q23" s="191"/>
      <c r="R23" s="191"/>
      <c r="S23" s="191"/>
      <c r="T23" s="190"/>
      <c r="U23" s="175"/>
      <c r="V23" s="176"/>
      <c r="W23" s="176"/>
      <c r="X23" s="176"/>
      <c r="Y23" s="176"/>
      <c r="Z23" s="176"/>
      <c r="AA23" s="176"/>
      <c r="AB23" s="176"/>
      <c r="AC23" s="176"/>
      <c r="AD23" s="176"/>
      <c r="AE23" s="44"/>
      <c r="AF23" s="44"/>
      <c r="AG23" s="44"/>
      <c r="AH23" s="44"/>
      <c r="AI23" s="44"/>
      <c r="AJ23" s="44"/>
      <c r="AK23" s="44"/>
      <c r="AL23" s="44"/>
      <c r="AM23" s="44"/>
      <c r="AN23" s="23"/>
      <c r="AO23" s="23"/>
      <c r="AP23" s="23"/>
      <c r="AQ23" s="23"/>
      <c r="AR23" s="23"/>
      <c r="AS23" s="23"/>
      <c r="AT23" s="23"/>
      <c r="AU23" s="23"/>
      <c r="AV23" s="23"/>
    </row>
    <row r="24" spans="1:48" ht="18" customHeight="1">
      <c r="A24" s="42"/>
      <c r="B24" s="23"/>
      <c r="C24" s="200"/>
      <c r="D24" s="24" t="s">
        <v>22</v>
      </c>
      <c r="E24" s="79">
        <v>0</v>
      </c>
      <c r="F24" s="27"/>
      <c r="G24" s="28"/>
      <c r="H24" s="27"/>
      <c r="I24" s="38"/>
      <c r="J24" s="49"/>
      <c r="K24" s="53"/>
      <c r="L24" s="171"/>
      <c r="M24" s="173"/>
      <c r="N24" s="189">
        <v>0</v>
      </c>
      <c r="O24" s="188">
        <v>0</v>
      </c>
      <c r="P24" s="188">
        <v>0</v>
      </c>
      <c r="Q24" s="188">
        <v>0</v>
      </c>
      <c r="R24" s="188">
        <v>0</v>
      </c>
      <c r="S24" s="188">
        <v>0</v>
      </c>
      <c r="T24" s="201">
        <f t="shared" si="0"/>
        <v>0</v>
      </c>
      <c r="U24" s="176" t="str">
        <f t="shared" si="1"/>
        <v/>
      </c>
      <c r="V24" s="176"/>
      <c r="W24" s="176"/>
      <c r="X24" s="176"/>
      <c r="Y24" s="176"/>
      <c r="Z24" s="176"/>
      <c r="AA24" s="176"/>
      <c r="AB24" s="176"/>
      <c r="AC24" s="176"/>
      <c r="AD24" s="176"/>
      <c r="AE24" s="44"/>
      <c r="AF24" s="44"/>
      <c r="AG24" s="44"/>
      <c r="AH24" s="44"/>
      <c r="AI24" s="44"/>
      <c r="AJ24" s="44"/>
      <c r="AK24" s="44"/>
      <c r="AL24" s="44"/>
      <c r="AM24" s="44"/>
      <c r="AN24" s="23"/>
      <c r="AO24" s="23"/>
      <c r="AP24" s="23"/>
      <c r="AQ24" s="23"/>
      <c r="AR24" s="23"/>
      <c r="AS24" s="23"/>
      <c r="AT24" s="23"/>
      <c r="AU24" s="23"/>
      <c r="AV24" s="23"/>
    </row>
    <row r="25" spans="1:48" ht="18" customHeight="1">
      <c r="A25" s="42"/>
      <c r="B25" s="23"/>
      <c r="C25" s="27"/>
      <c r="D25" s="27"/>
      <c r="E25" s="31"/>
      <c r="F25" s="27"/>
      <c r="G25" s="28"/>
      <c r="H25" s="27"/>
      <c r="I25" s="38"/>
      <c r="J25" s="49"/>
      <c r="K25" s="53"/>
      <c r="L25" s="172"/>
      <c r="M25" s="174"/>
      <c r="N25" s="189"/>
      <c r="O25" s="188"/>
      <c r="P25" s="188"/>
      <c r="Q25" s="188"/>
      <c r="R25" s="188"/>
      <c r="S25" s="188"/>
      <c r="T25" s="201"/>
      <c r="U25" s="176"/>
      <c r="V25" s="176"/>
      <c r="W25" s="176"/>
      <c r="X25" s="176"/>
      <c r="Y25" s="176"/>
      <c r="Z25" s="176"/>
      <c r="AA25" s="176"/>
      <c r="AB25" s="176"/>
      <c r="AC25" s="176"/>
      <c r="AD25" s="176"/>
      <c r="AE25" s="44"/>
      <c r="AF25" s="44"/>
      <c r="AG25" s="44"/>
      <c r="AH25" s="44"/>
      <c r="AI25" s="44"/>
      <c r="AJ25" s="44"/>
      <c r="AK25" s="44"/>
      <c r="AL25" s="44"/>
      <c r="AM25" s="44"/>
      <c r="AN25" s="23"/>
      <c r="AO25" s="23"/>
      <c r="AP25" s="23"/>
      <c r="AQ25" s="23"/>
      <c r="AR25" s="23"/>
      <c r="AS25" s="23"/>
      <c r="AT25" s="23"/>
      <c r="AU25" s="23"/>
      <c r="AV25" s="23"/>
    </row>
    <row r="26" spans="1:48" ht="18" customHeight="1">
      <c r="A26" s="42"/>
      <c r="B26" s="23"/>
      <c r="C26" s="27"/>
      <c r="D26" s="27"/>
      <c r="E26" s="27"/>
      <c r="F26" s="38" t="s">
        <v>74</v>
      </c>
      <c r="G26" s="32" t="s">
        <v>69</v>
      </c>
      <c r="H26" s="32"/>
      <c r="I26" s="38"/>
      <c r="J26" s="49"/>
      <c r="K26" s="53"/>
      <c r="L26" s="169" t="s">
        <v>39</v>
      </c>
      <c r="M26" s="170"/>
      <c r="N26" s="83">
        <f>SUM(N7:N24)</f>
        <v>0</v>
      </c>
      <c r="O26" s="23"/>
      <c r="P26" s="23"/>
      <c r="Q26" s="23"/>
      <c r="R26" s="23"/>
      <c r="S26" s="23"/>
      <c r="T26" s="23"/>
      <c r="U26" s="23"/>
      <c r="V26" s="23"/>
      <c r="W26" s="23"/>
      <c r="X26" s="23"/>
      <c r="Y26" s="23"/>
      <c r="Z26" s="23"/>
      <c r="AA26" s="23"/>
      <c r="AB26" s="23"/>
      <c r="AC26" s="23"/>
      <c r="AD26" s="23"/>
      <c r="AE26" s="23"/>
      <c r="AF26" s="23"/>
      <c r="AG26" s="23"/>
      <c r="AH26" s="23"/>
      <c r="AI26" s="23"/>
      <c r="AJ26" s="44"/>
      <c r="AK26" s="44"/>
      <c r="AL26" s="44"/>
      <c r="AM26" s="44"/>
      <c r="AN26" s="23"/>
      <c r="AO26" s="23"/>
      <c r="AP26" s="23"/>
      <c r="AQ26" s="23"/>
      <c r="AR26" s="23"/>
      <c r="AS26" s="23"/>
      <c r="AT26" s="23"/>
      <c r="AU26" s="23"/>
      <c r="AV26" s="23"/>
    </row>
    <row r="27" spans="1:48" ht="18" customHeight="1">
      <c r="A27" s="42"/>
      <c r="B27" s="23"/>
      <c r="C27" s="27"/>
      <c r="D27" s="70" t="s">
        <v>23</v>
      </c>
      <c r="E27" s="86">
        <f>E24*12</f>
        <v>0</v>
      </c>
      <c r="F27" s="164" t="s">
        <v>117</v>
      </c>
      <c r="G27" s="165" t="s">
        <v>96</v>
      </c>
      <c r="H27" s="38"/>
      <c r="I27" s="38"/>
      <c r="J27" s="49"/>
      <c r="K27" s="53"/>
      <c r="L27" s="53"/>
      <c r="M27" s="53"/>
      <c r="N27" s="62"/>
      <c r="O27" s="62"/>
      <c r="P27" s="53"/>
      <c r="Q27" s="62"/>
      <c r="R27" s="53"/>
      <c r="S27" s="53"/>
      <c r="T27" s="53"/>
      <c r="U27" s="53"/>
      <c r="V27" s="53"/>
      <c r="W27" s="53"/>
      <c r="X27" s="53"/>
      <c r="Y27" s="53"/>
      <c r="Z27" s="53"/>
      <c r="AA27" s="53"/>
      <c r="AB27" s="53"/>
      <c r="AC27" s="53"/>
      <c r="AD27" s="44"/>
      <c r="AE27" s="44"/>
      <c r="AF27" s="44"/>
      <c r="AG27" s="44"/>
      <c r="AH27" s="44"/>
      <c r="AI27" s="44"/>
      <c r="AJ27" s="44"/>
      <c r="AK27" s="44"/>
      <c r="AL27" s="44"/>
      <c r="AM27" s="44"/>
      <c r="AN27" s="23"/>
      <c r="AO27" s="23"/>
      <c r="AP27" s="23"/>
      <c r="AQ27" s="23"/>
      <c r="AR27" s="23"/>
      <c r="AS27" s="23"/>
      <c r="AT27" s="23"/>
      <c r="AU27" s="23"/>
      <c r="AV27" s="23"/>
    </row>
    <row r="28" spans="1:48" ht="18" customHeight="1">
      <c r="A28" s="42"/>
      <c r="B28" s="23"/>
      <c r="C28" s="27"/>
      <c r="D28" s="70" t="s">
        <v>75</v>
      </c>
      <c r="E28" s="87">
        <v>0</v>
      </c>
      <c r="F28" s="33">
        <f>IF(F27="Yes",'Line By Line'!E24,"")</f>
        <v>0</v>
      </c>
      <c r="G28" s="28"/>
      <c r="H28" s="27"/>
      <c r="I28" s="38"/>
      <c r="J28" s="49"/>
      <c r="K28" s="44"/>
      <c r="L28" s="44"/>
      <c r="M28" s="44"/>
      <c r="N28" s="45"/>
      <c r="O28" s="45"/>
      <c r="P28" s="44"/>
      <c r="Q28" s="45"/>
      <c r="R28" s="44"/>
      <c r="S28" s="44"/>
      <c r="T28" s="44"/>
      <c r="U28" s="44"/>
      <c r="V28" s="44"/>
      <c r="W28" s="44"/>
      <c r="X28" s="44"/>
      <c r="Y28" s="44"/>
      <c r="Z28" s="44"/>
      <c r="AA28" s="44"/>
      <c r="AB28" s="44"/>
      <c r="AC28" s="44"/>
      <c r="AD28" s="44"/>
      <c r="AE28" s="44"/>
      <c r="AF28" s="44"/>
      <c r="AG28" s="44"/>
      <c r="AH28" s="44"/>
      <c r="AI28" s="44"/>
      <c r="AJ28" s="44"/>
      <c r="AK28" s="44"/>
      <c r="AL28" s="44"/>
      <c r="AM28" s="44"/>
      <c r="AN28" s="23"/>
      <c r="AO28" s="23"/>
      <c r="AP28" s="23"/>
      <c r="AQ28" s="23"/>
      <c r="AR28" s="23"/>
      <c r="AS28" s="23"/>
      <c r="AT28" s="23"/>
      <c r="AU28" s="23"/>
      <c r="AV28" s="23"/>
    </row>
    <row r="29" spans="1:48" ht="18" customHeight="1" thickBot="1">
      <c r="A29" s="42"/>
      <c r="B29" s="23"/>
      <c r="C29" s="27"/>
      <c r="D29" s="27"/>
      <c r="E29" s="88" t="s">
        <v>76</v>
      </c>
      <c r="F29" s="25"/>
      <c r="G29" s="28"/>
      <c r="H29" s="27"/>
      <c r="I29" s="38"/>
      <c r="J29" s="49"/>
      <c r="K29" s="44"/>
      <c r="L29" s="44"/>
      <c r="M29" s="44"/>
      <c r="N29" s="45"/>
      <c r="O29" s="45"/>
      <c r="P29" s="44"/>
      <c r="Q29" s="45"/>
      <c r="R29" s="44"/>
      <c r="S29" s="44"/>
      <c r="T29" s="44"/>
      <c r="U29" s="44"/>
      <c r="V29" s="44"/>
      <c r="W29" s="44"/>
      <c r="X29" s="44"/>
      <c r="Y29" s="44"/>
      <c r="Z29" s="44"/>
      <c r="AA29" s="44"/>
      <c r="AB29" s="44"/>
      <c r="AC29" s="44"/>
      <c r="AD29" s="44"/>
      <c r="AE29" s="44"/>
      <c r="AF29" s="44"/>
      <c r="AG29" s="44"/>
      <c r="AH29" s="44"/>
      <c r="AI29" s="44"/>
      <c r="AJ29" s="44"/>
      <c r="AK29" s="44"/>
      <c r="AL29" s="44"/>
      <c r="AM29" s="44"/>
      <c r="AN29" s="23"/>
      <c r="AO29" s="23"/>
      <c r="AP29" s="23"/>
      <c r="AQ29" s="23"/>
      <c r="AR29" s="23"/>
      <c r="AS29" s="23"/>
      <c r="AT29" s="23"/>
      <c r="AU29" s="23"/>
      <c r="AV29" s="23"/>
    </row>
    <row r="30" spans="1:48" ht="18" customHeight="1">
      <c r="A30" s="42"/>
      <c r="B30" s="23"/>
      <c r="C30" s="27"/>
      <c r="D30" s="25"/>
      <c r="E30" s="88"/>
      <c r="F30" s="27"/>
      <c r="G30" s="122">
        <f>VLOOKUP(Filing_Status_,'Standard Deduction Rules'!B16:E20,4,FALSE)</f>
        <v>35500</v>
      </c>
      <c r="H30" s="123" t="s">
        <v>90</v>
      </c>
      <c r="I30" s="38"/>
      <c r="J30" s="49"/>
      <c r="K30" s="44"/>
      <c r="L30" s="44"/>
      <c r="M30" s="44"/>
      <c r="N30" s="45"/>
      <c r="O30" s="45"/>
      <c r="P30" s="44"/>
      <c r="Q30" s="45"/>
      <c r="R30" s="44"/>
      <c r="S30" s="44"/>
      <c r="T30" s="44"/>
      <c r="U30" s="44"/>
      <c r="V30" s="44"/>
      <c r="W30" s="44"/>
      <c r="X30" s="44"/>
      <c r="Y30" s="44"/>
      <c r="Z30" s="44"/>
      <c r="AA30" s="44"/>
      <c r="AB30" s="44"/>
      <c r="AC30" s="44"/>
      <c r="AD30" s="44"/>
      <c r="AE30" s="44"/>
      <c r="AF30" s="44"/>
      <c r="AG30" s="44"/>
      <c r="AH30" s="44"/>
      <c r="AI30" s="44"/>
      <c r="AJ30" s="44"/>
      <c r="AK30" s="44"/>
      <c r="AL30" s="44"/>
      <c r="AM30" s="44"/>
      <c r="AN30" s="23"/>
      <c r="AO30" s="23"/>
      <c r="AP30" s="23"/>
      <c r="AQ30" s="23"/>
      <c r="AR30" s="23"/>
      <c r="AS30" s="23"/>
      <c r="AT30" s="23"/>
      <c r="AU30" s="23"/>
      <c r="AV30" s="23"/>
    </row>
    <row r="31" spans="1:48" ht="18" customHeight="1">
      <c r="A31" s="42"/>
      <c r="B31" s="23"/>
      <c r="C31" s="27"/>
      <c r="D31" s="27"/>
      <c r="E31" s="88"/>
      <c r="F31" s="27"/>
      <c r="G31" s="124">
        <f>VLOOKUP(Filing_Status_,'Standard Deduction Rules'!B16:G20,6,FALSE)</f>
        <v>12000</v>
      </c>
      <c r="H31" s="125" t="s">
        <v>109</v>
      </c>
      <c r="I31" s="38"/>
      <c r="J31" s="49"/>
      <c r="K31" s="195" t="s">
        <v>79</v>
      </c>
      <c r="L31" s="195"/>
      <c r="M31" s="195"/>
      <c r="N31" s="195"/>
      <c r="O31" s="195"/>
      <c r="P31" s="195"/>
      <c r="Q31" s="195"/>
      <c r="R31" s="195"/>
      <c r="S31" s="195"/>
      <c r="T31" s="195"/>
      <c r="U31" s="195"/>
      <c r="V31" s="195"/>
      <c r="W31" s="195"/>
      <c r="X31" s="195"/>
      <c r="Y31" s="195"/>
      <c r="Z31" s="195"/>
      <c r="AA31" s="195"/>
      <c r="AB31" s="195"/>
      <c r="AC31" s="195"/>
      <c r="AD31" s="44"/>
      <c r="AE31" s="44"/>
      <c r="AF31" s="44"/>
      <c r="AG31" s="44"/>
      <c r="AH31" s="44"/>
      <c r="AI31" s="44"/>
      <c r="AJ31" s="44"/>
      <c r="AK31" s="44"/>
      <c r="AL31" s="44"/>
      <c r="AM31" s="44"/>
      <c r="AN31" s="23"/>
      <c r="AO31" s="23"/>
      <c r="AP31" s="23"/>
      <c r="AQ31" s="23"/>
      <c r="AR31" s="23"/>
      <c r="AS31" s="23"/>
      <c r="AT31" s="23"/>
      <c r="AU31" s="23"/>
      <c r="AV31" s="23"/>
    </row>
    <row r="32" spans="1:48" ht="18" customHeight="1">
      <c r="A32" s="42"/>
      <c r="B32" s="23"/>
      <c r="C32" s="197" t="s">
        <v>33</v>
      </c>
      <c r="D32" s="70" t="s">
        <v>34</v>
      </c>
      <c r="E32" s="89">
        <f>G20/2</f>
        <v>0</v>
      </c>
      <c r="F32" s="27"/>
      <c r="G32" s="124">
        <f>IF(Final_AGI_-G30-G31&lt;0,0,Final_AGI_-G30-G31)</f>
        <v>0</v>
      </c>
      <c r="H32" s="126" t="s">
        <v>110</v>
      </c>
      <c r="I32" s="38"/>
      <c r="J32" s="49"/>
      <c r="K32" s="195"/>
      <c r="L32" s="195"/>
      <c r="M32" s="195"/>
      <c r="N32" s="195"/>
      <c r="O32" s="195"/>
      <c r="P32" s="195"/>
      <c r="Q32" s="195"/>
      <c r="R32" s="195"/>
      <c r="S32" s="195"/>
      <c r="T32" s="195"/>
      <c r="U32" s="195"/>
      <c r="V32" s="195"/>
      <c r="W32" s="195"/>
      <c r="X32" s="195"/>
      <c r="Y32" s="195"/>
      <c r="Z32" s="195"/>
      <c r="AA32" s="195"/>
      <c r="AB32" s="195"/>
      <c r="AC32" s="195"/>
      <c r="AD32" s="44"/>
      <c r="AE32" s="44"/>
      <c r="AF32" s="44"/>
      <c r="AG32" s="44"/>
      <c r="AH32" s="44"/>
      <c r="AI32" s="44"/>
      <c r="AJ32" s="44"/>
      <c r="AK32" s="44"/>
      <c r="AL32" s="44"/>
      <c r="AM32" s="44"/>
      <c r="AN32" s="23"/>
      <c r="AO32" s="23"/>
      <c r="AP32" s="23"/>
      <c r="AQ32" s="23"/>
      <c r="AR32" s="23"/>
      <c r="AS32" s="23"/>
      <c r="AT32" s="23"/>
      <c r="AU32" s="23"/>
      <c r="AV32" s="23"/>
    </row>
    <row r="33" spans="1:48" ht="18" customHeight="1">
      <c r="A33" s="42"/>
      <c r="B33" s="23"/>
      <c r="C33" s="197"/>
      <c r="D33" s="70" t="s">
        <v>32</v>
      </c>
      <c r="E33" s="89">
        <f>G21</f>
        <v>0</v>
      </c>
      <c r="F33" s="27"/>
      <c r="G33" s="124">
        <f>SUM('Standard Deduction Rules'!C30:I30)</f>
        <v>0</v>
      </c>
      <c r="H33" s="126" t="s">
        <v>111</v>
      </c>
      <c r="I33" s="38"/>
      <c r="J33" s="49"/>
      <c r="K33" s="195"/>
      <c r="L33" s="195"/>
      <c r="M33" s="195"/>
      <c r="N33" s="195"/>
      <c r="O33" s="195"/>
      <c r="P33" s="195"/>
      <c r="Q33" s="195"/>
      <c r="R33" s="195"/>
      <c r="S33" s="195"/>
      <c r="T33" s="195"/>
      <c r="U33" s="195"/>
      <c r="V33" s="195"/>
      <c r="W33" s="195"/>
      <c r="X33" s="195"/>
      <c r="Y33" s="195"/>
      <c r="Z33" s="195"/>
      <c r="AA33" s="195"/>
      <c r="AB33" s="195"/>
      <c r="AC33" s="195"/>
      <c r="AD33" s="44"/>
      <c r="AE33" s="44"/>
      <c r="AF33" s="44"/>
      <c r="AG33" s="44"/>
      <c r="AH33" s="44"/>
      <c r="AI33" s="44"/>
      <c r="AJ33" s="44"/>
      <c r="AK33" s="44"/>
      <c r="AL33" s="44"/>
      <c r="AM33" s="44"/>
      <c r="AN33" s="23"/>
      <c r="AO33" s="23"/>
      <c r="AP33" s="23"/>
      <c r="AQ33" s="23"/>
      <c r="AR33" s="23"/>
      <c r="AS33" s="23"/>
      <c r="AT33" s="23"/>
      <c r="AU33" s="23"/>
      <c r="AV33" s="23"/>
    </row>
    <row r="34" spans="1:48" ht="18" customHeight="1" thickBot="1">
      <c r="A34" s="42"/>
      <c r="B34" s="23"/>
      <c r="C34" s="197"/>
      <c r="D34" s="70" t="s">
        <v>22</v>
      </c>
      <c r="E34" s="89">
        <f>IF(E28&gt;0,E28,IF(F27="Yes",F28,E28))</f>
        <v>0</v>
      </c>
      <c r="F34" s="25" t="str">
        <f>IF(AND(F27="No",E28=0),"",IF(E28&gt;0,"From SS Taxability Tool",IF(F27="Yes","From Estimate","From SS Taxability Tool")))</f>
        <v>From Estimate</v>
      </c>
      <c r="G34" s="127">
        <f>VLOOKUP(Basic_Taxable_Income,'Standard Deduction Rules'!K24:L30,2,TRUE)</f>
        <v>0.1</v>
      </c>
      <c r="H34" s="128" t="s">
        <v>112</v>
      </c>
      <c r="I34" s="38"/>
      <c r="J34" s="49"/>
      <c r="K34" s="195"/>
      <c r="L34" s="195"/>
      <c r="M34" s="195"/>
      <c r="N34" s="195"/>
      <c r="O34" s="195"/>
      <c r="P34" s="195"/>
      <c r="Q34" s="195"/>
      <c r="R34" s="195"/>
      <c r="S34" s="195"/>
      <c r="T34" s="195"/>
      <c r="U34" s="195"/>
      <c r="V34" s="195"/>
      <c r="W34" s="195"/>
      <c r="X34" s="195"/>
      <c r="Y34" s="195"/>
      <c r="Z34" s="195"/>
      <c r="AA34" s="195"/>
      <c r="AB34" s="195"/>
      <c r="AC34" s="195"/>
      <c r="AD34" s="44"/>
      <c r="AE34" s="44"/>
      <c r="AF34" s="44"/>
      <c r="AG34" s="44"/>
      <c r="AH34" s="44"/>
      <c r="AI34" s="44"/>
      <c r="AJ34" s="44"/>
      <c r="AK34" s="44"/>
      <c r="AL34" s="44"/>
      <c r="AM34" s="44"/>
      <c r="AN34" s="23"/>
      <c r="AO34" s="23"/>
      <c r="AP34" s="23"/>
      <c r="AQ34" s="23"/>
      <c r="AR34" s="23"/>
      <c r="AS34" s="23"/>
      <c r="AT34" s="23"/>
      <c r="AU34" s="23"/>
      <c r="AV34" s="23"/>
    </row>
    <row r="35" spans="1:48" ht="32.1" customHeight="1">
      <c r="A35" s="42"/>
      <c r="B35" s="23"/>
      <c r="C35" s="197"/>
      <c r="D35" s="114" t="s">
        <v>116</v>
      </c>
      <c r="E35" s="89">
        <f>SUM(E32:E34)</f>
        <v>0</v>
      </c>
      <c r="F35" s="27"/>
      <c r="G35" s="166" t="str">
        <f>TEXT(IF(ISERR(G33/(SUM(E32:E33)+E27)),0,G33/(SUM(E32:E33)+E27)),"#.0%")
&amp; " / " &amp;
TEXT(IF(ISERR(G33/Final_AGI_),0,G33/Final_AGI_),"#.0%")
&amp; CHAR(10) &amp;
"Effective Tax Rate (All Income / Taxable Income)"</f>
        <v>.0% / .0%
Effective Tax Rate (All Income / Taxable Income)</v>
      </c>
      <c r="H35" s="167"/>
      <c r="I35" s="38"/>
      <c r="J35" s="49"/>
      <c r="K35" s="195"/>
      <c r="L35" s="195"/>
      <c r="M35" s="195"/>
      <c r="N35" s="195"/>
      <c r="O35" s="195"/>
      <c r="P35" s="195"/>
      <c r="Q35" s="195"/>
      <c r="R35" s="195"/>
      <c r="S35" s="195"/>
      <c r="T35" s="195"/>
      <c r="U35" s="195"/>
      <c r="V35" s="195"/>
      <c r="W35" s="195"/>
      <c r="X35" s="195"/>
      <c r="Y35" s="195"/>
      <c r="Z35" s="195"/>
      <c r="AA35" s="195"/>
      <c r="AB35" s="195"/>
      <c r="AC35" s="195"/>
      <c r="AD35" s="44"/>
      <c r="AE35" s="44"/>
      <c r="AF35" s="44"/>
      <c r="AG35" s="44"/>
      <c r="AH35" s="44"/>
      <c r="AI35" s="44"/>
      <c r="AJ35" s="44"/>
      <c r="AK35" s="44"/>
      <c r="AL35" s="44"/>
      <c r="AM35" s="44"/>
      <c r="AN35" s="23"/>
      <c r="AO35" s="23"/>
      <c r="AP35" s="23"/>
      <c r="AQ35" s="23"/>
      <c r="AR35" s="23"/>
      <c r="AS35" s="23"/>
      <c r="AT35" s="23"/>
      <c r="AU35" s="23"/>
      <c r="AV35" s="23"/>
    </row>
    <row r="36" spans="1:48" ht="38.1" customHeight="1">
      <c r="A36" s="42"/>
      <c r="B36" s="56"/>
      <c r="C36" s="193" t="s">
        <v>37</v>
      </c>
      <c r="D36" s="193"/>
      <c r="E36" s="193"/>
      <c r="F36" s="193"/>
      <c r="G36" s="163" t="s">
        <v>113</v>
      </c>
      <c r="H36" s="129"/>
      <c r="I36" s="38"/>
      <c r="J36" s="49"/>
      <c r="K36" s="195"/>
      <c r="L36" s="195"/>
      <c r="M36" s="195"/>
      <c r="N36" s="195"/>
      <c r="O36" s="195"/>
      <c r="P36" s="195"/>
      <c r="Q36" s="195"/>
      <c r="R36" s="195"/>
      <c r="S36" s="195"/>
      <c r="T36" s="195"/>
      <c r="U36" s="195"/>
      <c r="V36" s="195"/>
      <c r="W36" s="195"/>
      <c r="X36" s="195"/>
      <c r="Y36" s="195"/>
      <c r="Z36" s="195"/>
      <c r="AA36" s="195"/>
      <c r="AB36" s="195"/>
      <c r="AC36" s="195"/>
      <c r="AD36" s="44"/>
      <c r="AE36" s="44"/>
      <c r="AF36" s="44"/>
      <c r="AG36" s="44"/>
      <c r="AH36" s="44"/>
      <c r="AI36" s="44"/>
      <c r="AJ36" s="44"/>
      <c r="AK36" s="44"/>
      <c r="AL36" s="44"/>
      <c r="AM36" s="44"/>
      <c r="AN36" s="23"/>
      <c r="AO36" s="23"/>
      <c r="AP36" s="23"/>
      <c r="AQ36" s="23"/>
      <c r="AR36" s="23"/>
      <c r="AS36" s="23"/>
      <c r="AT36" s="23"/>
      <c r="AU36" s="23"/>
      <c r="AV36" s="23"/>
    </row>
    <row r="37" spans="1:48" ht="18" customHeight="1">
      <c r="A37" s="42"/>
      <c r="B37" s="53"/>
      <c r="C37" s="38"/>
      <c r="D37" s="38"/>
      <c r="E37" s="38"/>
      <c r="F37" s="38"/>
      <c r="I37" s="38"/>
      <c r="J37" s="49"/>
      <c r="K37" s="195"/>
      <c r="L37" s="195"/>
      <c r="M37" s="195"/>
      <c r="N37" s="195"/>
      <c r="O37" s="195"/>
      <c r="P37" s="195"/>
      <c r="Q37" s="195"/>
      <c r="R37" s="195"/>
      <c r="S37" s="195"/>
      <c r="T37" s="195"/>
      <c r="U37" s="195"/>
      <c r="V37" s="195"/>
      <c r="W37" s="195"/>
      <c r="X37" s="195"/>
      <c r="Y37" s="195"/>
      <c r="Z37" s="195"/>
      <c r="AA37" s="195"/>
      <c r="AB37" s="195"/>
      <c r="AC37" s="195"/>
      <c r="AD37" s="44"/>
      <c r="AE37" s="44"/>
      <c r="AF37" s="44"/>
      <c r="AG37" s="44"/>
      <c r="AH37" s="44"/>
      <c r="AI37" s="44"/>
      <c r="AJ37" s="44"/>
      <c r="AK37" s="44"/>
      <c r="AL37" s="44"/>
      <c r="AM37" s="44"/>
      <c r="AN37" s="23"/>
      <c r="AO37" s="23"/>
      <c r="AP37" s="23"/>
      <c r="AQ37" s="23"/>
      <c r="AR37" s="23"/>
      <c r="AS37" s="23"/>
      <c r="AT37" s="23"/>
      <c r="AU37" s="23"/>
      <c r="AV37" s="23"/>
    </row>
    <row r="38" spans="1:48" ht="18" customHeight="1">
      <c r="A38" s="42"/>
      <c r="B38" s="44"/>
      <c r="C38" s="49"/>
      <c r="D38" s="49"/>
      <c r="E38" s="49"/>
      <c r="F38" s="49"/>
      <c r="G38" s="130"/>
      <c r="H38" s="57"/>
      <c r="I38" s="49"/>
      <c r="J38" s="49"/>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23"/>
      <c r="AO38" s="23"/>
      <c r="AP38" s="23"/>
      <c r="AQ38" s="23"/>
      <c r="AR38" s="23"/>
      <c r="AS38" s="23"/>
      <c r="AT38" s="23"/>
      <c r="AU38" s="23"/>
      <c r="AV38" s="23"/>
    </row>
    <row r="39" spans="1:48">
      <c r="B39" s="23"/>
      <c r="C39" s="27"/>
      <c r="D39" s="27"/>
      <c r="E39" s="27"/>
      <c r="F39" s="27"/>
      <c r="G39" s="28"/>
      <c r="H39" s="27"/>
      <c r="I39" s="38"/>
      <c r="J39" s="38"/>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row>
    <row r="40" spans="1:48">
      <c r="B40" s="23"/>
      <c r="C40" s="27"/>
      <c r="D40" s="27"/>
      <c r="E40" s="27"/>
      <c r="F40" s="27"/>
      <c r="G40" s="28"/>
      <c r="H40" s="27"/>
      <c r="I40" s="38"/>
      <c r="J40" s="38"/>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row>
    <row r="41" spans="1:48">
      <c r="B41" s="23"/>
      <c r="C41" s="27"/>
      <c r="D41" s="27"/>
      <c r="E41" s="27"/>
      <c r="F41" s="27"/>
      <c r="G41" s="28"/>
      <c r="H41" s="27"/>
      <c r="I41" s="38"/>
      <c r="J41" s="38"/>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row>
    <row r="42" spans="1:48">
      <c r="B42" s="23"/>
      <c r="C42" s="27"/>
      <c r="D42" s="27"/>
      <c r="E42" s="27"/>
      <c r="F42" s="27"/>
      <c r="G42" s="28"/>
      <c r="H42" s="27"/>
      <c r="I42" s="38"/>
      <c r="J42" s="38"/>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row>
    <row r="43" spans="1:48">
      <c r="B43" s="23"/>
      <c r="C43" s="27"/>
      <c r="D43" s="27"/>
      <c r="E43" s="27"/>
      <c r="F43" s="27"/>
      <c r="G43" s="28"/>
      <c r="H43" s="27"/>
      <c r="I43" s="38"/>
      <c r="J43" s="38"/>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row>
    <row r="44" spans="1:48">
      <c r="B44" s="23"/>
      <c r="C44" s="27"/>
      <c r="D44" s="27"/>
      <c r="E44" s="27"/>
      <c r="F44" s="27"/>
      <c r="G44" s="28"/>
      <c r="H44" s="27"/>
      <c r="I44" s="38"/>
      <c r="J44" s="38"/>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row>
    <row r="45" spans="1:48">
      <c r="B45" s="23"/>
      <c r="C45" s="27"/>
      <c r="D45" s="27"/>
      <c r="E45" s="27"/>
      <c r="F45" s="27"/>
      <c r="G45" s="28"/>
      <c r="H45" s="27"/>
      <c r="I45" s="38"/>
      <c r="J45" s="38"/>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row>
    <row r="46" spans="1:48">
      <c r="B46" s="23"/>
      <c r="C46" s="27"/>
      <c r="D46" s="27"/>
      <c r="E46" s="27"/>
      <c r="F46" s="27"/>
      <c r="G46" s="28"/>
      <c r="H46" s="27"/>
      <c r="I46" s="38"/>
      <c r="J46" s="38"/>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row>
    <row r="47" spans="1:48">
      <c r="B47" s="23"/>
      <c r="C47" s="27"/>
      <c r="D47" s="27"/>
      <c r="E47" s="27"/>
      <c r="F47" s="27"/>
      <c r="G47" s="28"/>
      <c r="H47" s="27"/>
      <c r="I47" s="38"/>
      <c r="J47" s="38"/>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row>
    <row r="48" spans="1:48">
      <c r="B48" s="23"/>
      <c r="C48" s="27"/>
      <c r="D48" s="27"/>
      <c r="E48" s="27"/>
      <c r="F48" s="27"/>
      <c r="G48" s="28"/>
      <c r="H48" s="27"/>
      <c r="I48" s="38"/>
      <c r="J48" s="38"/>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row>
    <row r="49" spans="2:48">
      <c r="B49" s="23"/>
      <c r="C49" s="27"/>
      <c r="D49" s="27"/>
      <c r="E49" s="27"/>
      <c r="F49" s="27"/>
      <c r="G49" s="28"/>
      <c r="H49" s="27"/>
      <c r="I49" s="38"/>
      <c r="J49" s="38"/>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row>
    <row r="50" spans="2:48">
      <c r="B50" s="23"/>
      <c r="C50" s="27"/>
      <c r="D50" s="27"/>
      <c r="E50" s="27"/>
      <c r="F50" s="27"/>
      <c r="G50" s="28"/>
      <c r="H50" s="27"/>
      <c r="I50" s="38"/>
      <c r="J50" s="38"/>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row>
    <row r="51" spans="2:48">
      <c r="B51" s="23"/>
      <c r="C51" s="27"/>
      <c r="D51" s="27"/>
      <c r="E51" s="27"/>
      <c r="F51" s="27"/>
      <c r="G51" s="28"/>
      <c r="H51" s="27"/>
      <c r="I51" s="38"/>
      <c r="J51" s="38"/>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row>
    <row r="52" spans="2:48">
      <c r="B52" s="23"/>
      <c r="C52" s="27"/>
      <c r="D52" s="27"/>
      <c r="E52" s="27"/>
      <c r="F52" s="27"/>
      <c r="G52" s="28"/>
      <c r="H52" s="27"/>
      <c r="I52" s="38"/>
      <c r="J52" s="38"/>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row>
    <row r="53" spans="2:48">
      <c r="B53" s="23"/>
      <c r="C53" s="27"/>
      <c r="D53" s="27"/>
      <c r="E53" s="27"/>
      <c r="F53" s="27"/>
      <c r="G53" s="28"/>
      <c r="H53" s="27"/>
      <c r="I53" s="38"/>
      <c r="J53" s="38"/>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row>
    <row r="54" spans="2:48">
      <c r="B54" s="23"/>
      <c r="C54" s="27"/>
      <c r="D54" s="27"/>
      <c r="E54" s="27"/>
      <c r="F54" s="27"/>
      <c r="G54" s="28"/>
      <c r="H54" s="27"/>
      <c r="I54" s="38"/>
      <c r="J54" s="38"/>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row>
    <row r="55" spans="2:48">
      <c r="B55" s="23"/>
      <c r="C55" s="27"/>
      <c r="D55" s="27"/>
      <c r="E55" s="27"/>
      <c r="F55" s="27"/>
      <c r="G55" s="28"/>
      <c r="H55" s="27"/>
      <c r="I55" s="38"/>
      <c r="J55" s="38"/>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row>
    <row r="56" spans="2:48">
      <c r="B56" s="23"/>
      <c r="C56" s="27"/>
      <c r="D56" s="27"/>
      <c r="E56" s="27"/>
      <c r="F56" s="27"/>
      <c r="G56" s="28"/>
      <c r="H56" s="27"/>
      <c r="I56" s="38"/>
      <c r="J56" s="38"/>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row>
    <row r="57" spans="2:48">
      <c r="B57" s="23"/>
      <c r="C57" s="27"/>
      <c r="D57" s="27"/>
      <c r="E57" s="27"/>
      <c r="F57" s="27"/>
      <c r="G57" s="28"/>
      <c r="H57" s="27"/>
      <c r="I57" s="38"/>
      <c r="J57" s="38"/>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row>
    <row r="58" spans="2:48">
      <c r="B58" s="23"/>
      <c r="C58" s="27"/>
      <c r="D58" s="27"/>
      <c r="E58" s="27"/>
      <c r="F58" s="27"/>
      <c r="G58" s="28"/>
      <c r="H58" s="27"/>
      <c r="I58" s="38"/>
      <c r="J58" s="38"/>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row>
    <row r="59" spans="2:48">
      <c r="B59" s="23"/>
      <c r="C59" s="27"/>
      <c r="D59" s="27"/>
      <c r="E59" s="27"/>
      <c r="F59" s="27"/>
      <c r="G59" s="28"/>
      <c r="H59" s="27"/>
      <c r="I59" s="38"/>
      <c r="J59" s="38"/>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row>
    <row r="60" spans="2:48">
      <c r="B60" s="23"/>
      <c r="C60" s="27"/>
      <c r="D60" s="27"/>
      <c r="E60" s="27"/>
      <c r="F60" s="27"/>
      <c r="G60" s="28"/>
      <c r="H60" s="27"/>
      <c r="I60" s="38"/>
      <c r="J60" s="38"/>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row>
    <row r="61" spans="2:48">
      <c r="B61" s="23"/>
      <c r="C61" s="27"/>
      <c r="D61" s="27"/>
      <c r="E61" s="27"/>
      <c r="F61" s="27"/>
      <c r="G61" s="28"/>
      <c r="H61" s="27"/>
      <c r="I61" s="38"/>
      <c r="J61" s="38"/>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row>
    <row r="62" spans="2:48">
      <c r="B62" s="23"/>
      <c r="C62" s="27"/>
      <c r="D62" s="27"/>
      <c r="E62" s="27"/>
      <c r="F62" s="27"/>
      <c r="G62" s="28"/>
      <c r="H62" s="27"/>
      <c r="I62" s="38"/>
      <c r="J62" s="38"/>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row>
    <row r="63" spans="2:48">
      <c r="B63" s="23"/>
      <c r="C63" s="27"/>
      <c r="D63" s="27"/>
      <c r="E63" s="27"/>
      <c r="F63" s="27"/>
      <c r="G63" s="28"/>
      <c r="H63" s="27"/>
      <c r="I63" s="38"/>
      <c r="J63" s="38"/>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row>
    <row r="64" spans="2:48">
      <c r="B64" s="23"/>
      <c r="C64" s="27"/>
      <c r="D64" s="27"/>
      <c r="E64" s="27"/>
      <c r="F64" s="27"/>
      <c r="G64" s="28"/>
      <c r="H64" s="27"/>
      <c r="I64" s="38"/>
      <c r="J64" s="38"/>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row>
    <row r="65" spans="2:48">
      <c r="B65" s="23"/>
      <c r="C65" s="27"/>
      <c r="D65" s="27"/>
      <c r="E65" s="27"/>
      <c r="F65" s="27"/>
      <c r="G65" s="28"/>
      <c r="H65" s="27"/>
      <c r="I65" s="38"/>
      <c r="J65" s="38"/>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row>
    <row r="66" spans="2:48">
      <c r="B66" s="23"/>
      <c r="C66" s="27"/>
      <c r="D66" s="27"/>
      <c r="E66" s="27"/>
      <c r="F66" s="27"/>
      <c r="G66" s="28"/>
      <c r="H66" s="27"/>
      <c r="I66" s="38"/>
      <c r="J66" s="38"/>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row>
    <row r="67" spans="2:48">
      <c r="B67" s="23"/>
      <c r="C67" s="27"/>
      <c r="D67" s="27"/>
      <c r="E67" s="27"/>
      <c r="F67" s="27"/>
      <c r="G67" s="28"/>
      <c r="H67" s="27"/>
      <c r="I67" s="38"/>
      <c r="J67" s="38"/>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row>
    <row r="68" spans="2:48">
      <c r="B68" s="23"/>
      <c r="C68" s="27"/>
      <c r="D68" s="27"/>
      <c r="E68" s="27"/>
      <c r="F68" s="27"/>
      <c r="G68" s="28"/>
      <c r="H68" s="27"/>
      <c r="I68" s="38"/>
      <c r="J68" s="38"/>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row>
    <row r="69" spans="2:48">
      <c r="B69" s="23"/>
      <c r="C69" s="27"/>
      <c r="D69" s="27"/>
      <c r="E69" s="27"/>
      <c r="F69" s="27"/>
      <c r="G69" s="28"/>
      <c r="H69" s="27"/>
      <c r="I69" s="38"/>
      <c r="J69" s="38"/>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row>
    <row r="70" spans="2:48">
      <c r="B70" s="23"/>
      <c r="C70" s="27"/>
      <c r="D70" s="27"/>
      <c r="E70" s="27"/>
      <c r="F70" s="27"/>
      <c r="G70" s="28"/>
      <c r="H70" s="27"/>
      <c r="I70" s="38"/>
      <c r="J70" s="38"/>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row>
    <row r="71" spans="2:48">
      <c r="B71" s="23"/>
      <c r="C71" s="27"/>
      <c r="D71" s="27"/>
      <c r="E71" s="27"/>
      <c r="F71" s="27"/>
      <c r="G71" s="28"/>
      <c r="H71" s="27"/>
      <c r="I71" s="38"/>
      <c r="J71" s="38"/>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row>
    <row r="72" spans="2:48">
      <c r="B72" s="23"/>
      <c r="C72" s="27"/>
      <c r="D72" s="27"/>
      <c r="E72" s="27"/>
      <c r="F72" s="27"/>
      <c r="G72" s="28"/>
      <c r="H72" s="27"/>
      <c r="I72" s="38"/>
      <c r="J72" s="38"/>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row>
    <row r="73" spans="2:48">
      <c r="B73" s="23"/>
      <c r="C73" s="27"/>
      <c r="D73" s="27"/>
      <c r="E73" s="27"/>
      <c r="F73" s="27"/>
      <c r="G73" s="28"/>
      <c r="H73" s="27"/>
      <c r="I73" s="38"/>
      <c r="J73" s="38"/>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row>
    <row r="74" spans="2:48">
      <c r="B74" s="23"/>
      <c r="C74" s="27"/>
      <c r="D74" s="27"/>
      <c r="E74" s="27"/>
      <c r="F74" s="27"/>
      <c r="G74" s="28"/>
      <c r="H74" s="27"/>
      <c r="I74" s="38"/>
      <c r="J74" s="38"/>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row>
    <row r="75" spans="2:48">
      <c r="B75" s="23"/>
      <c r="C75" s="27"/>
      <c r="D75" s="27"/>
      <c r="E75" s="27"/>
      <c r="F75" s="27"/>
      <c r="G75" s="28"/>
      <c r="H75" s="27"/>
      <c r="I75" s="38"/>
      <c r="J75" s="38"/>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row>
    <row r="76" spans="2:48">
      <c r="B76" s="23"/>
      <c r="C76" s="27"/>
      <c r="D76" s="27"/>
      <c r="E76" s="27"/>
      <c r="F76" s="27"/>
      <c r="G76" s="28"/>
      <c r="H76" s="27"/>
      <c r="I76" s="38"/>
      <c r="J76" s="38"/>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row>
    <row r="77" spans="2:48">
      <c r="B77" s="23"/>
      <c r="C77" s="27"/>
      <c r="D77" s="27"/>
      <c r="E77" s="27"/>
      <c r="F77" s="27"/>
      <c r="G77" s="28"/>
      <c r="H77" s="27"/>
      <c r="I77" s="38"/>
      <c r="J77" s="38"/>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row>
    <row r="78" spans="2:48">
      <c r="B78" s="23"/>
      <c r="C78" s="27"/>
      <c r="D78" s="27"/>
      <c r="E78" s="27"/>
      <c r="F78" s="27"/>
      <c r="G78" s="28"/>
      <c r="H78" s="27"/>
      <c r="I78" s="38"/>
      <c r="J78" s="38"/>
      <c r="K78" s="23"/>
      <c r="L78" s="23"/>
    </row>
    <row r="79" spans="2:48">
      <c r="C79" s="27"/>
      <c r="D79" s="27"/>
      <c r="E79" s="27"/>
      <c r="F79" s="27"/>
      <c r="G79" s="28"/>
      <c r="H79" s="27"/>
      <c r="I79" s="38"/>
      <c r="J79" s="38"/>
    </row>
  </sheetData>
  <sheetProtection algorithmName="SHA-512" hashValue="ql2pbv4O+4F+gfazobzc9JukZGVzbKQupthSUXjfcmZnapMN8qFT8jDlfD6YllOnENmUz8SkvpFZKy0nDDwqEQ==" saltValue="bxu9LUxXnz949WXBrYmTSQ==" spinCount="100000" sheet="1" scenarios="1" formatColumns="0" formatRows="0" selectLockedCells="1"/>
  <mergeCells count="83">
    <mergeCell ref="C36:F36"/>
    <mergeCell ref="B1:I3"/>
    <mergeCell ref="K31:AC37"/>
    <mergeCell ref="R1:T2"/>
    <mergeCell ref="C32:C35"/>
    <mergeCell ref="E7:E9"/>
    <mergeCell ref="E10:E11"/>
    <mergeCell ref="D7:D9"/>
    <mergeCell ref="D10:D11"/>
    <mergeCell ref="C23:C24"/>
    <mergeCell ref="C18:E18"/>
    <mergeCell ref="M12:M13"/>
    <mergeCell ref="T24:T25"/>
    <mergeCell ref="S24:S25"/>
    <mergeCell ref="R24:R25"/>
    <mergeCell ref="Q24:Q25"/>
    <mergeCell ref="P24:P25"/>
    <mergeCell ref="O24:O25"/>
    <mergeCell ref="N24:N25"/>
    <mergeCell ref="M24:M25"/>
    <mergeCell ref="T22:T23"/>
    <mergeCell ref="S22:S23"/>
    <mergeCell ref="R22:R23"/>
    <mergeCell ref="Q22:Q23"/>
    <mergeCell ref="P22:P23"/>
    <mergeCell ref="O22:O23"/>
    <mergeCell ref="N22:N23"/>
    <mergeCell ref="M22:M23"/>
    <mergeCell ref="N20:N21"/>
    <mergeCell ref="M20:M21"/>
    <mergeCell ref="M18:M19"/>
    <mergeCell ref="N18:N19"/>
    <mergeCell ref="O18:O19"/>
    <mergeCell ref="N14:N15"/>
    <mergeCell ref="T16:T17"/>
    <mergeCell ref="S16:S17"/>
    <mergeCell ref="R16:R17"/>
    <mergeCell ref="Q16:Q17"/>
    <mergeCell ref="P16:P17"/>
    <mergeCell ref="O14:O15"/>
    <mergeCell ref="N12:N13"/>
    <mergeCell ref="U12:AD13"/>
    <mergeCell ref="U14:AD15"/>
    <mergeCell ref="U16:AD17"/>
    <mergeCell ref="T12:T13"/>
    <mergeCell ref="S12:S13"/>
    <mergeCell ref="R12:R13"/>
    <mergeCell ref="Q12:Q13"/>
    <mergeCell ref="P12:P13"/>
    <mergeCell ref="P14:P15"/>
    <mergeCell ref="Q14:Q15"/>
    <mergeCell ref="R14:R15"/>
    <mergeCell ref="S14:S15"/>
    <mergeCell ref="T14:T15"/>
    <mergeCell ref="O16:O17"/>
    <mergeCell ref="N16:N17"/>
    <mergeCell ref="U18:AD19"/>
    <mergeCell ref="U20:AD21"/>
    <mergeCell ref="U22:AD23"/>
    <mergeCell ref="U24:AD25"/>
    <mergeCell ref="O12:O13"/>
    <mergeCell ref="P18:P19"/>
    <mergeCell ref="Q18:Q19"/>
    <mergeCell ref="R18:R19"/>
    <mergeCell ref="S18:S19"/>
    <mergeCell ref="T18:T19"/>
    <mergeCell ref="O20:O21"/>
    <mergeCell ref="T20:T21"/>
    <mergeCell ref="S20:S21"/>
    <mergeCell ref="R20:R21"/>
    <mergeCell ref="Q20:Q21"/>
    <mergeCell ref="P20:P21"/>
    <mergeCell ref="G35:H35"/>
    <mergeCell ref="L6:M6"/>
    <mergeCell ref="L26:M26"/>
    <mergeCell ref="L22:L23"/>
    <mergeCell ref="L24:L25"/>
    <mergeCell ref="L20:L21"/>
    <mergeCell ref="L18:L19"/>
    <mergeCell ref="L16:L17"/>
    <mergeCell ref="L14:L15"/>
    <mergeCell ref="M16:M17"/>
    <mergeCell ref="M14:M15"/>
  </mergeCells>
  <conditionalFormatting sqref="F28">
    <cfRule type="expression" dxfId="5" priority="1">
      <formula>AND($F$27="Y",SUM($E$23:$E$24)&gt;0)</formula>
    </cfRule>
  </conditionalFormatting>
  <conditionalFormatting sqref="F17:G18">
    <cfRule type="expression" dxfId="4" priority="2">
      <formula>OR($E$23&gt;0,$E$24&gt;0)</formula>
    </cfRule>
  </conditionalFormatting>
  <conditionalFormatting sqref="F19:G21">
    <cfRule type="expression" dxfId="3" priority="3">
      <formula>OR($E$23&gt;0,$E$24&gt;0)</formula>
    </cfRule>
  </conditionalFormatting>
  <conditionalFormatting sqref="T5">
    <cfRule type="expression" dxfId="2" priority="13">
      <formula>$T$5&lt;&gt;$N$26</formula>
    </cfRule>
  </conditionalFormatting>
  <dataValidations disablePrompts="1" count="1">
    <dataValidation type="list" allowBlank="1" showInputMessage="1" showErrorMessage="1" sqref="F27" xr:uid="{59C39642-9308-4139-85C3-423BA1F50CD9}">
      <formula1>"Yes,No"</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7145248-5B39-4934-98FD-C5E18A8C1374}">
          <x14:formula1>
            <xm:f>'Standard Deduction Rules'!$B$6:$B$10</xm:f>
          </x14:formula1>
          <xm:sqref>G27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AE893-CD99-4651-8D5E-7491AA4A9C31}">
  <dimension ref="B2:S30"/>
  <sheetViews>
    <sheetView topLeftCell="C1" workbookViewId="0">
      <selection activeCell="R11" sqref="R11"/>
    </sheetView>
  </sheetViews>
  <sheetFormatPr defaultRowHeight="15.75"/>
  <cols>
    <col min="1" max="1" width="2.85546875" style="4" customWidth="1"/>
    <col min="2" max="2" width="38.140625" style="4" bestFit="1" customWidth="1"/>
    <col min="3" max="3" width="37.85546875" style="4" customWidth="1"/>
    <col min="4" max="4" width="30.7109375" style="4" customWidth="1"/>
    <col min="5" max="5" width="37" style="4" customWidth="1"/>
    <col min="6" max="6" width="24.140625" style="4" customWidth="1"/>
    <col min="7" max="7" width="12.7109375" style="4" customWidth="1"/>
    <col min="8" max="8" width="16.7109375" style="4" customWidth="1"/>
    <col min="9" max="9" width="14" style="4" bestFit="1" customWidth="1"/>
    <col min="10" max="10" width="9.140625" style="4"/>
    <col min="11" max="11" width="11" style="4" bestFit="1" customWidth="1"/>
    <col min="12" max="16384" width="9.140625" style="4"/>
  </cols>
  <sheetData>
    <row r="2" spans="2:19">
      <c r="C2" s="204" t="s">
        <v>90</v>
      </c>
      <c r="D2" s="204" t="s">
        <v>91</v>
      </c>
      <c r="E2" s="204" t="s">
        <v>92</v>
      </c>
      <c r="F2" s="204" t="s">
        <v>93</v>
      </c>
      <c r="G2" s="204" t="s">
        <v>94</v>
      </c>
      <c r="H2" s="204" t="s">
        <v>95</v>
      </c>
    </row>
    <row r="3" spans="2:19">
      <c r="C3" s="204"/>
      <c r="D3" s="204"/>
      <c r="E3" s="204"/>
      <c r="F3" s="204"/>
      <c r="G3" s="204"/>
      <c r="H3" s="204"/>
    </row>
    <row r="4" spans="2:19">
      <c r="B4" s="132">
        <v>2026</v>
      </c>
      <c r="C4" s="204"/>
      <c r="D4" s="204"/>
      <c r="E4" s="204"/>
      <c r="F4" s="204"/>
      <c r="G4" s="204"/>
      <c r="H4" s="204"/>
    </row>
    <row r="5" spans="2:19" ht="16.5" thickBot="1">
      <c r="B5" s="4" t="s">
        <v>69</v>
      </c>
      <c r="C5" s="205"/>
      <c r="D5" s="205"/>
      <c r="E5" s="205"/>
      <c r="F5" s="205"/>
      <c r="G5" s="205"/>
      <c r="H5" s="205"/>
      <c r="R5" s="4" t="s">
        <v>114</v>
      </c>
      <c r="S5" s="4" t="str">
        <f>IF(LEFT(Filing_Status_,5)="Joint","Married Filing Jointly","Single")</f>
        <v>Married Filing Jointly</v>
      </c>
    </row>
    <row r="6" spans="2:19">
      <c r="B6" s="133" t="s">
        <v>96</v>
      </c>
      <c r="C6" s="134">
        <v>32200</v>
      </c>
      <c r="D6" s="134">
        <v>3300</v>
      </c>
      <c r="E6" s="135">
        <v>12000</v>
      </c>
      <c r="F6" s="135">
        <v>150000</v>
      </c>
      <c r="G6" s="135">
        <v>250000</v>
      </c>
      <c r="H6" s="136">
        <f t="shared" ref="H6:H10" si="0">+E6+D6+C6</f>
        <v>47500</v>
      </c>
    </row>
    <row r="7" spans="2:19">
      <c r="B7" s="137" t="s">
        <v>97</v>
      </c>
      <c r="C7" s="115">
        <f>+C6</f>
        <v>32200</v>
      </c>
      <c r="D7" s="115">
        <v>0</v>
      </c>
      <c r="E7" s="138">
        <v>0</v>
      </c>
      <c r="F7" s="138">
        <v>0</v>
      </c>
      <c r="G7" s="138">
        <v>0</v>
      </c>
      <c r="H7" s="139">
        <f t="shared" si="0"/>
        <v>32200</v>
      </c>
    </row>
    <row r="8" spans="2:19">
      <c r="B8" s="137" t="s">
        <v>98</v>
      </c>
      <c r="C8" s="115">
        <f>+C7</f>
        <v>32200</v>
      </c>
      <c r="D8" s="115">
        <f>D6/2</f>
        <v>1650</v>
      </c>
      <c r="E8" s="138">
        <v>6000</v>
      </c>
      <c r="F8" s="138">
        <v>150000</v>
      </c>
      <c r="G8" s="138">
        <v>250000</v>
      </c>
      <c r="H8" s="139">
        <f t="shared" si="0"/>
        <v>39850</v>
      </c>
    </row>
    <row r="9" spans="2:19">
      <c r="B9" s="137" t="s">
        <v>99</v>
      </c>
      <c r="C9" s="115">
        <v>16100</v>
      </c>
      <c r="D9" s="115">
        <v>2050</v>
      </c>
      <c r="E9" s="138">
        <v>6000</v>
      </c>
      <c r="F9" s="138">
        <v>75000</v>
      </c>
      <c r="G9" s="138">
        <v>175000</v>
      </c>
      <c r="H9" s="139">
        <f t="shared" si="0"/>
        <v>24150</v>
      </c>
    </row>
    <row r="10" spans="2:19" ht="16.5" thickBot="1">
      <c r="B10" s="140" t="s">
        <v>100</v>
      </c>
      <c r="C10" s="116">
        <f>+C9</f>
        <v>16100</v>
      </c>
      <c r="D10" s="116">
        <v>0</v>
      </c>
      <c r="E10" s="141">
        <v>0</v>
      </c>
      <c r="F10" s="141">
        <v>0</v>
      </c>
      <c r="G10" s="141">
        <v>0</v>
      </c>
      <c r="H10" s="142">
        <f t="shared" si="0"/>
        <v>16100</v>
      </c>
    </row>
    <row r="11" spans="2:19" ht="47.25">
      <c r="E11" s="143" t="s">
        <v>101</v>
      </c>
    </row>
    <row r="12" spans="2:19">
      <c r="E12" s="143"/>
    </row>
    <row r="14" spans="2:19" ht="15.75" customHeight="1">
      <c r="G14" s="202" t="s">
        <v>102</v>
      </c>
      <c r="H14" s="203"/>
    </row>
    <row r="15" spans="2:19" s="117" customFormat="1" ht="16.5" thickBot="1">
      <c r="B15" s="132" t="s">
        <v>103</v>
      </c>
      <c r="C15" s="132" t="s">
        <v>104</v>
      </c>
      <c r="D15" s="132" t="s">
        <v>105</v>
      </c>
      <c r="E15" s="132" t="s">
        <v>106</v>
      </c>
      <c r="F15" s="132" t="s">
        <v>107</v>
      </c>
      <c r="G15" s="202"/>
      <c r="H15" s="203"/>
    </row>
    <row r="16" spans="2:19">
      <c r="B16" s="133" t="s">
        <v>96</v>
      </c>
      <c r="C16" s="144">
        <v>32200</v>
      </c>
      <c r="D16" s="144">
        <f>1650*2</f>
        <v>3300</v>
      </c>
      <c r="E16" s="144">
        <f>SUM(C16:D16)</f>
        <v>35500</v>
      </c>
      <c r="F16" s="145" t="s">
        <v>108</v>
      </c>
      <c r="G16" s="118">
        <f>IF(Final_AGI_&lt;=150000,12000,IF(Final_AGI_&gt;=250000,0,12000-12000*(Final_AGI_-150000)/100000))</f>
        <v>12000</v>
      </c>
      <c r="I16" s="132"/>
      <c r="J16" s="132"/>
    </row>
    <row r="17" spans="2:12">
      <c r="B17" s="137" t="s">
        <v>97</v>
      </c>
      <c r="C17" s="120">
        <f>C16</f>
        <v>32200</v>
      </c>
      <c r="D17" s="120">
        <v>0</v>
      </c>
      <c r="E17" s="120">
        <f t="shared" ref="E17:E20" si="1">SUM(C17:D17)</f>
        <v>32200</v>
      </c>
      <c r="F17" s="146" t="s">
        <v>108</v>
      </c>
      <c r="G17" s="119"/>
      <c r="I17" s="147"/>
      <c r="J17" s="147"/>
    </row>
    <row r="18" spans="2:12">
      <c r="B18" s="137" t="s">
        <v>98</v>
      </c>
      <c r="C18" s="120">
        <f>C17</f>
        <v>32200</v>
      </c>
      <c r="D18" s="120">
        <f>D16/2</f>
        <v>1650</v>
      </c>
      <c r="E18" s="120">
        <f t="shared" si="1"/>
        <v>33850</v>
      </c>
      <c r="F18" s="146" t="s">
        <v>108</v>
      </c>
      <c r="G18" s="119">
        <f>+G16/2</f>
        <v>6000</v>
      </c>
      <c r="I18" s="147"/>
      <c r="J18" s="147"/>
    </row>
    <row r="19" spans="2:12">
      <c r="B19" s="137" t="s">
        <v>99</v>
      </c>
      <c r="C19" s="120">
        <v>16100</v>
      </c>
      <c r="D19" s="120">
        <v>2050</v>
      </c>
      <c r="E19" s="120">
        <f t="shared" si="1"/>
        <v>18150</v>
      </c>
      <c r="F19" s="146" t="s">
        <v>70</v>
      </c>
      <c r="G19" s="119">
        <f>IF(Final_AGI_&lt;=75000,6000,IF(Final_AGI_&gt;=175000,0,6000-6000*(Final_AGI_-75000)/100000))</f>
        <v>6000</v>
      </c>
      <c r="I19" s="147"/>
      <c r="J19" s="147"/>
    </row>
    <row r="20" spans="2:12" ht="16.5" thickBot="1">
      <c r="B20" s="140" t="s">
        <v>100</v>
      </c>
      <c r="C20" s="121">
        <f>+C19</f>
        <v>16100</v>
      </c>
      <c r="D20" s="121">
        <v>0</v>
      </c>
      <c r="E20" s="121">
        <f t="shared" si="1"/>
        <v>16100</v>
      </c>
      <c r="F20" s="148" t="s">
        <v>70</v>
      </c>
      <c r="G20" s="131"/>
    </row>
    <row r="22" spans="2:12">
      <c r="B22"/>
      <c r="C22" s="149" t="s">
        <v>115</v>
      </c>
      <c r="D22" s="149"/>
      <c r="E22"/>
      <c r="F22"/>
      <c r="G22"/>
      <c r="H22"/>
      <c r="I22"/>
    </row>
    <row r="23" spans="2:12" ht="16.5" thickBot="1">
      <c r="B23"/>
      <c r="C23"/>
      <c r="D23"/>
      <c r="E23"/>
      <c r="F23"/>
      <c r="G23"/>
      <c r="H23"/>
      <c r="I23"/>
    </row>
    <row r="24" spans="2:12" ht="16.5" thickBot="1">
      <c r="B24" s="153"/>
      <c r="C24" s="150">
        <v>0.1</v>
      </c>
      <c r="D24" s="150">
        <v>0.12</v>
      </c>
      <c r="E24" s="150">
        <v>0.22</v>
      </c>
      <c r="F24" s="150">
        <v>0.24</v>
      </c>
      <c r="G24" s="150">
        <v>0.32</v>
      </c>
      <c r="H24" s="150">
        <v>0.35</v>
      </c>
      <c r="I24" s="150">
        <v>0.37</v>
      </c>
      <c r="K24" s="157">
        <v>0</v>
      </c>
      <c r="L24" s="158">
        <v>0.1</v>
      </c>
    </row>
    <row r="25" spans="2:12">
      <c r="B25" s="154" t="s">
        <v>77</v>
      </c>
      <c r="C25" s="151">
        <v>24800</v>
      </c>
      <c r="D25" s="151">
        <v>100800</v>
      </c>
      <c r="E25" s="151">
        <v>211400</v>
      </c>
      <c r="F25" s="151">
        <v>403550</v>
      </c>
      <c r="G25" s="151">
        <v>512450</v>
      </c>
      <c r="H25" s="151">
        <v>768700</v>
      </c>
      <c r="I25" s="151">
        <v>10000000</v>
      </c>
      <c r="K25" s="159">
        <f>VLOOKUP(Filing_Status_2,$B$25:$I$26,2,FALSE)</f>
        <v>24800</v>
      </c>
      <c r="L25" s="160">
        <v>0.12</v>
      </c>
    </row>
    <row r="26" spans="2:12">
      <c r="B26" s="154" t="s">
        <v>70</v>
      </c>
      <c r="C26" s="152">
        <v>12400</v>
      </c>
      <c r="D26" s="152">
        <v>50400</v>
      </c>
      <c r="E26" s="152">
        <v>105700</v>
      </c>
      <c r="F26" s="152">
        <v>201775</v>
      </c>
      <c r="G26" s="152">
        <v>256225</v>
      </c>
      <c r="H26" s="152">
        <v>640600</v>
      </c>
      <c r="I26" s="152">
        <v>10000000</v>
      </c>
      <c r="K26" s="159">
        <f>VLOOKUP(Filing_Status_2,$B$25:$I$26,3,FALSE)</f>
        <v>100800</v>
      </c>
      <c r="L26" s="160">
        <v>0.22</v>
      </c>
    </row>
    <row r="27" spans="2:12">
      <c r="K27" s="159">
        <f>VLOOKUP(Filing_Status_2,$B$25:$I$26,4,FALSE)</f>
        <v>211400</v>
      </c>
      <c r="L27" s="160">
        <v>0.24</v>
      </c>
    </row>
    <row r="28" spans="2:12">
      <c r="C28" s="152">
        <f>VLOOKUP(Filing_Status_2,$B$25:$I$26,2,FALSE)</f>
        <v>24800</v>
      </c>
      <c r="D28" s="152">
        <f>VLOOKUP(Filing_Status_2,$B$25:$I$26,3,FALSE)</f>
        <v>100800</v>
      </c>
      <c r="E28" s="152">
        <f>VLOOKUP(Filing_Status_2,$B$25:$I$26,4,FALSE)</f>
        <v>211400</v>
      </c>
      <c r="F28" s="152">
        <f>VLOOKUP(Filing_Status_2,$B$25:$I$26,5,FALSE)</f>
        <v>403550</v>
      </c>
      <c r="G28" s="152">
        <f>VLOOKUP(Filing_Status_2,$B$25:$I$26,6,FALSE)</f>
        <v>512450</v>
      </c>
      <c r="H28" s="152">
        <f>VLOOKUP(Filing_Status_2,$B$25:$I$26,7,FALSE)</f>
        <v>768700</v>
      </c>
      <c r="I28" s="152">
        <f>VLOOKUP(Filing_Status_2,$B$25:$I$26,8,FALSE)</f>
        <v>10000000</v>
      </c>
      <c r="K28" s="159">
        <f>VLOOKUP(Filing_Status_2,$B$25:$I$26,5,FALSE)</f>
        <v>403550</v>
      </c>
      <c r="L28" s="160">
        <v>0.32</v>
      </c>
    </row>
    <row r="29" spans="2:12">
      <c r="C29" s="155">
        <v>0.1</v>
      </c>
      <c r="D29" s="155">
        <v>0.12</v>
      </c>
      <c r="E29" s="155">
        <v>0.22</v>
      </c>
      <c r="F29" s="155">
        <v>0.24</v>
      </c>
      <c r="G29" s="155">
        <v>0.32</v>
      </c>
      <c r="H29" s="155">
        <v>0.35</v>
      </c>
      <c r="I29" s="155">
        <v>0.37</v>
      </c>
      <c r="K29" s="159">
        <f>VLOOKUP(Filing_Status_2,$B$25:$I$26,6,FALSE)</f>
        <v>512450</v>
      </c>
      <c r="L29" s="160">
        <v>0.35</v>
      </c>
    </row>
    <row r="30" spans="2:12" ht="16.5" thickBot="1">
      <c r="C30" s="156">
        <f>IF(Basic_Taxable_Income&gt;C28,C28*C29,Basic_Taxable_Income*C29)</f>
        <v>0</v>
      </c>
      <c r="D30" s="156">
        <f t="shared" ref="D30:I30" si="2">IF(Basic_Taxable_Income&lt;C$28,0,IF(Basic_Taxable_Income&gt;D$28,(D$28-C$28)*D$29,(Basic_Taxable_Income-C$28)*D$29))</f>
        <v>0</v>
      </c>
      <c r="E30" s="156">
        <f t="shared" si="2"/>
        <v>0</v>
      </c>
      <c r="F30" s="156">
        <f t="shared" si="2"/>
        <v>0</v>
      </c>
      <c r="G30" s="156">
        <f t="shared" si="2"/>
        <v>0</v>
      </c>
      <c r="H30" s="156">
        <f t="shared" si="2"/>
        <v>0</v>
      </c>
      <c r="I30" s="156">
        <f t="shared" si="2"/>
        <v>0</v>
      </c>
      <c r="K30" s="161">
        <f>VLOOKUP(Filing_Status_2,$B$25:$I$26,7,FALSE)</f>
        <v>768700</v>
      </c>
      <c r="L30" s="162">
        <v>0.37</v>
      </c>
    </row>
  </sheetData>
  <protectedRanges>
    <protectedRange algorithmName="SHA-512" hashValue="JQmCjZbSA9uNL3LRjzd38v1a4K2PcEUCWVEs7i/EdPVbmM9IEY3/OD1dhtSldNE/FYDB4EwfQfKKA6yoVjn0sQ==" saltValue="9G8cXxTa+PeTj5O69MmyXQ==" spinCount="100000" sqref="E17:E20 D18:D19 D15:E16" name="Range1_1"/>
    <protectedRange algorithmName="SHA-512" hashValue="JQmCjZbSA9uNL3LRjzd38v1a4K2PcEUCWVEs7i/EdPVbmM9IEY3/OD1dhtSldNE/FYDB4EwfQfKKA6yoVjn0sQ==" saltValue="9G8cXxTa+PeTj5O69MmyXQ==" spinCount="100000" sqref="D8:D9 D2 D6" name="Range1_1_3"/>
    <protectedRange algorithmName="SHA-512" hashValue="JQmCjZbSA9uNL3LRjzd38v1a4K2PcEUCWVEs7i/EdPVbmM9IEY3/OD1dhtSldNE/FYDB4EwfQfKKA6yoVjn0sQ==" saltValue="9G8cXxTa+PeTj5O69MmyXQ==" spinCount="100000" sqref="B22:I26" name="Range1_1_2"/>
    <protectedRange algorithmName="SHA-512" hashValue="JQmCjZbSA9uNL3LRjzd38v1a4K2PcEUCWVEs7i/EdPVbmM9IEY3/OD1dhtSldNE/FYDB4EwfQfKKA6yoVjn0sQ==" saltValue="9G8cXxTa+PeTj5O69MmyXQ==" spinCount="100000" sqref="C28:I30" name="Range1_1_1"/>
    <protectedRange algorithmName="SHA-512" hashValue="JQmCjZbSA9uNL3LRjzd38v1a4K2PcEUCWVEs7i/EdPVbmM9IEY3/OD1dhtSldNE/FYDB4EwfQfKKA6yoVjn0sQ==" saltValue="9G8cXxTa+PeTj5O69MmyXQ==" spinCount="100000" sqref="L24:L30 K25:K30" name="Range1_1_1_1"/>
  </protectedRanges>
  <mergeCells count="8">
    <mergeCell ref="G14:G15"/>
    <mergeCell ref="H14:H15"/>
    <mergeCell ref="C2:C5"/>
    <mergeCell ref="D2:D5"/>
    <mergeCell ref="E2:E5"/>
    <mergeCell ref="F2:F5"/>
    <mergeCell ref="G2:G5"/>
    <mergeCell ref="H2:H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C1555-34B6-4735-92A6-650103A76F1C}">
  <dimension ref="A1:AI63"/>
  <sheetViews>
    <sheetView workbookViewId="0">
      <selection activeCell="E25" sqref="E25"/>
    </sheetView>
  </sheetViews>
  <sheetFormatPr defaultColWidth="9.140625" defaultRowHeight="15.75"/>
  <cols>
    <col min="1" max="1" width="9.140625" style="4"/>
    <col min="2" max="2" width="15.28515625" style="4" bestFit="1" customWidth="1"/>
    <col min="3" max="3" width="43.85546875" style="4" customWidth="1"/>
    <col min="4" max="4" width="37.85546875" style="4" customWidth="1"/>
    <col min="5" max="5" width="37.42578125" style="4" customWidth="1"/>
    <col min="6" max="6" width="5.140625" style="4" customWidth="1"/>
    <col min="7" max="7" width="21.7109375" style="4" customWidth="1"/>
    <col min="8" max="8" width="34.5703125" style="4" bestFit="1" customWidth="1"/>
    <col min="9" max="9" width="30.42578125" style="4" bestFit="1" customWidth="1"/>
    <col min="10" max="10" width="13.85546875" style="4" bestFit="1" customWidth="1"/>
    <col min="11" max="16384" width="9.140625" style="4"/>
  </cols>
  <sheetData>
    <row r="1" spans="1:3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row>
    <row r="2" spans="1:35" ht="36">
      <c r="A2" s="3"/>
      <c r="B2" s="206" t="s">
        <v>41</v>
      </c>
      <c r="C2" s="206"/>
      <c r="D2" s="206"/>
      <c r="E2" s="206"/>
      <c r="F2" s="5"/>
      <c r="G2" s="206"/>
      <c r="H2" s="206"/>
      <c r="I2" s="206"/>
      <c r="J2" s="206"/>
      <c r="K2" s="3"/>
      <c r="L2" s="3"/>
      <c r="M2" s="3"/>
      <c r="N2" s="3"/>
      <c r="O2" s="3"/>
      <c r="P2" s="3"/>
      <c r="Q2" s="3"/>
      <c r="R2" s="3"/>
      <c r="S2" s="3"/>
      <c r="T2" s="3"/>
      <c r="U2" s="3"/>
      <c r="V2" s="3"/>
      <c r="W2" s="3"/>
      <c r="X2" s="3"/>
      <c r="Y2" s="3"/>
      <c r="Z2" s="3"/>
      <c r="AA2" s="3"/>
      <c r="AB2" s="3"/>
      <c r="AC2" s="3"/>
      <c r="AD2" s="3"/>
      <c r="AE2" s="3"/>
      <c r="AF2" s="3"/>
      <c r="AG2" s="3"/>
      <c r="AH2" s="3"/>
      <c r="AI2" s="3"/>
    </row>
    <row r="3" spans="1:35">
      <c r="A3" s="3"/>
      <c r="B3" s="5"/>
      <c r="C3" s="5"/>
      <c r="D3" s="5"/>
      <c r="E3" s="5"/>
      <c r="F3" s="5"/>
      <c r="G3" s="5"/>
      <c r="H3" s="5"/>
      <c r="I3" s="5"/>
      <c r="J3" s="5"/>
      <c r="K3" s="3"/>
      <c r="L3" s="3"/>
      <c r="M3" s="3"/>
      <c r="N3" s="3"/>
      <c r="O3" s="3"/>
      <c r="P3" s="3"/>
      <c r="Q3" s="3"/>
      <c r="R3" s="3"/>
      <c r="S3" s="3"/>
      <c r="T3" s="3"/>
      <c r="U3" s="3"/>
      <c r="V3" s="3"/>
      <c r="W3" s="3"/>
      <c r="X3" s="3"/>
      <c r="Y3" s="3"/>
      <c r="Z3" s="3"/>
      <c r="AA3" s="3"/>
      <c r="AB3" s="3"/>
      <c r="AC3" s="3"/>
      <c r="AD3" s="3"/>
      <c r="AE3" s="3"/>
      <c r="AF3" s="3"/>
      <c r="AG3" s="3"/>
      <c r="AH3" s="3"/>
      <c r="AI3" s="3"/>
    </row>
    <row r="4" spans="1:35">
      <c r="A4" s="3"/>
      <c r="B4" s="5"/>
      <c r="C4" s="5"/>
      <c r="D4" s="5"/>
      <c r="E4" s="5"/>
      <c r="F4" s="5"/>
      <c r="G4" s="5"/>
      <c r="H4" s="5"/>
      <c r="I4" s="5"/>
      <c r="J4" s="5"/>
      <c r="K4" s="3"/>
      <c r="L4" s="3"/>
      <c r="M4" s="3"/>
      <c r="N4" s="3"/>
      <c r="O4" s="3"/>
      <c r="P4" s="3"/>
      <c r="Q4" s="3"/>
      <c r="R4" s="3"/>
      <c r="S4" s="3"/>
      <c r="T4" s="3"/>
      <c r="U4" s="3"/>
      <c r="V4" s="3"/>
      <c r="W4" s="3"/>
      <c r="X4" s="3"/>
      <c r="Y4" s="3"/>
      <c r="Z4" s="3"/>
      <c r="AA4" s="3"/>
      <c r="AB4" s="3"/>
      <c r="AC4" s="3"/>
      <c r="AD4" s="3"/>
      <c r="AE4" s="3"/>
      <c r="AF4" s="3"/>
      <c r="AG4" s="3"/>
      <c r="AH4" s="3"/>
      <c r="AI4" s="3"/>
    </row>
    <row r="5" spans="1:35" ht="18.75">
      <c r="A5" s="3"/>
      <c r="B5" s="6" t="s">
        <v>42</v>
      </c>
      <c r="C5" s="6" t="s">
        <v>43</v>
      </c>
      <c r="D5" s="6" t="s">
        <v>44</v>
      </c>
      <c r="E5" s="6" t="s">
        <v>31</v>
      </c>
      <c r="F5" s="5"/>
      <c r="G5" s="6"/>
      <c r="H5" s="6"/>
      <c r="I5" s="6"/>
      <c r="J5" s="6"/>
      <c r="K5" s="3"/>
      <c r="L5" s="3"/>
      <c r="M5" s="3"/>
      <c r="N5" s="3"/>
      <c r="O5" s="3"/>
      <c r="P5" s="3"/>
      <c r="Q5" s="3"/>
      <c r="R5" s="3"/>
      <c r="S5" s="3"/>
      <c r="T5" s="3"/>
      <c r="U5" s="3"/>
      <c r="V5" s="3"/>
      <c r="W5" s="3"/>
      <c r="X5" s="3"/>
      <c r="Y5" s="3"/>
      <c r="Z5" s="3"/>
      <c r="AA5" s="3"/>
      <c r="AB5" s="3"/>
      <c r="AC5" s="3"/>
      <c r="AD5" s="3"/>
      <c r="AE5" s="3"/>
      <c r="AF5" s="3"/>
      <c r="AG5" s="3"/>
      <c r="AH5" s="3"/>
      <c r="AI5" s="3"/>
    </row>
    <row r="6" spans="1:35">
      <c r="A6" s="3"/>
      <c r="B6" s="7">
        <v>1</v>
      </c>
      <c r="C6" s="7" t="s">
        <v>45</v>
      </c>
      <c r="D6" s="7" t="s">
        <v>46</v>
      </c>
      <c r="E6" s="8">
        <f>Organizer!E27</f>
        <v>0</v>
      </c>
      <c r="F6" s="5"/>
      <c r="G6" s="5"/>
      <c r="H6" s="5"/>
      <c r="I6" s="5"/>
      <c r="J6" s="9"/>
      <c r="K6" s="3"/>
      <c r="L6" s="3"/>
      <c r="M6" s="3"/>
      <c r="N6" s="3"/>
      <c r="O6" s="3"/>
      <c r="P6" s="3"/>
      <c r="Q6" s="3"/>
      <c r="R6" s="3"/>
      <c r="S6" s="3"/>
      <c r="T6" s="3"/>
      <c r="U6" s="3"/>
      <c r="V6" s="3"/>
      <c r="W6" s="3"/>
      <c r="X6" s="3"/>
      <c r="Y6" s="3"/>
      <c r="Z6" s="3"/>
      <c r="AA6" s="3"/>
      <c r="AB6" s="3"/>
      <c r="AC6" s="3"/>
      <c r="AD6" s="3"/>
      <c r="AE6" s="3"/>
      <c r="AF6" s="3"/>
      <c r="AG6" s="3"/>
      <c r="AH6" s="3"/>
      <c r="AI6" s="3"/>
    </row>
    <row r="7" spans="1:35">
      <c r="A7" s="3"/>
      <c r="B7" s="7">
        <v>2</v>
      </c>
      <c r="C7" s="7" t="s">
        <v>47</v>
      </c>
      <c r="D7" s="7" t="s">
        <v>48</v>
      </c>
      <c r="E7" s="8">
        <f>E6*0.5</f>
        <v>0</v>
      </c>
      <c r="F7" s="5"/>
      <c r="G7" s="5"/>
      <c r="H7" s="5"/>
      <c r="I7" s="5"/>
      <c r="J7" s="9"/>
      <c r="K7" s="3"/>
      <c r="L7" s="3"/>
      <c r="M7" s="3"/>
      <c r="N7" s="3"/>
      <c r="O7" s="3"/>
      <c r="P7" s="3"/>
      <c r="Q7" s="3"/>
      <c r="R7" s="3"/>
      <c r="S7" s="3"/>
      <c r="T7" s="3"/>
      <c r="U7" s="3"/>
      <c r="V7" s="3"/>
      <c r="W7" s="3"/>
      <c r="X7" s="3"/>
      <c r="Y7" s="3"/>
      <c r="Z7" s="3"/>
      <c r="AA7" s="3"/>
      <c r="AB7" s="3"/>
      <c r="AC7" s="3"/>
      <c r="AD7" s="3"/>
      <c r="AE7" s="3"/>
      <c r="AF7" s="3"/>
      <c r="AG7" s="3"/>
      <c r="AH7" s="3"/>
      <c r="AI7" s="3"/>
    </row>
    <row r="8" spans="1:35">
      <c r="A8" s="3"/>
      <c r="B8" s="7">
        <v>3</v>
      </c>
      <c r="C8" s="7" t="s">
        <v>49</v>
      </c>
      <c r="D8" s="7" t="s">
        <v>50</v>
      </c>
      <c r="E8" s="8">
        <f>Organizer!G20/2+Organizer!G21</f>
        <v>0</v>
      </c>
      <c r="F8" s="5"/>
      <c r="G8" s="5"/>
      <c r="H8" s="5"/>
      <c r="I8" s="5"/>
      <c r="J8" s="9"/>
      <c r="K8" s="3"/>
      <c r="L8" s="3"/>
      <c r="M8" s="3"/>
      <c r="N8" s="3"/>
      <c r="O8" s="3"/>
      <c r="P8" s="3"/>
      <c r="Q8" s="3"/>
      <c r="R8" s="3"/>
      <c r="S8" s="3"/>
      <c r="T8" s="3"/>
      <c r="U8" s="3"/>
      <c r="V8" s="3"/>
      <c r="W8" s="3"/>
      <c r="X8" s="3"/>
      <c r="Y8" s="3"/>
      <c r="Z8" s="3"/>
      <c r="AA8" s="3"/>
      <c r="AB8" s="3"/>
      <c r="AC8" s="3"/>
      <c r="AD8" s="3"/>
      <c r="AE8" s="3"/>
      <c r="AF8" s="3"/>
      <c r="AG8" s="3"/>
      <c r="AH8" s="3"/>
      <c r="AI8" s="3"/>
    </row>
    <row r="9" spans="1:35">
      <c r="A9" s="3"/>
      <c r="B9" s="7">
        <v>4</v>
      </c>
      <c r="C9" s="7" t="s">
        <v>51</v>
      </c>
      <c r="D9" s="7" t="s">
        <v>52</v>
      </c>
      <c r="E9" s="8">
        <v>0</v>
      </c>
      <c r="F9" s="5"/>
      <c r="G9" s="5"/>
      <c r="H9" s="5"/>
      <c r="I9" s="5"/>
      <c r="J9" s="9"/>
      <c r="K9" s="3"/>
      <c r="L9" s="3"/>
      <c r="M9" s="3"/>
      <c r="N9" s="3"/>
      <c r="O9" s="3"/>
      <c r="P9" s="3"/>
      <c r="Q9" s="3"/>
      <c r="R9" s="3"/>
      <c r="S9" s="3"/>
      <c r="T9" s="3"/>
      <c r="U9" s="3"/>
      <c r="V9" s="3"/>
      <c r="W9" s="3"/>
      <c r="X9" s="3"/>
      <c r="Y9" s="3"/>
      <c r="Z9" s="3"/>
      <c r="AA9" s="3"/>
      <c r="AB9" s="3"/>
      <c r="AC9" s="3"/>
      <c r="AD9" s="3"/>
      <c r="AE9" s="3"/>
      <c r="AF9" s="3"/>
      <c r="AG9" s="3"/>
      <c r="AH9" s="3"/>
      <c r="AI9" s="3"/>
    </row>
    <row r="10" spans="1:35">
      <c r="A10" s="3"/>
      <c r="B10" s="7">
        <v>5</v>
      </c>
      <c r="C10" s="7" t="s">
        <v>53</v>
      </c>
      <c r="D10" s="7" t="s">
        <v>54</v>
      </c>
      <c r="E10" s="10">
        <v>0</v>
      </c>
      <c r="F10" s="5"/>
      <c r="G10" s="5"/>
      <c r="H10" s="5"/>
      <c r="I10" s="5"/>
      <c r="J10" s="11"/>
      <c r="K10" s="3"/>
      <c r="L10" s="3"/>
      <c r="M10" s="3"/>
      <c r="N10" s="3"/>
      <c r="O10" s="3"/>
      <c r="P10" s="3"/>
      <c r="Q10" s="3"/>
      <c r="R10" s="3"/>
      <c r="S10" s="3"/>
      <c r="T10" s="3"/>
      <c r="U10" s="3"/>
      <c r="V10" s="3"/>
      <c r="W10" s="3"/>
      <c r="X10" s="3"/>
      <c r="Y10" s="3"/>
      <c r="Z10" s="3"/>
      <c r="AA10" s="3"/>
      <c r="AB10" s="3"/>
      <c r="AC10" s="3"/>
      <c r="AD10" s="3"/>
      <c r="AE10" s="3"/>
      <c r="AF10" s="3"/>
      <c r="AG10" s="3"/>
      <c r="AH10" s="3"/>
      <c r="AI10" s="3"/>
    </row>
    <row r="11" spans="1:35">
      <c r="A11" s="3"/>
      <c r="B11" s="7">
        <v>6</v>
      </c>
      <c r="C11" s="7" t="s">
        <v>55</v>
      </c>
      <c r="D11" s="7" t="s">
        <v>48</v>
      </c>
      <c r="E11" s="8">
        <f>E7+E8+E9+E10</f>
        <v>0</v>
      </c>
      <c r="F11" s="5"/>
      <c r="G11" s="5"/>
      <c r="H11" s="5"/>
      <c r="I11" s="5"/>
      <c r="J11" s="9"/>
      <c r="K11" s="3"/>
      <c r="L11" s="3"/>
      <c r="M11" s="3"/>
      <c r="N11" s="3"/>
      <c r="O11" s="3"/>
      <c r="P11" s="3"/>
      <c r="Q11" s="3"/>
      <c r="R11" s="3"/>
      <c r="S11" s="3"/>
      <c r="T11" s="3"/>
      <c r="U11" s="3"/>
      <c r="V11" s="3"/>
      <c r="W11" s="3"/>
      <c r="X11" s="3"/>
      <c r="Y11" s="3"/>
      <c r="Z11" s="3"/>
      <c r="AA11" s="3"/>
      <c r="AB11" s="3"/>
      <c r="AC11" s="3"/>
      <c r="AD11" s="3"/>
      <c r="AE11" s="3"/>
      <c r="AF11" s="3"/>
      <c r="AG11" s="3"/>
      <c r="AH11" s="3"/>
      <c r="AI11" s="3"/>
    </row>
    <row r="12" spans="1:35">
      <c r="A12" s="3"/>
      <c r="B12" s="7">
        <v>7</v>
      </c>
      <c r="C12" s="7" t="s">
        <v>56</v>
      </c>
      <c r="D12" s="7" t="s">
        <v>57</v>
      </c>
      <c r="E12" s="10">
        <v>0</v>
      </c>
      <c r="F12" s="5"/>
      <c r="G12" s="5"/>
      <c r="H12" s="5"/>
      <c r="I12" s="5"/>
      <c r="J12" s="11"/>
      <c r="K12" s="3"/>
      <c r="L12" s="3"/>
      <c r="M12" s="3"/>
      <c r="N12" s="3"/>
      <c r="O12" s="3"/>
      <c r="P12" s="3"/>
      <c r="Q12" s="3"/>
      <c r="R12" s="3"/>
      <c r="S12" s="3"/>
      <c r="T12" s="3"/>
      <c r="U12" s="3"/>
      <c r="V12" s="3"/>
      <c r="W12" s="3"/>
      <c r="X12" s="3"/>
      <c r="Y12" s="3"/>
      <c r="Z12" s="3"/>
      <c r="AA12" s="3"/>
      <c r="AB12" s="3"/>
      <c r="AC12" s="3"/>
      <c r="AD12" s="3"/>
      <c r="AE12" s="3"/>
      <c r="AF12" s="3"/>
      <c r="AG12" s="3"/>
      <c r="AH12" s="3"/>
      <c r="AI12" s="3"/>
    </row>
    <row r="13" spans="1:35">
      <c r="A13" s="3"/>
      <c r="B13" s="7">
        <v>8</v>
      </c>
      <c r="C13" s="7" t="s">
        <v>88</v>
      </c>
      <c r="D13" s="7" t="s">
        <v>48</v>
      </c>
      <c r="E13" s="10">
        <f>IF(E11&lt;E12,0,E11-E12)</f>
        <v>0</v>
      </c>
      <c r="F13" s="5"/>
      <c r="G13" s="5"/>
      <c r="H13" s="5"/>
      <c r="I13" s="5"/>
      <c r="J13" s="11"/>
      <c r="K13" s="3"/>
      <c r="L13" s="3"/>
      <c r="M13" s="3"/>
      <c r="N13" s="3"/>
      <c r="O13" s="3"/>
      <c r="P13" s="3"/>
      <c r="Q13" s="3"/>
      <c r="R13" s="3"/>
      <c r="S13" s="3"/>
      <c r="T13" s="3"/>
      <c r="U13" s="3"/>
      <c r="V13" s="3"/>
      <c r="W13" s="3"/>
      <c r="X13" s="3"/>
      <c r="Y13" s="3"/>
      <c r="Z13" s="3"/>
      <c r="AA13" s="3"/>
      <c r="AB13" s="3"/>
      <c r="AC13" s="3"/>
      <c r="AD13" s="3"/>
      <c r="AE13" s="3"/>
      <c r="AF13" s="3"/>
      <c r="AG13" s="3"/>
      <c r="AH13" s="3"/>
      <c r="AI13" s="3"/>
    </row>
    <row r="14" spans="1:35">
      <c r="A14" s="3"/>
      <c r="B14" s="7">
        <v>9</v>
      </c>
      <c r="C14" s="7" t="s">
        <v>58</v>
      </c>
      <c r="D14" s="7" t="s">
        <v>59</v>
      </c>
      <c r="E14" s="10" cm="1">
        <f t="array" ref="E14">VLOOKUP(Filing_Status_2,'Line By Line'!G16:I17,2,FALSE)</f>
        <v>32000</v>
      </c>
      <c r="F14" s="5"/>
      <c r="G14" s="207" t="s">
        <v>71</v>
      </c>
      <c r="H14" s="207"/>
      <c r="I14" s="208"/>
      <c r="J14" s="11"/>
      <c r="K14" s="3"/>
      <c r="L14" s="3"/>
      <c r="M14" s="3"/>
      <c r="N14" s="3"/>
      <c r="O14" s="3"/>
      <c r="P14" s="3"/>
      <c r="Q14" s="3"/>
      <c r="R14" s="3"/>
      <c r="S14" s="3"/>
      <c r="T14" s="3"/>
      <c r="U14" s="3"/>
      <c r="V14" s="3"/>
      <c r="W14" s="3"/>
      <c r="X14" s="3"/>
      <c r="Y14" s="3"/>
      <c r="Z14" s="3"/>
      <c r="AA14" s="3"/>
      <c r="AB14" s="3"/>
      <c r="AC14" s="3"/>
      <c r="AD14" s="3"/>
      <c r="AE14" s="3"/>
      <c r="AF14" s="3"/>
      <c r="AG14" s="3"/>
      <c r="AH14" s="3"/>
      <c r="AI14" s="3"/>
    </row>
    <row r="15" spans="1:35">
      <c r="A15" s="3"/>
      <c r="B15" s="7">
        <v>10</v>
      </c>
      <c r="C15" s="7" t="s">
        <v>60</v>
      </c>
      <c r="D15" s="7" t="s">
        <v>48</v>
      </c>
      <c r="E15" s="10">
        <f>IF(E14&lt;E13,E13-E14,0)</f>
        <v>0</v>
      </c>
      <c r="F15" s="5"/>
      <c r="G15" s="15" t="s">
        <v>69</v>
      </c>
      <c r="H15" s="16" t="s">
        <v>72</v>
      </c>
      <c r="I15" s="17" t="s">
        <v>73</v>
      </c>
      <c r="J15" s="11"/>
      <c r="K15" s="3"/>
      <c r="L15" s="3"/>
      <c r="M15" s="3"/>
      <c r="N15" s="3"/>
      <c r="O15" s="3"/>
      <c r="P15" s="3"/>
      <c r="Q15" s="3"/>
      <c r="R15" s="3"/>
      <c r="S15" s="3"/>
      <c r="T15" s="3"/>
      <c r="U15" s="3"/>
      <c r="V15" s="3"/>
      <c r="W15" s="3"/>
      <c r="X15" s="3"/>
      <c r="Y15" s="3"/>
      <c r="Z15" s="3"/>
      <c r="AA15" s="3"/>
      <c r="AB15" s="3"/>
      <c r="AC15" s="3"/>
      <c r="AD15" s="3"/>
      <c r="AE15" s="3"/>
      <c r="AF15" s="3"/>
      <c r="AG15" s="3"/>
      <c r="AH15" s="3"/>
      <c r="AI15" s="3"/>
    </row>
    <row r="16" spans="1:35">
      <c r="A16" s="3"/>
      <c r="B16" s="7">
        <v>11</v>
      </c>
      <c r="C16" s="7" t="s">
        <v>61</v>
      </c>
      <c r="D16" s="7" t="s">
        <v>59</v>
      </c>
      <c r="E16" s="10">
        <f>VLOOKUP(Filing_Status_2,'Line By Line'!G16:I17,3,FALSE)-VLOOKUP(Filing_Status_2,'Line By Line'!G16:I17,2,FALSE)</f>
        <v>12000</v>
      </c>
      <c r="F16" s="5"/>
      <c r="G16" s="18" t="s">
        <v>77</v>
      </c>
      <c r="H16" s="19">
        <v>32000</v>
      </c>
      <c r="I16" s="20">
        <v>44000</v>
      </c>
      <c r="J16" s="11"/>
      <c r="K16" s="3"/>
      <c r="L16" s="3"/>
      <c r="M16" s="3"/>
      <c r="N16" s="3"/>
      <c r="O16" s="3"/>
      <c r="P16" s="3"/>
      <c r="Q16" s="3"/>
      <c r="R16" s="3"/>
      <c r="S16" s="3"/>
      <c r="T16" s="3"/>
      <c r="U16" s="3"/>
      <c r="V16" s="3"/>
      <c r="W16" s="3"/>
      <c r="X16" s="3"/>
      <c r="Y16" s="3"/>
      <c r="Z16" s="3"/>
      <c r="AA16" s="3"/>
      <c r="AB16" s="3"/>
      <c r="AC16" s="3"/>
      <c r="AD16" s="3"/>
      <c r="AE16" s="3"/>
      <c r="AF16" s="3"/>
      <c r="AG16" s="3"/>
      <c r="AH16" s="3"/>
      <c r="AI16" s="3"/>
    </row>
    <row r="17" spans="1:35">
      <c r="A17" s="3"/>
      <c r="B17" s="7">
        <v>12</v>
      </c>
      <c r="C17" s="7" t="s">
        <v>62</v>
      </c>
      <c r="D17" s="7" t="s">
        <v>48</v>
      </c>
      <c r="E17" s="8">
        <f>IF(E16&gt;E15,0,E15-E16)</f>
        <v>0</v>
      </c>
      <c r="F17" s="5"/>
      <c r="G17" s="15" t="s">
        <v>70</v>
      </c>
      <c r="H17" s="19">
        <v>25000</v>
      </c>
      <c r="I17" s="20">
        <v>34000</v>
      </c>
      <c r="J17" s="9"/>
      <c r="K17" s="3"/>
      <c r="L17" s="3"/>
      <c r="M17" s="3"/>
      <c r="N17" s="3"/>
      <c r="O17" s="3"/>
      <c r="P17" s="3"/>
      <c r="Q17" s="3"/>
      <c r="R17" s="3"/>
      <c r="S17" s="3"/>
      <c r="T17" s="3"/>
      <c r="U17" s="3"/>
      <c r="V17" s="3"/>
      <c r="W17" s="3"/>
      <c r="X17" s="3"/>
      <c r="Y17" s="3"/>
      <c r="Z17" s="3"/>
      <c r="AA17" s="3"/>
      <c r="AB17" s="3"/>
      <c r="AC17" s="3"/>
      <c r="AD17" s="3"/>
      <c r="AE17" s="3"/>
      <c r="AF17" s="3"/>
      <c r="AG17" s="3"/>
      <c r="AH17" s="3"/>
      <c r="AI17" s="3"/>
    </row>
    <row r="18" spans="1:35">
      <c r="A18" s="3"/>
      <c r="B18" s="7">
        <v>13</v>
      </c>
      <c r="C18" s="7" t="s">
        <v>63</v>
      </c>
      <c r="D18" s="7" t="s">
        <v>48</v>
      </c>
      <c r="E18" s="8">
        <f>MIN(E16,E15)</f>
        <v>0</v>
      </c>
      <c r="F18" s="5"/>
      <c r="G18" s="5"/>
      <c r="H18" s="5"/>
      <c r="I18" s="5"/>
      <c r="J18" s="9"/>
      <c r="K18" s="3"/>
      <c r="L18" s="3"/>
      <c r="M18" s="3"/>
      <c r="N18" s="3"/>
      <c r="O18" s="3"/>
      <c r="P18" s="3"/>
      <c r="Q18" s="3"/>
      <c r="R18" s="3"/>
      <c r="S18" s="3"/>
      <c r="T18" s="3"/>
      <c r="U18" s="3"/>
      <c r="V18" s="3"/>
      <c r="W18" s="3"/>
      <c r="X18" s="3"/>
      <c r="Y18" s="3"/>
      <c r="Z18" s="3"/>
      <c r="AA18" s="3"/>
      <c r="AB18" s="3"/>
      <c r="AC18" s="3"/>
      <c r="AD18" s="3"/>
      <c r="AE18" s="3"/>
      <c r="AF18" s="3"/>
      <c r="AG18" s="3"/>
      <c r="AH18" s="3"/>
      <c r="AI18" s="3"/>
    </row>
    <row r="19" spans="1:35">
      <c r="A19" s="3"/>
      <c r="B19" s="7">
        <v>14</v>
      </c>
      <c r="C19" s="7" t="s">
        <v>64</v>
      </c>
      <c r="D19" s="7" t="s">
        <v>48</v>
      </c>
      <c r="E19" s="8">
        <f>E18*0.5</f>
        <v>0</v>
      </c>
      <c r="F19" s="5"/>
      <c r="G19" s="5"/>
      <c r="H19" s="5"/>
      <c r="I19" s="5"/>
      <c r="J19" s="9"/>
      <c r="K19" s="3"/>
      <c r="L19" s="3"/>
      <c r="M19" s="3"/>
      <c r="N19" s="3"/>
      <c r="O19" s="3"/>
      <c r="P19" s="3"/>
      <c r="Q19" s="3"/>
      <c r="R19" s="3"/>
      <c r="S19" s="3"/>
      <c r="T19" s="3"/>
      <c r="U19" s="3"/>
      <c r="V19" s="3"/>
      <c r="W19" s="3"/>
      <c r="X19" s="3"/>
      <c r="Y19" s="3"/>
      <c r="Z19" s="3"/>
      <c r="AA19" s="3"/>
      <c r="AB19" s="3"/>
      <c r="AC19" s="3"/>
      <c r="AD19" s="3"/>
      <c r="AE19" s="3"/>
      <c r="AF19" s="3"/>
      <c r="AG19" s="3"/>
      <c r="AH19" s="3"/>
      <c r="AI19" s="3"/>
    </row>
    <row r="20" spans="1:35">
      <c r="A20" s="3"/>
      <c r="B20" s="7">
        <v>15</v>
      </c>
      <c r="C20" s="7" t="s">
        <v>65</v>
      </c>
      <c r="D20" s="7" t="s">
        <v>48</v>
      </c>
      <c r="E20" s="8">
        <f>MIN(E7,E19)</f>
        <v>0</v>
      </c>
      <c r="F20" s="5"/>
      <c r="G20" s="5"/>
      <c r="H20" s="5"/>
      <c r="I20" s="5"/>
      <c r="J20" s="9"/>
      <c r="K20" s="3"/>
      <c r="L20" s="3"/>
      <c r="M20" s="3"/>
      <c r="N20" s="3"/>
      <c r="O20" s="3"/>
      <c r="P20" s="3"/>
      <c r="Q20" s="3"/>
      <c r="R20" s="3"/>
      <c r="S20" s="3"/>
      <c r="T20" s="3"/>
      <c r="U20" s="3"/>
      <c r="V20" s="3"/>
      <c r="W20" s="3"/>
      <c r="X20" s="3"/>
      <c r="Y20" s="3"/>
      <c r="Z20" s="3"/>
      <c r="AA20" s="3"/>
      <c r="AB20" s="3"/>
      <c r="AC20" s="3"/>
      <c r="AD20" s="3"/>
      <c r="AE20" s="3"/>
      <c r="AF20" s="3"/>
      <c r="AG20" s="3"/>
      <c r="AH20" s="3"/>
      <c r="AI20" s="3"/>
    </row>
    <row r="21" spans="1:35">
      <c r="A21" s="3"/>
      <c r="B21" s="7">
        <v>16</v>
      </c>
      <c r="C21" s="7" t="s">
        <v>66</v>
      </c>
      <c r="D21" s="7" t="s">
        <v>48</v>
      </c>
      <c r="E21" s="8">
        <f>E17*0.85</f>
        <v>0</v>
      </c>
      <c r="F21" s="5"/>
      <c r="G21" s="5"/>
      <c r="H21" s="5"/>
      <c r="I21" s="5"/>
      <c r="J21" s="9"/>
      <c r="K21" s="3"/>
      <c r="L21" s="3"/>
      <c r="M21" s="3"/>
      <c r="N21" s="3"/>
      <c r="O21" s="3"/>
      <c r="P21" s="3"/>
      <c r="Q21" s="3"/>
      <c r="R21" s="3"/>
      <c r="S21" s="3"/>
      <c r="T21" s="3"/>
      <c r="U21" s="3"/>
      <c r="V21" s="3"/>
      <c r="W21" s="3"/>
      <c r="X21" s="3"/>
      <c r="Y21" s="3"/>
      <c r="Z21" s="3"/>
      <c r="AA21" s="3"/>
      <c r="AB21" s="3"/>
      <c r="AC21" s="3"/>
      <c r="AD21" s="3"/>
      <c r="AE21" s="3"/>
      <c r="AF21" s="3"/>
      <c r="AG21" s="3"/>
      <c r="AH21" s="3"/>
      <c r="AI21" s="3"/>
    </row>
    <row r="22" spans="1:35">
      <c r="A22" s="3"/>
      <c r="B22" s="7">
        <v>17</v>
      </c>
      <c r="C22" s="7" t="s">
        <v>67</v>
      </c>
      <c r="D22" s="7" t="s">
        <v>48</v>
      </c>
      <c r="E22" s="8">
        <f>E21+E20</f>
        <v>0</v>
      </c>
      <c r="F22" s="5"/>
      <c r="G22" s="5"/>
      <c r="H22" s="5"/>
      <c r="I22" s="5"/>
      <c r="J22" s="9"/>
      <c r="K22" s="3"/>
      <c r="L22" s="3"/>
      <c r="M22" s="3"/>
      <c r="N22" s="3"/>
      <c r="O22" s="3"/>
      <c r="P22" s="3"/>
      <c r="Q22" s="3"/>
      <c r="R22" s="3"/>
      <c r="S22" s="3"/>
      <c r="T22" s="3"/>
      <c r="U22" s="3"/>
      <c r="V22" s="3"/>
      <c r="W22" s="3"/>
      <c r="X22" s="3"/>
      <c r="Y22" s="3"/>
      <c r="Z22" s="3"/>
      <c r="AA22" s="3"/>
      <c r="AB22" s="3"/>
      <c r="AC22" s="3"/>
      <c r="AD22" s="3"/>
      <c r="AE22" s="3"/>
      <c r="AF22" s="3"/>
      <c r="AG22" s="3"/>
      <c r="AH22" s="3"/>
      <c r="AI22" s="3"/>
    </row>
    <row r="23" spans="1:35">
      <c r="A23" s="3"/>
      <c r="B23" s="7">
        <v>18</v>
      </c>
      <c r="C23" s="7" t="s">
        <v>68</v>
      </c>
      <c r="D23" s="7" t="s">
        <v>48</v>
      </c>
      <c r="E23" s="8">
        <f>E6*0.85</f>
        <v>0</v>
      </c>
      <c r="F23" s="5"/>
      <c r="G23" s="5"/>
      <c r="H23" s="5"/>
      <c r="I23" s="5"/>
      <c r="J23" s="9"/>
      <c r="K23" s="3"/>
      <c r="L23" s="3"/>
      <c r="M23" s="3"/>
      <c r="N23" s="3"/>
      <c r="O23" s="3"/>
      <c r="P23" s="3"/>
      <c r="Q23" s="3"/>
      <c r="R23" s="3"/>
      <c r="S23" s="3"/>
      <c r="T23" s="3"/>
      <c r="U23" s="3"/>
      <c r="V23" s="3"/>
      <c r="W23" s="3"/>
      <c r="X23" s="3"/>
      <c r="Y23" s="3"/>
      <c r="Z23" s="3"/>
      <c r="AA23" s="3"/>
      <c r="AB23" s="3"/>
      <c r="AC23" s="3"/>
      <c r="AD23" s="3"/>
      <c r="AE23" s="3"/>
      <c r="AF23" s="3"/>
      <c r="AG23" s="3"/>
      <c r="AH23" s="3"/>
      <c r="AI23" s="3"/>
    </row>
    <row r="24" spans="1:35" ht="16.5" thickBot="1">
      <c r="A24" s="3"/>
      <c r="B24" s="7">
        <v>19</v>
      </c>
      <c r="C24" s="7" t="s">
        <v>24</v>
      </c>
      <c r="D24" s="7" t="s">
        <v>48</v>
      </c>
      <c r="E24" s="12">
        <f>MIN(E22:E23)</f>
        <v>0</v>
      </c>
      <c r="F24" s="5"/>
      <c r="G24" s="5"/>
      <c r="H24" s="5"/>
      <c r="I24" s="5"/>
      <c r="J24" s="13"/>
      <c r="K24" s="3"/>
      <c r="L24" s="3"/>
      <c r="M24" s="3"/>
      <c r="N24" s="3"/>
      <c r="O24" s="3"/>
      <c r="P24" s="3"/>
      <c r="Q24" s="3"/>
      <c r="R24" s="3"/>
      <c r="S24" s="3"/>
      <c r="T24" s="3"/>
      <c r="U24" s="3"/>
      <c r="V24" s="3"/>
      <c r="W24" s="3"/>
      <c r="X24" s="3"/>
      <c r="Y24" s="3"/>
      <c r="Z24" s="3"/>
      <c r="AA24" s="3"/>
      <c r="AB24" s="3"/>
      <c r="AC24" s="3"/>
      <c r="AD24" s="3"/>
      <c r="AE24" s="3"/>
      <c r="AF24" s="3"/>
      <c r="AG24" s="3"/>
      <c r="AH24" s="3"/>
      <c r="AI24" s="3"/>
    </row>
    <row r="25" spans="1:35" ht="16.5" thickBot="1">
      <c r="A25" s="3"/>
      <c r="B25" s="5"/>
      <c r="C25" s="5"/>
      <c r="D25" s="5"/>
      <c r="E25" s="14"/>
      <c r="F25" s="5"/>
      <c r="G25" s="5"/>
      <c r="H25" s="5"/>
      <c r="I25" s="5"/>
      <c r="J25" s="5"/>
      <c r="K25" s="3"/>
      <c r="L25" s="3"/>
      <c r="M25" s="3"/>
      <c r="N25" s="3"/>
      <c r="O25" s="3"/>
      <c r="P25" s="3"/>
      <c r="Q25" s="3"/>
      <c r="R25" s="3"/>
      <c r="S25" s="3"/>
      <c r="T25" s="3"/>
      <c r="U25" s="3"/>
      <c r="V25" s="3"/>
      <c r="W25" s="3"/>
      <c r="X25" s="3"/>
      <c r="Y25" s="3"/>
      <c r="Z25" s="3"/>
      <c r="AA25" s="3"/>
      <c r="AB25" s="3"/>
      <c r="AC25" s="3"/>
      <c r="AD25" s="3"/>
      <c r="AE25" s="3"/>
      <c r="AF25" s="3"/>
      <c r="AG25" s="3"/>
      <c r="AH25" s="3"/>
      <c r="AI25" s="3"/>
    </row>
    <row r="26" spans="1:3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row>
    <row r="27" spans="1:3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row>
    <row r="28" spans="1:3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row>
    <row r="29" spans="1:3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row>
    <row r="30" spans="1:3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row>
    <row r="31" spans="1:3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row>
    <row r="32" spans="1:3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row>
    <row r="33" spans="1:3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row>
    <row r="34" spans="1:3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row>
    <row r="35" spans="1:3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row>
    <row r="36" spans="1:3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row>
    <row r="37" spans="1:3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row>
    <row r="38" spans="1:3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row>
    <row r="39" spans="1:3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row>
    <row r="40" spans="1:3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row>
    <row r="41" spans="1: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row>
    <row r="42" spans="1: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row>
    <row r="43" spans="1: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row>
    <row r="44" spans="1: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row>
    <row r="45" spans="1: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row>
    <row r="46" spans="1: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row>
    <row r="47" spans="1: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row>
    <row r="48" spans="1: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row>
    <row r="49" spans="1: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row>
    <row r="50" spans="1: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row>
    <row r="51" spans="1: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row>
    <row r="52" spans="1: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row>
    <row r="53" spans="1: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row>
    <row r="54" spans="1: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row>
    <row r="55" spans="1: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row>
    <row r="56" spans="1: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row>
    <row r="57" spans="1: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row>
    <row r="58" spans="1: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row>
    <row r="59" spans="1: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row>
    <row r="60" spans="1: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row>
    <row r="61" spans="1: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row>
    <row r="62" spans="1: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row>
    <row r="63" spans="1:35">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row>
  </sheetData>
  <protectedRanges>
    <protectedRange algorithmName="SHA-512" hashValue="JQmCjZbSA9uNL3LRjzd38v1a4K2PcEUCWVEs7i/EdPVbmM9IEY3/OD1dhtSldNE/FYDB4EwfQfKKA6yoVjn0sQ==" saltValue="9G8cXxTa+PeTj5O69MmyXQ==" spinCount="100000" sqref="F2:F25" name="Range1"/>
  </protectedRanges>
  <mergeCells count="3">
    <mergeCell ref="B2:E2"/>
    <mergeCell ref="G2:J2"/>
    <mergeCell ref="G14:I14"/>
  </mergeCells>
  <conditionalFormatting sqref="E22">
    <cfRule type="cellIs" dxfId="1" priority="2" operator="lessThan">
      <formula>$W$18</formula>
    </cfRule>
  </conditionalFormatting>
  <conditionalFormatting sqref="J22">
    <cfRule type="cellIs" dxfId="0" priority="1" operator="lessThan">
      <formula>$W$18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Organizer</vt:lpstr>
      <vt:lpstr>Standard Deduction Rules</vt:lpstr>
      <vt:lpstr>Line By Line</vt:lpstr>
      <vt:lpstr>Basic_Taxable_Income</vt:lpstr>
      <vt:lpstr>Filing_Status_</vt:lpstr>
      <vt:lpstr>Filing_Status_2</vt:lpstr>
      <vt:lpstr>Final_AGI_</vt:lpstr>
      <vt:lpstr>Organizer!Print_Area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Zacc Call</dc:creator>
  <cp:lastModifiedBy>Sean Jones</cp:lastModifiedBy>
  <dcterms:created xsi:type="dcterms:W3CDTF">2026-03-26T15:35:14Z</dcterms:created>
  <dcterms:modified xsi:type="dcterms:W3CDTF">2026-05-01T20:47:23Z</dcterms:modified>
</cp:coreProperties>
</file>