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ensj\Dropbox (Personal)\ClearSkies\Portal Content\Templates\"/>
    </mc:Choice>
  </mc:AlternateContent>
  <xr:revisionPtr revIDLastSave="0" documentId="8_{D2820FC5-0FAF-4106-B61E-7A3F7CD4DE0D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Dashboard" sheetId="1" r:id="rId1"/>
    <sheet name="Card Tracker" sheetId="2" r:id="rId2"/>
    <sheet name="Redemption Log" sheetId="4" r:id="rId3"/>
    <sheet name="Loyalty Accounts" sheetId="3" r:id="rId4"/>
    <sheet name="Setup" sheetId="5" r:id="rId5"/>
  </sheets>
  <definedNames>
    <definedName name="_xlnm.Print_Area" localSheetId="1">'Card Tracker'!$A$1:$V$34</definedName>
    <definedName name="_xlnm.Print_Titles" localSheetId="1">'Card Tracker'!$1:$1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  <c r="G2" i="4"/>
  <c r="B4" i="1" a="1"/>
  <c r="B4" i="1" s="1"/>
  <c r="Q2" i="2"/>
  <c r="R2" i="2" s="1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N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2" i="2"/>
  <c r="O2" i="2"/>
  <c r="E51" i="4"/>
  <c r="D51" i="4"/>
  <c r="C51" i="4"/>
  <c r="G50" i="4"/>
  <c r="H50" i="4" s="1"/>
  <c r="F50" i="4"/>
  <c r="G49" i="4"/>
  <c r="H49" i="4" s="1"/>
  <c r="F49" i="4"/>
  <c r="G48" i="4"/>
  <c r="H48" i="4" s="1"/>
  <c r="F48" i="4"/>
  <c r="G47" i="4"/>
  <c r="H47" i="4" s="1"/>
  <c r="F47" i="4"/>
  <c r="G46" i="4"/>
  <c r="H46" i="4" s="1"/>
  <c r="F46" i="4"/>
  <c r="G45" i="4"/>
  <c r="H45" i="4" s="1"/>
  <c r="F45" i="4"/>
  <c r="G44" i="4"/>
  <c r="H44" i="4" s="1"/>
  <c r="F44" i="4"/>
  <c r="G43" i="4"/>
  <c r="H43" i="4" s="1"/>
  <c r="F43" i="4"/>
  <c r="G42" i="4"/>
  <c r="H42" i="4" s="1"/>
  <c r="F42" i="4"/>
  <c r="G41" i="4"/>
  <c r="H41" i="4" s="1"/>
  <c r="F41" i="4"/>
  <c r="G40" i="4"/>
  <c r="H40" i="4" s="1"/>
  <c r="F40" i="4"/>
  <c r="G39" i="4"/>
  <c r="H39" i="4" s="1"/>
  <c r="F39" i="4"/>
  <c r="G38" i="4"/>
  <c r="H38" i="4" s="1"/>
  <c r="F38" i="4"/>
  <c r="G37" i="4"/>
  <c r="H37" i="4" s="1"/>
  <c r="F37" i="4"/>
  <c r="G36" i="4"/>
  <c r="H36" i="4" s="1"/>
  <c r="F36" i="4"/>
  <c r="G35" i="4"/>
  <c r="H35" i="4" s="1"/>
  <c r="F35" i="4"/>
  <c r="G34" i="4"/>
  <c r="H34" i="4" s="1"/>
  <c r="F34" i="4"/>
  <c r="G33" i="4"/>
  <c r="H33" i="4" s="1"/>
  <c r="F33" i="4"/>
  <c r="G32" i="4"/>
  <c r="H32" i="4" s="1"/>
  <c r="F32" i="4"/>
  <c r="G31" i="4"/>
  <c r="H31" i="4" s="1"/>
  <c r="F31" i="4"/>
  <c r="G30" i="4"/>
  <c r="H30" i="4" s="1"/>
  <c r="F30" i="4"/>
  <c r="H29" i="4"/>
  <c r="G29" i="4"/>
  <c r="F29" i="4"/>
  <c r="G28" i="4"/>
  <c r="H28" i="4" s="1"/>
  <c r="F28" i="4"/>
  <c r="G27" i="4"/>
  <c r="H27" i="4" s="1"/>
  <c r="F27" i="4"/>
  <c r="G26" i="4"/>
  <c r="H26" i="4" s="1"/>
  <c r="F26" i="4"/>
  <c r="G25" i="4"/>
  <c r="H25" i="4" s="1"/>
  <c r="F25" i="4"/>
  <c r="G24" i="4"/>
  <c r="H24" i="4" s="1"/>
  <c r="F24" i="4"/>
  <c r="H23" i="4"/>
  <c r="G23" i="4"/>
  <c r="F23" i="4"/>
  <c r="G22" i="4"/>
  <c r="H22" i="4" s="1"/>
  <c r="F22" i="4"/>
  <c r="G21" i="4"/>
  <c r="H21" i="4" s="1"/>
  <c r="F21" i="4"/>
  <c r="G20" i="4"/>
  <c r="H20" i="4" s="1"/>
  <c r="F20" i="4"/>
  <c r="G19" i="4"/>
  <c r="H19" i="4" s="1"/>
  <c r="F19" i="4"/>
  <c r="G18" i="4"/>
  <c r="H18" i="4" s="1"/>
  <c r="F18" i="4"/>
  <c r="G17" i="4"/>
  <c r="H17" i="4" s="1"/>
  <c r="F17" i="4"/>
  <c r="G16" i="4"/>
  <c r="H16" i="4" s="1"/>
  <c r="F16" i="4"/>
  <c r="G15" i="4"/>
  <c r="H15" i="4" s="1"/>
  <c r="F15" i="4"/>
  <c r="G14" i="4"/>
  <c r="H14" i="4" s="1"/>
  <c r="F14" i="4"/>
  <c r="G13" i="4"/>
  <c r="H13" i="4" s="1"/>
  <c r="F13" i="4"/>
  <c r="G12" i="4"/>
  <c r="H12" i="4" s="1"/>
  <c r="F12" i="4"/>
  <c r="G11" i="4"/>
  <c r="H11" i="4" s="1"/>
  <c r="F11" i="4"/>
  <c r="G10" i="4"/>
  <c r="H10" i="4" s="1"/>
  <c r="F10" i="4"/>
  <c r="G9" i="4"/>
  <c r="H9" i="4" s="1"/>
  <c r="F9" i="4"/>
  <c r="G8" i="4"/>
  <c r="H8" i="4" s="1"/>
  <c r="F8" i="4"/>
  <c r="G7" i="4"/>
  <c r="H7" i="4" s="1"/>
  <c r="F7" i="4"/>
  <c r="G6" i="4"/>
  <c r="H6" i="4" s="1"/>
  <c r="F6" i="4"/>
  <c r="H5" i="4"/>
  <c r="G5" i="4"/>
  <c r="F5" i="4"/>
  <c r="G4" i="4"/>
  <c r="H4" i="4" s="1"/>
  <c r="F4" i="4"/>
  <c r="G3" i="4"/>
  <c r="H3" i="4" s="1"/>
  <c r="F3" i="4"/>
  <c r="F2" i="4"/>
  <c r="S50" i="2"/>
  <c r="R50" i="2"/>
  <c r="O50" i="2"/>
  <c r="H50" i="2"/>
  <c r="S49" i="2"/>
  <c r="R49" i="2"/>
  <c r="O49" i="2"/>
  <c r="H49" i="2"/>
  <c r="S48" i="2"/>
  <c r="R48" i="2"/>
  <c r="O48" i="2"/>
  <c r="H48" i="2"/>
  <c r="S47" i="2"/>
  <c r="R47" i="2"/>
  <c r="O47" i="2"/>
  <c r="H47" i="2"/>
  <c r="S46" i="2"/>
  <c r="R46" i="2"/>
  <c r="O46" i="2"/>
  <c r="H46" i="2"/>
  <c r="S45" i="2"/>
  <c r="R45" i="2"/>
  <c r="O45" i="2"/>
  <c r="H45" i="2"/>
  <c r="S44" i="2"/>
  <c r="R44" i="2"/>
  <c r="O44" i="2"/>
  <c r="H44" i="2"/>
  <c r="S43" i="2"/>
  <c r="R43" i="2"/>
  <c r="O43" i="2"/>
  <c r="H43" i="2"/>
  <c r="S42" i="2"/>
  <c r="R42" i="2"/>
  <c r="O42" i="2"/>
  <c r="H42" i="2"/>
  <c r="S41" i="2"/>
  <c r="R41" i="2"/>
  <c r="O41" i="2"/>
  <c r="H41" i="2"/>
  <c r="S40" i="2"/>
  <c r="R40" i="2"/>
  <c r="O40" i="2"/>
  <c r="H40" i="2"/>
  <c r="S39" i="2"/>
  <c r="R39" i="2"/>
  <c r="O39" i="2"/>
  <c r="H39" i="2"/>
  <c r="S38" i="2"/>
  <c r="R38" i="2"/>
  <c r="O38" i="2"/>
  <c r="H38" i="2"/>
  <c r="S37" i="2"/>
  <c r="R37" i="2"/>
  <c r="O37" i="2"/>
  <c r="H37" i="2"/>
  <c r="S36" i="2"/>
  <c r="R36" i="2"/>
  <c r="O36" i="2"/>
  <c r="H36" i="2"/>
  <c r="S35" i="2"/>
  <c r="R35" i="2"/>
  <c r="O35" i="2"/>
  <c r="H35" i="2"/>
  <c r="S34" i="2"/>
  <c r="R34" i="2"/>
  <c r="O34" i="2"/>
  <c r="H34" i="2"/>
  <c r="S33" i="2"/>
  <c r="R33" i="2"/>
  <c r="O33" i="2"/>
  <c r="H33" i="2"/>
  <c r="S32" i="2"/>
  <c r="R32" i="2"/>
  <c r="O32" i="2"/>
  <c r="H32" i="2"/>
  <c r="S31" i="2"/>
  <c r="R31" i="2"/>
  <c r="O31" i="2"/>
  <c r="H31" i="2"/>
  <c r="S30" i="2"/>
  <c r="R30" i="2"/>
  <c r="O30" i="2"/>
  <c r="H30" i="2"/>
  <c r="S29" i="2"/>
  <c r="R29" i="2"/>
  <c r="O29" i="2"/>
  <c r="H29" i="2"/>
  <c r="S28" i="2"/>
  <c r="R28" i="2"/>
  <c r="O28" i="2"/>
  <c r="H28" i="2"/>
  <c r="S27" i="2"/>
  <c r="R27" i="2"/>
  <c r="O27" i="2"/>
  <c r="H27" i="2"/>
  <c r="S26" i="2"/>
  <c r="R26" i="2"/>
  <c r="O26" i="2"/>
  <c r="H26" i="2"/>
  <c r="S25" i="2"/>
  <c r="R25" i="2"/>
  <c r="O25" i="2"/>
  <c r="H25" i="2"/>
  <c r="S24" i="2"/>
  <c r="R24" i="2"/>
  <c r="O24" i="2"/>
  <c r="H24" i="2"/>
  <c r="S23" i="2"/>
  <c r="R23" i="2"/>
  <c r="O23" i="2"/>
  <c r="H23" i="2"/>
  <c r="S22" i="2"/>
  <c r="R22" i="2"/>
  <c r="O22" i="2"/>
  <c r="H22" i="2"/>
  <c r="S21" i="2"/>
  <c r="R21" i="2"/>
  <c r="O21" i="2"/>
  <c r="H21" i="2"/>
  <c r="S20" i="2"/>
  <c r="R20" i="2"/>
  <c r="O20" i="2"/>
  <c r="H20" i="2"/>
  <c r="S19" i="2"/>
  <c r="R19" i="2"/>
  <c r="O19" i="2"/>
  <c r="H19" i="2"/>
  <c r="S18" i="2"/>
  <c r="R18" i="2"/>
  <c r="O18" i="2"/>
  <c r="H18" i="2"/>
  <c r="S17" i="2"/>
  <c r="R17" i="2"/>
  <c r="O17" i="2"/>
  <c r="H17" i="2"/>
  <c r="S16" i="2"/>
  <c r="R16" i="2"/>
  <c r="O16" i="2"/>
  <c r="H16" i="2"/>
  <c r="S15" i="2"/>
  <c r="R15" i="2"/>
  <c r="O15" i="2"/>
  <c r="H15" i="2"/>
  <c r="S14" i="2"/>
  <c r="R14" i="2"/>
  <c r="O14" i="2"/>
  <c r="H14" i="2"/>
  <c r="S13" i="2"/>
  <c r="R13" i="2"/>
  <c r="O13" i="2"/>
  <c r="H13" i="2"/>
  <c r="S12" i="2"/>
  <c r="R12" i="2"/>
  <c r="O12" i="2"/>
  <c r="H12" i="2"/>
  <c r="S11" i="2"/>
  <c r="R11" i="2"/>
  <c r="O11" i="2"/>
  <c r="H11" i="2"/>
  <c r="S10" i="2"/>
  <c r="R10" i="2"/>
  <c r="O10" i="2"/>
  <c r="H10" i="2"/>
  <c r="S9" i="2"/>
  <c r="R9" i="2"/>
  <c r="O9" i="2"/>
  <c r="H9" i="2"/>
  <c r="S8" i="2"/>
  <c r="R8" i="2"/>
  <c r="O8" i="2"/>
  <c r="H8" i="2"/>
  <c r="S7" i="2"/>
  <c r="R7" i="2"/>
  <c r="O7" i="2"/>
  <c r="H7" i="2"/>
  <c r="S6" i="2"/>
  <c r="R6" i="2"/>
  <c r="O6" i="2"/>
  <c r="H6" i="2"/>
  <c r="S5" i="2"/>
  <c r="R5" i="2"/>
  <c r="O5" i="2"/>
  <c r="H5" i="2"/>
  <c r="S4" i="2"/>
  <c r="R4" i="2"/>
  <c r="O4" i="2"/>
  <c r="H4" i="2"/>
  <c r="S3" i="2"/>
  <c r="R3" i="2"/>
  <c r="O3" i="2"/>
  <c r="H3" i="2"/>
  <c r="S2" i="2"/>
  <c r="H2" i="2"/>
  <c r="B6" i="1" s="1"/>
  <c r="B11" i="1"/>
  <c r="B9" i="1"/>
  <c r="F51" i="4" l="1"/>
  <c r="B12" i="1"/>
  <c r="B8" i="1"/>
  <c r="B10" i="1"/>
  <c r="B5" i="1"/>
  <c r="B7" i="1" s="1" a="1"/>
  <c r="B7" i="1" s="1"/>
  <c r="G51" i="4"/>
  <c r="B13" i="1" s="1"/>
  <c r="H5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ClearSkies</author>
    <author>Jennifer Franklin</author>
  </authors>
  <commentList>
    <comment ref="A1" authorId="0" shapeId="0" xr:uid="{00000000-0006-0000-0100-000001000000}">
      <text>
        <r>
          <rPr>
            <sz val="11"/>
            <rFont val="Carlito"/>
          </rPr>
          <t>Enter only the last four digits of the card number. This is useful for distinguishing multiple cards from the same issuer.</t>
        </r>
      </text>
    </comment>
    <comment ref="Q1" authorId="0" shapeId="0" xr:uid="{00000000-0006-0000-0100-000003000000}">
      <text>
        <r>
          <rPr>
            <sz val="11"/>
            <rFont val="Carlito"/>
          </rPr>
          <t>One number per card: total ongoing annual credits used. Add a cell comment if you want to note which credits made up the total.</t>
        </r>
      </text>
    </comment>
    <comment ref="V1" authorId="1" shapeId="0" xr:uid="{125DA873-B41F-4197-A0A9-C19EE2976668}">
      <text>
        <r>
          <rPr>
            <sz val="9"/>
            <color indexed="81"/>
            <rFont val="Tahoma"/>
            <family val="2"/>
          </rPr>
          <t xml:space="preserve">Include items like 48 mos. from last SUB </t>
        </r>
        <r>
          <rPr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2 years since card closed </t>
        </r>
        <r>
          <rPr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Requires NLL offer
</t>
        </r>
      </text>
    </comment>
    <comment ref="N2" authorId="0" shapeId="0" xr:uid="{00000000-0006-0000-0100-000004000000}">
      <text>
        <r>
          <rPr>
            <sz val="11"/>
            <rFont val="Carlito"/>
          </rPr>
          <t>Enter the total first-year credit value you actually used. Optional: add a cell comment listing the individual credits.</t>
        </r>
      </text>
    </comment>
    <comment ref="Q2" authorId="0" shapeId="0" xr:uid="{00000000-0006-0000-0100-000005000000}">
      <text>
        <r>
          <rPr>
            <sz val="11"/>
            <rFont val="Carlito"/>
          </rPr>
          <t>Enter the total ongoing annual credit value you actually used. Optional: add a cell comment listing the individual credits.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Jennifer Franklin</author>
    <author>ClearSkies</author>
  </authors>
  <commentList>
    <comment ref="A1" authorId="0" shapeId="0" xr:uid="{2CF814D5-5F3E-4847-AB39-5D5E454E3AF9}">
      <text>
        <r>
          <rPr>
            <b/>
            <sz val="9"/>
            <color indexed="81"/>
            <rFont val="Tahoma"/>
            <family val="2"/>
          </rPr>
          <t>you can personalize these however you want: P1, P2 or First Name of each player</t>
        </r>
      </text>
    </comment>
    <comment ref="A12" authorId="1" shapeId="0" xr:uid="{00000000-0006-0000-0400-000001000000}">
      <text>
        <r>
          <rPr>
            <sz val="11"/>
            <rFont val="Carlito"/>
          </rPr>
          <t>You can replace or add household labels here (for example P1, P2, P3, Grandma). The Card Tracker dropdown reads through row 25. You can also type a one-off value directly in the tracker.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<sst xmlns="http://schemas.openxmlformats.org/spreadsheetml/2006/main" count="112" uniqueCount="105">
  <si>
    <t>ClearSkies Card + Credits Tracking Template</t>
  </si>
  <si>
    <t>Metric</t>
  </si>
  <si>
    <t>Active Cards</t>
  </si>
  <si>
    <t>Total First-Year Annual Fees</t>
  </si>
  <si>
    <t>Total First-Year Effective AF</t>
  </si>
  <si>
    <t>Total Ongoing Annual Fees</t>
  </si>
  <si>
    <t>Total Ongoing Effective AF</t>
  </si>
  <si>
    <t>Total Redemption Savings</t>
  </si>
  <si>
    <t>How to use this template</t>
  </si>
  <si>
    <t>2. Enter total credits used directly on the card row; add a cell comment if you want the itemized detail.</t>
  </si>
  <si>
    <t>3. Effective annual fee formulas subtract the credits-used amount entered on that same row.</t>
  </si>
  <si>
    <t>Last 4 Digits</t>
  </si>
  <si>
    <t>Card</t>
  </si>
  <si>
    <t>Cardholder</t>
  </si>
  <si>
    <t>Bank</t>
  </si>
  <si>
    <t>Account Type</t>
  </si>
  <si>
    <t>Approved</t>
  </si>
  <si>
    <t>Application / Approval Date</t>
  </si>
  <si>
    <t>5/24 Count</t>
  </si>
  <si>
    <t>Active / Closed</t>
  </si>
  <si>
    <t>First-Year Annual Fee</t>
  </si>
  <si>
    <t>First-Year Credits Used</t>
  </si>
  <si>
    <t>First-Year Effective AF</t>
  </si>
  <si>
    <t>Ongoing Annual Fee</t>
  </si>
  <si>
    <t>Ongoing Credits Used</t>
  </si>
  <si>
    <t>Ongoing Effective AF</t>
  </si>
  <si>
    <t>Annual Fee Due Date</t>
  </si>
  <si>
    <t>Signup Bonus</t>
  </si>
  <si>
    <t>Points Earned</t>
  </si>
  <si>
    <t>Notes</t>
  </si>
  <si>
    <t>1234</t>
  </si>
  <si>
    <t>Example Sapphire Preferred</t>
  </si>
  <si>
    <t>Primary</t>
  </si>
  <si>
    <t>Chase</t>
  </si>
  <si>
    <t>Personal</t>
  </si>
  <si>
    <t>Y</t>
  </si>
  <si>
    <t>Active</t>
  </si>
  <si>
    <t>Program</t>
  </si>
  <si>
    <t>Traveler</t>
  </si>
  <si>
    <t>Membership Number</t>
  </si>
  <si>
    <t>Username / Email</t>
  </si>
  <si>
    <t>Password Manager Item</t>
  </si>
  <si>
    <t>Expiration / Status Notes</t>
  </si>
  <si>
    <t>Balance</t>
  </si>
  <si>
    <t>Last Verified</t>
  </si>
  <si>
    <t>Example United</t>
  </si>
  <si>
    <t>ABC123</t>
  </si>
  <si>
    <t>email@example.com</t>
  </si>
  <si>
    <t>1Password / Keeper item name</t>
  </si>
  <si>
    <t>Do not store raw passwords in this template</t>
  </si>
  <si>
    <t>Trip / Destination</t>
  </si>
  <si>
    <t>Type</t>
  </si>
  <si>
    <t>Cash Price</t>
  </si>
  <si>
    <t>Points Used</t>
  </si>
  <si>
    <t>Out-of-Pocket Cost</t>
  </si>
  <si>
    <t>CPP</t>
  </si>
  <si>
    <t>Cash Savings</t>
  </si>
  <si>
    <t>% Savings</t>
  </si>
  <si>
    <t>Program Used</t>
  </si>
  <si>
    <t>Example Paris</t>
  </si>
  <si>
    <t>Flight</t>
  </si>
  <si>
    <t>Air France Flying Blue</t>
  </si>
  <si>
    <t>TOTAL / AVERAGE</t>
  </si>
  <si>
    <t>Cardholders / Players</t>
  </si>
  <si>
    <t>Banks</t>
  </si>
  <si>
    <t>Account Types</t>
  </si>
  <si>
    <t>Statuses</t>
  </si>
  <si>
    <t>Redemption Types</t>
  </si>
  <si>
    <t>Amex</t>
  </si>
  <si>
    <t>Secondary</t>
  </si>
  <si>
    <t>Business EIN</t>
  </si>
  <si>
    <t>Closed</t>
  </si>
  <si>
    <t>Hotel</t>
  </si>
  <si>
    <t>Spouse/Partner</t>
  </si>
  <si>
    <t>Capital One</t>
  </si>
  <si>
    <t>Business SP</t>
  </si>
  <si>
    <t>Car Rental</t>
  </si>
  <si>
    <t>Parent</t>
  </si>
  <si>
    <t>Citi</t>
  </si>
  <si>
    <t>Product Changed</t>
  </si>
  <si>
    <t>Cruise</t>
  </si>
  <si>
    <t>Child</t>
  </si>
  <si>
    <t>BofA</t>
  </si>
  <si>
    <t>Considering Closure</t>
  </si>
  <si>
    <t>Barclays</t>
  </si>
  <si>
    <t>Other</t>
  </si>
  <si>
    <t>Wells Fargo</t>
  </si>
  <si>
    <t>US Bank</t>
  </si>
  <si>
    <t>Discover</t>
  </si>
  <si>
    <t>Add more below as needed</t>
  </si>
  <si>
    <t>5/24</t>
  </si>
  <si>
    <t>Points Earned From Signup Bonuses</t>
  </si>
  <si>
    <t>Future SUB Eligibility Notes</t>
  </si>
  <si>
    <t>2 Business class seats</t>
  </si>
  <si>
    <r>
      <t xml:space="preserve">1. Add each card on </t>
    </r>
    <r>
      <rPr>
        <b/>
        <sz val="11"/>
        <rFont val="Carlito"/>
      </rPr>
      <t>Card Tracker</t>
    </r>
    <r>
      <rPr>
        <sz val="11"/>
        <rFont val="Carlito"/>
      </rPr>
      <t>. Use one row per card/account.</t>
    </r>
  </si>
  <si>
    <r>
      <t xml:space="preserve">4. Customize household/player labels and other dropdown choices on </t>
    </r>
    <r>
      <rPr>
        <b/>
        <sz val="11"/>
        <rFont val="Carlito"/>
      </rPr>
      <t>Setup</t>
    </r>
    <r>
      <rPr>
        <sz val="11"/>
        <rFont val="Carlito"/>
      </rPr>
      <t>; one-off typed entries are also allowed.</t>
    </r>
  </si>
  <si>
    <r>
      <t xml:space="preserve">5. Store passwords in a password manager; use </t>
    </r>
    <r>
      <rPr>
        <b/>
        <sz val="11"/>
        <rFont val="Carlito"/>
      </rPr>
      <t>Loyalty Accounts</t>
    </r>
    <r>
      <rPr>
        <sz val="11"/>
        <rFont val="Carlito"/>
      </rPr>
      <t xml:space="preserve"> for account IDs and notes only.</t>
    </r>
  </si>
  <si>
    <r>
      <t xml:space="preserve">6. Use </t>
    </r>
    <r>
      <rPr>
        <b/>
        <sz val="11"/>
        <rFont val="Carlito"/>
      </rPr>
      <t>Redemption Log</t>
    </r>
    <r>
      <rPr>
        <sz val="11"/>
        <rFont val="Carlito"/>
      </rPr>
      <t xml:space="preserve"> to show the cash value generated by points over time.</t>
    </r>
  </si>
  <si>
    <t>7. When you close a card, add close date in note for cell and then hide row, or re-sort to group statuses</t>
  </si>
  <si>
    <t>Min. Spend Required</t>
  </si>
  <si>
    <t>Min. Spend Deadline</t>
  </si>
  <si>
    <t>Min. Spend Complete</t>
  </si>
  <si>
    <t>8. If you need to track multi-player 5/24, reach out to ClearSkies and we can provide the formulas for above.</t>
  </si>
  <si>
    <t>Over 5/24? Date You Drop Below</t>
  </si>
  <si>
    <t>Next Date 5/24 Count 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</si>
</sst>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;[Red]\(\$#,##0\);\-"/>
    <numFmt numFmtId="165" formatCode="0.0%"/>
    <numFmt numFmtId="166" formatCode="m/d/yy"/>
    <numFmt numFmtId="167" formatCode="_(&quot;$&quot;* #,##0_);_(&quot;$&quot;* \(#,##0\);_(&quot;$&quot;* &quot;-&quot;??_);_(@_)"/>
    <numFmt numFmtId="168" formatCode="_(* #,##0_);_(* \(#,##0\);_(* &quot;-&quot;??_);_(@_)"/>
  </numFmts>
  <fonts count="1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i/>
      <sz val="11"/>
      <color rgb="FF808080"/>
      <name val="Carlito"/>
    </font>
    <font>
      <sz val="11"/>
      <name val="Carlito"/>
    </font>
    <font>
      <u/>
      <sz val="11"/>
      <name val="Carlito"/>
    </font>
    <font>
      <sz val="11"/>
      <color rgb="FF0E1A24"/>
      <name val="Carlito"/>
    </font>
    <font>
      <b/>
      <sz val="16"/>
      <color theme="0"/>
      <name val="Carlito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color indexed="81"/>
      <name val="Tahoma"/>
      <family val="2"/>
    </font>
    <font>
      <i/>
      <sz val="11"/>
      <name val="Carlito"/>
    </font>
    <font>
      <b/>
      <i/>
      <sz val="11"/>
      <name val="Carlito"/>
    </font>
    <font>
      <sz val="11"/>
      <name val="Aptos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0E1A24"/>
        <bgColor indexed="64"/>
      </patternFill>
    </fill>
    <fill>
      <patternFill patternType="solid">
        <fgColor rgb="FFC9B28C"/>
        <bgColor indexed="64"/>
      </patternFill>
    </fill>
    <fill>
      <patternFill patternType="solid">
        <fgColor rgb="FFD8C7AC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1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0">
    <xf numFmtId="0" fontId="0" fillId="0" borderId="0" xfId="0" applyBorder="1"/>
    <xf numFmtId="0" fontId="2" fillId="2" borderId="0" xfId="0" applyFont="1" applyFill="1" applyBorder="1"/>
    <xf numFmtId="164" fontId="0" fillId="0" borderId="0" xfId="0" applyNumberFormat="1" applyBorder="1"/>
    <xf numFmtId="1" fontId="0" fillId="0" borderId="0" xfId="0" applyNumberFormat="1" applyBorder="1"/>
    <xf numFmtId="3" fontId="0" fillId="0" borderId="0" xfId="0" applyNumberFormat="1" applyBorder="1"/>
    <xf numFmtId="0" fontId="0" fillId="0" borderId="0" xfId="0" applyBorder="1" applyAlignment="1">
      <alignment wrapText="1"/>
    </xf>
    <xf numFmtId="0" fontId="3" fillId="0" borderId="0" xfId="0" applyFont="1" applyBorder="1"/>
    <xf numFmtId="49" fontId="2" fillId="2" borderId="0" xfId="0" applyNumberFormat="1" applyFont="1" applyFill="1" applyBorder="1"/>
    <xf numFmtId="0" fontId="5" fillId="0" borderId="0" xfId="0" applyFont="1" applyBorder="1" applyAlignment="1">
      <alignment wrapText="1"/>
    </xf>
    <xf numFmtId="0" fontId="1" fillId="4" borderId="0" xfId="0" applyFont="1" applyFill="1" applyBorder="1"/>
    <xf numFmtId="0" fontId="1" fillId="3" borderId="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166" fontId="11" fillId="0" borderId="2" xfId="0" applyNumberFormat="1" applyFont="1" applyBorder="1"/>
    <xf numFmtId="164" fontId="11" fillId="0" borderId="2" xfId="0" applyNumberFormat="1" applyFont="1" applyBorder="1"/>
    <xf numFmtId="49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166" fontId="0" fillId="0" borderId="2" xfId="0" applyNumberFormat="1" applyBorder="1"/>
    <xf numFmtId="164" fontId="0" fillId="0" borderId="2" xfId="0" applyNumberFormat="1" applyBorder="1"/>
    <xf numFmtId="0" fontId="1" fillId="3" borderId="2" xfId="0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2" fontId="1" fillId="3" borderId="2" xfId="0" applyNumberFormat="1" applyFont="1" applyFill="1" applyBorder="1" applyAlignment="1">
      <alignment horizontal="center" wrapText="1"/>
    </xf>
    <xf numFmtId="165" fontId="1" fillId="3" borderId="2" xfId="0" applyNumberFormat="1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167" fontId="11" fillId="0" borderId="2" xfId="2" applyNumberFormat="1" applyFont="1" applyBorder="1"/>
    <xf numFmtId="168" fontId="11" fillId="0" borderId="2" xfId="1" applyNumberFormat="1" applyFont="1" applyBorder="1"/>
    <xf numFmtId="2" fontId="11" fillId="4" borderId="2" xfId="0" applyNumberFormat="1" applyFont="1" applyFill="1" applyBorder="1"/>
    <xf numFmtId="9" fontId="11" fillId="0" borderId="2" xfId="3" applyFont="1" applyBorder="1"/>
    <xf numFmtId="167" fontId="0" fillId="0" borderId="2" xfId="2" applyNumberFormat="1" applyFont="1" applyBorder="1"/>
    <xf numFmtId="168" fontId="0" fillId="0" borderId="2" xfId="1" applyNumberFormat="1" applyFont="1" applyBorder="1"/>
    <xf numFmtId="2" fontId="0" fillId="4" borderId="2" xfId="0" applyNumberFormat="1" applyFill="1" applyBorder="1"/>
    <xf numFmtId="9" fontId="0" fillId="0" borderId="2" xfId="3" applyFont="1" applyBorder="1"/>
    <xf numFmtId="2" fontId="0" fillId="5" borderId="2" xfId="0" applyNumberFormat="1" applyFill="1" applyBorder="1"/>
    <xf numFmtId="2" fontId="0" fillId="0" borderId="2" xfId="0" applyNumberFormat="1" applyBorder="1"/>
    <xf numFmtId="0" fontId="0" fillId="0" borderId="4" xfId="0" applyBorder="1"/>
    <xf numFmtId="167" fontId="0" fillId="0" borderId="4" xfId="2" applyNumberFormat="1" applyFont="1" applyBorder="1"/>
    <xf numFmtId="168" fontId="0" fillId="0" borderId="4" xfId="1" applyNumberFormat="1" applyFont="1" applyBorder="1"/>
    <xf numFmtId="2" fontId="0" fillId="0" borderId="4" xfId="0" applyNumberFormat="1" applyBorder="1"/>
    <xf numFmtId="9" fontId="0" fillId="0" borderId="4" xfId="3" applyFont="1" applyBorder="1"/>
    <xf numFmtId="0" fontId="0" fillId="0" borderId="3" xfId="0" applyBorder="1"/>
    <xf numFmtId="167" fontId="0" fillId="0" borderId="3" xfId="2" applyNumberFormat="1" applyFont="1" applyBorder="1"/>
    <xf numFmtId="168" fontId="0" fillId="0" borderId="3" xfId="1" applyNumberFormat="1" applyFont="1" applyBorder="1"/>
    <xf numFmtId="2" fontId="0" fillId="4" borderId="3" xfId="0" applyNumberFormat="1" applyFill="1" applyBorder="1"/>
    <xf numFmtId="9" fontId="0" fillId="0" borderId="3" xfId="3" applyFont="1" applyBorder="1"/>
    <xf numFmtId="0" fontId="2" fillId="5" borderId="2" xfId="0" applyFont="1" applyFill="1" applyBorder="1"/>
    <xf numFmtId="167" fontId="2" fillId="5" borderId="2" xfId="2" applyNumberFormat="1" applyFont="1" applyFill="1" applyBorder="1"/>
    <xf numFmtId="168" fontId="2" fillId="5" borderId="2" xfId="1" applyNumberFormat="1" applyFont="1" applyFill="1" applyBorder="1"/>
    <xf numFmtId="2" fontId="2" fillId="5" borderId="2" xfId="0" applyNumberFormat="1" applyFont="1" applyFill="1" applyBorder="1"/>
    <xf numFmtId="9" fontId="2" fillId="5" borderId="2" xfId="3" applyFont="1" applyFill="1" applyBorder="1"/>
    <xf numFmtId="0" fontId="0" fillId="5" borderId="2" xfId="0" applyFill="1" applyBorder="1"/>
    <xf numFmtId="3" fontId="1" fillId="3" borderId="2" xfId="0" applyNumberFormat="1" applyFont="1" applyFill="1" applyBorder="1" applyAlignment="1">
      <alignment horizontal="center" wrapText="1"/>
    </xf>
    <xf numFmtId="14" fontId="1" fillId="3" borderId="2" xfId="0" applyNumberFormat="1" applyFont="1" applyFill="1" applyBorder="1" applyAlignment="1">
      <alignment horizontal="center" wrapText="1"/>
    </xf>
    <xf numFmtId="14" fontId="11" fillId="0" borderId="2" xfId="0" applyNumberFormat="1" applyFont="1" applyBorder="1"/>
    <xf numFmtId="14" fontId="0" fillId="0" borderId="2" xfId="0" applyNumberFormat="1" applyBorder="1"/>
    <xf numFmtId="0" fontId="11" fillId="6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7" fillId="3" borderId="1" xfId="0" applyFont="1" applyFill="1" applyAlignment="1">
      <alignment horizontal="center" wrapText="1"/>
    </xf>
    <xf numFmtId="0" fontId="6" fillId="3" borderId="1" xfId="0" applyFont="1" applyFill="1"/>
    <xf numFmtId="0" fontId="0" fillId="0" borderId="1" xfId="0" applyBorder="1"/>
    <xf numFmtId="49" fontId="12" fillId="2" borderId="1" xfId="0" applyNumberFormat="1" applyFont="1" applyFill="1" applyBorder="1"/>
    <xf numFmtId="14" fontId="13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55">
    <dxf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E2E2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0E1A24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0E1A24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\$#,##0;[Red]\(\$#,##0\);\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0E1A2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rgb="FFD8C7AC"/>
        </patternFill>
      </fill>
    </dxf>
    <dxf>
      <fill>
        <patternFill>
          <bgColor theme="0"/>
        </patternFill>
      </fill>
    </dxf>
    <dxf>
      <fill>
        <patternFill>
          <bgColor rgb="FFC9B28C"/>
        </patternFill>
      </fill>
    </dxf>
  </dxfs>
  <tableStyles count="2" defaultTableStyle="TableStyleMedium2" defaultPivotStyle="PivotStyleLight16">
    <tableStyle name="Table Style 1" pivot="0" count="2" xr9:uid="{CF782560-69AA-400A-96EE-9F9AA1479CF2}">
      <tableStyleElement type="wholeTable" dxfId="54"/>
      <tableStyleElement type="firstRowStripe" dxfId="53"/>
    </tableStyle>
    <tableStyle name="Table Style 2" pivot="0" count="2" xr9:uid="{B69C2383-F56A-4421-A35B-190E30C9B916}">
      <tableStyleElement type="wholeTable" dxfId="52"/>
      <tableStyleElement type="firstRowStripe" dxfId="51"/>
    </tableStyle>
  </tableStyles>
  <colors>
    <mruColors>
      <color rgb="FF0E1A24"/>
      <color rgb="FFD8C7AC"/>
      <color rgb="FFC9B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rdTrackerTable" displayName="CardTrackerTable" ref="A1:V50" headerRowDxfId="50" totalsRowDxfId="49">
  <tableColumns count="22">
    <tableColumn id="1" xr3:uid="{00000000-0010-0000-0000-000001000000}" name="Last 4 Digits" dataDxfId="48"/>
    <tableColumn id="2" xr3:uid="{00000000-0010-0000-0000-000002000000}" name="Card" dataDxfId="47"/>
    <tableColumn id="3" xr3:uid="{00000000-0010-0000-0000-000003000000}" name="Cardholder" dataDxfId="46"/>
    <tableColumn id="4" xr3:uid="{00000000-0010-0000-0000-000004000000}" name="Bank" dataDxfId="45"/>
    <tableColumn id="5" xr3:uid="{00000000-0010-0000-0000-000005000000}" name="Account Type" dataDxfId="44"/>
    <tableColumn id="6" xr3:uid="{00000000-0010-0000-0000-000006000000}" name="Approved" dataDxfId="43"/>
    <tableColumn id="7" xr3:uid="{00000000-0010-0000-0000-000007000000}" name="Application / Approval Date" dataDxfId="42"/>
    <tableColumn id="8" xr3:uid="{00000000-0010-0000-0000-000008000000}" name="5/24 Count" dataDxfId="41"/>
    <tableColumn id="9" xr3:uid="{00000000-0010-0000-0000-000009000000}" name="Active / Closed" dataDxfId="40"/>
    <tableColumn id="10" xr3:uid="{00000000-0010-0000-0000-00000A000000}" name="Min. Spend Required" dataDxfId="39"/>
    <tableColumn id="11" xr3:uid="{00000000-0010-0000-0000-00000B000000}" name="Min. Spend Deadline" dataDxfId="38"/>
    <tableColumn id="12" xr3:uid="{00000000-0010-0000-0000-00000C000000}" name="Min. Spend Complete" dataDxfId="37"/>
    <tableColumn id="13" xr3:uid="{00000000-0010-0000-0000-00000D000000}" name="First-Year Annual Fee" dataDxfId="36"/>
    <tableColumn id="14" xr3:uid="{00000000-0010-0000-0000-00000E000000}" name="First-Year Credits Used" dataDxfId="35">
      <calculatedColumnFormula>0+0</calculatedColumnFormula>
    </tableColumn>
    <tableColumn id="15" xr3:uid="{00000000-0010-0000-0000-00000F000000}" name="First-Year Effective AF" dataDxfId="34"/>
    <tableColumn id="16" xr3:uid="{00000000-0010-0000-0000-000010000000}" name="Ongoing Annual Fee" dataDxfId="33"/>
    <tableColumn id="17" xr3:uid="{00000000-0010-0000-0000-000011000000}" name="Ongoing Credits Used" dataDxfId="32">
      <calculatedColumnFormula>0+0</calculatedColumnFormula>
    </tableColumn>
    <tableColumn id="18" xr3:uid="{00000000-0010-0000-0000-000012000000}" name="Ongoing Effective AF" dataDxfId="31"/>
    <tableColumn id="19" xr3:uid="{00000000-0010-0000-0000-000013000000}" name="Annual Fee Due Date" dataDxfId="30"/>
    <tableColumn id="20" xr3:uid="{00000000-0010-0000-0000-000014000000}" name="Signup Bonus" dataDxfId="29"/>
    <tableColumn id="22" xr3:uid="{00000000-0010-0000-0000-000016000000}" name="Points Earned" dataDxfId="28"/>
    <tableColumn id="24" xr3:uid="{00000000-0010-0000-0000-000018000000}" name="Future SUB Eligibility Notes" dataDxfId="27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demptionLogTable" displayName="RedemptionLogTable" ref="A1:J50" headerRowDxfId="26" totalsRowDxfId="25">
  <tableColumns count="10">
    <tableColumn id="1" xr3:uid="{00000000-0010-0000-0200-000001000000}" name="Trip / Destination" dataDxfId="24"/>
    <tableColumn id="2" xr3:uid="{00000000-0010-0000-0200-000002000000}" name="Type" dataDxfId="23"/>
    <tableColumn id="3" xr3:uid="{00000000-0010-0000-0200-000003000000}" name="Cash Price" dataDxfId="22" dataCellStyle="Currency"/>
    <tableColumn id="4" xr3:uid="{00000000-0010-0000-0200-000004000000}" name="Points Used" dataDxfId="21" dataCellStyle="Comma"/>
    <tableColumn id="5" xr3:uid="{00000000-0010-0000-0200-000005000000}" name="Out-of-Pocket Cost" dataDxfId="20" dataCellStyle="Currency"/>
    <tableColumn id="6" xr3:uid="{00000000-0010-0000-0200-000006000000}" name="CPP" dataDxfId="19"/>
    <tableColumn id="7" xr3:uid="{00000000-0010-0000-0200-000007000000}" name="Cash Savings" dataDxfId="18" dataCellStyle="Currency"/>
    <tableColumn id="8" xr3:uid="{00000000-0010-0000-0200-000008000000}" name="% Savings" dataDxfId="17" dataCellStyle="Percent"/>
    <tableColumn id="10" xr3:uid="{00000000-0010-0000-0200-00000A000000}" name="Program Used" dataDxfId="16"/>
    <tableColumn id="11" xr3:uid="{00000000-0010-0000-0200-00000B000000}" name="Notes" dataDxfId="15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oyaltyAccountsTable" displayName="LoyaltyAccountsTable" ref="A1:H201" headerRowDxfId="14" totalsRowDxfId="13">
  <tableColumns count="8">
    <tableColumn id="1" xr3:uid="{00000000-0010-0000-0100-000001000000}" name="Program" dataDxfId="12"/>
    <tableColumn id="2" xr3:uid="{00000000-0010-0000-0100-000002000000}" name="Traveler" dataDxfId="11"/>
    <tableColumn id="3" xr3:uid="{00000000-0010-0000-0100-000003000000}" name="Membership Number" dataDxfId="10"/>
    <tableColumn id="4" xr3:uid="{00000000-0010-0000-0100-000004000000}" name="Username / Email" dataDxfId="9"/>
    <tableColumn id="5" xr3:uid="{00000000-0010-0000-0100-000005000000}" name="Password Manager Item" dataDxfId="8"/>
    <tableColumn id="6" xr3:uid="{00000000-0010-0000-0100-000006000000}" name="Expiration / Status Notes" dataDxfId="7"/>
    <tableColumn id="7" xr3:uid="{00000000-0010-0000-0100-000007000000}" name="Balance" dataDxfId="6"/>
    <tableColumn id="8" xr3:uid="{00000000-0010-0000-0100-000008000000}" name="Last Verified" dataDxfId="5"/>
  </tableColumns>
  <tableStyleInfo name="Table Style 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"/>
  <sheetViews>
    <sheetView tabSelected="1" workbookViewId="0">
      <selection activeCell="A25" sqref="A25"/>
    </sheetView>
  </sheetViews>
  <sheetFormatPr defaultRowHeight="13.5"/>
  <cols>
    <col min="1" max="1" width="34" customWidth="1"/>
    <col min="2" max="2" width="18" customWidth="1"/>
    <col min="3" max="8" width="14" customWidth="1"/>
  </cols>
  <sheetData>
    <row r="1" spans="1:26" ht="28.15" customHeight="1">
      <c r="A1" s="64" t="s">
        <v>0</v>
      </c>
      <c r="B1" s="65"/>
      <c r="C1" s="65"/>
      <c r="D1" s="65"/>
      <c r="E1" s="65"/>
      <c r="F1" s="65"/>
      <c r="G1" s="65"/>
      <c r="H1" s="6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3" spans="1:26" ht="13.9">
      <c r="A3" s="9" t="s">
        <v>1</v>
      </c>
      <c r="B3" s="9"/>
    </row>
    <row r="4" spans="1:26" ht="13.9">
      <c r="A4" s="1" t="s">
        <v>2</v>
      </c>
      <c r="B4" s="3" cm="1">
        <f t="array" ref="B4">SUM(COUNTIF('Card Tracker'!I:I,{"Active","Product Changed","Considering Closure"}))</f>
        <v>1</v>
      </c>
    </row>
    <row r="5" spans="1:26" ht="13.9">
      <c r="A5" s="7" t="s">
        <v>90</v>
      </c>
      <c r="B5" s="3">
        <f ca="1">SUM('Card Tracker'!H:H)</f>
        <v>1</v>
      </c>
    </row>
    <row r="6" spans="1:26" s="66" customFormat="1" ht="14.25">
      <c r="A6" s="67" t="s">
        <v>104</v>
      </c>
      <c r="B6" s="68">
        <f ca="1">IF(COUNTIF('Card Tracker'!$H$2:$H$50,1)=0,"",EDATE(_xlfn.MINIFS('Card Tracker'!$G$2:$G$50,'Card Tracker'!$H$2:$H$50,1),24)+1)</f>
        <v>46768</v>
      </c>
    </row>
    <row r="7" spans="1:26" s="66" customFormat="1" ht="14.25">
      <c r="A7" s="67" t="s">
        <v>103</v>
      </c>
      <c r="B7" s="69" t="str" cm="1">
        <f t="array" aca="1" ref="B7" ca="1">IF(B5&lt;5,"Already under 5/24",IFERROR(EDATE(SMALL(_xlfn._xlws.FILTER('Card Tracker'!$G$2:$G$50,'Card Tracker'!$H$2:$H$50=1),B5-4),24)+1,""))</f>
        <v>Already under 5/24</v>
      </c>
    </row>
    <row r="8" spans="1:26" ht="13.9">
      <c r="A8" s="1" t="s">
        <v>91</v>
      </c>
      <c r="B8" s="4">
        <f>SUM('Card Tracker'!U:U)</f>
        <v>75000</v>
      </c>
    </row>
    <row r="9" spans="1:26" ht="13.9">
      <c r="A9" s="1" t="s">
        <v>3</v>
      </c>
      <c r="B9" s="2">
        <f>SUM('Card Tracker'!M:M)</f>
        <v>95</v>
      </c>
    </row>
    <row r="10" spans="1:26" ht="13.9">
      <c r="A10" s="1" t="s">
        <v>4</v>
      </c>
      <c r="B10" s="2">
        <f>SUM('Card Tracker'!O:O)</f>
        <v>70</v>
      </c>
    </row>
    <row r="11" spans="1:26" ht="13.9">
      <c r="A11" s="1" t="s">
        <v>5</v>
      </c>
      <c r="B11" s="2">
        <f>SUM('Card Tracker'!P:P)</f>
        <v>95</v>
      </c>
    </row>
    <row r="12" spans="1:26" ht="13.9">
      <c r="A12" s="1" t="s">
        <v>6</v>
      </c>
      <c r="B12" s="2">
        <f>SUM('Card Tracker'!R:R)</f>
        <v>45</v>
      </c>
    </row>
    <row r="13" spans="1:26" ht="13.9">
      <c r="A13" s="1" t="s">
        <v>7</v>
      </c>
      <c r="B13" s="2">
        <f>'Redemption Log'!G51</f>
        <v>4251.24</v>
      </c>
    </row>
    <row r="15" spans="1:26">
      <c r="A15" s="8" t="s">
        <v>8</v>
      </c>
      <c r="B15" s="5"/>
      <c r="C15" s="5"/>
      <c r="D15" s="5"/>
      <c r="E15" s="5"/>
      <c r="F15" s="5"/>
      <c r="G15" s="5"/>
      <c r="H15" s="5"/>
    </row>
    <row r="16" spans="1:26" ht="13.9">
      <c r="A16" t="s">
        <v>94</v>
      </c>
      <c r="B16" s="5"/>
      <c r="C16" s="5"/>
      <c r="D16" s="5"/>
      <c r="E16" s="5"/>
      <c r="F16" s="5"/>
      <c r="G16" s="5"/>
      <c r="H16" s="5"/>
    </row>
    <row r="17" spans="1:8">
      <c r="A17" t="s">
        <v>9</v>
      </c>
      <c r="B17" s="5"/>
      <c r="C17" s="5"/>
      <c r="D17" s="5"/>
      <c r="E17" s="5"/>
      <c r="F17" s="5"/>
      <c r="G17" s="5"/>
      <c r="H17" s="5"/>
    </row>
    <row r="18" spans="1:8">
      <c r="A18" t="s">
        <v>10</v>
      </c>
      <c r="B18" s="5"/>
      <c r="C18" s="5"/>
      <c r="D18" s="5"/>
      <c r="E18" s="5"/>
      <c r="F18" s="5"/>
      <c r="G18" s="5"/>
      <c r="H18" s="5"/>
    </row>
    <row r="19" spans="1:8" ht="13.9">
      <c r="A19" t="s">
        <v>95</v>
      </c>
      <c r="B19" s="5"/>
      <c r="C19" s="5"/>
      <c r="D19" s="5"/>
      <c r="E19" s="5"/>
      <c r="F19" s="5"/>
      <c r="G19" s="5"/>
      <c r="H19" s="5"/>
    </row>
    <row r="20" spans="1:8" ht="13.9">
      <c r="A20" t="s">
        <v>96</v>
      </c>
      <c r="B20" s="5"/>
      <c r="C20" s="5"/>
      <c r="D20" s="5"/>
      <c r="E20" s="5"/>
      <c r="F20" s="5"/>
      <c r="G20" s="5"/>
      <c r="H20" s="5"/>
    </row>
    <row r="21" spans="1:8" ht="13.9">
      <c r="A21" t="s">
        <v>97</v>
      </c>
      <c r="B21" s="5"/>
      <c r="C21" s="5"/>
      <c r="D21" s="5"/>
      <c r="E21" s="5"/>
      <c r="F21" s="5"/>
      <c r="G21" s="5"/>
      <c r="H21" s="5"/>
    </row>
    <row r="22" spans="1:8">
      <c r="A22" t="s">
        <v>98</v>
      </c>
      <c r="B22" s="5"/>
      <c r="C22" s="5"/>
      <c r="D22" s="5"/>
      <c r="E22" s="5"/>
      <c r="F22" s="5"/>
      <c r="G22" s="5"/>
      <c r="H22" s="5"/>
    </row>
    <row r="23" spans="1:8">
      <c r="A23" t="s">
        <v>102</v>
      </c>
    </row>
  </sheetData>
  <mergeCells count="1">
    <mergeCell ref="A1:H1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0"/>
  <sheetViews>
    <sheetView zoomScaleNormal="100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B2" sqref="B2"/>
    </sheetView>
  </sheetViews>
  <sheetFormatPr defaultRowHeight="13.5"/>
  <cols>
    <col min="1" max="1" width="11.6875" style="23" bestFit="1" customWidth="1"/>
    <col min="2" max="2" width="24.1875" style="23" bestFit="1" customWidth="1"/>
    <col min="3" max="3" width="14" style="23" customWidth="1"/>
    <col min="4" max="4" width="13.75" style="23" customWidth="1"/>
    <col min="5" max="5" width="11" style="23" customWidth="1"/>
    <col min="6" max="6" width="11.375" style="24" customWidth="1"/>
    <col min="7" max="7" width="11" style="23" customWidth="1"/>
    <col min="8" max="8" width="11.5" style="63" customWidth="1"/>
    <col min="9" max="9" width="14.1875" style="23" bestFit="1" customWidth="1"/>
    <col min="10" max="11" width="10.8125" style="23" bestFit="1" customWidth="1"/>
    <col min="12" max="12" width="10.8125" style="24" bestFit="1" customWidth="1"/>
    <col min="13" max="17" width="14" style="23" customWidth="1"/>
    <col min="18" max="18" width="16" style="23" customWidth="1"/>
    <col min="19" max="20" width="14" style="23" customWidth="1"/>
    <col min="21" max="21" width="13" style="23" customWidth="1"/>
    <col min="22" max="22" width="34" style="23" customWidth="1"/>
    <col min="23" max="16384" width="9" style="23"/>
  </cols>
  <sheetData>
    <row r="1" spans="1:22" ht="42" customHeight="1">
      <c r="A1" s="11" t="s">
        <v>11</v>
      </c>
      <c r="B1" s="12" t="s">
        <v>12</v>
      </c>
      <c r="C1" s="12" t="s">
        <v>13</v>
      </c>
      <c r="D1" s="12" t="s">
        <v>14</v>
      </c>
      <c r="E1" s="12" t="s">
        <v>15</v>
      </c>
      <c r="F1" s="12" t="s">
        <v>16</v>
      </c>
      <c r="G1" s="13" t="s">
        <v>17</v>
      </c>
      <c r="H1" s="12" t="s">
        <v>18</v>
      </c>
      <c r="I1" s="14" t="s">
        <v>19</v>
      </c>
      <c r="J1" s="12" t="s">
        <v>99</v>
      </c>
      <c r="K1" s="13" t="s">
        <v>100</v>
      </c>
      <c r="L1" s="12" t="s">
        <v>101</v>
      </c>
      <c r="M1" s="15" t="s">
        <v>20</v>
      </c>
      <c r="N1" s="15" t="s">
        <v>21</v>
      </c>
      <c r="O1" s="15" t="s">
        <v>22</v>
      </c>
      <c r="P1" s="15" t="s">
        <v>23</v>
      </c>
      <c r="Q1" s="15" t="s">
        <v>24</v>
      </c>
      <c r="R1" s="15" t="s">
        <v>25</v>
      </c>
      <c r="S1" s="13" t="s">
        <v>26</v>
      </c>
      <c r="T1" s="16" t="s">
        <v>27</v>
      </c>
      <c r="U1" s="16" t="s">
        <v>28</v>
      </c>
      <c r="V1" s="12" t="s">
        <v>92</v>
      </c>
    </row>
    <row r="2" spans="1:22" s="18" customFormat="1" ht="13.9">
      <c r="A2" s="17" t="s">
        <v>30</v>
      </c>
      <c r="B2" s="18" t="s">
        <v>31</v>
      </c>
      <c r="C2" s="18" t="s">
        <v>32</v>
      </c>
      <c r="D2" s="18" t="s">
        <v>33</v>
      </c>
      <c r="E2" s="18" t="s">
        <v>34</v>
      </c>
      <c r="F2" s="19" t="s">
        <v>35</v>
      </c>
      <c r="G2" s="20">
        <v>46037</v>
      </c>
      <c r="H2" s="62">
        <f t="shared" ref="H2:H33" ca="1" si="0">IF(AND(E2="Personal",F2="Y",G2&gt;=EDATE(TODAY(),-24)),1,"")</f>
        <v>1</v>
      </c>
      <c r="I2" s="18" t="s">
        <v>36</v>
      </c>
      <c r="J2" s="21">
        <v>5000</v>
      </c>
      <c r="K2" s="20">
        <v>46127</v>
      </c>
      <c r="L2" s="19" t="s">
        <v>35</v>
      </c>
      <c r="M2" s="21">
        <v>95</v>
      </c>
      <c r="N2" s="21">
        <f>5+20</f>
        <v>25</v>
      </c>
      <c r="O2" s="21">
        <f>IF(M2="","",M2-IF(N2="",0,N2))</f>
        <v>70</v>
      </c>
      <c r="P2" s="21">
        <v>95</v>
      </c>
      <c r="Q2" s="21">
        <f>50+0</f>
        <v>50</v>
      </c>
      <c r="R2" s="21">
        <f t="shared" ref="R2:R33" si="1">IF(P2="","",P2-IF(Q2="",0,Q2))</f>
        <v>45</v>
      </c>
      <c r="S2" s="20">
        <f t="shared" ref="S2:S33" si="2">IF(G2="","",EDATE(G2,12))</f>
        <v>46402</v>
      </c>
      <c r="T2" s="18">
        <v>75000</v>
      </c>
      <c r="U2" s="18">
        <f>IF(L2="Y",T2,"")</f>
        <v>75000</v>
      </c>
    </row>
    <row r="3" spans="1:22" ht="13.9">
      <c r="A3" s="22"/>
      <c r="G3" s="25"/>
      <c r="H3" s="63" t="str">
        <f t="shared" ca="1" si="0"/>
        <v/>
      </c>
      <c r="J3" s="26"/>
      <c r="K3" s="25"/>
      <c r="M3" s="26"/>
      <c r="N3" s="21">
        <f t="shared" ref="N3:N50" si="3">0+0</f>
        <v>0</v>
      </c>
      <c r="O3" s="26" t="str">
        <f t="shared" ref="O3:O33" si="4">IF(M3="","",M3-IF(N3="",0,N3))</f>
        <v/>
      </c>
      <c r="P3" s="26"/>
      <c r="Q3" s="21">
        <f t="shared" ref="Q3:Q50" si="5">0+0</f>
        <v>0</v>
      </c>
      <c r="R3" s="26" t="str">
        <f t="shared" si="1"/>
        <v/>
      </c>
      <c r="S3" s="25" t="str">
        <f t="shared" si="2"/>
        <v/>
      </c>
      <c r="U3" s="23" t="str">
        <f t="shared" ref="U3:U50" si="6">IF(L3="Y",T3,"")</f>
        <v/>
      </c>
    </row>
    <row r="4" spans="1:22" ht="13.9">
      <c r="A4" s="22"/>
      <c r="G4" s="25"/>
      <c r="H4" s="63" t="str">
        <f t="shared" ca="1" si="0"/>
        <v/>
      </c>
      <c r="J4" s="26"/>
      <c r="K4" s="25"/>
      <c r="M4" s="26"/>
      <c r="N4" s="21">
        <f t="shared" si="3"/>
        <v>0</v>
      </c>
      <c r="O4" s="26" t="str">
        <f t="shared" si="4"/>
        <v/>
      </c>
      <c r="P4" s="26"/>
      <c r="Q4" s="21">
        <f t="shared" si="5"/>
        <v>0</v>
      </c>
      <c r="R4" s="26" t="str">
        <f t="shared" si="1"/>
        <v/>
      </c>
      <c r="S4" s="25" t="str">
        <f t="shared" si="2"/>
        <v/>
      </c>
      <c r="U4" s="23" t="str">
        <f t="shared" si="6"/>
        <v/>
      </c>
    </row>
    <row r="5" spans="1:22" ht="13.9">
      <c r="A5" s="22"/>
      <c r="G5" s="25"/>
      <c r="H5" s="63" t="str">
        <f t="shared" ca="1" si="0"/>
        <v/>
      </c>
      <c r="J5" s="26"/>
      <c r="K5" s="25"/>
      <c r="M5" s="26"/>
      <c r="N5" s="21">
        <f t="shared" si="3"/>
        <v>0</v>
      </c>
      <c r="O5" s="26" t="str">
        <f t="shared" si="4"/>
        <v/>
      </c>
      <c r="P5" s="26"/>
      <c r="Q5" s="21">
        <f t="shared" si="5"/>
        <v>0</v>
      </c>
      <c r="R5" s="26" t="str">
        <f t="shared" si="1"/>
        <v/>
      </c>
      <c r="S5" s="25" t="str">
        <f t="shared" si="2"/>
        <v/>
      </c>
      <c r="U5" s="23" t="str">
        <f t="shared" si="6"/>
        <v/>
      </c>
    </row>
    <row r="6" spans="1:22" ht="13.9">
      <c r="A6" s="22"/>
      <c r="G6" s="25"/>
      <c r="H6" s="63" t="str">
        <f t="shared" ca="1" si="0"/>
        <v/>
      </c>
      <c r="J6" s="26"/>
      <c r="K6" s="25"/>
      <c r="M6" s="26"/>
      <c r="N6" s="21">
        <f t="shared" si="3"/>
        <v>0</v>
      </c>
      <c r="O6" s="26" t="str">
        <f t="shared" si="4"/>
        <v/>
      </c>
      <c r="P6" s="26"/>
      <c r="Q6" s="21">
        <f t="shared" si="5"/>
        <v>0</v>
      </c>
      <c r="R6" s="26" t="str">
        <f t="shared" si="1"/>
        <v/>
      </c>
      <c r="S6" s="25" t="str">
        <f t="shared" si="2"/>
        <v/>
      </c>
      <c r="U6" s="23" t="str">
        <f t="shared" si="6"/>
        <v/>
      </c>
    </row>
    <row r="7" spans="1:22" ht="13.9">
      <c r="A7" s="22"/>
      <c r="G7" s="25"/>
      <c r="H7" s="63" t="str">
        <f t="shared" ca="1" si="0"/>
        <v/>
      </c>
      <c r="J7" s="26"/>
      <c r="K7" s="25"/>
      <c r="M7" s="26"/>
      <c r="N7" s="21">
        <f t="shared" si="3"/>
        <v>0</v>
      </c>
      <c r="O7" s="26" t="str">
        <f t="shared" si="4"/>
        <v/>
      </c>
      <c r="P7" s="26"/>
      <c r="Q7" s="21">
        <f t="shared" si="5"/>
        <v>0</v>
      </c>
      <c r="R7" s="26" t="str">
        <f t="shared" si="1"/>
        <v/>
      </c>
      <c r="S7" s="25" t="str">
        <f t="shared" si="2"/>
        <v/>
      </c>
      <c r="U7" s="23" t="str">
        <f t="shared" si="6"/>
        <v/>
      </c>
    </row>
    <row r="8" spans="1:22" ht="13.9">
      <c r="A8" s="22"/>
      <c r="G8" s="25"/>
      <c r="H8" s="63" t="str">
        <f t="shared" ca="1" si="0"/>
        <v/>
      </c>
      <c r="J8" s="26"/>
      <c r="K8" s="25"/>
      <c r="M8" s="26"/>
      <c r="N8" s="21">
        <f t="shared" si="3"/>
        <v>0</v>
      </c>
      <c r="O8" s="26" t="str">
        <f t="shared" si="4"/>
        <v/>
      </c>
      <c r="P8" s="26"/>
      <c r="Q8" s="21">
        <f t="shared" si="5"/>
        <v>0</v>
      </c>
      <c r="R8" s="26" t="str">
        <f t="shared" si="1"/>
        <v/>
      </c>
      <c r="S8" s="25" t="str">
        <f t="shared" si="2"/>
        <v/>
      </c>
      <c r="U8" s="23" t="str">
        <f t="shared" si="6"/>
        <v/>
      </c>
    </row>
    <row r="9" spans="1:22" ht="13.9">
      <c r="A9" s="22"/>
      <c r="G9" s="25"/>
      <c r="H9" s="63" t="str">
        <f t="shared" ca="1" si="0"/>
        <v/>
      </c>
      <c r="J9" s="26"/>
      <c r="K9" s="25"/>
      <c r="M9" s="26"/>
      <c r="N9" s="21">
        <f t="shared" si="3"/>
        <v>0</v>
      </c>
      <c r="O9" s="26" t="str">
        <f t="shared" si="4"/>
        <v/>
      </c>
      <c r="P9" s="26"/>
      <c r="Q9" s="21">
        <f t="shared" si="5"/>
        <v>0</v>
      </c>
      <c r="R9" s="26" t="str">
        <f t="shared" si="1"/>
        <v/>
      </c>
      <c r="S9" s="25" t="str">
        <f t="shared" si="2"/>
        <v/>
      </c>
      <c r="U9" s="23" t="str">
        <f t="shared" si="6"/>
        <v/>
      </c>
    </row>
    <row r="10" spans="1:22" ht="13.9">
      <c r="A10" s="22"/>
      <c r="G10" s="25"/>
      <c r="H10" s="63" t="str">
        <f t="shared" ca="1" si="0"/>
        <v/>
      </c>
      <c r="J10" s="26"/>
      <c r="K10" s="25"/>
      <c r="M10" s="26"/>
      <c r="N10" s="21">
        <f t="shared" si="3"/>
        <v>0</v>
      </c>
      <c r="O10" s="26" t="str">
        <f t="shared" si="4"/>
        <v/>
      </c>
      <c r="P10" s="26"/>
      <c r="Q10" s="21">
        <f t="shared" si="5"/>
        <v>0</v>
      </c>
      <c r="R10" s="26" t="str">
        <f t="shared" si="1"/>
        <v/>
      </c>
      <c r="S10" s="25" t="str">
        <f t="shared" si="2"/>
        <v/>
      </c>
      <c r="U10" s="23" t="str">
        <f t="shared" si="6"/>
        <v/>
      </c>
    </row>
    <row r="11" spans="1:22" ht="13.9">
      <c r="A11" s="22"/>
      <c r="G11" s="25"/>
      <c r="H11" s="63" t="str">
        <f t="shared" ca="1" si="0"/>
        <v/>
      </c>
      <c r="J11" s="26"/>
      <c r="K11" s="25"/>
      <c r="M11" s="26"/>
      <c r="N11" s="21">
        <f t="shared" si="3"/>
        <v>0</v>
      </c>
      <c r="O11" s="26" t="str">
        <f t="shared" si="4"/>
        <v/>
      </c>
      <c r="P11" s="26"/>
      <c r="Q11" s="21">
        <f t="shared" si="5"/>
        <v>0</v>
      </c>
      <c r="R11" s="26" t="str">
        <f t="shared" si="1"/>
        <v/>
      </c>
      <c r="S11" s="25" t="str">
        <f t="shared" si="2"/>
        <v/>
      </c>
      <c r="U11" s="23" t="str">
        <f t="shared" si="6"/>
        <v/>
      </c>
    </row>
    <row r="12" spans="1:22" ht="13.9">
      <c r="A12" s="22"/>
      <c r="G12" s="25"/>
      <c r="H12" s="63" t="str">
        <f t="shared" ca="1" si="0"/>
        <v/>
      </c>
      <c r="J12" s="26"/>
      <c r="K12" s="25"/>
      <c r="M12" s="26"/>
      <c r="N12" s="21">
        <f t="shared" si="3"/>
        <v>0</v>
      </c>
      <c r="O12" s="26" t="str">
        <f t="shared" si="4"/>
        <v/>
      </c>
      <c r="P12" s="26"/>
      <c r="Q12" s="21">
        <f t="shared" si="5"/>
        <v>0</v>
      </c>
      <c r="R12" s="26" t="str">
        <f t="shared" si="1"/>
        <v/>
      </c>
      <c r="S12" s="25" t="str">
        <f t="shared" si="2"/>
        <v/>
      </c>
      <c r="U12" s="23" t="str">
        <f t="shared" si="6"/>
        <v/>
      </c>
    </row>
    <row r="13" spans="1:22" ht="13.9">
      <c r="A13" s="22"/>
      <c r="G13" s="25"/>
      <c r="H13" s="63" t="str">
        <f t="shared" ca="1" si="0"/>
        <v/>
      </c>
      <c r="J13" s="26"/>
      <c r="K13" s="25"/>
      <c r="M13" s="26"/>
      <c r="N13" s="21">
        <f t="shared" si="3"/>
        <v>0</v>
      </c>
      <c r="O13" s="26" t="str">
        <f t="shared" si="4"/>
        <v/>
      </c>
      <c r="P13" s="26"/>
      <c r="Q13" s="21">
        <f t="shared" si="5"/>
        <v>0</v>
      </c>
      <c r="R13" s="26" t="str">
        <f t="shared" si="1"/>
        <v/>
      </c>
      <c r="S13" s="25" t="str">
        <f t="shared" si="2"/>
        <v/>
      </c>
      <c r="U13" s="23" t="str">
        <f t="shared" si="6"/>
        <v/>
      </c>
    </row>
    <row r="14" spans="1:22" ht="13.9">
      <c r="A14" s="22"/>
      <c r="G14" s="25"/>
      <c r="H14" s="63" t="str">
        <f t="shared" ca="1" si="0"/>
        <v/>
      </c>
      <c r="J14" s="26"/>
      <c r="K14" s="25"/>
      <c r="M14" s="26"/>
      <c r="N14" s="21">
        <f t="shared" si="3"/>
        <v>0</v>
      </c>
      <c r="O14" s="26" t="str">
        <f t="shared" si="4"/>
        <v/>
      </c>
      <c r="P14" s="26"/>
      <c r="Q14" s="21">
        <f t="shared" si="5"/>
        <v>0</v>
      </c>
      <c r="R14" s="26" t="str">
        <f t="shared" si="1"/>
        <v/>
      </c>
      <c r="S14" s="25" t="str">
        <f t="shared" si="2"/>
        <v/>
      </c>
      <c r="U14" s="23" t="str">
        <f t="shared" si="6"/>
        <v/>
      </c>
    </row>
    <row r="15" spans="1:22" ht="13.9">
      <c r="A15" s="22"/>
      <c r="G15" s="25"/>
      <c r="H15" s="63" t="str">
        <f t="shared" ca="1" si="0"/>
        <v/>
      </c>
      <c r="J15" s="26"/>
      <c r="K15" s="25"/>
      <c r="M15" s="26"/>
      <c r="N15" s="21">
        <f t="shared" si="3"/>
        <v>0</v>
      </c>
      <c r="O15" s="26" t="str">
        <f t="shared" si="4"/>
        <v/>
      </c>
      <c r="P15" s="26"/>
      <c r="Q15" s="21">
        <f t="shared" si="5"/>
        <v>0</v>
      </c>
      <c r="R15" s="26" t="str">
        <f t="shared" si="1"/>
        <v/>
      </c>
      <c r="S15" s="25" t="str">
        <f t="shared" si="2"/>
        <v/>
      </c>
      <c r="U15" s="23" t="str">
        <f t="shared" si="6"/>
        <v/>
      </c>
    </row>
    <row r="16" spans="1:22" ht="13.9">
      <c r="A16" s="22"/>
      <c r="G16" s="25"/>
      <c r="H16" s="63" t="str">
        <f t="shared" ca="1" si="0"/>
        <v/>
      </c>
      <c r="J16" s="26"/>
      <c r="K16" s="25"/>
      <c r="M16" s="26"/>
      <c r="N16" s="21">
        <f t="shared" si="3"/>
        <v>0</v>
      </c>
      <c r="O16" s="26" t="str">
        <f t="shared" si="4"/>
        <v/>
      </c>
      <c r="P16" s="26"/>
      <c r="Q16" s="21">
        <f t="shared" si="5"/>
        <v>0</v>
      </c>
      <c r="R16" s="26" t="str">
        <f t="shared" si="1"/>
        <v/>
      </c>
      <c r="S16" s="25" t="str">
        <f t="shared" si="2"/>
        <v/>
      </c>
      <c r="U16" s="23" t="str">
        <f t="shared" si="6"/>
        <v/>
      </c>
    </row>
    <row r="17" spans="1:21" ht="13.9">
      <c r="A17" s="22"/>
      <c r="G17" s="25"/>
      <c r="H17" s="63" t="str">
        <f t="shared" ca="1" si="0"/>
        <v/>
      </c>
      <c r="J17" s="26"/>
      <c r="K17" s="25"/>
      <c r="M17" s="26"/>
      <c r="N17" s="21">
        <f t="shared" si="3"/>
        <v>0</v>
      </c>
      <c r="O17" s="26" t="str">
        <f t="shared" si="4"/>
        <v/>
      </c>
      <c r="P17" s="26"/>
      <c r="Q17" s="21">
        <f t="shared" si="5"/>
        <v>0</v>
      </c>
      <c r="R17" s="26" t="str">
        <f t="shared" si="1"/>
        <v/>
      </c>
      <c r="S17" s="25" t="str">
        <f t="shared" si="2"/>
        <v/>
      </c>
      <c r="U17" s="23" t="str">
        <f t="shared" si="6"/>
        <v/>
      </c>
    </row>
    <row r="18" spans="1:21" ht="13.9">
      <c r="A18" s="22"/>
      <c r="G18" s="25"/>
      <c r="H18" s="63" t="str">
        <f t="shared" ca="1" si="0"/>
        <v/>
      </c>
      <c r="J18" s="26"/>
      <c r="K18" s="25"/>
      <c r="M18" s="26"/>
      <c r="N18" s="21">
        <f t="shared" si="3"/>
        <v>0</v>
      </c>
      <c r="O18" s="26" t="str">
        <f t="shared" si="4"/>
        <v/>
      </c>
      <c r="P18" s="26"/>
      <c r="Q18" s="21">
        <f t="shared" si="5"/>
        <v>0</v>
      </c>
      <c r="R18" s="26" t="str">
        <f t="shared" si="1"/>
        <v/>
      </c>
      <c r="S18" s="25" t="str">
        <f t="shared" si="2"/>
        <v/>
      </c>
      <c r="U18" s="23" t="str">
        <f t="shared" si="6"/>
        <v/>
      </c>
    </row>
    <row r="19" spans="1:21" ht="13.9">
      <c r="A19" s="22"/>
      <c r="G19" s="25"/>
      <c r="H19" s="63" t="str">
        <f t="shared" ca="1" si="0"/>
        <v/>
      </c>
      <c r="J19" s="26"/>
      <c r="K19" s="25"/>
      <c r="M19" s="26"/>
      <c r="N19" s="21">
        <f t="shared" si="3"/>
        <v>0</v>
      </c>
      <c r="O19" s="26" t="str">
        <f t="shared" si="4"/>
        <v/>
      </c>
      <c r="P19" s="26"/>
      <c r="Q19" s="21">
        <f t="shared" si="5"/>
        <v>0</v>
      </c>
      <c r="R19" s="26" t="str">
        <f t="shared" si="1"/>
        <v/>
      </c>
      <c r="S19" s="25" t="str">
        <f t="shared" si="2"/>
        <v/>
      </c>
      <c r="U19" s="23" t="str">
        <f t="shared" si="6"/>
        <v/>
      </c>
    </row>
    <row r="20" spans="1:21" ht="13.9">
      <c r="A20" s="22"/>
      <c r="G20" s="25"/>
      <c r="H20" s="63" t="str">
        <f t="shared" ca="1" si="0"/>
        <v/>
      </c>
      <c r="J20" s="26"/>
      <c r="K20" s="25"/>
      <c r="M20" s="26"/>
      <c r="N20" s="21">
        <f t="shared" si="3"/>
        <v>0</v>
      </c>
      <c r="O20" s="26" t="str">
        <f t="shared" si="4"/>
        <v/>
      </c>
      <c r="P20" s="26"/>
      <c r="Q20" s="21">
        <f t="shared" si="5"/>
        <v>0</v>
      </c>
      <c r="R20" s="26" t="str">
        <f t="shared" si="1"/>
        <v/>
      </c>
      <c r="S20" s="25" t="str">
        <f t="shared" si="2"/>
        <v/>
      </c>
      <c r="U20" s="23" t="str">
        <f t="shared" si="6"/>
        <v/>
      </c>
    </row>
    <row r="21" spans="1:21" ht="13.9">
      <c r="A21" s="22"/>
      <c r="G21" s="25"/>
      <c r="H21" s="63" t="str">
        <f t="shared" ca="1" si="0"/>
        <v/>
      </c>
      <c r="J21" s="26"/>
      <c r="K21" s="25"/>
      <c r="M21" s="26"/>
      <c r="N21" s="21">
        <f t="shared" si="3"/>
        <v>0</v>
      </c>
      <c r="O21" s="26" t="str">
        <f t="shared" si="4"/>
        <v/>
      </c>
      <c r="P21" s="26"/>
      <c r="Q21" s="21">
        <f t="shared" si="5"/>
        <v>0</v>
      </c>
      <c r="R21" s="26" t="str">
        <f t="shared" si="1"/>
        <v/>
      </c>
      <c r="S21" s="25" t="str">
        <f t="shared" si="2"/>
        <v/>
      </c>
      <c r="U21" s="23" t="str">
        <f t="shared" si="6"/>
        <v/>
      </c>
    </row>
    <row r="22" spans="1:21" ht="13.9">
      <c r="A22" s="22"/>
      <c r="G22" s="25"/>
      <c r="H22" s="63" t="str">
        <f t="shared" ca="1" si="0"/>
        <v/>
      </c>
      <c r="J22" s="26"/>
      <c r="K22" s="25"/>
      <c r="M22" s="26"/>
      <c r="N22" s="21">
        <f t="shared" si="3"/>
        <v>0</v>
      </c>
      <c r="O22" s="26" t="str">
        <f t="shared" si="4"/>
        <v/>
      </c>
      <c r="P22" s="26"/>
      <c r="Q22" s="21">
        <f t="shared" si="5"/>
        <v>0</v>
      </c>
      <c r="R22" s="26" t="str">
        <f t="shared" si="1"/>
        <v/>
      </c>
      <c r="S22" s="25" t="str">
        <f t="shared" si="2"/>
        <v/>
      </c>
      <c r="U22" s="23" t="str">
        <f t="shared" si="6"/>
        <v/>
      </c>
    </row>
    <row r="23" spans="1:21" ht="13.9">
      <c r="A23" s="22"/>
      <c r="G23" s="25"/>
      <c r="H23" s="63" t="str">
        <f t="shared" ca="1" si="0"/>
        <v/>
      </c>
      <c r="J23" s="26"/>
      <c r="K23" s="25"/>
      <c r="M23" s="26"/>
      <c r="N23" s="21">
        <f t="shared" si="3"/>
        <v>0</v>
      </c>
      <c r="O23" s="26" t="str">
        <f t="shared" si="4"/>
        <v/>
      </c>
      <c r="P23" s="26"/>
      <c r="Q23" s="21">
        <f t="shared" si="5"/>
        <v>0</v>
      </c>
      <c r="R23" s="26" t="str">
        <f t="shared" si="1"/>
        <v/>
      </c>
      <c r="S23" s="25" t="str">
        <f t="shared" si="2"/>
        <v/>
      </c>
      <c r="U23" s="23" t="str">
        <f t="shared" si="6"/>
        <v/>
      </c>
    </row>
    <row r="24" spans="1:21" ht="13.9">
      <c r="A24" s="22"/>
      <c r="G24" s="25"/>
      <c r="H24" s="63" t="str">
        <f t="shared" ca="1" si="0"/>
        <v/>
      </c>
      <c r="J24" s="26"/>
      <c r="K24" s="25"/>
      <c r="M24" s="26"/>
      <c r="N24" s="21">
        <f t="shared" si="3"/>
        <v>0</v>
      </c>
      <c r="O24" s="26" t="str">
        <f t="shared" si="4"/>
        <v/>
      </c>
      <c r="P24" s="26"/>
      <c r="Q24" s="21">
        <f t="shared" si="5"/>
        <v>0</v>
      </c>
      <c r="R24" s="26" t="str">
        <f t="shared" si="1"/>
        <v/>
      </c>
      <c r="S24" s="25" t="str">
        <f t="shared" si="2"/>
        <v/>
      </c>
      <c r="U24" s="23" t="str">
        <f t="shared" si="6"/>
        <v/>
      </c>
    </row>
    <row r="25" spans="1:21" ht="13.9">
      <c r="A25" s="22"/>
      <c r="G25" s="25"/>
      <c r="H25" s="63" t="str">
        <f t="shared" ca="1" si="0"/>
        <v/>
      </c>
      <c r="J25" s="26"/>
      <c r="K25" s="25"/>
      <c r="M25" s="26"/>
      <c r="N25" s="21">
        <f t="shared" si="3"/>
        <v>0</v>
      </c>
      <c r="O25" s="26" t="str">
        <f t="shared" si="4"/>
        <v/>
      </c>
      <c r="P25" s="26"/>
      <c r="Q25" s="21">
        <f t="shared" si="5"/>
        <v>0</v>
      </c>
      <c r="R25" s="26" t="str">
        <f t="shared" si="1"/>
        <v/>
      </c>
      <c r="S25" s="25" t="str">
        <f t="shared" si="2"/>
        <v/>
      </c>
      <c r="U25" s="23" t="str">
        <f t="shared" si="6"/>
        <v/>
      </c>
    </row>
    <row r="26" spans="1:21" ht="13.9">
      <c r="A26" s="22"/>
      <c r="G26" s="25"/>
      <c r="H26" s="63" t="str">
        <f t="shared" ca="1" si="0"/>
        <v/>
      </c>
      <c r="J26" s="26"/>
      <c r="K26" s="25"/>
      <c r="M26" s="26"/>
      <c r="N26" s="21">
        <f t="shared" si="3"/>
        <v>0</v>
      </c>
      <c r="O26" s="26" t="str">
        <f t="shared" si="4"/>
        <v/>
      </c>
      <c r="P26" s="26"/>
      <c r="Q26" s="21">
        <f t="shared" si="5"/>
        <v>0</v>
      </c>
      <c r="R26" s="26" t="str">
        <f t="shared" si="1"/>
        <v/>
      </c>
      <c r="S26" s="25" t="str">
        <f t="shared" si="2"/>
        <v/>
      </c>
      <c r="U26" s="23" t="str">
        <f t="shared" si="6"/>
        <v/>
      </c>
    </row>
    <row r="27" spans="1:21" ht="13.9">
      <c r="A27" s="22"/>
      <c r="G27" s="25"/>
      <c r="H27" s="63" t="str">
        <f t="shared" ca="1" si="0"/>
        <v/>
      </c>
      <c r="J27" s="26"/>
      <c r="K27" s="25"/>
      <c r="M27" s="26"/>
      <c r="N27" s="21">
        <f t="shared" si="3"/>
        <v>0</v>
      </c>
      <c r="O27" s="26" t="str">
        <f t="shared" si="4"/>
        <v/>
      </c>
      <c r="P27" s="26"/>
      <c r="Q27" s="21">
        <f t="shared" si="5"/>
        <v>0</v>
      </c>
      <c r="R27" s="26" t="str">
        <f t="shared" si="1"/>
        <v/>
      </c>
      <c r="S27" s="25" t="str">
        <f t="shared" si="2"/>
        <v/>
      </c>
      <c r="U27" s="23" t="str">
        <f t="shared" si="6"/>
        <v/>
      </c>
    </row>
    <row r="28" spans="1:21" ht="13.9">
      <c r="A28" s="22"/>
      <c r="G28" s="25"/>
      <c r="H28" s="63" t="str">
        <f t="shared" ca="1" si="0"/>
        <v/>
      </c>
      <c r="J28" s="26"/>
      <c r="K28" s="25"/>
      <c r="M28" s="26"/>
      <c r="N28" s="21">
        <f t="shared" si="3"/>
        <v>0</v>
      </c>
      <c r="O28" s="26" t="str">
        <f t="shared" si="4"/>
        <v/>
      </c>
      <c r="P28" s="26"/>
      <c r="Q28" s="21">
        <f t="shared" si="5"/>
        <v>0</v>
      </c>
      <c r="R28" s="26" t="str">
        <f t="shared" si="1"/>
        <v/>
      </c>
      <c r="S28" s="25" t="str">
        <f t="shared" si="2"/>
        <v/>
      </c>
      <c r="U28" s="23" t="str">
        <f t="shared" si="6"/>
        <v/>
      </c>
    </row>
    <row r="29" spans="1:21" ht="13.9">
      <c r="A29" s="22"/>
      <c r="G29" s="25"/>
      <c r="H29" s="63" t="str">
        <f t="shared" ca="1" si="0"/>
        <v/>
      </c>
      <c r="J29" s="26"/>
      <c r="K29" s="25"/>
      <c r="M29" s="26"/>
      <c r="N29" s="21">
        <f t="shared" si="3"/>
        <v>0</v>
      </c>
      <c r="O29" s="26" t="str">
        <f t="shared" si="4"/>
        <v/>
      </c>
      <c r="P29" s="26"/>
      <c r="Q29" s="21">
        <f t="shared" si="5"/>
        <v>0</v>
      </c>
      <c r="R29" s="26" t="str">
        <f t="shared" si="1"/>
        <v/>
      </c>
      <c r="S29" s="25" t="str">
        <f t="shared" si="2"/>
        <v/>
      </c>
      <c r="U29" s="23" t="str">
        <f t="shared" si="6"/>
        <v/>
      </c>
    </row>
    <row r="30" spans="1:21" ht="13.9">
      <c r="A30" s="22"/>
      <c r="G30" s="25"/>
      <c r="H30" s="63" t="str">
        <f t="shared" ca="1" si="0"/>
        <v/>
      </c>
      <c r="J30" s="26"/>
      <c r="K30" s="25"/>
      <c r="M30" s="26"/>
      <c r="N30" s="21">
        <f t="shared" si="3"/>
        <v>0</v>
      </c>
      <c r="O30" s="26" t="str">
        <f t="shared" si="4"/>
        <v/>
      </c>
      <c r="P30" s="26"/>
      <c r="Q30" s="21">
        <f t="shared" si="5"/>
        <v>0</v>
      </c>
      <c r="R30" s="26" t="str">
        <f t="shared" si="1"/>
        <v/>
      </c>
      <c r="S30" s="25" t="str">
        <f t="shared" si="2"/>
        <v/>
      </c>
      <c r="U30" s="23" t="str">
        <f t="shared" si="6"/>
        <v/>
      </c>
    </row>
    <row r="31" spans="1:21" ht="13.9">
      <c r="A31" s="22"/>
      <c r="G31" s="25"/>
      <c r="H31" s="63" t="str">
        <f t="shared" ca="1" si="0"/>
        <v/>
      </c>
      <c r="J31" s="26"/>
      <c r="K31" s="25"/>
      <c r="M31" s="26"/>
      <c r="N31" s="21">
        <f t="shared" si="3"/>
        <v>0</v>
      </c>
      <c r="O31" s="26" t="str">
        <f t="shared" si="4"/>
        <v/>
      </c>
      <c r="P31" s="26"/>
      <c r="Q31" s="21">
        <f t="shared" si="5"/>
        <v>0</v>
      </c>
      <c r="R31" s="26" t="str">
        <f t="shared" si="1"/>
        <v/>
      </c>
      <c r="S31" s="25" t="str">
        <f t="shared" si="2"/>
        <v/>
      </c>
      <c r="U31" s="23" t="str">
        <f t="shared" si="6"/>
        <v/>
      </c>
    </row>
    <row r="32" spans="1:21" ht="13.9">
      <c r="A32" s="22"/>
      <c r="G32" s="25"/>
      <c r="H32" s="63" t="str">
        <f t="shared" ca="1" si="0"/>
        <v/>
      </c>
      <c r="J32" s="26"/>
      <c r="K32" s="25"/>
      <c r="M32" s="26"/>
      <c r="N32" s="21">
        <f t="shared" si="3"/>
        <v>0</v>
      </c>
      <c r="O32" s="26" t="str">
        <f t="shared" si="4"/>
        <v/>
      </c>
      <c r="P32" s="26"/>
      <c r="Q32" s="21">
        <f t="shared" si="5"/>
        <v>0</v>
      </c>
      <c r="R32" s="26" t="str">
        <f t="shared" si="1"/>
        <v/>
      </c>
      <c r="S32" s="25" t="str">
        <f t="shared" si="2"/>
        <v/>
      </c>
      <c r="U32" s="23" t="str">
        <f t="shared" si="6"/>
        <v/>
      </c>
    </row>
    <row r="33" spans="1:21" ht="13.9">
      <c r="A33" s="22"/>
      <c r="G33" s="25"/>
      <c r="H33" s="63" t="str">
        <f t="shared" ca="1" si="0"/>
        <v/>
      </c>
      <c r="J33" s="26"/>
      <c r="K33" s="25"/>
      <c r="M33" s="26"/>
      <c r="N33" s="21">
        <f t="shared" si="3"/>
        <v>0</v>
      </c>
      <c r="O33" s="26" t="str">
        <f t="shared" si="4"/>
        <v/>
      </c>
      <c r="P33" s="26"/>
      <c r="Q33" s="21">
        <f t="shared" si="5"/>
        <v>0</v>
      </c>
      <c r="R33" s="26" t="str">
        <f t="shared" si="1"/>
        <v/>
      </c>
      <c r="S33" s="25" t="str">
        <f t="shared" si="2"/>
        <v/>
      </c>
      <c r="U33" s="23" t="str">
        <f t="shared" si="6"/>
        <v/>
      </c>
    </row>
    <row r="34" spans="1:21" ht="13.9">
      <c r="A34" s="22"/>
      <c r="G34" s="25"/>
      <c r="H34" s="63" t="str">
        <f t="shared" ref="H34:H50" ca="1" si="7">IF(AND(E34="Personal",F34="Y",G34&gt;=EDATE(TODAY(),-24)),1,"")</f>
        <v/>
      </c>
      <c r="J34" s="26"/>
      <c r="K34" s="25"/>
      <c r="M34" s="26"/>
      <c r="N34" s="21">
        <f t="shared" si="3"/>
        <v>0</v>
      </c>
      <c r="O34" s="26" t="str">
        <f t="shared" ref="O34:O50" si="8">IF(M34="","",M34-IF(N34="",0,N34))</f>
        <v/>
      </c>
      <c r="P34" s="26"/>
      <c r="Q34" s="21">
        <f t="shared" si="5"/>
        <v>0</v>
      </c>
      <c r="R34" s="26" t="str">
        <f t="shared" ref="R34:R50" si="9">IF(P34="","",P34-IF(Q34="",0,Q34))</f>
        <v/>
      </c>
      <c r="S34" s="25" t="str">
        <f t="shared" ref="S34:S50" si="10">IF(G34="","",EDATE(G34,12))</f>
        <v/>
      </c>
      <c r="U34" s="23" t="str">
        <f t="shared" si="6"/>
        <v/>
      </c>
    </row>
    <row r="35" spans="1:21" ht="13.9">
      <c r="A35" s="22"/>
      <c r="G35" s="25"/>
      <c r="H35" s="63" t="str">
        <f t="shared" ca="1" si="7"/>
        <v/>
      </c>
      <c r="J35" s="26"/>
      <c r="K35" s="25"/>
      <c r="M35" s="26"/>
      <c r="N35" s="21">
        <f t="shared" si="3"/>
        <v>0</v>
      </c>
      <c r="O35" s="26" t="str">
        <f t="shared" si="8"/>
        <v/>
      </c>
      <c r="P35" s="26"/>
      <c r="Q35" s="21">
        <f t="shared" si="5"/>
        <v>0</v>
      </c>
      <c r="R35" s="26" t="str">
        <f t="shared" si="9"/>
        <v/>
      </c>
      <c r="S35" s="25" t="str">
        <f t="shared" si="10"/>
        <v/>
      </c>
      <c r="U35" s="23" t="str">
        <f t="shared" si="6"/>
        <v/>
      </c>
    </row>
    <row r="36" spans="1:21" ht="13.9">
      <c r="A36" s="22"/>
      <c r="G36" s="25"/>
      <c r="H36" s="63" t="str">
        <f t="shared" ca="1" si="7"/>
        <v/>
      </c>
      <c r="J36" s="26"/>
      <c r="K36" s="25"/>
      <c r="M36" s="26"/>
      <c r="N36" s="21">
        <f t="shared" si="3"/>
        <v>0</v>
      </c>
      <c r="O36" s="26" t="str">
        <f t="shared" si="8"/>
        <v/>
      </c>
      <c r="P36" s="26"/>
      <c r="Q36" s="21">
        <f t="shared" si="5"/>
        <v>0</v>
      </c>
      <c r="R36" s="26" t="str">
        <f t="shared" si="9"/>
        <v/>
      </c>
      <c r="S36" s="25" t="str">
        <f t="shared" si="10"/>
        <v/>
      </c>
      <c r="U36" s="23" t="str">
        <f t="shared" si="6"/>
        <v/>
      </c>
    </row>
    <row r="37" spans="1:21" ht="13.9">
      <c r="A37" s="22"/>
      <c r="G37" s="25"/>
      <c r="H37" s="63" t="str">
        <f t="shared" ca="1" si="7"/>
        <v/>
      </c>
      <c r="J37" s="26"/>
      <c r="K37" s="25"/>
      <c r="M37" s="26"/>
      <c r="N37" s="21">
        <f t="shared" si="3"/>
        <v>0</v>
      </c>
      <c r="O37" s="26" t="str">
        <f t="shared" si="8"/>
        <v/>
      </c>
      <c r="P37" s="26"/>
      <c r="Q37" s="21">
        <f t="shared" si="5"/>
        <v>0</v>
      </c>
      <c r="R37" s="26" t="str">
        <f t="shared" si="9"/>
        <v/>
      </c>
      <c r="S37" s="25" t="str">
        <f t="shared" si="10"/>
        <v/>
      </c>
      <c r="U37" s="23" t="str">
        <f t="shared" si="6"/>
        <v/>
      </c>
    </row>
    <row r="38" spans="1:21" ht="13.9">
      <c r="A38" s="22"/>
      <c r="G38" s="25"/>
      <c r="H38" s="63" t="str">
        <f t="shared" ca="1" si="7"/>
        <v/>
      </c>
      <c r="J38" s="26"/>
      <c r="K38" s="25"/>
      <c r="M38" s="26"/>
      <c r="N38" s="21">
        <f t="shared" si="3"/>
        <v>0</v>
      </c>
      <c r="O38" s="26" t="str">
        <f t="shared" si="8"/>
        <v/>
      </c>
      <c r="P38" s="26"/>
      <c r="Q38" s="21">
        <f t="shared" si="5"/>
        <v>0</v>
      </c>
      <c r="R38" s="26" t="str">
        <f t="shared" si="9"/>
        <v/>
      </c>
      <c r="S38" s="25" t="str">
        <f t="shared" si="10"/>
        <v/>
      </c>
      <c r="U38" s="23" t="str">
        <f t="shared" si="6"/>
        <v/>
      </c>
    </row>
    <row r="39" spans="1:21" ht="13.9">
      <c r="A39" s="22"/>
      <c r="G39" s="25"/>
      <c r="H39" s="63" t="str">
        <f t="shared" ca="1" si="7"/>
        <v/>
      </c>
      <c r="J39" s="26"/>
      <c r="K39" s="25"/>
      <c r="M39" s="26"/>
      <c r="N39" s="21">
        <f t="shared" si="3"/>
        <v>0</v>
      </c>
      <c r="O39" s="26" t="str">
        <f t="shared" si="8"/>
        <v/>
      </c>
      <c r="P39" s="26"/>
      <c r="Q39" s="21">
        <f t="shared" si="5"/>
        <v>0</v>
      </c>
      <c r="R39" s="26" t="str">
        <f t="shared" si="9"/>
        <v/>
      </c>
      <c r="S39" s="25" t="str">
        <f t="shared" si="10"/>
        <v/>
      </c>
      <c r="U39" s="23" t="str">
        <f t="shared" si="6"/>
        <v/>
      </c>
    </row>
    <row r="40" spans="1:21" ht="13.9">
      <c r="A40" s="22"/>
      <c r="G40" s="25"/>
      <c r="H40" s="63" t="str">
        <f t="shared" ca="1" si="7"/>
        <v/>
      </c>
      <c r="J40" s="26"/>
      <c r="K40" s="25"/>
      <c r="M40" s="26"/>
      <c r="N40" s="21">
        <f t="shared" si="3"/>
        <v>0</v>
      </c>
      <c r="O40" s="26" t="str">
        <f t="shared" si="8"/>
        <v/>
      </c>
      <c r="P40" s="26"/>
      <c r="Q40" s="21">
        <f t="shared" si="5"/>
        <v>0</v>
      </c>
      <c r="R40" s="26" t="str">
        <f t="shared" si="9"/>
        <v/>
      </c>
      <c r="S40" s="25" t="str">
        <f t="shared" si="10"/>
        <v/>
      </c>
      <c r="U40" s="23" t="str">
        <f t="shared" si="6"/>
        <v/>
      </c>
    </row>
    <row r="41" spans="1:21" ht="13.9">
      <c r="A41" s="22"/>
      <c r="G41" s="25"/>
      <c r="H41" s="63" t="str">
        <f t="shared" ca="1" si="7"/>
        <v/>
      </c>
      <c r="J41" s="26"/>
      <c r="K41" s="25"/>
      <c r="M41" s="26"/>
      <c r="N41" s="21">
        <f t="shared" si="3"/>
        <v>0</v>
      </c>
      <c r="O41" s="26" t="str">
        <f t="shared" si="8"/>
        <v/>
      </c>
      <c r="P41" s="26"/>
      <c r="Q41" s="21">
        <f t="shared" si="5"/>
        <v>0</v>
      </c>
      <c r="R41" s="26" t="str">
        <f t="shared" si="9"/>
        <v/>
      </c>
      <c r="S41" s="25" t="str">
        <f t="shared" si="10"/>
        <v/>
      </c>
      <c r="U41" s="23" t="str">
        <f t="shared" si="6"/>
        <v/>
      </c>
    </row>
    <row r="42" spans="1:21" ht="13.9">
      <c r="A42" s="22"/>
      <c r="G42" s="25"/>
      <c r="H42" s="63" t="str">
        <f t="shared" ca="1" si="7"/>
        <v/>
      </c>
      <c r="J42" s="26"/>
      <c r="K42" s="25"/>
      <c r="M42" s="26"/>
      <c r="N42" s="21">
        <f t="shared" si="3"/>
        <v>0</v>
      </c>
      <c r="O42" s="26" t="str">
        <f t="shared" si="8"/>
        <v/>
      </c>
      <c r="P42" s="26"/>
      <c r="Q42" s="21">
        <f t="shared" si="5"/>
        <v>0</v>
      </c>
      <c r="R42" s="26" t="str">
        <f t="shared" si="9"/>
        <v/>
      </c>
      <c r="S42" s="25" t="str">
        <f t="shared" si="10"/>
        <v/>
      </c>
      <c r="U42" s="23" t="str">
        <f t="shared" si="6"/>
        <v/>
      </c>
    </row>
    <row r="43" spans="1:21" ht="13.9">
      <c r="A43" s="22"/>
      <c r="G43" s="25"/>
      <c r="H43" s="63" t="str">
        <f t="shared" ca="1" si="7"/>
        <v/>
      </c>
      <c r="J43" s="26"/>
      <c r="K43" s="25"/>
      <c r="M43" s="26"/>
      <c r="N43" s="21">
        <f t="shared" si="3"/>
        <v>0</v>
      </c>
      <c r="O43" s="26" t="str">
        <f t="shared" si="8"/>
        <v/>
      </c>
      <c r="P43" s="26"/>
      <c r="Q43" s="21">
        <f t="shared" si="5"/>
        <v>0</v>
      </c>
      <c r="R43" s="26" t="str">
        <f t="shared" si="9"/>
        <v/>
      </c>
      <c r="S43" s="25" t="str">
        <f t="shared" si="10"/>
        <v/>
      </c>
      <c r="U43" s="23" t="str">
        <f t="shared" si="6"/>
        <v/>
      </c>
    </row>
    <row r="44" spans="1:21" ht="13.9">
      <c r="A44" s="22"/>
      <c r="G44" s="25"/>
      <c r="H44" s="63" t="str">
        <f t="shared" ca="1" si="7"/>
        <v/>
      </c>
      <c r="J44" s="26"/>
      <c r="K44" s="25"/>
      <c r="M44" s="26"/>
      <c r="N44" s="21">
        <f t="shared" si="3"/>
        <v>0</v>
      </c>
      <c r="O44" s="26" t="str">
        <f t="shared" si="8"/>
        <v/>
      </c>
      <c r="P44" s="26"/>
      <c r="Q44" s="21">
        <f t="shared" si="5"/>
        <v>0</v>
      </c>
      <c r="R44" s="26" t="str">
        <f t="shared" si="9"/>
        <v/>
      </c>
      <c r="S44" s="25" t="str">
        <f t="shared" si="10"/>
        <v/>
      </c>
      <c r="U44" s="23" t="str">
        <f t="shared" si="6"/>
        <v/>
      </c>
    </row>
    <row r="45" spans="1:21" ht="13.9">
      <c r="A45" s="22"/>
      <c r="G45" s="25"/>
      <c r="H45" s="63" t="str">
        <f t="shared" ca="1" si="7"/>
        <v/>
      </c>
      <c r="J45" s="26"/>
      <c r="K45" s="25"/>
      <c r="M45" s="26"/>
      <c r="N45" s="21">
        <f t="shared" si="3"/>
        <v>0</v>
      </c>
      <c r="O45" s="26" t="str">
        <f t="shared" si="8"/>
        <v/>
      </c>
      <c r="P45" s="26"/>
      <c r="Q45" s="21">
        <f t="shared" si="5"/>
        <v>0</v>
      </c>
      <c r="R45" s="26" t="str">
        <f t="shared" si="9"/>
        <v/>
      </c>
      <c r="S45" s="25" t="str">
        <f t="shared" si="10"/>
        <v/>
      </c>
      <c r="U45" s="23" t="str">
        <f t="shared" si="6"/>
        <v/>
      </c>
    </row>
    <row r="46" spans="1:21" ht="13.9">
      <c r="A46" s="22"/>
      <c r="G46" s="25"/>
      <c r="H46" s="63" t="str">
        <f t="shared" ca="1" si="7"/>
        <v/>
      </c>
      <c r="J46" s="26"/>
      <c r="K46" s="25"/>
      <c r="M46" s="26"/>
      <c r="N46" s="21">
        <f t="shared" si="3"/>
        <v>0</v>
      </c>
      <c r="O46" s="26" t="str">
        <f t="shared" si="8"/>
        <v/>
      </c>
      <c r="P46" s="26"/>
      <c r="Q46" s="21">
        <f t="shared" si="5"/>
        <v>0</v>
      </c>
      <c r="R46" s="26" t="str">
        <f t="shared" si="9"/>
        <v/>
      </c>
      <c r="S46" s="25" t="str">
        <f t="shared" si="10"/>
        <v/>
      </c>
      <c r="U46" s="23" t="str">
        <f t="shared" si="6"/>
        <v/>
      </c>
    </row>
    <row r="47" spans="1:21" ht="13.9">
      <c r="A47" s="22"/>
      <c r="G47" s="25"/>
      <c r="H47" s="63" t="str">
        <f t="shared" ca="1" si="7"/>
        <v/>
      </c>
      <c r="J47" s="26"/>
      <c r="K47" s="25"/>
      <c r="M47" s="26"/>
      <c r="N47" s="21">
        <f t="shared" si="3"/>
        <v>0</v>
      </c>
      <c r="O47" s="26" t="str">
        <f t="shared" si="8"/>
        <v/>
      </c>
      <c r="P47" s="26"/>
      <c r="Q47" s="21">
        <f t="shared" si="5"/>
        <v>0</v>
      </c>
      <c r="R47" s="26" t="str">
        <f t="shared" si="9"/>
        <v/>
      </c>
      <c r="S47" s="25" t="str">
        <f t="shared" si="10"/>
        <v/>
      </c>
      <c r="U47" s="23" t="str">
        <f t="shared" si="6"/>
        <v/>
      </c>
    </row>
    <row r="48" spans="1:21" ht="13.9">
      <c r="A48" s="22"/>
      <c r="G48" s="25"/>
      <c r="H48" s="63" t="str">
        <f t="shared" ca="1" si="7"/>
        <v/>
      </c>
      <c r="J48" s="26"/>
      <c r="K48" s="25"/>
      <c r="M48" s="26"/>
      <c r="N48" s="21">
        <f t="shared" si="3"/>
        <v>0</v>
      </c>
      <c r="O48" s="26" t="str">
        <f t="shared" si="8"/>
        <v/>
      </c>
      <c r="P48" s="26"/>
      <c r="Q48" s="21">
        <f t="shared" si="5"/>
        <v>0</v>
      </c>
      <c r="R48" s="26" t="str">
        <f t="shared" si="9"/>
        <v/>
      </c>
      <c r="S48" s="25" t="str">
        <f t="shared" si="10"/>
        <v/>
      </c>
      <c r="U48" s="23" t="str">
        <f t="shared" si="6"/>
        <v/>
      </c>
    </row>
    <row r="49" spans="1:21" ht="13.9">
      <c r="A49" s="22"/>
      <c r="G49" s="25"/>
      <c r="H49" s="63" t="str">
        <f t="shared" ca="1" si="7"/>
        <v/>
      </c>
      <c r="J49" s="26"/>
      <c r="K49" s="25"/>
      <c r="M49" s="26"/>
      <c r="N49" s="21">
        <f t="shared" si="3"/>
        <v>0</v>
      </c>
      <c r="O49" s="26" t="str">
        <f t="shared" si="8"/>
        <v/>
      </c>
      <c r="P49" s="26"/>
      <c r="Q49" s="21">
        <f t="shared" si="5"/>
        <v>0</v>
      </c>
      <c r="R49" s="26" t="str">
        <f t="shared" si="9"/>
        <v/>
      </c>
      <c r="S49" s="25" t="str">
        <f t="shared" si="10"/>
        <v/>
      </c>
      <c r="U49" s="23" t="str">
        <f t="shared" si="6"/>
        <v/>
      </c>
    </row>
    <row r="50" spans="1:21" ht="13.9">
      <c r="A50" s="22"/>
      <c r="G50" s="25"/>
      <c r="H50" s="63" t="str">
        <f t="shared" ca="1" si="7"/>
        <v/>
      </c>
      <c r="J50" s="26"/>
      <c r="K50" s="25"/>
      <c r="M50" s="26"/>
      <c r="N50" s="21">
        <f t="shared" si="3"/>
        <v>0</v>
      </c>
      <c r="O50" s="26" t="str">
        <f t="shared" si="8"/>
        <v/>
      </c>
      <c r="P50" s="26"/>
      <c r="Q50" s="21">
        <f t="shared" si="5"/>
        <v>0</v>
      </c>
      <c r="R50" s="26" t="str">
        <f t="shared" si="9"/>
        <v/>
      </c>
      <c r="S50" s="25" t="str">
        <f t="shared" si="10"/>
        <v/>
      </c>
      <c r="U50" s="23" t="str">
        <f t="shared" si="6"/>
        <v/>
      </c>
    </row>
  </sheetData>
  <conditionalFormatting sqref="K2:K50">
    <cfRule type="expression" dxfId="4" priority="2">
      <formula>$K2="N"</formula>
    </cfRule>
  </conditionalFormatting>
  <conditionalFormatting sqref="R2:R50">
    <cfRule type="expression" dxfId="3" priority="1">
      <formula>AND($H2="Active",$R2&lt;&gt;"",$R2-TODAY()&lt;=45)</formula>
    </cfRule>
  </conditionalFormatting>
  <conditionalFormatting sqref="T2:T50">
    <cfRule type="expression" dxfId="2" priority="3">
      <formula>$T2="Y"</formula>
    </cfRule>
  </conditionalFormatting>
  <dataValidations count="2">
    <dataValidation type="list" allowBlank="1" showInputMessage="1" promptTitle="Optional dropdown" prompt="Choose a value or type your own. Add recurring choices on the Setup tab." sqref="F2:F50" xr:uid="{00000000-0002-0000-0100-000003000000}">
      <formula1>"Y,N"</formula1>
    </dataValidation>
    <dataValidation type="list" allowBlank="1" showInputMessage="1" promptTitle="Optional dropdown" prompt="Choose a value or type your own. Add recurring choices on the Setup tab." sqref="L2:L50" xr:uid="{00000000-0002-0000-0100-000005000000}">
      <formula1>"Y,N,N/A"</formula1>
    </dataValidation>
  </dataValidations>
  <pageMargins left="0.7" right="0.7" top="0.75" bottom="0.75" header="0.3" footer="0.3"/>
  <pageSetup orientation="landscape" horizontalDpi="1200" verticalDpi="120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promptTitle="Optional dropdown" prompt="Choose a value or type your own. Add recurring choices on the Setup tab." xr:uid="{00000000-0002-0000-0100-000000000000}">
          <x14:formula1>
            <xm:f>Setup!$A$2:$A$25</xm:f>
          </x14:formula1>
          <xm:sqref>C2:C50</xm:sqref>
        </x14:dataValidation>
        <x14:dataValidation type="list" allowBlank="1" showInputMessage="1" promptTitle="Optional dropdown" prompt="Choose a value or type your own. Add recurring choices on the Setup tab." xr:uid="{00000000-0002-0000-0100-000001000000}">
          <x14:formula1>
            <xm:f>Setup!$B$2:$B$25</xm:f>
          </x14:formula1>
          <xm:sqref>D2:D50</xm:sqref>
        </x14:dataValidation>
        <x14:dataValidation type="list" allowBlank="1" showInputMessage="1" promptTitle="Optional dropdown" prompt="Choose a value or type your own. Add recurring choices on the Setup tab." xr:uid="{00000000-0002-0000-0100-000002000000}">
          <x14:formula1>
            <xm:f>Setup!$C$2:$C$15</xm:f>
          </x14:formula1>
          <xm:sqref>E2:E50</xm:sqref>
        </x14:dataValidation>
        <x14:dataValidation type="list" allowBlank="1" showInputMessage="1" promptTitle="Optional dropdown" prompt="Choose a value or type your own. Add recurring choices on the Setup tab." xr:uid="{00000000-0002-0000-0100-000004000000}">
          <x14:formula1>
            <xm:f>Setup!$D$2:$D$15</xm:f>
          </x14:formula1>
          <xm:sqref>I2:I50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1"/>
  <sheetViews>
    <sheetView workbookViewId="0">
      <selection activeCell="B24" sqref="B24"/>
    </sheetView>
  </sheetViews>
  <sheetFormatPr defaultRowHeight="13.5"/>
  <cols>
    <col min="1" max="1" width="22" style="23" customWidth="1"/>
    <col min="2" max="2" width="16.3125" style="23" customWidth="1"/>
    <col min="3" max="5" width="14" style="23" customWidth="1"/>
    <col min="6" max="8" width="12" style="23" customWidth="1"/>
    <col min="9" max="9" width="22" style="23" customWidth="1"/>
    <col min="10" max="10" width="40" style="23" customWidth="1"/>
    <col min="11" max="16384" width="9" style="23"/>
  </cols>
  <sheetData>
    <row r="1" spans="1:25" ht="27.75">
      <c r="A1" s="27" t="s">
        <v>50</v>
      </c>
      <c r="B1" s="27" t="s">
        <v>51</v>
      </c>
      <c r="C1" s="28" t="s">
        <v>52</v>
      </c>
      <c r="D1" s="28" t="s">
        <v>53</v>
      </c>
      <c r="E1" s="28" t="s">
        <v>54</v>
      </c>
      <c r="F1" s="29" t="s">
        <v>55</v>
      </c>
      <c r="G1" s="28" t="s">
        <v>56</v>
      </c>
      <c r="H1" s="30" t="s">
        <v>57</v>
      </c>
      <c r="I1" s="27" t="s">
        <v>58</v>
      </c>
      <c r="J1" s="27" t="s">
        <v>29</v>
      </c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18" customFormat="1" ht="13.9">
      <c r="A2" s="18" t="s">
        <v>59</v>
      </c>
      <c r="B2" s="18" t="s">
        <v>60</v>
      </c>
      <c r="C2" s="32">
        <v>4501.24</v>
      </c>
      <c r="D2" s="33">
        <v>90000</v>
      </c>
      <c r="E2" s="32">
        <v>250</v>
      </c>
      <c r="F2" s="34">
        <f t="shared" ref="F2:F33" si="0">IFERROR(((C2-E2)/D2)*100,"")</f>
        <v>4.7236000000000002</v>
      </c>
      <c r="G2" s="32">
        <f>IFERROR(C2-E2,"")</f>
        <v>4251.24</v>
      </c>
      <c r="H2" s="35">
        <f>IFERROR(G2/C2,"")</f>
        <v>0.94445974886920048</v>
      </c>
      <c r="I2" s="18" t="s">
        <v>61</v>
      </c>
      <c r="J2" s="18" t="s">
        <v>93</v>
      </c>
    </row>
    <row r="3" spans="1:25">
      <c r="C3" s="36"/>
      <c r="D3" s="37"/>
      <c r="E3" s="36"/>
      <c r="F3" s="38" t="str">
        <f t="shared" si="0"/>
        <v/>
      </c>
      <c r="G3" s="36">
        <f t="shared" ref="G3:G33" si="1">IFERROR(C3-E3,"")</f>
        <v>0</v>
      </c>
      <c r="H3" s="39" t="str">
        <f t="shared" ref="H3:H50" si="2">IFERROR(G3/C3,"")</f>
        <v/>
      </c>
    </row>
    <row r="4" spans="1:25">
      <c r="C4" s="36"/>
      <c r="D4" s="37"/>
      <c r="E4" s="36"/>
      <c r="F4" s="38" t="str">
        <f t="shared" si="0"/>
        <v/>
      </c>
      <c r="G4" s="36">
        <f t="shared" si="1"/>
        <v>0</v>
      </c>
      <c r="H4" s="39" t="str">
        <f t="shared" si="2"/>
        <v/>
      </c>
    </row>
    <row r="5" spans="1:25">
      <c r="C5" s="36"/>
      <c r="D5" s="37"/>
      <c r="E5" s="36"/>
      <c r="F5" s="40" t="str">
        <f t="shared" si="0"/>
        <v/>
      </c>
      <c r="G5" s="36">
        <f t="shared" si="1"/>
        <v>0</v>
      </c>
      <c r="H5" s="39" t="str">
        <f t="shared" si="2"/>
        <v/>
      </c>
    </row>
    <row r="6" spans="1:25">
      <c r="C6" s="36"/>
      <c r="D6" s="37"/>
      <c r="E6" s="36"/>
      <c r="F6" s="38" t="str">
        <f t="shared" si="0"/>
        <v/>
      </c>
      <c r="G6" s="36">
        <f t="shared" si="1"/>
        <v>0</v>
      </c>
      <c r="H6" s="39" t="str">
        <f t="shared" si="2"/>
        <v/>
      </c>
    </row>
    <row r="7" spans="1:25">
      <c r="C7" s="36"/>
      <c r="D7" s="37"/>
      <c r="E7" s="36"/>
      <c r="F7" s="38" t="str">
        <f t="shared" si="0"/>
        <v/>
      </c>
      <c r="G7" s="36">
        <f t="shared" si="1"/>
        <v>0</v>
      </c>
      <c r="H7" s="39" t="str">
        <f t="shared" si="2"/>
        <v/>
      </c>
    </row>
    <row r="8" spans="1:25">
      <c r="C8" s="36"/>
      <c r="D8" s="37"/>
      <c r="E8" s="36"/>
      <c r="F8" s="38" t="str">
        <f t="shared" si="0"/>
        <v/>
      </c>
      <c r="G8" s="36">
        <f t="shared" si="1"/>
        <v>0</v>
      </c>
      <c r="H8" s="39" t="str">
        <f t="shared" si="2"/>
        <v/>
      </c>
    </row>
    <row r="9" spans="1:25">
      <c r="C9" s="36"/>
      <c r="D9" s="37"/>
      <c r="E9" s="36"/>
      <c r="F9" s="38" t="str">
        <f t="shared" si="0"/>
        <v/>
      </c>
      <c r="G9" s="36">
        <f t="shared" si="1"/>
        <v>0</v>
      </c>
      <c r="H9" s="39" t="str">
        <f t="shared" si="2"/>
        <v/>
      </c>
    </row>
    <row r="10" spans="1:25">
      <c r="C10" s="36"/>
      <c r="D10" s="37"/>
      <c r="E10" s="36"/>
      <c r="F10" s="38" t="str">
        <f t="shared" si="0"/>
        <v/>
      </c>
      <c r="G10" s="36">
        <f t="shared" si="1"/>
        <v>0</v>
      </c>
      <c r="H10" s="39" t="str">
        <f t="shared" si="2"/>
        <v/>
      </c>
    </row>
    <row r="11" spans="1:25">
      <c r="C11" s="36"/>
      <c r="D11" s="37"/>
      <c r="E11" s="36"/>
      <c r="F11" s="38" t="str">
        <f t="shared" si="0"/>
        <v/>
      </c>
      <c r="G11" s="36">
        <f t="shared" si="1"/>
        <v>0</v>
      </c>
      <c r="H11" s="39" t="str">
        <f t="shared" si="2"/>
        <v/>
      </c>
    </row>
    <row r="12" spans="1:25">
      <c r="C12" s="36"/>
      <c r="D12" s="37"/>
      <c r="E12" s="36"/>
      <c r="F12" s="38" t="str">
        <f t="shared" si="0"/>
        <v/>
      </c>
      <c r="G12" s="36">
        <f t="shared" si="1"/>
        <v>0</v>
      </c>
      <c r="H12" s="39" t="str">
        <f t="shared" si="2"/>
        <v/>
      </c>
    </row>
    <row r="13" spans="1:25">
      <c r="C13" s="36"/>
      <c r="D13" s="37"/>
      <c r="E13" s="36"/>
      <c r="F13" s="38" t="str">
        <f t="shared" si="0"/>
        <v/>
      </c>
      <c r="G13" s="36">
        <f t="shared" si="1"/>
        <v>0</v>
      </c>
      <c r="H13" s="39" t="str">
        <f t="shared" si="2"/>
        <v/>
      </c>
    </row>
    <row r="14" spans="1:25">
      <c r="C14" s="36"/>
      <c r="D14" s="37"/>
      <c r="E14" s="36"/>
      <c r="F14" s="38" t="str">
        <f t="shared" si="0"/>
        <v/>
      </c>
      <c r="G14" s="36">
        <f t="shared" si="1"/>
        <v>0</v>
      </c>
      <c r="H14" s="39" t="str">
        <f t="shared" si="2"/>
        <v/>
      </c>
    </row>
    <row r="15" spans="1:25">
      <c r="C15" s="36"/>
      <c r="D15" s="37"/>
      <c r="E15" s="36"/>
      <c r="F15" s="38" t="str">
        <f t="shared" si="0"/>
        <v/>
      </c>
      <c r="G15" s="36">
        <f t="shared" si="1"/>
        <v>0</v>
      </c>
      <c r="H15" s="39" t="str">
        <f t="shared" si="2"/>
        <v/>
      </c>
    </row>
    <row r="16" spans="1:25">
      <c r="C16" s="36"/>
      <c r="D16" s="37"/>
      <c r="E16" s="36"/>
      <c r="F16" s="38" t="str">
        <f t="shared" si="0"/>
        <v/>
      </c>
      <c r="G16" s="36">
        <f t="shared" si="1"/>
        <v>0</v>
      </c>
      <c r="H16" s="39" t="str">
        <f t="shared" si="2"/>
        <v/>
      </c>
    </row>
    <row r="17" spans="3:8">
      <c r="C17" s="36"/>
      <c r="D17" s="37"/>
      <c r="E17" s="36"/>
      <c r="F17" s="38" t="str">
        <f t="shared" si="0"/>
        <v/>
      </c>
      <c r="G17" s="36">
        <f t="shared" si="1"/>
        <v>0</v>
      </c>
      <c r="H17" s="39" t="str">
        <f t="shared" si="2"/>
        <v/>
      </c>
    </row>
    <row r="18" spans="3:8">
      <c r="C18" s="36"/>
      <c r="D18" s="37"/>
      <c r="E18" s="36"/>
      <c r="F18" s="38" t="str">
        <f t="shared" si="0"/>
        <v/>
      </c>
      <c r="G18" s="36">
        <f t="shared" si="1"/>
        <v>0</v>
      </c>
      <c r="H18" s="39" t="str">
        <f t="shared" si="2"/>
        <v/>
      </c>
    </row>
    <row r="19" spans="3:8">
      <c r="C19" s="36"/>
      <c r="D19" s="37"/>
      <c r="E19" s="36"/>
      <c r="F19" s="38" t="str">
        <f t="shared" si="0"/>
        <v/>
      </c>
      <c r="G19" s="36">
        <f t="shared" si="1"/>
        <v>0</v>
      </c>
      <c r="H19" s="39" t="str">
        <f t="shared" si="2"/>
        <v/>
      </c>
    </row>
    <row r="20" spans="3:8">
      <c r="C20" s="36"/>
      <c r="D20" s="37"/>
      <c r="E20" s="36"/>
      <c r="F20" s="38" t="str">
        <f t="shared" si="0"/>
        <v/>
      </c>
      <c r="G20" s="36">
        <f t="shared" si="1"/>
        <v>0</v>
      </c>
      <c r="H20" s="39" t="str">
        <f t="shared" si="2"/>
        <v/>
      </c>
    </row>
    <row r="21" spans="3:8">
      <c r="C21" s="36"/>
      <c r="D21" s="37"/>
      <c r="E21" s="36"/>
      <c r="F21" s="38" t="str">
        <f t="shared" si="0"/>
        <v/>
      </c>
      <c r="G21" s="36">
        <f t="shared" si="1"/>
        <v>0</v>
      </c>
      <c r="H21" s="39" t="str">
        <f t="shared" si="2"/>
        <v/>
      </c>
    </row>
    <row r="22" spans="3:8">
      <c r="C22" s="36"/>
      <c r="D22" s="37"/>
      <c r="E22" s="36"/>
      <c r="F22" s="38" t="str">
        <f t="shared" si="0"/>
        <v/>
      </c>
      <c r="G22" s="36">
        <f t="shared" si="1"/>
        <v>0</v>
      </c>
      <c r="H22" s="39" t="str">
        <f t="shared" si="2"/>
        <v/>
      </c>
    </row>
    <row r="23" spans="3:8">
      <c r="C23" s="36"/>
      <c r="D23" s="37"/>
      <c r="E23" s="36"/>
      <c r="F23" s="38" t="str">
        <f t="shared" si="0"/>
        <v/>
      </c>
      <c r="G23" s="36">
        <f t="shared" si="1"/>
        <v>0</v>
      </c>
      <c r="H23" s="39" t="str">
        <f t="shared" si="2"/>
        <v/>
      </c>
    </row>
    <row r="24" spans="3:8">
      <c r="C24" s="36"/>
      <c r="D24" s="37"/>
      <c r="E24" s="36"/>
      <c r="F24" s="38" t="str">
        <f t="shared" si="0"/>
        <v/>
      </c>
      <c r="G24" s="36">
        <f t="shared" si="1"/>
        <v>0</v>
      </c>
      <c r="H24" s="39" t="str">
        <f t="shared" si="2"/>
        <v/>
      </c>
    </row>
    <row r="25" spans="3:8">
      <c r="C25" s="36"/>
      <c r="D25" s="37"/>
      <c r="E25" s="36"/>
      <c r="F25" s="38" t="str">
        <f t="shared" si="0"/>
        <v/>
      </c>
      <c r="G25" s="36">
        <f t="shared" si="1"/>
        <v>0</v>
      </c>
      <c r="H25" s="39" t="str">
        <f t="shared" si="2"/>
        <v/>
      </c>
    </row>
    <row r="26" spans="3:8">
      <c r="C26" s="36"/>
      <c r="D26" s="37"/>
      <c r="E26" s="36"/>
      <c r="F26" s="38" t="str">
        <f t="shared" si="0"/>
        <v/>
      </c>
      <c r="G26" s="36">
        <f t="shared" si="1"/>
        <v>0</v>
      </c>
      <c r="H26" s="39" t="str">
        <f t="shared" si="2"/>
        <v/>
      </c>
    </row>
    <row r="27" spans="3:8">
      <c r="C27" s="36"/>
      <c r="D27" s="37"/>
      <c r="E27" s="36"/>
      <c r="F27" s="38" t="str">
        <f t="shared" si="0"/>
        <v/>
      </c>
      <c r="G27" s="36">
        <f t="shared" si="1"/>
        <v>0</v>
      </c>
      <c r="H27" s="39" t="str">
        <f t="shared" si="2"/>
        <v/>
      </c>
    </row>
    <row r="28" spans="3:8">
      <c r="C28" s="36"/>
      <c r="D28" s="37"/>
      <c r="E28" s="36"/>
      <c r="F28" s="38" t="str">
        <f t="shared" si="0"/>
        <v/>
      </c>
      <c r="G28" s="36">
        <f t="shared" si="1"/>
        <v>0</v>
      </c>
      <c r="H28" s="39" t="str">
        <f t="shared" si="2"/>
        <v/>
      </c>
    </row>
    <row r="29" spans="3:8">
      <c r="C29" s="36"/>
      <c r="D29" s="37"/>
      <c r="E29" s="36"/>
      <c r="F29" s="38" t="str">
        <f t="shared" si="0"/>
        <v/>
      </c>
      <c r="G29" s="36">
        <f t="shared" si="1"/>
        <v>0</v>
      </c>
      <c r="H29" s="39" t="str">
        <f t="shared" si="2"/>
        <v/>
      </c>
    </row>
    <row r="30" spans="3:8">
      <c r="C30" s="36"/>
      <c r="D30" s="37"/>
      <c r="E30" s="36"/>
      <c r="F30" s="38" t="str">
        <f t="shared" si="0"/>
        <v/>
      </c>
      <c r="G30" s="36">
        <f t="shared" si="1"/>
        <v>0</v>
      </c>
      <c r="H30" s="39" t="str">
        <f t="shared" si="2"/>
        <v/>
      </c>
    </row>
    <row r="31" spans="3:8">
      <c r="C31" s="36"/>
      <c r="D31" s="37"/>
      <c r="E31" s="36"/>
      <c r="F31" s="38" t="str">
        <f t="shared" si="0"/>
        <v/>
      </c>
      <c r="G31" s="36">
        <f t="shared" si="1"/>
        <v>0</v>
      </c>
      <c r="H31" s="39" t="str">
        <f t="shared" si="2"/>
        <v/>
      </c>
    </row>
    <row r="32" spans="3:8">
      <c r="C32" s="36"/>
      <c r="D32" s="37"/>
      <c r="E32" s="36"/>
      <c r="F32" s="38" t="str">
        <f t="shared" si="0"/>
        <v/>
      </c>
      <c r="G32" s="36">
        <f t="shared" si="1"/>
        <v>0</v>
      </c>
      <c r="H32" s="39" t="str">
        <f t="shared" si="2"/>
        <v/>
      </c>
    </row>
    <row r="33" spans="1:10">
      <c r="C33" s="36"/>
      <c r="D33" s="37"/>
      <c r="E33" s="36"/>
      <c r="F33" s="38" t="str">
        <f t="shared" si="0"/>
        <v/>
      </c>
      <c r="G33" s="36">
        <f t="shared" si="1"/>
        <v>0</v>
      </c>
      <c r="H33" s="39" t="str">
        <f t="shared" si="2"/>
        <v/>
      </c>
    </row>
    <row r="34" spans="1:10">
      <c r="C34" s="36"/>
      <c r="D34" s="37"/>
      <c r="E34" s="36"/>
      <c r="F34" s="38" t="str">
        <f t="shared" ref="F34:F50" si="3">IFERROR(((C34-E34)/D34)*100,"")</f>
        <v/>
      </c>
      <c r="G34" s="36">
        <f t="shared" ref="G34:G50" si="4">IFERROR(C34-E34,"")</f>
        <v>0</v>
      </c>
      <c r="H34" s="39" t="str">
        <f t="shared" si="2"/>
        <v/>
      </c>
    </row>
    <row r="35" spans="1:10" ht="13.9" thickBot="1">
      <c r="A35" s="47"/>
      <c r="B35" s="47"/>
      <c r="C35" s="48"/>
      <c r="D35" s="49"/>
      <c r="E35" s="48"/>
      <c r="F35" s="50" t="str">
        <f t="shared" si="3"/>
        <v/>
      </c>
      <c r="G35" s="48">
        <f t="shared" si="4"/>
        <v>0</v>
      </c>
      <c r="H35" s="51" t="str">
        <f t="shared" si="2"/>
        <v/>
      </c>
      <c r="I35" s="47"/>
      <c r="J35" s="47"/>
    </row>
    <row r="36" spans="1:10" hidden="1">
      <c r="A36" s="42"/>
      <c r="B36" s="42"/>
      <c r="C36" s="43"/>
      <c r="D36" s="44"/>
      <c r="E36" s="43"/>
      <c r="F36" s="45" t="str">
        <f t="shared" si="3"/>
        <v/>
      </c>
      <c r="G36" s="43">
        <f t="shared" si="4"/>
        <v>0</v>
      </c>
      <c r="H36" s="46" t="str">
        <f t="shared" si="2"/>
        <v/>
      </c>
      <c r="I36" s="42"/>
      <c r="J36" s="42"/>
    </row>
    <row r="37" spans="1:10" hidden="1">
      <c r="C37" s="36"/>
      <c r="D37" s="37"/>
      <c r="E37" s="36"/>
      <c r="F37" s="41" t="str">
        <f t="shared" si="3"/>
        <v/>
      </c>
      <c r="G37" s="36">
        <f t="shared" si="4"/>
        <v>0</v>
      </c>
      <c r="H37" s="39" t="str">
        <f t="shared" si="2"/>
        <v/>
      </c>
    </row>
    <row r="38" spans="1:10" hidden="1">
      <c r="C38" s="36"/>
      <c r="D38" s="37"/>
      <c r="E38" s="36"/>
      <c r="F38" s="41" t="str">
        <f t="shared" si="3"/>
        <v/>
      </c>
      <c r="G38" s="36">
        <f t="shared" si="4"/>
        <v>0</v>
      </c>
      <c r="H38" s="39" t="str">
        <f t="shared" si="2"/>
        <v/>
      </c>
    </row>
    <row r="39" spans="1:10" hidden="1">
      <c r="C39" s="36"/>
      <c r="D39" s="37"/>
      <c r="E39" s="36"/>
      <c r="F39" s="41" t="str">
        <f t="shared" si="3"/>
        <v/>
      </c>
      <c r="G39" s="36">
        <f t="shared" si="4"/>
        <v>0</v>
      </c>
      <c r="H39" s="39" t="str">
        <f t="shared" si="2"/>
        <v/>
      </c>
    </row>
    <row r="40" spans="1:10" hidden="1">
      <c r="C40" s="36"/>
      <c r="D40" s="37"/>
      <c r="E40" s="36"/>
      <c r="F40" s="41" t="str">
        <f t="shared" si="3"/>
        <v/>
      </c>
      <c r="G40" s="36">
        <f t="shared" si="4"/>
        <v>0</v>
      </c>
      <c r="H40" s="39" t="str">
        <f t="shared" si="2"/>
        <v/>
      </c>
    </row>
    <row r="41" spans="1:10" hidden="1">
      <c r="C41" s="36"/>
      <c r="D41" s="37"/>
      <c r="E41" s="36"/>
      <c r="F41" s="41" t="str">
        <f t="shared" si="3"/>
        <v/>
      </c>
      <c r="G41" s="36">
        <f t="shared" si="4"/>
        <v>0</v>
      </c>
      <c r="H41" s="39" t="str">
        <f t="shared" si="2"/>
        <v/>
      </c>
    </row>
    <row r="42" spans="1:10" hidden="1">
      <c r="C42" s="36"/>
      <c r="D42" s="37"/>
      <c r="E42" s="36"/>
      <c r="F42" s="41" t="str">
        <f t="shared" si="3"/>
        <v/>
      </c>
      <c r="G42" s="36">
        <f t="shared" si="4"/>
        <v>0</v>
      </c>
      <c r="H42" s="39" t="str">
        <f t="shared" si="2"/>
        <v/>
      </c>
    </row>
    <row r="43" spans="1:10" hidden="1">
      <c r="C43" s="36"/>
      <c r="D43" s="37"/>
      <c r="E43" s="36"/>
      <c r="F43" s="41" t="str">
        <f t="shared" si="3"/>
        <v/>
      </c>
      <c r="G43" s="36">
        <f t="shared" si="4"/>
        <v>0</v>
      </c>
      <c r="H43" s="39" t="str">
        <f t="shared" si="2"/>
        <v/>
      </c>
    </row>
    <row r="44" spans="1:10" hidden="1">
      <c r="C44" s="36"/>
      <c r="D44" s="37"/>
      <c r="E44" s="36"/>
      <c r="F44" s="41" t="str">
        <f t="shared" si="3"/>
        <v/>
      </c>
      <c r="G44" s="36">
        <f t="shared" si="4"/>
        <v>0</v>
      </c>
      <c r="H44" s="39" t="str">
        <f t="shared" si="2"/>
        <v/>
      </c>
    </row>
    <row r="45" spans="1:10" hidden="1">
      <c r="C45" s="36"/>
      <c r="D45" s="37"/>
      <c r="E45" s="36"/>
      <c r="F45" s="41" t="str">
        <f t="shared" si="3"/>
        <v/>
      </c>
      <c r="G45" s="36">
        <f t="shared" si="4"/>
        <v>0</v>
      </c>
      <c r="H45" s="39" t="str">
        <f t="shared" si="2"/>
        <v/>
      </c>
    </row>
    <row r="46" spans="1:10" hidden="1">
      <c r="C46" s="36"/>
      <c r="D46" s="37"/>
      <c r="E46" s="36"/>
      <c r="F46" s="41" t="str">
        <f t="shared" si="3"/>
        <v/>
      </c>
      <c r="G46" s="36">
        <f t="shared" si="4"/>
        <v>0</v>
      </c>
      <c r="H46" s="39" t="str">
        <f t="shared" si="2"/>
        <v/>
      </c>
    </row>
    <row r="47" spans="1:10" hidden="1">
      <c r="C47" s="36"/>
      <c r="D47" s="37"/>
      <c r="E47" s="36"/>
      <c r="F47" s="41" t="str">
        <f t="shared" si="3"/>
        <v/>
      </c>
      <c r="G47" s="36">
        <f t="shared" si="4"/>
        <v>0</v>
      </c>
      <c r="H47" s="39" t="str">
        <f t="shared" si="2"/>
        <v/>
      </c>
    </row>
    <row r="48" spans="1:10" hidden="1">
      <c r="C48" s="36"/>
      <c r="D48" s="37"/>
      <c r="E48" s="36"/>
      <c r="F48" s="41" t="str">
        <f t="shared" si="3"/>
        <v/>
      </c>
      <c r="G48" s="36">
        <f t="shared" si="4"/>
        <v>0</v>
      </c>
      <c r="H48" s="39" t="str">
        <f t="shared" si="2"/>
        <v/>
      </c>
    </row>
    <row r="49" spans="1:10" hidden="1">
      <c r="C49" s="36"/>
      <c r="D49" s="37"/>
      <c r="E49" s="36"/>
      <c r="F49" s="41" t="str">
        <f t="shared" si="3"/>
        <v/>
      </c>
      <c r="G49" s="36">
        <f t="shared" si="4"/>
        <v>0</v>
      </c>
      <c r="H49" s="39" t="str">
        <f t="shared" si="2"/>
        <v/>
      </c>
    </row>
    <row r="50" spans="1:10" hidden="1">
      <c r="C50" s="36"/>
      <c r="D50" s="37"/>
      <c r="E50" s="36"/>
      <c r="F50" s="41" t="str">
        <f t="shared" si="3"/>
        <v/>
      </c>
      <c r="G50" s="36">
        <f t="shared" si="4"/>
        <v>0</v>
      </c>
      <c r="H50" s="39" t="str">
        <f t="shared" si="2"/>
        <v/>
      </c>
    </row>
    <row r="51" spans="1:10" ht="13.9">
      <c r="A51" s="52" t="s">
        <v>62</v>
      </c>
      <c r="B51" s="52"/>
      <c r="C51" s="53">
        <f>SUM(C2:C50)</f>
        <v>4501.24</v>
      </c>
      <c r="D51" s="54">
        <f>SUM(D2:D50)</f>
        <v>90000</v>
      </c>
      <c r="E51" s="53">
        <f>SUM(E2:E50)</f>
        <v>250</v>
      </c>
      <c r="F51" s="55">
        <f>AVERAGEIF(F2:F50,"&gt;0")</f>
        <v>4.7236000000000002</v>
      </c>
      <c r="G51" s="53">
        <f>SUM(G2:G50)</f>
        <v>4251.24</v>
      </c>
      <c r="H51" s="56">
        <f>IFERROR(G51/C51,"")</f>
        <v>0.94445974886920048</v>
      </c>
      <c r="I51" s="57"/>
      <c r="J51" s="57"/>
    </row>
  </sheetData>
  <conditionalFormatting sqref="F2:F50">
    <cfRule type="cellIs" dxfId="1" priority="1" operator="greaterThan">
      <formula>2</formula>
    </cfRule>
    <cfRule type="cellIs" dxfId="0" priority="2" operator="lessThan">
      <formula>1</formula>
    </cfRule>
  </conditionalFormatting>
  <pageMargins left="0.7" right="0.7" top="0.75" bottom="0.75" header="0.3" footer="0.3"/>
  <pageSetup orientation="landscape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300-000000000000}">
          <x14:formula1>
            <xm:f>Setup!$E$2:$E$7</xm:f>
          </x14:formula1>
          <xm:sqref>B2:B50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workbookViewId="0">
      <selection activeCell="B20" sqref="B20"/>
    </sheetView>
  </sheetViews>
  <sheetFormatPr defaultRowHeight="13.5"/>
  <cols>
    <col min="1" max="1" width="20" style="23" customWidth="1"/>
    <col min="2" max="2" width="14" style="23" customWidth="1"/>
    <col min="3" max="3" width="20" style="23" customWidth="1"/>
    <col min="4" max="4" width="28" style="23" customWidth="1"/>
    <col min="5" max="5" width="24" style="23" customWidth="1"/>
    <col min="6" max="6" width="34" style="23" customWidth="1"/>
    <col min="7" max="7" width="13" style="23" customWidth="1"/>
    <col min="8" max="8" width="16" style="23" customWidth="1"/>
    <col min="9" max="16384" width="9" style="23"/>
  </cols>
  <sheetData>
    <row r="1" spans="1:26" ht="13.9">
      <c r="A1" s="27" t="s">
        <v>37</v>
      </c>
      <c r="B1" s="27" t="s">
        <v>38</v>
      </c>
      <c r="C1" s="27" t="s">
        <v>39</v>
      </c>
      <c r="D1" s="27" t="s">
        <v>40</v>
      </c>
      <c r="E1" s="27" t="s">
        <v>41</v>
      </c>
      <c r="F1" s="27" t="s">
        <v>42</v>
      </c>
      <c r="G1" s="58" t="s">
        <v>43</v>
      </c>
      <c r="H1" s="59" t="s">
        <v>44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8" customFormat="1" ht="13.9">
      <c r="A2" s="18" t="s">
        <v>45</v>
      </c>
      <c r="B2" s="18" t="s">
        <v>32</v>
      </c>
      <c r="C2" s="18" t="s">
        <v>46</v>
      </c>
      <c r="D2" s="18" t="s">
        <v>47</v>
      </c>
      <c r="E2" s="18" t="s">
        <v>48</v>
      </c>
      <c r="F2" s="18" t="s">
        <v>49</v>
      </c>
      <c r="G2" s="18">
        <v>0</v>
      </c>
      <c r="H2" s="60">
        <v>46155</v>
      </c>
    </row>
    <row r="3" spans="1:26">
      <c r="H3" s="61"/>
    </row>
    <row r="4" spans="1:26">
      <c r="H4" s="61"/>
    </row>
    <row r="5" spans="1:26">
      <c r="H5" s="61"/>
    </row>
    <row r="6" spans="1:26">
      <c r="H6" s="61"/>
    </row>
    <row r="7" spans="1:26">
      <c r="H7" s="61"/>
    </row>
    <row r="8" spans="1:26">
      <c r="H8" s="61"/>
    </row>
    <row r="9" spans="1:26">
      <c r="H9" s="61"/>
    </row>
    <row r="10" spans="1:26">
      <c r="H10" s="61"/>
    </row>
    <row r="11" spans="1:26">
      <c r="H11" s="61"/>
    </row>
    <row r="12" spans="1:26">
      <c r="H12" s="61"/>
    </row>
    <row r="13" spans="1:26">
      <c r="H13" s="61"/>
    </row>
    <row r="14" spans="1:26">
      <c r="H14" s="61"/>
    </row>
    <row r="15" spans="1:26">
      <c r="H15" s="61"/>
    </row>
    <row r="16" spans="1:26">
      <c r="H16" s="61"/>
    </row>
    <row r="17" spans="8:8">
      <c r="H17" s="61"/>
    </row>
    <row r="18" spans="8:8">
      <c r="H18" s="61"/>
    </row>
    <row r="19" spans="8:8">
      <c r="H19" s="61"/>
    </row>
    <row r="20" spans="8:8">
      <c r="H20" s="61"/>
    </row>
    <row r="21" spans="8:8">
      <c r="H21" s="61"/>
    </row>
    <row r="22" spans="8:8">
      <c r="H22" s="61"/>
    </row>
    <row r="23" spans="8:8">
      <c r="H23" s="61"/>
    </row>
    <row r="24" spans="8:8">
      <c r="H24" s="61"/>
    </row>
    <row r="25" spans="8:8">
      <c r="H25" s="61"/>
    </row>
    <row r="26" spans="8:8">
      <c r="H26" s="61"/>
    </row>
    <row r="27" spans="8:8">
      <c r="H27" s="61"/>
    </row>
    <row r="28" spans="8:8">
      <c r="H28" s="61"/>
    </row>
    <row r="29" spans="8:8">
      <c r="H29" s="61"/>
    </row>
    <row r="30" spans="8:8">
      <c r="H30" s="61"/>
    </row>
    <row r="31" spans="8:8">
      <c r="H31" s="61"/>
    </row>
    <row r="32" spans="8:8">
      <c r="H32" s="61"/>
    </row>
    <row r="33" spans="8:8">
      <c r="H33" s="61"/>
    </row>
    <row r="34" spans="8:8">
      <c r="H34" s="61"/>
    </row>
    <row r="35" spans="8:8">
      <c r="H35" s="61"/>
    </row>
    <row r="36" spans="8:8">
      <c r="H36" s="61"/>
    </row>
    <row r="37" spans="8:8">
      <c r="H37" s="61"/>
    </row>
    <row r="38" spans="8:8">
      <c r="H38" s="61"/>
    </row>
    <row r="39" spans="8:8">
      <c r="H39" s="61"/>
    </row>
    <row r="40" spans="8:8">
      <c r="H40" s="6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E7" sqref="E7"/>
    </sheetView>
  </sheetViews>
  <sheetFormatPr defaultRowHeight="13.5"/>
  <cols>
    <col min="1" max="1" width="25" customWidth="1"/>
    <col min="2" max="5" width="20" customWidth="1"/>
  </cols>
  <sheetData>
    <row r="1" spans="1:5" ht="13.9">
      <c r="A1" s="10" t="s">
        <v>63</v>
      </c>
      <c r="B1" s="10" t="s">
        <v>64</v>
      </c>
      <c r="C1" s="10" t="s">
        <v>65</v>
      </c>
      <c r="D1" s="10" t="s">
        <v>66</v>
      </c>
      <c r="E1" s="10" t="s">
        <v>67</v>
      </c>
    </row>
    <row r="2" spans="1:5">
      <c r="A2" t="s">
        <v>32</v>
      </c>
      <c r="B2" t="s">
        <v>68</v>
      </c>
      <c r="C2" t="s">
        <v>34</v>
      </c>
      <c r="D2" t="s">
        <v>36</v>
      </c>
      <c r="E2" t="s">
        <v>60</v>
      </c>
    </row>
    <row r="3" spans="1:5">
      <c r="A3" t="s">
        <v>69</v>
      </c>
      <c r="B3" t="s">
        <v>33</v>
      </c>
      <c r="C3" t="s">
        <v>70</v>
      </c>
      <c r="D3" t="s">
        <v>71</v>
      </c>
      <c r="E3" t="s">
        <v>72</v>
      </c>
    </row>
    <row r="4" spans="1:5">
      <c r="A4" t="s">
        <v>73</v>
      </c>
      <c r="B4" t="s">
        <v>74</v>
      </c>
      <c r="C4" t="s">
        <v>75</v>
      </c>
      <c r="D4" t="s">
        <v>79</v>
      </c>
      <c r="E4" t="s">
        <v>76</v>
      </c>
    </row>
    <row r="5" spans="1:5">
      <c r="A5" t="s">
        <v>77</v>
      </c>
      <c r="B5" t="s">
        <v>78</v>
      </c>
      <c r="D5" t="s">
        <v>83</v>
      </c>
      <c r="E5" t="s">
        <v>80</v>
      </c>
    </row>
    <row r="6" spans="1:5">
      <c r="A6" t="s">
        <v>81</v>
      </c>
      <c r="B6" t="s">
        <v>82</v>
      </c>
    </row>
    <row r="7" spans="1:5">
      <c r="B7" t="s">
        <v>84</v>
      </c>
    </row>
    <row r="8" spans="1:5">
      <c r="B8" t="s">
        <v>86</v>
      </c>
    </row>
    <row r="9" spans="1:5">
      <c r="B9" t="s">
        <v>87</v>
      </c>
    </row>
    <row r="10" spans="1:5">
      <c r="B10" t="s">
        <v>88</v>
      </c>
    </row>
    <row r="11" spans="1:5">
      <c r="B11" t="s">
        <v>85</v>
      </c>
    </row>
    <row r="12" spans="1:5" ht="13.9">
      <c r="A12" s="6" t="s">
        <v>89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Dashboard</vt:lpstr>
      <vt:lpstr>Card Tracker</vt:lpstr>
      <vt:lpstr>Redemption Log</vt:lpstr>
      <vt:lpstr>Loyalty Accounts</vt:lpstr>
      <vt:lpstr>Setup</vt:lpstr>
      <vt:lpstr>'Card Tracker'!Print_Area</vt:lpstr>
      <vt:lpstr>'Card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Franklin</cp:lastModifiedBy>
  <cp:lastPrinted>2026-08-11T18:02:38Z</cp:lastPrinted>
  <dcterms:created xsi:type="dcterms:W3CDTF">2026-08-08T04:53:00Z</dcterms:created>
  <dcterms:modified xsi:type="dcterms:W3CDTF">2026-09-29T19:05:41Z</dcterms:modified>
</cp:coreProperties>
</file>