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de demploi" sheetId="1" r:id="rId5"/>
    <sheet state="visible" name="Paramètres" sheetId="2" r:id="rId6"/>
    <sheet state="visible" name="Suivi chantiers" sheetId="3" r:id="rId7"/>
    <sheet state="visible" name="Tableau de bord" sheetId="4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3">
      <text>
        <t xml:space="preserve">Durée réelle sur site en heures calendaires de l'équipe — PAS en heures-homme. Le nombre de poseurs est saisi à part (colonne J).</t>
      </text>
    </comment>
    <comment authorId="0" ref="I3">
      <text>
        <t xml:space="preserve">Durée réelle sur site en heures calendaires de l'équipe — PAS en heures-homme. Le nombre de poseurs est saisi à part (colonne J).</t>
      </text>
    </comment>
    <comment authorId="0" ref="J3">
      <text>
        <t xml:space="preserve">Nombre de poseurs présents sur le chantier. Coût main-d'œuvre = heures sur site × nombre de poseurs × taux horaire.</t>
      </text>
    </comment>
    <comment authorId="0" ref="K3">
      <text>
        <t xml:space="preserve">Repris automatiquement de l'onglet Paramètres. Modifiez-le ici pour un junior, un profil confirmé ou un sous-traitant.</t>
      </text>
    </comment>
    <comment authorId="0" ref="L3">
      <text>
        <t xml:space="preserve">Forfait déplacement du chantier, si vous l'imputez séparément. Le trajet de l'équipe est sinon déjà couvert par le taux horaire.</t>
      </text>
    </comment>
    <comment authorId="0" ref="M3">
      <text>
        <t xml:space="preserve">À remplir UNIQUEMENT si la livraison est sous-traitée et facturée à part. Sinon elle est déjà couverte par le taux horaire — laissez 0.</t>
      </text>
    </comment>
    <comment authorId="0" ref="R3">
      <text>
        <t xml:space="preserve">Repris de l'onglet Paramètres : montant fixe de structure imputé à chaque chantier.</t>
      </text>
    </comment>
  </commentList>
</comments>
</file>

<file path=xl/sharedStrings.xml><?xml version="1.0" encoding="utf-8"?>
<sst xmlns="http://schemas.openxmlformats.org/spreadsheetml/2006/main" count="94" uniqueCount="93">
  <si>
    <t>Calculateur de rentabilité par chantier</t>
  </si>
  <si>
    <t>Un outil All Manager pour piloter votre marge, chantier par chantier</t>
  </si>
  <si>
    <t>À quoi sert ce fichier ?</t>
  </si>
  <si>
    <t>La rentabilité d'une menuiserie ne se joue pas en fin d'année sur le résultat global : elle se construit chantier par chantier. Ce calculateur vous montre la marge NETTE réelle de chaque intervention, une fois pris en compte ce que la plupart des devis oublient.</t>
  </si>
  <si>
    <t>Comment l'utiliser en 3 étapes</t>
  </si>
  <si>
    <t>1.  Onglet « Paramètres » : renseignez une fois vos charges réelles (salaire chargé, véhicule, outillage), vos heures facturables et votre objectif de marge. Votre coût horaire chargé par poseur se calcule tout seul.</t>
  </si>
  <si>
    <t>2.  Onglet « Suivi chantiers » : remplissez UNIQUEMENT les cellules jaunes (une ligne par chantier), sans oublier le nombre de poseurs présents. Tout le reste se calcule seul.</t>
  </si>
  <si>
    <t>3.  Onglet « Tableau de bord » : lisez vos indicateurs clés (marge moyenne, chantiers déficitaires, dépassement de pose, coût SAV).</t>
  </si>
  <si>
    <t>Les 3 pièges que ce fichier corrige</t>
  </si>
  <si>
    <t>•  Le taux horaire « brut » : un poseur payé 15 €/h coûte réellement 30 à 40 €/h une fois chargé (charges, congés, véhicule, outillage, temps non facturable). Ici, ce taux se construit à partir de VOS charges réelles — pas d'un pourcentage au doigt mouillé.</t>
  </si>
  <si>
    <t>•  Le nombre de poseurs oublié : un chantier posé à deux pendant 10 h, c'est 20 h de main-d'œuvre — pas 10. Le calcul multiplie le temps passé sur site par le nombre de poseurs présents.</t>
  </si>
  <si>
    <t>•  Le SAV non rattaché : une reprise 6 semaines plus tard appartient au chantier d'origine. Tant qu'on ne l'impute pas, la marge affichée est fausse.</t>
  </si>
  <si>
    <t>Code couleur</t>
  </si>
  <si>
    <t>Cellules à remplir</t>
  </si>
  <si>
    <t>Calculs automatiques (ne pas modifier)</t>
  </si>
  <si>
    <t>Envie d'arrêter de le faire à la main ?</t>
  </si>
  <si>
    <t>All Manager alimente ce calcul automatiquement : coût marchandises importé des commandes fournisseurs, temps de pose mesuré à la minute via l'appli mobile poseur, SAV imputé au dossier chantier. Zéro ressaisie, marge en temps réel.</t>
  </si>
  <si>
    <t>➜  Demander une démo All Manager</t>
  </si>
  <si>
    <t>Paramètres — à régler une seule fois</t>
  </si>
  <si>
    <t>Paramètre</t>
  </si>
  <si>
    <t>Valeur</t>
  </si>
  <si>
    <t>À quoi ça sert</t>
  </si>
  <si>
    <t>Salaire annuel chargé par poseur (€)</t>
  </si>
  <si>
    <t>Salaire brut + charges patronales + congés payés, pour un poseur.</t>
  </si>
  <si>
    <t>Véhicule par poseur — carburant, assurance, entretien, amortissement (€/an)</t>
  </si>
  <si>
    <t>Le camion et ses frais, ramenés à un poseur.</t>
  </si>
  <si>
    <t>Outillage + consommables par poseur (€/an)</t>
  </si>
  <si>
    <t>Électroportatif, petit matériel, visserie, mousse, joints… par poseur et par an.</t>
  </si>
  <si>
    <t>Heures payées par poseur et par an (h)</t>
  </si>
  <si>
    <t>≈ 39 h/semaine × 46 semaines travaillées (congés déduits).</t>
  </si>
  <si>
    <t>Part de temps perdu / trajets non facturés / imprévus (%)</t>
  </si>
  <si>
    <t>Temps payé mais non passé en pose (trajets, aléas, reprises courtes).</t>
  </si>
  <si>
    <t>Coût horaire chargé par poseur (€/h)</t>
  </si>
  <si>
    <t>CALCULÉ. Reporté automatiquement dans le suivi. Modifiable ligne par ligne (junior, confirmé, sous-traitant).</t>
  </si>
  <si>
    <t>Frais de structure imputés par chantier (€)</t>
  </si>
  <si>
    <t>Loyer atelier/bureau, compta, gérant, commercial, logiciels — la part NON déjà comprise dans le coût horaire. Mettez 0 si vous la récupérez via des forfaits sur le devis.</t>
  </si>
  <si>
    <t>Objectif de marge nette (%)</t>
  </si>
  <si>
    <t>Seuil sous lequel un chantier est signalé « sous objectif ».</t>
  </si>
  <si>
    <t>Suivi de rentabilité par chantier</t>
  </si>
  <si>
    <t>Remplissez uniquement les colonnes JAUNES. Les colonnes grises se calculent automatiquement. Le taux horaire par défaut vient de l'onglet Paramètres — modifiez-le par ligne si besoin (junior, confirmé, sous-traitant).</t>
  </si>
  <si>
    <t>Réf chantier</t>
  </si>
  <si>
    <t>Client</t>
  </si>
  <si>
    <t>Type de chantier / produit</t>
  </si>
  <si>
    <t>Date de pose</t>
  </si>
  <si>
    <t>Montant devis signé (€ HT)</t>
  </si>
  <si>
    <t>Coût marchandises prévu (€)</t>
  </si>
  <si>
    <t>Coût marchandises réel (€)</t>
  </si>
  <si>
    <t>Heures de pose estimées (h)</t>
  </si>
  <si>
    <t>Heures de pose réelles (h)</t>
  </si>
  <si>
    <t>Nombre de poseurs</t>
  </si>
  <si>
    <t>Taux horaire chargé / poseur (€/h)</t>
  </si>
  <si>
    <t>Frais de déplacement (€)</t>
  </si>
  <si>
    <t>Frais de livraison — sous-traitance (€)</t>
  </si>
  <si>
    <t>Coût SAV imputé (€)</t>
  </si>
  <si>
    <t>Coût main-d'œuvre réel (€)</t>
  </si>
  <si>
    <t>Total coûts directs (€)</t>
  </si>
  <si>
    <t>Marge sur coûts directs (€)</t>
  </si>
  <si>
    <t>Frais de structure imputés (€)</t>
  </si>
  <si>
    <t>Marge nette réelle (€)</t>
  </si>
  <si>
    <t>Taux de marge nette (%)</t>
  </si>
  <si>
    <t>Écart heures pose (h)</t>
  </si>
  <si>
    <t>Taux dépassement pose (%)</t>
  </si>
  <si>
    <t>Statut</t>
  </si>
  <si>
    <t>FEN-2401</t>
  </si>
  <si>
    <t>Dupont</t>
  </si>
  <si>
    <t>Fourniture + pose 6 fenêtres PVC</t>
  </si>
  <si>
    <t>PTE-2402</t>
  </si>
  <si>
    <t>SCI Martin</t>
  </si>
  <si>
    <t>Porte d'entrée alu + volet roulant</t>
  </si>
  <si>
    <t>VER-2403</t>
  </si>
  <si>
    <t>Restaurant Le Coin</t>
  </si>
  <si>
    <t>Véranda alu 18 m²</t>
  </si>
  <si>
    <t>VOL-2404</t>
  </si>
  <si>
    <t>Bernard</t>
  </si>
  <si>
    <t>Remplacement 5 volets roulants</t>
  </si>
  <si>
    <t>Tableau de bord — rentabilité chantiers</t>
  </si>
  <si>
    <t>Vue d'ensemble</t>
  </si>
  <si>
    <t>Points de vigilance</t>
  </si>
  <si>
    <t>Nombre de chantiers suivis</t>
  </si>
  <si>
    <t>Chantiers déficitaires</t>
  </si>
  <si>
    <t>Chiffre d'affaires total (€ HT)</t>
  </si>
  <si>
    <t>Chantiers sous objectif</t>
  </si>
  <si>
    <t>Marge nette totale (€)</t>
  </si>
  <si>
    <t>% de chantiers sous la marge cible</t>
  </si>
  <si>
    <t>Taux de marge nette moyen (pondéré)</t>
  </si>
  <si>
    <t>Dépassement de pose moyen (pondéré)</t>
  </si>
  <si>
    <t>Marge nette moyenne / chantier (€)</t>
  </si>
  <si>
    <t>Coût SAV moyen / chantier (€)</t>
  </si>
  <si>
    <t>Chantiers repères</t>
  </si>
  <si>
    <t>Chantier le plus rentable</t>
  </si>
  <si>
    <t>Marge nette</t>
  </si>
  <si>
    <t>Chantier le moins rentable</t>
  </si>
  <si>
    <t>Ces indicateurs se mettent à jour tout seuls avec All Manager  ➜  Demander une démo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</si>
</sst>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&quot; €&quot;"/>
    <numFmt numFmtId="165" formatCode="0.0&quot; h&quot;"/>
    <numFmt numFmtId="166" formatCode="0.0%"/>
    <numFmt numFmtId="167" formatCode="dd/mm/yyyy"/>
  </numFmts>
  <fonts count="13">
    <font>
      <sz val="11.0"/>
      <color theme="1"/>
      <name val="Calibri"/>
      <scheme val="minor"/>
    </font>
    <font>
      <b/>
      <sz val="16.0"/>
      <color rgb="FFFFFFFF"/>
      <name val="Arial"/>
    </font>
    <font/>
    <font>
      <i/>
      <sz val="10.0"/>
      <color rgb="FFFFFFFF"/>
      <name val="Arial"/>
    </font>
    <font>
      <b/>
      <sz val="12.0"/>
      <color rgb="FF16406B"/>
      <name val="Arial"/>
    </font>
    <font>
      <sz val="10.0"/>
      <color rgb="FF000000"/>
      <name val="Arial"/>
    </font>
    <font>
      <sz val="10.0"/>
      <color rgb="FF0000FF"/>
      <name val="Arial"/>
    </font>
    <font>
      <b/>
      <sz val="10.0"/>
      <color rgb="FF000000"/>
      <name val="Arial"/>
    </font>
    <font>
      <b/>
      <u/>
      <sz val="11.0"/>
      <color rgb="FFFFFFFF"/>
      <name val="Arial"/>
    </font>
    <font>
      <b/>
      <sz val="11.0"/>
      <color rgb="FFFFFFFF"/>
      <name val="Arial"/>
    </font>
    <font>
      <i/>
      <sz val="9.0"/>
      <color rgb="FF595959"/>
      <name val="Arial"/>
    </font>
    <font>
      <sz val="9.0"/>
      <color rgb="FF595959"/>
      <name val="Arial"/>
    </font>
    <font>
      <b/>
      <sz val="10.0"/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16406B"/>
        <bgColor rgb="FF16406B"/>
      </patternFill>
    </fill>
    <fill>
      <patternFill patternType="solid">
        <fgColor rgb="FF2E6DA4"/>
        <bgColor rgb="FF2E6DA4"/>
      </patternFill>
    </fill>
    <fill>
      <patternFill patternType="solid">
        <fgColor rgb="FFFFF3CC"/>
        <bgColor rgb="FFFFF3CC"/>
      </patternFill>
    </fill>
    <fill>
      <patternFill patternType="solid">
        <fgColor rgb="FFEAF1F8"/>
        <bgColor rgb="FFEAF1F8"/>
      </patternFill>
    </fill>
    <fill>
      <patternFill patternType="solid">
        <fgColor rgb="FFF2F2F2"/>
        <bgColor rgb="FFF2F2F2"/>
      </patternFill>
    </fill>
  </fills>
  <borders count="5">
    <border/>
    <border>
      <left/>
      <top/>
      <bottom/>
    </border>
    <border>
      <top/>
      <bottom/>
    </border>
    <border>
      <right/>
      <top/>
      <bottom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left" shrinkToFit="0" vertical="center" wrapText="1"/>
    </xf>
    <xf borderId="0" fillId="0" fontId="4" numFmtId="0" xfId="0" applyAlignment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4" fillId="4" fontId="6" numFmtId="0" xfId="0" applyAlignment="1" applyBorder="1" applyFill="1" applyFont="1">
      <alignment horizontal="left" shrinkToFit="0" vertical="center" wrapText="1"/>
    </xf>
    <xf borderId="0" fillId="0" fontId="7" numFmtId="0" xfId="0" applyAlignment="1" applyFont="1">
      <alignment horizontal="left" shrinkToFit="0" vertical="center" wrapText="1"/>
    </xf>
    <xf borderId="1" fillId="2" fontId="8" numFmtId="0" xfId="0" applyAlignment="1" applyBorder="1" applyFont="1">
      <alignment horizontal="center" readingOrder="0" shrinkToFit="0" vertical="center" wrapText="1"/>
    </xf>
    <xf borderId="4" fillId="3" fontId="9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left" shrinkToFit="0" vertical="center" wrapText="1"/>
    </xf>
    <xf borderId="4" fillId="4" fontId="6" numFmtId="164" xfId="0" applyAlignment="1" applyBorder="1" applyFont="1" applyNumberFormat="1">
      <alignment horizontal="center" shrinkToFit="0" vertical="center" wrapText="1"/>
    </xf>
    <xf borderId="4" fillId="0" fontId="10" numFmtId="0" xfId="0" applyAlignment="1" applyBorder="1" applyFont="1">
      <alignment horizontal="left" shrinkToFit="0" vertical="center" wrapText="1"/>
    </xf>
    <xf borderId="4" fillId="0" fontId="10" numFmtId="0" xfId="0" applyAlignment="1" applyBorder="1" applyFont="1">
      <alignment horizontal="left" readingOrder="0" shrinkToFit="0" vertical="center" wrapText="1"/>
    </xf>
    <xf borderId="4" fillId="4" fontId="6" numFmtId="165" xfId="0" applyAlignment="1" applyBorder="1" applyFont="1" applyNumberFormat="1">
      <alignment horizontal="center" shrinkToFit="0" vertical="center" wrapText="1"/>
    </xf>
    <xf borderId="4" fillId="4" fontId="6" numFmtId="166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5" fontId="7" numFmtId="164" xfId="0" applyAlignment="1" applyBorder="1" applyFill="1" applyFont="1" applyNumberFormat="1">
      <alignment horizontal="center" shrinkToFit="0" vertical="center" wrapText="1"/>
    </xf>
    <xf borderId="1" fillId="6" fontId="11" numFmtId="0" xfId="0" applyAlignment="1" applyBorder="1" applyFill="1" applyFont="1">
      <alignment horizontal="left" shrinkToFit="0" vertical="center" wrapText="1"/>
    </xf>
    <xf borderId="4" fillId="4" fontId="7" numFmtId="0" xfId="0" applyAlignment="1" applyBorder="1" applyFont="1">
      <alignment horizontal="center" shrinkToFit="0" vertical="center" wrapText="1"/>
    </xf>
    <xf borderId="4" fillId="3" fontId="12" numFmtId="0" xfId="0" applyAlignment="1" applyBorder="1" applyFont="1">
      <alignment horizontal="center" shrinkToFit="0" vertical="center" wrapText="1"/>
    </xf>
    <xf borderId="4" fillId="4" fontId="6" numFmtId="0" xfId="0" applyAlignment="1" applyBorder="1" applyFont="1">
      <alignment horizontal="center" shrinkToFit="0" vertical="center" wrapText="1"/>
    </xf>
    <xf borderId="4" fillId="4" fontId="6" numFmtId="167" xfId="0" applyAlignment="1" applyBorder="1" applyFont="1" applyNumberFormat="1">
      <alignment horizontal="center" shrinkToFit="0" vertical="center" wrapText="1"/>
    </xf>
    <xf borderId="4" fillId="4" fontId="6" numFmtId="1" xfId="0" applyAlignment="1" applyBorder="1" applyFont="1" applyNumberFormat="1">
      <alignment horizontal="center" shrinkToFit="0" vertical="center" wrapText="1"/>
    </xf>
    <xf borderId="4" fillId="5" fontId="5" numFmtId="164" xfId="0" applyAlignment="1" applyBorder="1" applyFont="1" applyNumberFormat="1">
      <alignment horizontal="center" shrinkToFit="0" vertical="center" wrapText="1"/>
    </xf>
    <xf borderId="4" fillId="5" fontId="5" numFmtId="166" xfId="0" applyAlignment="1" applyBorder="1" applyFont="1" applyNumberFormat="1">
      <alignment horizontal="center" shrinkToFit="0" vertical="center" wrapText="1"/>
    </xf>
    <xf borderId="4" fillId="5" fontId="5" numFmtId="165" xfId="0" applyAlignment="1" applyBorder="1" applyFont="1" applyNumberFormat="1">
      <alignment horizontal="center" shrinkToFit="0" vertical="center" wrapText="1"/>
    </xf>
    <xf borderId="4" fillId="5" fontId="5" numFmtId="0" xfId="0" applyAlignment="1" applyBorder="1" applyFont="1">
      <alignment horizontal="center" shrinkToFit="0" vertical="center" wrapText="1"/>
    </xf>
    <xf borderId="1" fillId="3" fontId="9" numFmtId="0" xfId="0" applyAlignment="1" applyBorder="1" applyFont="1">
      <alignment horizontal="center" shrinkToFit="0" vertical="center" wrapText="1"/>
    </xf>
    <xf borderId="4" fillId="5" fontId="5" numFmtId="0" xfId="0" applyAlignment="1" applyBorder="1" applyFont="1">
      <alignment horizontal="left" shrinkToFit="0" vertical="center" wrapText="1"/>
    </xf>
    <xf borderId="4" fillId="5" fontId="7" numFmtId="1" xfId="0" applyAlignment="1" applyBorder="1" applyFont="1" applyNumberFormat="1">
      <alignment horizontal="center" shrinkToFit="0" vertical="center" wrapText="1"/>
    </xf>
    <xf borderId="4" fillId="5" fontId="7" numFmtId="166" xfId="0" applyAlignment="1" applyBorder="1" applyFont="1" applyNumberForma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7" numFmtId="166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llmanager.fr/demande-demo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1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llmanager.fr/demande-demo" TargetMode="Externa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58.0"/>
    <col customWidth="1" min="3" max="3" width="30.0"/>
    <col customWidth="1" min="4" max="4" width="18.0"/>
    <col customWidth="1" min="5" max="26" width="8.71"/>
  </cols>
  <sheetData>
    <row r="2" ht="33.75" customHeight="1">
      <c r="B2" s="1" t="s">
        <v>0</v>
      </c>
      <c r="C2" s="2"/>
      <c r="D2" s="2"/>
      <c r="E2" s="3"/>
    </row>
    <row r="3" ht="19.5" customHeight="1">
      <c r="B3" s="4" t="s">
        <v>1</v>
      </c>
      <c r="C3" s="2"/>
      <c r="D3" s="2"/>
      <c r="E3" s="3"/>
    </row>
    <row r="5" ht="15.0" customHeight="1">
      <c r="B5" s="5" t="s">
        <v>2</v>
      </c>
    </row>
    <row r="6" ht="37.5" customHeight="1">
      <c r="B6" s="6" t="s">
        <v>3</v>
      </c>
    </row>
    <row r="8" ht="15.0" customHeight="1">
      <c r="B8" s="5" t="s">
        <v>4</v>
      </c>
    </row>
    <row r="9" ht="37.5" customHeight="1">
      <c r="B9" s="6" t="s">
        <v>5</v>
      </c>
    </row>
    <row r="10" ht="33.75" customHeight="1">
      <c r="B10" s="6" t="s">
        <v>6</v>
      </c>
    </row>
    <row r="11" ht="30.0" customHeight="1">
      <c r="B11" s="6" t="s">
        <v>7</v>
      </c>
    </row>
    <row r="13" ht="15.0" customHeight="1">
      <c r="B13" s="5" t="s">
        <v>8</v>
      </c>
    </row>
    <row r="14" ht="43.5" customHeight="1">
      <c r="B14" s="6" t="s">
        <v>9</v>
      </c>
    </row>
    <row r="15" ht="37.5" customHeight="1">
      <c r="B15" s="6" t="s">
        <v>10</v>
      </c>
    </row>
    <row r="16" ht="37.5" customHeight="1">
      <c r="B16" s="6" t="s">
        <v>11</v>
      </c>
    </row>
    <row r="18" ht="15.0" customHeight="1">
      <c r="B18" s="5" t="s">
        <v>12</v>
      </c>
    </row>
    <row r="19">
      <c r="B19" s="7" t="s">
        <v>13</v>
      </c>
      <c r="C19" s="6" t="s">
        <v>14</v>
      </c>
    </row>
    <row r="21" ht="15.0" customHeight="1">
      <c r="B21" s="5" t="s">
        <v>15</v>
      </c>
    </row>
    <row r="22" ht="43.5" customHeight="1">
      <c r="B22" s="8" t="s">
        <v>16</v>
      </c>
    </row>
    <row r="23" ht="25.5" customHeight="1">
      <c r="B23" s="9" t="s">
        <v>17</v>
      </c>
      <c r="C23" s="2"/>
      <c r="D23" s="2"/>
      <c r="E23" s="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B2:E2"/>
    <mergeCell ref="B3:E3"/>
    <mergeCell ref="B5:E5"/>
    <mergeCell ref="B6:E6"/>
    <mergeCell ref="B8:E8"/>
    <mergeCell ref="B9:E9"/>
    <mergeCell ref="B10:E10"/>
    <mergeCell ref="B22:E22"/>
    <mergeCell ref="B23:E23"/>
    <mergeCell ref="B11:E11"/>
    <mergeCell ref="B13:E13"/>
    <mergeCell ref="B14:E14"/>
    <mergeCell ref="B15:E15"/>
    <mergeCell ref="B16:E16"/>
    <mergeCell ref="B18:E18"/>
    <mergeCell ref="B21:E21"/>
  </mergeCells>
  <hyperlinks>
    <hyperlink r:id="rId1" ref="B23"/>
  </hyperlinks>
  <printOptions/>
  <pageMargins bottom="1.0" footer="0.0" header="0.0" left="0.75" right="0.75" top="1.0"/>
  <pageSetup paperSize="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56.0"/>
    <col customWidth="1" min="3" max="3" width="16.0"/>
    <col customWidth="1" min="4" max="4" width="58.0"/>
    <col customWidth="1" min="5" max="26" width="8.71"/>
  </cols>
  <sheetData>
    <row r="2" ht="33.75" customHeight="1">
      <c r="B2" s="1" t="s">
        <v>18</v>
      </c>
      <c r="C2" s="2"/>
      <c r="D2" s="3"/>
    </row>
    <row r="4">
      <c r="B4" s="10" t="s">
        <v>19</v>
      </c>
      <c r="C4" s="10" t="s">
        <v>20</v>
      </c>
      <c r="D4" s="10" t="s">
        <v>21</v>
      </c>
    </row>
    <row r="5">
      <c r="B5" s="11" t="s">
        <v>22</v>
      </c>
      <c r="C5" s="12">
        <v>40000.0</v>
      </c>
      <c r="D5" s="13" t="s">
        <v>23</v>
      </c>
    </row>
    <row r="6">
      <c r="B6" s="11" t="s">
        <v>24</v>
      </c>
      <c r="C6" s="12">
        <v>6000.0</v>
      </c>
      <c r="D6" s="14" t="s">
        <v>25</v>
      </c>
    </row>
    <row r="7">
      <c r="B7" s="11" t="s">
        <v>26</v>
      </c>
      <c r="C7" s="12">
        <v>3600.0</v>
      </c>
      <c r="D7" s="13" t="s">
        <v>27</v>
      </c>
    </row>
    <row r="8">
      <c r="B8" s="11" t="s">
        <v>28</v>
      </c>
      <c r="C8" s="15">
        <v>1795.0</v>
      </c>
      <c r="D8" s="13" t="s">
        <v>29</v>
      </c>
    </row>
    <row r="9">
      <c r="B9" s="11" t="s">
        <v>30</v>
      </c>
      <c r="C9" s="16">
        <v>0.2</v>
      </c>
      <c r="D9" s="13" t="s">
        <v>31</v>
      </c>
    </row>
    <row r="10">
      <c r="B10" s="17" t="s">
        <v>32</v>
      </c>
      <c r="C10" s="18">
        <f>(C5+C6+C7)/(C8*(1-C9))</f>
        <v>34.54038997</v>
      </c>
      <c r="D10" s="13" t="s">
        <v>33</v>
      </c>
    </row>
    <row r="12">
      <c r="B12" s="11" t="s">
        <v>34</v>
      </c>
      <c r="C12" s="12">
        <v>150.0</v>
      </c>
      <c r="D12" s="13" t="s">
        <v>35</v>
      </c>
    </row>
    <row r="14">
      <c r="B14" s="11" t="s">
        <v>36</v>
      </c>
      <c r="C14" s="16">
        <v>0.15</v>
      </c>
      <c r="D14" s="13" t="s">
        <v>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2:D2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>
      <pane xSplit="4.0" ySplit="3.0" topLeftCell="E4" activePane="bottomRight" state="frozen"/>
      <selection activeCell="E1" sqref="E1" pane="topRight"/>
      <selection activeCell="A4" sqref="A4" pane="bottomLeft"/>
      <selection activeCell="E4" sqref="E4" pane="bottomRight"/>
    </sheetView>
  </sheetViews>
  <sheetFormatPr customHeight="1" defaultColWidth="14.43" defaultRowHeight="15.0"/>
  <cols>
    <col customWidth="1" min="1" max="1" width="12.0"/>
    <col customWidth="1" min="2" max="2" width="18.0"/>
    <col customWidth="1" min="3" max="3" width="28.0"/>
    <col customWidth="1" min="4" max="4" width="13.0"/>
    <col customWidth="1" min="5" max="5" width="15.0"/>
    <col customWidth="1" min="6" max="7" width="14.0"/>
    <col customWidth="1" min="8" max="9" width="13.0"/>
    <col customWidth="1" min="10" max="10" width="12.0"/>
    <col customWidth="1" min="11" max="11" width="16.0"/>
    <col customWidth="1" min="12" max="12" width="13.0"/>
    <col customWidth="1" min="13" max="13" width="18.0"/>
    <col customWidth="1" min="14" max="14" width="13.0"/>
    <col customWidth="1" min="15" max="15" width="15.0"/>
    <col customWidth="1" min="16" max="16" width="14.0"/>
    <col customWidth="1" min="17" max="18" width="15.0"/>
    <col customWidth="1" min="19" max="19" width="14.0"/>
    <col customWidth="1" min="20" max="20" width="13.0"/>
    <col customWidth="1" min="21" max="21" width="12.0"/>
    <col customWidth="1" min="22" max="22" width="13.0"/>
    <col customWidth="1" min="23" max="23" width="14.0"/>
    <col customWidth="1" min="24" max="26" width="8.71"/>
  </cols>
  <sheetData>
    <row r="1" ht="30.0" customHeight="1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ht="27.75" customHeight="1">
      <c r="A2" s="19" t="s">
        <v>39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</row>
    <row r="3">
      <c r="A3" s="20" t="s">
        <v>40</v>
      </c>
      <c r="B3" s="20" t="s">
        <v>41</v>
      </c>
      <c r="C3" s="20" t="s">
        <v>42</v>
      </c>
      <c r="D3" s="20" t="s">
        <v>43</v>
      </c>
      <c r="E3" s="20" t="s">
        <v>44</v>
      </c>
      <c r="F3" s="20" t="s">
        <v>45</v>
      </c>
      <c r="G3" s="20" t="s">
        <v>46</v>
      </c>
      <c r="H3" s="20" t="s">
        <v>47</v>
      </c>
      <c r="I3" s="20" t="s">
        <v>48</v>
      </c>
      <c r="J3" s="20" t="s">
        <v>49</v>
      </c>
      <c r="K3" s="20" t="s">
        <v>50</v>
      </c>
      <c r="L3" s="20" t="s">
        <v>51</v>
      </c>
      <c r="M3" s="20" t="s">
        <v>52</v>
      </c>
      <c r="N3" s="20" t="s">
        <v>53</v>
      </c>
      <c r="O3" s="21" t="s">
        <v>54</v>
      </c>
      <c r="P3" s="21" t="s">
        <v>55</v>
      </c>
      <c r="Q3" s="21" t="s">
        <v>56</v>
      </c>
      <c r="R3" s="21" t="s">
        <v>57</v>
      </c>
      <c r="S3" s="21" t="s">
        <v>58</v>
      </c>
      <c r="T3" s="21" t="s">
        <v>59</v>
      </c>
      <c r="U3" s="21" t="s">
        <v>60</v>
      </c>
      <c r="V3" s="21" t="s">
        <v>61</v>
      </c>
      <c r="W3" s="21" t="s">
        <v>62</v>
      </c>
    </row>
    <row r="4">
      <c r="A4" s="22" t="s">
        <v>63</v>
      </c>
      <c r="B4" s="7" t="s">
        <v>64</v>
      </c>
      <c r="C4" s="7" t="s">
        <v>65</v>
      </c>
      <c r="D4" s="23">
        <v>46154.0</v>
      </c>
      <c r="E4" s="12">
        <v>8200.0</v>
      </c>
      <c r="F4" s="12">
        <v>4200.0</v>
      </c>
      <c r="G4" s="12">
        <v>4350.0</v>
      </c>
      <c r="H4" s="15">
        <v>12.0</v>
      </c>
      <c r="I4" s="15">
        <v>14.0</v>
      </c>
      <c r="J4" s="24">
        <v>2.0</v>
      </c>
      <c r="K4" s="12">
        <v>35.0</v>
      </c>
      <c r="L4" s="12">
        <v>120.0</v>
      </c>
      <c r="M4" s="12">
        <v>0.0</v>
      </c>
      <c r="N4" s="12">
        <v>0.0</v>
      </c>
      <c r="O4" s="25">
        <f t="shared" ref="O4:O53" si="1">IF($E4="","",$I4*$J4*$K4)</f>
        <v>980</v>
      </c>
      <c r="P4" s="25">
        <f t="shared" ref="P4:P53" si="2">IF($E4="","",$G4+O4+$L4+$M4+$N4)</f>
        <v>5450</v>
      </c>
      <c r="Q4" s="25">
        <f t="shared" ref="Q4:Q53" si="3">IF($E4="","",$E4-P4)</f>
        <v>2750</v>
      </c>
      <c r="R4" s="25">
        <f>IF($E4="","",'Paramètres'!$C$12)</f>
        <v>150</v>
      </c>
      <c r="S4" s="25">
        <f t="shared" ref="S4:S53" si="4">IF($E4="","",Q4-R4)</f>
        <v>2600</v>
      </c>
      <c r="T4" s="26">
        <f t="shared" ref="T4:T53" si="5">IF($E4="","",IFERROR(S4/$E4,""))</f>
        <v>0.3170731707</v>
      </c>
      <c r="U4" s="27">
        <f t="shared" ref="U4:U53" si="6">IF($E4="","",$I4-$H4)</f>
        <v>2</v>
      </c>
      <c r="V4" s="26">
        <f t="shared" ref="V4:V53" si="7">IF($E4="","",IFERROR(U4/$H4,""))</f>
        <v>0.1666666667</v>
      </c>
      <c r="W4" s="28" t="str">
        <f>IF($E4="","",IF(S4&lt;0,"Déficitaire",IF(T4&lt;'Paramètres'!$C$14,"Sous objectif","Rentable")))</f>
        <v>Rentable</v>
      </c>
    </row>
    <row r="5">
      <c r="A5" s="22" t="s">
        <v>66</v>
      </c>
      <c r="B5" s="7" t="s">
        <v>67</v>
      </c>
      <c r="C5" s="7" t="s">
        <v>68</v>
      </c>
      <c r="D5" s="23">
        <v>46162.0</v>
      </c>
      <c r="E5" s="12">
        <v>4600.0</v>
      </c>
      <c r="F5" s="12">
        <v>2600.0</v>
      </c>
      <c r="G5" s="12">
        <v>3100.0</v>
      </c>
      <c r="H5" s="15">
        <v>8.0</v>
      </c>
      <c r="I5" s="15">
        <v>11.0</v>
      </c>
      <c r="J5" s="24">
        <v>2.0</v>
      </c>
      <c r="K5" s="12">
        <v>38.0</v>
      </c>
      <c r="L5" s="12">
        <v>120.0</v>
      </c>
      <c r="M5" s="12">
        <v>0.0</v>
      </c>
      <c r="N5" s="12">
        <v>700.0</v>
      </c>
      <c r="O5" s="25">
        <f t="shared" si="1"/>
        <v>836</v>
      </c>
      <c r="P5" s="25">
        <f t="shared" si="2"/>
        <v>4756</v>
      </c>
      <c r="Q5" s="25">
        <f t="shared" si="3"/>
        <v>-156</v>
      </c>
      <c r="R5" s="25">
        <f>IF($E5="","",'Paramètres'!$C$12)</f>
        <v>150</v>
      </c>
      <c r="S5" s="25">
        <f t="shared" si="4"/>
        <v>-306</v>
      </c>
      <c r="T5" s="26">
        <f t="shared" si="5"/>
        <v>-0.06652173913</v>
      </c>
      <c r="U5" s="27">
        <f t="shared" si="6"/>
        <v>3</v>
      </c>
      <c r="V5" s="26">
        <f t="shared" si="7"/>
        <v>0.375</v>
      </c>
      <c r="W5" s="28" t="str">
        <f>IF($E5="","",IF(S5&lt;0,"Déficitaire",IF(T5&lt;'Paramètres'!$C$14,"Sous objectif","Rentable")))</f>
        <v>Déficitaire</v>
      </c>
    </row>
    <row r="6">
      <c r="A6" s="22" t="s">
        <v>69</v>
      </c>
      <c r="B6" s="7" t="s">
        <v>70</v>
      </c>
      <c r="C6" s="7" t="s">
        <v>71</v>
      </c>
      <c r="D6" s="23">
        <v>46176.0</v>
      </c>
      <c r="E6" s="12">
        <v>24500.0</v>
      </c>
      <c r="F6" s="12">
        <v>13000.0</v>
      </c>
      <c r="G6" s="12">
        <v>13200.0</v>
      </c>
      <c r="H6" s="15">
        <v>60.0</v>
      </c>
      <c r="I6" s="15">
        <v>58.0</v>
      </c>
      <c r="J6" s="24">
        <v>2.0</v>
      </c>
      <c r="K6" s="12">
        <v>35.0</v>
      </c>
      <c r="L6" s="12">
        <v>200.0</v>
      </c>
      <c r="M6" s="12">
        <v>640.0</v>
      </c>
      <c r="N6" s="12">
        <v>0.0</v>
      </c>
      <c r="O6" s="25">
        <f t="shared" si="1"/>
        <v>4060</v>
      </c>
      <c r="P6" s="25">
        <f t="shared" si="2"/>
        <v>18100</v>
      </c>
      <c r="Q6" s="25">
        <f t="shared" si="3"/>
        <v>6400</v>
      </c>
      <c r="R6" s="25">
        <f>IF($E6="","",'Paramètres'!$C$12)</f>
        <v>150</v>
      </c>
      <c r="S6" s="25">
        <f t="shared" si="4"/>
        <v>6250</v>
      </c>
      <c r="T6" s="26">
        <f t="shared" si="5"/>
        <v>0.2551020408</v>
      </c>
      <c r="U6" s="27">
        <f t="shared" si="6"/>
        <v>-2</v>
      </c>
      <c r="V6" s="26">
        <f t="shared" si="7"/>
        <v>-0.03333333333</v>
      </c>
      <c r="W6" s="28" t="str">
        <f>IF($E6="","",IF(S6&lt;0,"Déficitaire",IF(T6&lt;'Paramètres'!$C$14,"Sous objectif","Rentable")))</f>
        <v>Rentable</v>
      </c>
    </row>
    <row r="7">
      <c r="A7" s="22" t="s">
        <v>72</v>
      </c>
      <c r="B7" s="7" t="s">
        <v>73</v>
      </c>
      <c r="C7" s="7" t="s">
        <v>74</v>
      </c>
      <c r="D7" s="23">
        <v>46188.0</v>
      </c>
      <c r="E7" s="12">
        <v>3100.0</v>
      </c>
      <c r="F7" s="12">
        <v>1750.0</v>
      </c>
      <c r="G7" s="12">
        <v>1950.0</v>
      </c>
      <c r="H7" s="15">
        <v>6.0</v>
      </c>
      <c r="I7" s="15">
        <v>11.0</v>
      </c>
      <c r="J7" s="24">
        <v>1.0</v>
      </c>
      <c r="K7" s="12">
        <v>35.0</v>
      </c>
      <c r="L7" s="12">
        <v>90.0</v>
      </c>
      <c r="M7" s="12">
        <v>0.0</v>
      </c>
      <c r="N7" s="12">
        <v>210.0</v>
      </c>
      <c r="O7" s="25">
        <f t="shared" si="1"/>
        <v>385</v>
      </c>
      <c r="P7" s="25">
        <f t="shared" si="2"/>
        <v>2635</v>
      </c>
      <c r="Q7" s="25">
        <f t="shared" si="3"/>
        <v>465</v>
      </c>
      <c r="R7" s="25">
        <f>IF($E7="","",'Paramètres'!$C$12)</f>
        <v>150</v>
      </c>
      <c r="S7" s="25">
        <f t="shared" si="4"/>
        <v>315</v>
      </c>
      <c r="T7" s="26">
        <f t="shared" si="5"/>
        <v>0.1016129032</v>
      </c>
      <c r="U7" s="27">
        <f t="shared" si="6"/>
        <v>5</v>
      </c>
      <c r="V7" s="26">
        <f t="shared" si="7"/>
        <v>0.8333333333</v>
      </c>
      <c r="W7" s="28" t="str">
        <f>IF($E7="","",IF(S7&lt;0,"Déficitaire",IF(T7&lt;'Paramètres'!$C$14,"Sous objectif","Rentable")))</f>
        <v>Sous objectif</v>
      </c>
    </row>
    <row r="8">
      <c r="A8" s="22"/>
      <c r="B8" s="7"/>
      <c r="C8" s="7"/>
      <c r="D8" s="23"/>
      <c r="E8" s="12"/>
      <c r="F8" s="12"/>
      <c r="G8" s="12"/>
      <c r="H8" s="15"/>
      <c r="I8" s="15"/>
      <c r="J8" s="24">
        <v>2.0</v>
      </c>
      <c r="K8" s="12">
        <f>'Paramètres'!$C$10</f>
        <v>34.54038997</v>
      </c>
      <c r="L8" s="12"/>
      <c r="M8" s="12"/>
      <c r="N8" s="12"/>
      <c r="O8" s="25" t="str">
        <f t="shared" si="1"/>
        <v/>
      </c>
      <c r="P8" s="25" t="str">
        <f t="shared" si="2"/>
        <v/>
      </c>
      <c r="Q8" s="25" t="str">
        <f t="shared" si="3"/>
        <v/>
      </c>
      <c r="R8" s="25" t="str">
        <f>IF($E8="","",'Paramètres'!$C$12)</f>
        <v/>
      </c>
      <c r="S8" s="25" t="str">
        <f t="shared" si="4"/>
        <v/>
      </c>
      <c r="T8" s="26" t="str">
        <f t="shared" si="5"/>
        <v/>
      </c>
      <c r="U8" s="27" t="str">
        <f t="shared" si="6"/>
        <v/>
      </c>
      <c r="V8" s="26" t="str">
        <f t="shared" si="7"/>
        <v/>
      </c>
      <c r="W8" s="28" t="str">
        <f>IF($E8="","",IF(S8&lt;0,"Déficitaire",IF(T8&lt;'Paramètres'!$C$14,"Sous objectif","Rentable")))</f>
        <v/>
      </c>
    </row>
    <row r="9">
      <c r="A9" s="22"/>
      <c r="B9" s="7"/>
      <c r="C9" s="7"/>
      <c r="D9" s="23"/>
      <c r="E9" s="12"/>
      <c r="F9" s="12"/>
      <c r="G9" s="12"/>
      <c r="H9" s="15"/>
      <c r="I9" s="15"/>
      <c r="J9" s="24">
        <v>2.0</v>
      </c>
      <c r="K9" s="12">
        <f>'Paramètres'!$C$10</f>
        <v>34.54038997</v>
      </c>
      <c r="L9" s="12"/>
      <c r="M9" s="12"/>
      <c r="N9" s="12"/>
      <c r="O9" s="25" t="str">
        <f t="shared" si="1"/>
        <v/>
      </c>
      <c r="P9" s="25" t="str">
        <f t="shared" si="2"/>
        <v/>
      </c>
      <c r="Q9" s="25" t="str">
        <f t="shared" si="3"/>
        <v/>
      </c>
      <c r="R9" s="25" t="str">
        <f>IF($E9="","",'Paramètres'!$C$12)</f>
        <v/>
      </c>
      <c r="S9" s="25" t="str">
        <f t="shared" si="4"/>
        <v/>
      </c>
      <c r="T9" s="26" t="str">
        <f t="shared" si="5"/>
        <v/>
      </c>
      <c r="U9" s="27" t="str">
        <f t="shared" si="6"/>
        <v/>
      </c>
      <c r="V9" s="26" t="str">
        <f t="shared" si="7"/>
        <v/>
      </c>
      <c r="W9" s="28" t="str">
        <f>IF($E9="","",IF(S9&lt;0,"Déficitaire",IF(T9&lt;'Paramètres'!$C$14,"Sous objectif","Rentable")))</f>
        <v/>
      </c>
    </row>
    <row r="10">
      <c r="A10" s="22"/>
      <c r="B10" s="7"/>
      <c r="C10" s="7"/>
      <c r="D10" s="23"/>
      <c r="E10" s="12"/>
      <c r="F10" s="12"/>
      <c r="G10" s="12"/>
      <c r="H10" s="15"/>
      <c r="I10" s="15"/>
      <c r="J10" s="24">
        <v>2.0</v>
      </c>
      <c r="K10" s="12">
        <f>'Paramètres'!$C$10</f>
        <v>34.54038997</v>
      </c>
      <c r="L10" s="12"/>
      <c r="M10" s="12"/>
      <c r="N10" s="12"/>
      <c r="O10" s="25" t="str">
        <f t="shared" si="1"/>
        <v/>
      </c>
      <c r="P10" s="25" t="str">
        <f t="shared" si="2"/>
        <v/>
      </c>
      <c r="Q10" s="25" t="str">
        <f t="shared" si="3"/>
        <v/>
      </c>
      <c r="R10" s="25" t="str">
        <f>IF($E10="","",'Paramètres'!$C$12)</f>
        <v/>
      </c>
      <c r="S10" s="25" t="str">
        <f t="shared" si="4"/>
        <v/>
      </c>
      <c r="T10" s="26" t="str">
        <f t="shared" si="5"/>
        <v/>
      </c>
      <c r="U10" s="27" t="str">
        <f t="shared" si="6"/>
        <v/>
      </c>
      <c r="V10" s="26" t="str">
        <f t="shared" si="7"/>
        <v/>
      </c>
      <c r="W10" s="28" t="str">
        <f>IF($E10="","",IF(S10&lt;0,"Déficitaire",IF(T10&lt;'Paramètres'!$C$14,"Sous objectif","Rentable")))</f>
        <v/>
      </c>
    </row>
    <row r="11">
      <c r="A11" s="22"/>
      <c r="B11" s="7"/>
      <c r="C11" s="7"/>
      <c r="D11" s="23"/>
      <c r="E11" s="12"/>
      <c r="F11" s="12"/>
      <c r="G11" s="12"/>
      <c r="H11" s="15"/>
      <c r="I11" s="15"/>
      <c r="J11" s="24">
        <v>2.0</v>
      </c>
      <c r="K11" s="12">
        <f>'Paramètres'!$C$10</f>
        <v>34.54038997</v>
      </c>
      <c r="L11" s="12"/>
      <c r="M11" s="12"/>
      <c r="N11" s="12"/>
      <c r="O11" s="25" t="str">
        <f t="shared" si="1"/>
        <v/>
      </c>
      <c r="P11" s="25" t="str">
        <f t="shared" si="2"/>
        <v/>
      </c>
      <c r="Q11" s="25" t="str">
        <f t="shared" si="3"/>
        <v/>
      </c>
      <c r="R11" s="25" t="str">
        <f>IF($E11="","",'Paramètres'!$C$12)</f>
        <v/>
      </c>
      <c r="S11" s="25" t="str">
        <f t="shared" si="4"/>
        <v/>
      </c>
      <c r="T11" s="26" t="str">
        <f t="shared" si="5"/>
        <v/>
      </c>
      <c r="U11" s="27" t="str">
        <f t="shared" si="6"/>
        <v/>
      </c>
      <c r="V11" s="26" t="str">
        <f t="shared" si="7"/>
        <v/>
      </c>
      <c r="W11" s="28" t="str">
        <f>IF($E11="","",IF(S11&lt;0,"Déficitaire",IF(T11&lt;'Paramètres'!$C$14,"Sous objectif","Rentable")))</f>
        <v/>
      </c>
    </row>
    <row r="12">
      <c r="A12" s="22"/>
      <c r="B12" s="7"/>
      <c r="C12" s="7"/>
      <c r="D12" s="23"/>
      <c r="E12" s="12"/>
      <c r="F12" s="12"/>
      <c r="G12" s="12"/>
      <c r="H12" s="15"/>
      <c r="I12" s="15"/>
      <c r="J12" s="24">
        <v>2.0</v>
      </c>
      <c r="K12" s="12">
        <f>'Paramètres'!$C$10</f>
        <v>34.54038997</v>
      </c>
      <c r="L12" s="12"/>
      <c r="M12" s="12"/>
      <c r="N12" s="12"/>
      <c r="O12" s="25" t="str">
        <f t="shared" si="1"/>
        <v/>
      </c>
      <c r="P12" s="25" t="str">
        <f t="shared" si="2"/>
        <v/>
      </c>
      <c r="Q12" s="25" t="str">
        <f t="shared" si="3"/>
        <v/>
      </c>
      <c r="R12" s="25" t="str">
        <f>IF($E12="","",'Paramètres'!$C$12)</f>
        <v/>
      </c>
      <c r="S12" s="25" t="str">
        <f t="shared" si="4"/>
        <v/>
      </c>
      <c r="T12" s="26" t="str">
        <f t="shared" si="5"/>
        <v/>
      </c>
      <c r="U12" s="27" t="str">
        <f t="shared" si="6"/>
        <v/>
      </c>
      <c r="V12" s="26" t="str">
        <f t="shared" si="7"/>
        <v/>
      </c>
      <c r="W12" s="28" t="str">
        <f>IF($E12="","",IF(S12&lt;0,"Déficitaire",IF(T12&lt;'Paramètres'!$C$14,"Sous objectif","Rentable")))</f>
        <v/>
      </c>
    </row>
    <row r="13">
      <c r="A13" s="22"/>
      <c r="B13" s="7"/>
      <c r="C13" s="7"/>
      <c r="D13" s="23"/>
      <c r="E13" s="12"/>
      <c r="F13" s="12"/>
      <c r="G13" s="12"/>
      <c r="H13" s="15"/>
      <c r="I13" s="15"/>
      <c r="J13" s="24">
        <v>2.0</v>
      </c>
      <c r="K13" s="12">
        <f>'Paramètres'!$C$10</f>
        <v>34.54038997</v>
      </c>
      <c r="L13" s="12"/>
      <c r="M13" s="12"/>
      <c r="N13" s="12"/>
      <c r="O13" s="25" t="str">
        <f t="shared" si="1"/>
        <v/>
      </c>
      <c r="P13" s="25" t="str">
        <f t="shared" si="2"/>
        <v/>
      </c>
      <c r="Q13" s="25" t="str">
        <f t="shared" si="3"/>
        <v/>
      </c>
      <c r="R13" s="25" t="str">
        <f>IF($E13="","",'Paramètres'!$C$12)</f>
        <v/>
      </c>
      <c r="S13" s="25" t="str">
        <f t="shared" si="4"/>
        <v/>
      </c>
      <c r="T13" s="26" t="str">
        <f t="shared" si="5"/>
        <v/>
      </c>
      <c r="U13" s="27" t="str">
        <f t="shared" si="6"/>
        <v/>
      </c>
      <c r="V13" s="26" t="str">
        <f t="shared" si="7"/>
        <v/>
      </c>
      <c r="W13" s="28" t="str">
        <f>IF($E13="","",IF(S13&lt;0,"Déficitaire",IF(T13&lt;'Paramètres'!$C$14,"Sous objectif","Rentable")))</f>
        <v/>
      </c>
    </row>
    <row r="14">
      <c r="A14" s="22"/>
      <c r="B14" s="7"/>
      <c r="C14" s="7"/>
      <c r="D14" s="23"/>
      <c r="E14" s="12"/>
      <c r="F14" s="12"/>
      <c r="G14" s="12"/>
      <c r="H14" s="15"/>
      <c r="I14" s="15"/>
      <c r="J14" s="24">
        <v>2.0</v>
      </c>
      <c r="K14" s="12">
        <f>'Paramètres'!$C$10</f>
        <v>34.54038997</v>
      </c>
      <c r="L14" s="12"/>
      <c r="M14" s="12"/>
      <c r="N14" s="12"/>
      <c r="O14" s="25" t="str">
        <f t="shared" si="1"/>
        <v/>
      </c>
      <c r="P14" s="25" t="str">
        <f t="shared" si="2"/>
        <v/>
      </c>
      <c r="Q14" s="25" t="str">
        <f t="shared" si="3"/>
        <v/>
      </c>
      <c r="R14" s="25" t="str">
        <f>IF($E14="","",'Paramètres'!$C$12)</f>
        <v/>
      </c>
      <c r="S14" s="25" t="str">
        <f t="shared" si="4"/>
        <v/>
      </c>
      <c r="T14" s="26" t="str">
        <f t="shared" si="5"/>
        <v/>
      </c>
      <c r="U14" s="27" t="str">
        <f t="shared" si="6"/>
        <v/>
      </c>
      <c r="V14" s="26" t="str">
        <f t="shared" si="7"/>
        <v/>
      </c>
      <c r="W14" s="28" t="str">
        <f>IF($E14="","",IF(S14&lt;0,"Déficitaire",IF(T14&lt;'Paramètres'!$C$14,"Sous objectif","Rentable")))</f>
        <v/>
      </c>
    </row>
    <row r="15">
      <c r="A15" s="22"/>
      <c r="B15" s="7"/>
      <c r="C15" s="7"/>
      <c r="D15" s="23"/>
      <c r="E15" s="12"/>
      <c r="F15" s="12"/>
      <c r="G15" s="12"/>
      <c r="H15" s="15"/>
      <c r="I15" s="15"/>
      <c r="J15" s="24">
        <v>2.0</v>
      </c>
      <c r="K15" s="12">
        <f>'Paramètres'!$C$10</f>
        <v>34.54038997</v>
      </c>
      <c r="L15" s="12"/>
      <c r="M15" s="12"/>
      <c r="N15" s="12"/>
      <c r="O15" s="25" t="str">
        <f t="shared" si="1"/>
        <v/>
      </c>
      <c r="P15" s="25" t="str">
        <f t="shared" si="2"/>
        <v/>
      </c>
      <c r="Q15" s="25" t="str">
        <f t="shared" si="3"/>
        <v/>
      </c>
      <c r="R15" s="25" t="str">
        <f>IF($E15="","",'Paramètres'!$C$12)</f>
        <v/>
      </c>
      <c r="S15" s="25" t="str">
        <f t="shared" si="4"/>
        <v/>
      </c>
      <c r="T15" s="26" t="str">
        <f t="shared" si="5"/>
        <v/>
      </c>
      <c r="U15" s="27" t="str">
        <f t="shared" si="6"/>
        <v/>
      </c>
      <c r="V15" s="26" t="str">
        <f t="shared" si="7"/>
        <v/>
      </c>
      <c r="W15" s="28" t="str">
        <f>IF($E15="","",IF(S15&lt;0,"Déficitaire",IF(T15&lt;'Paramètres'!$C$14,"Sous objectif","Rentable")))</f>
        <v/>
      </c>
    </row>
    <row r="16">
      <c r="A16" s="22"/>
      <c r="B16" s="7"/>
      <c r="C16" s="7"/>
      <c r="D16" s="23"/>
      <c r="E16" s="12"/>
      <c r="F16" s="12"/>
      <c r="G16" s="12"/>
      <c r="H16" s="15"/>
      <c r="I16" s="15"/>
      <c r="J16" s="24">
        <v>2.0</v>
      </c>
      <c r="K16" s="12">
        <f>'Paramètres'!$C$10</f>
        <v>34.54038997</v>
      </c>
      <c r="L16" s="12"/>
      <c r="M16" s="12"/>
      <c r="N16" s="12"/>
      <c r="O16" s="25" t="str">
        <f t="shared" si="1"/>
        <v/>
      </c>
      <c r="P16" s="25" t="str">
        <f t="shared" si="2"/>
        <v/>
      </c>
      <c r="Q16" s="25" t="str">
        <f t="shared" si="3"/>
        <v/>
      </c>
      <c r="R16" s="25" t="str">
        <f>IF($E16="","",'Paramètres'!$C$12)</f>
        <v/>
      </c>
      <c r="S16" s="25" t="str">
        <f t="shared" si="4"/>
        <v/>
      </c>
      <c r="T16" s="26" t="str">
        <f t="shared" si="5"/>
        <v/>
      </c>
      <c r="U16" s="27" t="str">
        <f t="shared" si="6"/>
        <v/>
      </c>
      <c r="V16" s="26" t="str">
        <f t="shared" si="7"/>
        <v/>
      </c>
      <c r="W16" s="28" t="str">
        <f>IF($E16="","",IF(S16&lt;0,"Déficitaire",IF(T16&lt;'Paramètres'!$C$14,"Sous objectif","Rentable")))</f>
        <v/>
      </c>
    </row>
    <row r="17">
      <c r="A17" s="22"/>
      <c r="B17" s="7"/>
      <c r="C17" s="7"/>
      <c r="D17" s="23"/>
      <c r="E17" s="12"/>
      <c r="F17" s="12"/>
      <c r="G17" s="12"/>
      <c r="H17" s="15"/>
      <c r="I17" s="15"/>
      <c r="J17" s="24">
        <v>2.0</v>
      </c>
      <c r="K17" s="12">
        <f>'Paramètres'!$C$10</f>
        <v>34.54038997</v>
      </c>
      <c r="L17" s="12"/>
      <c r="M17" s="12"/>
      <c r="N17" s="12"/>
      <c r="O17" s="25" t="str">
        <f t="shared" si="1"/>
        <v/>
      </c>
      <c r="P17" s="25" t="str">
        <f t="shared" si="2"/>
        <v/>
      </c>
      <c r="Q17" s="25" t="str">
        <f t="shared" si="3"/>
        <v/>
      </c>
      <c r="R17" s="25" t="str">
        <f>IF($E17="","",'Paramètres'!$C$12)</f>
        <v/>
      </c>
      <c r="S17" s="25" t="str">
        <f t="shared" si="4"/>
        <v/>
      </c>
      <c r="T17" s="26" t="str">
        <f t="shared" si="5"/>
        <v/>
      </c>
      <c r="U17" s="27" t="str">
        <f t="shared" si="6"/>
        <v/>
      </c>
      <c r="V17" s="26" t="str">
        <f t="shared" si="7"/>
        <v/>
      </c>
      <c r="W17" s="28" t="str">
        <f>IF($E17="","",IF(S17&lt;0,"Déficitaire",IF(T17&lt;'Paramètres'!$C$14,"Sous objectif","Rentable")))</f>
        <v/>
      </c>
    </row>
    <row r="18">
      <c r="A18" s="22"/>
      <c r="B18" s="7"/>
      <c r="C18" s="7"/>
      <c r="D18" s="23"/>
      <c r="E18" s="12"/>
      <c r="F18" s="12"/>
      <c r="G18" s="12"/>
      <c r="H18" s="15"/>
      <c r="I18" s="15"/>
      <c r="J18" s="24">
        <v>2.0</v>
      </c>
      <c r="K18" s="12">
        <f>'Paramètres'!$C$10</f>
        <v>34.54038997</v>
      </c>
      <c r="L18" s="12"/>
      <c r="M18" s="12"/>
      <c r="N18" s="12"/>
      <c r="O18" s="25" t="str">
        <f t="shared" si="1"/>
        <v/>
      </c>
      <c r="P18" s="25" t="str">
        <f t="shared" si="2"/>
        <v/>
      </c>
      <c r="Q18" s="25" t="str">
        <f t="shared" si="3"/>
        <v/>
      </c>
      <c r="R18" s="25" t="str">
        <f>IF($E18="","",'Paramètres'!$C$12)</f>
        <v/>
      </c>
      <c r="S18" s="25" t="str">
        <f t="shared" si="4"/>
        <v/>
      </c>
      <c r="T18" s="26" t="str">
        <f t="shared" si="5"/>
        <v/>
      </c>
      <c r="U18" s="27" t="str">
        <f t="shared" si="6"/>
        <v/>
      </c>
      <c r="V18" s="26" t="str">
        <f t="shared" si="7"/>
        <v/>
      </c>
      <c r="W18" s="28" t="str">
        <f>IF($E18="","",IF(S18&lt;0,"Déficitaire",IF(T18&lt;'Paramètres'!$C$14,"Sous objectif","Rentable")))</f>
        <v/>
      </c>
    </row>
    <row r="19">
      <c r="A19" s="22"/>
      <c r="B19" s="7"/>
      <c r="C19" s="7"/>
      <c r="D19" s="23"/>
      <c r="E19" s="12"/>
      <c r="F19" s="12"/>
      <c r="G19" s="12"/>
      <c r="H19" s="15"/>
      <c r="I19" s="15"/>
      <c r="J19" s="24">
        <v>2.0</v>
      </c>
      <c r="K19" s="12">
        <f>'Paramètres'!$C$10</f>
        <v>34.54038997</v>
      </c>
      <c r="L19" s="12"/>
      <c r="M19" s="12"/>
      <c r="N19" s="12"/>
      <c r="O19" s="25" t="str">
        <f t="shared" si="1"/>
        <v/>
      </c>
      <c r="P19" s="25" t="str">
        <f t="shared" si="2"/>
        <v/>
      </c>
      <c r="Q19" s="25" t="str">
        <f t="shared" si="3"/>
        <v/>
      </c>
      <c r="R19" s="25" t="str">
        <f>IF($E19="","",'Paramètres'!$C$12)</f>
        <v/>
      </c>
      <c r="S19" s="25" t="str">
        <f t="shared" si="4"/>
        <v/>
      </c>
      <c r="T19" s="26" t="str">
        <f t="shared" si="5"/>
        <v/>
      </c>
      <c r="U19" s="27" t="str">
        <f t="shared" si="6"/>
        <v/>
      </c>
      <c r="V19" s="26" t="str">
        <f t="shared" si="7"/>
        <v/>
      </c>
      <c r="W19" s="28" t="str">
        <f>IF($E19="","",IF(S19&lt;0,"Déficitaire",IF(T19&lt;'Paramètres'!$C$14,"Sous objectif","Rentable")))</f>
        <v/>
      </c>
    </row>
    <row r="20">
      <c r="A20" s="22"/>
      <c r="B20" s="7"/>
      <c r="C20" s="7"/>
      <c r="D20" s="23"/>
      <c r="E20" s="12"/>
      <c r="F20" s="12"/>
      <c r="G20" s="12"/>
      <c r="H20" s="15"/>
      <c r="I20" s="15"/>
      <c r="J20" s="24">
        <v>2.0</v>
      </c>
      <c r="K20" s="12">
        <f>'Paramètres'!$C$10</f>
        <v>34.54038997</v>
      </c>
      <c r="L20" s="12"/>
      <c r="M20" s="12"/>
      <c r="N20" s="12"/>
      <c r="O20" s="25" t="str">
        <f t="shared" si="1"/>
        <v/>
      </c>
      <c r="P20" s="25" t="str">
        <f t="shared" si="2"/>
        <v/>
      </c>
      <c r="Q20" s="25" t="str">
        <f t="shared" si="3"/>
        <v/>
      </c>
      <c r="R20" s="25" t="str">
        <f>IF($E20="","",'Paramètres'!$C$12)</f>
        <v/>
      </c>
      <c r="S20" s="25" t="str">
        <f t="shared" si="4"/>
        <v/>
      </c>
      <c r="T20" s="26" t="str">
        <f t="shared" si="5"/>
        <v/>
      </c>
      <c r="U20" s="27" t="str">
        <f t="shared" si="6"/>
        <v/>
      </c>
      <c r="V20" s="26" t="str">
        <f t="shared" si="7"/>
        <v/>
      </c>
      <c r="W20" s="28" t="str">
        <f>IF($E20="","",IF(S20&lt;0,"Déficitaire",IF(T20&lt;'Paramètres'!$C$14,"Sous objectif","Rentable")))</f>
        <v/>
      </c>
    </row>
    <row r="21" ht="15.75" customHeight="1">
      <c r="A21" s="22"/>
      <c r="B21" s="7"/>
      <c r="C21" s="7"/>
      <c r="D21" s="23"/>
      <c r="E21" s="12"/>
      <c r="F21" s="12"/>
      <c r="G21" s="12"/>
      <c r="H21" s="15"/>
      <c r="I21" s="15"/>
      <c r="J21" s="24">
        <v>2.0</v>
      </c>
      <c r="K21" s="12">
        <f>'Paramètres'!$C$10</f>
        <v>34.54038997</v>
      </c>
      <c r="L21" s="12"/>
      <c r="M21" s="12"/>
      <c r="N21" s="12"/>
      <c r="O21" s="25" t="str">
        <f t="shared" si="1"/>
        <v/>
      </c>
      <c r="P21" s="25" t="str">
        <f t="shared" si="2"/>
        <v/>
      </c>
      <c r="Q21" s="25" t="str">
        <f t="shared" si="3"/>
        <v/>
      </c>
      <c r="R21" s="25" t="str">
        <f>IF($E21="","",'Paramètres'!$C$12)</f>
        <v/>
      </c>
      <c r="S21" s="25" t="str">
        <f t="shared" si="4"/>
        <v/>
      </c>
      <c r="T21" s="26" t="str">
        <f t="shared" si="5"/>
        <v/>
      </c>
      <c r="U21" s="27" t="str">
        <f t="shared" si="6"/>
        <v/>
      </c>
      <c r="V21" s="26" t="str">
        <f t="shared" si="7"/>
        <v/>
      </c>
      <c r="W21" s="28" t="str">
        <f>IF($E21="","",IF(S21&lt;0,"Déficitaire",IF(T21&lt;'Paramètres'!$C$14,"Sous objectif","Rentable")))</f>
        <v/>
      </c>
    </row>
    <row r="22" ht="15.75" customHeight="1">
      <c r="A22" s="22"/>
      <c r="B22" s="7"/>
      <c r="C22" s="7"/>
      <c r="D22" s="23"/>
      <c r="E22" s="12"/>
      <c r="F22" s="12"/>
      <c r="G22" s="12"/>
      <c r="H22" s="15"/>
      <c r="I22" s="15"/>
      <c r="J22" s="24">
        <v>2.0</v>
      </c>
      <c r="K22" s="12">
        <f>'Paramètres'!$C$10</f>
        <v>34.54038997</v>
      </c>
      <c r="L22" s="12"/>
      <c r="M22" s="12"/>
      <c r="N22" s="12"/>
      <c r="O22" s="25" t="str">
        <f t="shared" si="1"/>
        <v/>
      </c>
      <c r="P22" s="25" t="str">
        <f t="shared" si="2"/>
        <v/>
      </c>
      <c r="Q22" s="25" t="str">
        <f t="shared" si="3"/>
        <v/>
      </c>
      <c r="R22" s="25" t="str">
        <f>IF($E22="","",'Paramètres'!$C$12)</f>
        <v/>
      </c>
      <c r="S22" s="25" t="str">
        <f t="shared" si="4"/>
        <v/>
      </c>
      <c r="T22" s="26" t="str">
        <f t="shared" si="5"/>
        <v/>
      </c>
      <c r="U22" s="27" t="str">
        <f t="shared" si="6"/>
        <v/>
      </c>
      <c r="V22" s="26" t="str">
        <f t="shared" si="7"/>
        <v/>
      </c>
      <c r="W22" s="28" t="str">
        <f>IF($E22="","",IF(S22&lt;0,"Déficitaire",IF(T22&lt;'Paramètres'!$C$14,"Sous objectif","Rentable")))</f>
        <v/>
      </c>
    </row>
    <row r="23" ht="15.75" customHeight="1">
      <c r="A23" s="22"/>
      <c r="B23" s="7"/>
      <c r="C23" s="7"/>
      <c r="D23" s="23"/>
      <c r="E23" s="12"/>
      <c r="F23" s="12"/>
      <c r="G23" s="12"/>
      <c r="H23" s="15"/>
      <c r="I23" s="15"/>
      <c r="J23" s="24">
        <v>2.0</v>
      </c>
      <c r="K23" s="12">
        <f>'Paramètres'!$C$10</f>
        <v>34.54038997</v>
      </c>
      <c r="L23" s="12"/>
      <c r="M23" s="12"/>
      <c r="N23" s="12"/>
      <c r="O23" s="25" t="str">
        <f t="shared" si="1"/>
        <v/>
      </c>
      <c r="P23" s="25" t="str">
        <f t="shared" si="2"/>
        <v/>
      </c>
      <c r="Q23" s="25" t="str">
        <f t="shared" si="3"/>
        <v/>
      </c>
      <c r="R23" s="25" t="str">
        <f>IF($E23="","",'Paramètres'!$C$12)</f>
        <v/>
      </c>
      <c r="S23" s="25" t="str">
        <f t="shared" si="4"/>
        <v/>
      </c>
      <c r="T23" s="26" t="str">
        <f t="shared" si="5"/>
        <v/>
      </c>
      <c r="U23" s="27" t="str">
        <f t="shared" si="6"/>
        <v/>
      </c>
      <c r="V23" s="26" t="str">
        <f t="shared" si="7"/>
        <v/>
      </c>
      <c r="W23" s="28" t="str">
        <f>IF($E23="","",IF(S23&lt;0,"Déficitaire",IF(T23&lt;'Paramètres'!$C$14,"Sous objectif","Rentable")))</f>
        <v/>
      </c>
    </row>
    <row r="24" ht="15.75" customHeight="1">
      <c r="A24" s="22"/>
      <c r="B24" s="7"/>
      <c r="C24" s="7"/>
      <c r="D24" s="23"/>
      <c r="E24" s="12"/>
      <c r="F24" s="12"/>
      <c r="G24" s="12"/>
      <c r="H24" s="15"/>
      <c r="I24" s="15"/>
      <c r="J24" s="24">
        <v>2.0</v>
      </c>
      <c r="K24" s="12">
        <f>'Paramètres'!$C$10</f>
        <v>34.54038997</v>
      </c>
      <c r="L24" s="12"/>
      <c r="M24" s="12"/>
      <c r="N24" s="12"/>
      <c r="O24" s="25" t="str">
        <f t="shared" si="1"/>
        <v/>
      </c>
      <c r="P24" s="25" t="str">
        <f t="shared" si="2"/>
        <v/>
      </c>
      <c r="Q24" s="25" t="str">
        <f t="shared" si="3"/>
        <v/>
      </c>
      <c r="R24" s="25" t="str">
        <f>IF($E24="","",'Paramètres'!$C$12)</f>
        <v/>
      </c>
      <c r="S24" s="25" t="str">
        <f t="shared" si="4"/>
        <v/>
      </c>
      <c r="T24" s="26" t="str">
        <f t="shared" si="5"/>
        <v/>
      </c>
      <c r="U24" s="27" t="str">
        <f t="shared" si="6"/>
        <v/>
      </c>
      <c r="V24" s="26" t="str">
        <f t="shared" si="7"/>
        <v/>
      </c>
      <c r="W24" s="28" t="str">
        <f>IF($E24="","",IF(S24&lt;0,"Déficitaire",IF(T24&lt;'Paramètres'!$C$14,"Sous objectif","Rentable")))</f>
        <v/>
      </c>
    </row>
    <row r="25" ht="15.75" customHeight="1">
      <c r="A25" s="22"/>
      <c r="B25" s="7"/>
      <c r="C25" s="7"/>
      <c r="D25" s="23"/>
      <c r="E25" s="12"/>
      <c r="F25" s="12"/>
      <c r="G25" s="12"/>
      <c r="H25" s="15"/>
      <c r="I25" s="15"/>
      <c r="J25" s="24">
        <v>2.0</v>
      </c>
      <c r="K25" s="12">
        <f>'Paramètres'!$C$10</f>
        <v>34.54038997</v>
      </c>
      <c r="L25" s="12"/>
      <c r="M25" s="12"/>
      <c r="N25" s="12"/>
      <c r="O25" s="25" t="str">
        <f t="shared" si="1"/>
        <v/>
      </c>
      <c r="P25" s="25" t="str">
        <f t="shared" si="2"/>
        <v/>
      </c>
      <c r="Q25" s="25" t="str">
        <f t="shared" si="3"/>
        <v/>
      </c>
      <c r="R25" s="25" t="str">
        <f>IF($E25="","",'Paramètres'!$C$12)</f>
        <v/>
      </c>
      <c r="S25" s="25" t="str">
        <f t="shared" si="4"/>
        <v/>
      </c>
      <c r="T25" s="26" t="str">
        <f t="shared" si="5"/>
        <v/>
      </c>
      <c r="U25" s="27" t="str">
        <f t="shared" si="6"/>
        <v/>
      </c>
      <c r="V25" s="26" t="str">
        <f t="shared" si="7"/>
        <v/>
      </c>
      <c r="W25" s="28" t="str">
        <f>IF($E25="","",IF(S25&lt;0,"Déficitaire",IF(T25&lt;'Paramètres'!$C$14,"Sous objectif","Rentable")))</f>
        <v/>
      </c>
    </row>
    <row r="26" ht="15.75" customHeight="1">
      <c r="A26" s="22"/>
      <c r="B26" s="7"/>
      <c r="C26" s="7"/>
      <c r="D26" s="23"/>
      <c r="E26" s="12"/>
      <c r="F26" s="12"/>
      <c r="G26" s="12"/>
      <c r="H26" s="15"/>
      <c r="I26" s="15"/>
      <c r="J26" s="24">
        <v>2.0</v>
      </c>
      <c r="K26" s="12">
        <f>'Paramètres'!$C$10</f>
        <v>34.54038997</v>
      </c>
      <c r="L26" s="12"/>
      <c r="M26" s="12"/>
      <c r="N26" s="12"/>
      <c r="O26" s="25" t="str">
        <f t="shared" si="1"/>
        <v/>
      </c>
      <c r="P26" s="25" t="str">
        <f t="shared" si="2"/>
        <v/>
      </c>
      <c r="Q26" s="25" t="str">
        <f t="shared" si="3"/>
        <v/>
      </c>
      <c r="R26" s="25" t="str">
        <f>IF($E26="","",'Paramètres'!$C$12)</f>
        <v/>
      </c>
      <c r="S26" s="25" t="str">
        <f t="shared" si="4"/>
        <v/>
      </c>
      <c r="T26" s="26" t="str">
        <f t="shared" si="5"/>
        <v/>
      </c>
      <c r="U26" s="27" t="str">
        <f t="shared" si="6"/>
        <v/>
      </c>
      <c r="V26" s="26" t="str">
        <f t="shared" si="7"/>
        <v/>
      </c>
      <c r="W26" s="28" t="str">
        <f>IF($E26="","",IF(S26&lt;0,"Déficitaire",IF(T26&lt;'Paramètres'!$C$14,"Sous objectif","Rentable")))</f>
        <v/>
      </c>
    </row>
    <row r="27" ht="15.75" customHeight="1">
      <c r="A27" s="22"/>
      <c r="B27" s="7"/>
      <c r="C27" s="7"/>
      <c r="D27" s="23"/>
      <c r="E27" s="12"/>
      <c r="F27" s="12"/>
      <c r="G27" s="12"/>
      <c r="H27" s="15"/>
      <c r="I27" s="15"/>
      <c r="J27" s="24">
        <v>2.0</v>
      </c>
      <c r="K27" s="12">
        <f>'Paramètres'!$C$10</f>
        <v>34.54038997</v>
      </c>
      <c r="L27" s="12"/>
      <c r="M27" s="12"/>
      <c r="N27" s="12"/>
      <c r="O27" s="25" t="str">
        <f t="shared" si="1"/>
        <v/>
      </c>
      <c r="P27" s="25" t="str">
        <f t="shared" si="2"/>
        <v/>
      </c>
      <c r="Q27" s="25" t="str">
        <f t="shared" si="3"/>
        <v/>
      </c>
      <c r="R27" s="25" t="str">
        <f>IF($E27="","",'Paramètres'!$C$12)</f>
        <v/>
      </c>
      <c r="S27" s="25" t="str">
        <f t="shared" si="4"/>
        <v/>
      </c>
      <c r="T27" s="26" t="str">
        <f t="shared" si="5"/>
        <v/>
      </c>
      <c r="U27" s="27" t="str">
        <f t="shared" si="6"/>
        <v/>
      </c>
      <c r="V27" s="26" t="str">
        <f t="shared" si="7"/>
        <v/>
      </c>
      <c r="W27" s="28" t="str">
        <f>IF($E27="","",IF(S27&lt;0,"Déficitaire",IF(T27&lt;'Paramètres'!$C$14,"Sous objectif","Rentable")))</f>
        <v/>
      </c>
    </row>
    <row r="28" ht="15.75" customHeight="1">
      <c r="A28" s="22"/>
      <c r="B28" s="7"/>
      <c r="C28" s="7"/>
      <c r="D28" s="23"/>
      <c r="E28" s="12"/>
      <c r="F28" s="12"/>
      <c r="G28" s="12"/>
      <c r="H28" s="15"/>
      <c r="I28" s="15"/>
      <c r="J28" s="24">
        <v>2.0</v>
      </c>
      <c r="K28" s="12">
        <f>'Paramètres'!$C$10</f>
        <v>34.54038997</v>
      </c>
      <c r="L28" s="12"/>
      <c r="M28" s="12"/>
      <c r="N28" s="12"/>
      <c r="O28" s="25" t="str">
        <f t="shared" si="1"/>
        <v/>
      </c>
      <c r="P28" s="25" t="str">
        <f t="shared" si="2"/>
        <v/>
      </c>
      <c r="Q28" s="25" t="str">
        <f t="shared" si="3"/>
        <v/>
      </c>
      <c r="R28" s="25" t="str">
        <f>IF($E28="","",'Paramètres'!$C$12)</f>
        <v/>
      </c>
      <c r="S28" s="25" t="str">
        <f t="shared" si="4"/>
        <v/>
      </c>
      <c r="T28" s="26" t="str">
        <f t="shared" si="5"/>
        <v/>
      </c>
      <c r="U28" s="27" t="str">
        <f t="shared" si="6"/>
        <v/>
      </c>
      <c r="V28" s="26" t="str">
        <f t="shared" si="7"/>
        <v/>
      </c>
      <c r="W28" s="28" t="str">
        <f>IF($E28="","",IF(S28&lt;0,"Déficitaire",IF(T28&lt;'Paramètres'!$C$14,"Sous objectif","Rentable")))</f>
        <v/>
      </c>
    </row>
    <row r="29" ht="15.75" customHeight="1">
      <c r="A29" s="22"/>
      <c r="B29" s="7"/>
      <c r="C29" s="7"/>
      <c r="D29" s="23"/>
      <c r="E29" s="12"/>
      <c r="F29" s="12"/>
      <c r="G29" s="12"/>
      <c r="H29" s="15"/>
      <c r="I29" s="15"/>
      <c r="J29" s="24">
        <v>2.0</v>
      </c>
      <c r="K29" s="12">
        <f>'Paramètres'!$C$10</f>
        <v>34.54038997</v>
      </c>
      <c r="L29" s="12"/>
      <c r="M29" s="12"/>
      <c r="N29" s="12"/>
      <c r="O29" s="25" t="str">
        <f t="shared" si="1"/>
        <v/>
      </c>
      <c r="P29" s="25" t="str">
        <f t="shared" si="2"/>
        <v/>
      </c>
      <c r="Q29" s="25" t="str">
        <f t="shared" si="3"/>
        <v/>
      </c>
      <c r="R29" s="25" t="str">
        <f>IF($E29="","",'Paramètres'!$C$12)</f>
        <v/>
      </c>
      <c r="S29" s="25" t="str">
        <f t="shared" si="4"/>
        <v/>
      </c>
      <c r="T29" s="26" t="str">
        <f t="shared" si="5"/>
        <v/>
      </c>
      <c r="U29" s="27" t="str">
        <f t="shared" si="6"/>
        <v/>
      </c>
      <c r="V29" s="26" t="str">
        <f t="shared" si="7"/>
        <v/>
      </c>
      <c r="W29" s="28" t="str">
        <f>IF($E29="","",IF(S29&lt;0,"Déficitaire",IF(T29&lt;'Paramètres'!$C$14,"Sous objectif","Rentable")))</f>
        <v/>
      </c>
    </row>
    <row r="30" ht="15.75" customHeight="1">
      <c r="A30" s="22"/>
      <c r="B30" s="7"/>
      <c r="C30" s="7"/>
      <c r="D30" s="23"/>
      <c r="E30" s="12"/>
      <c r="F30" s="12"/>
      <c r="G30" s="12"/>
      <c r="H30" s="15"/>
      <c r="I30" s="15"/>
      <c r="J30" s="24">
        <v>2.0</v>
      </c>
      <c r="K30" s="12">
        <f>'Paramètres'!$C$10</f>
        <v>34.54038997</v>
      </c>
      <c r="L30" s="12"/>
      <c r="M30" s="12"/>
      <c r="N30" s="12"/>
      <c r="O30" s="25" t="str">
        <f t="shared" si="1"/>
        <v/>
      </c>
      <c r="P30" s="25" t="str">
        <f t="shared" si="2"/>
        <v/>
      </c>
      <c r="Q30" s="25" t="str">
        <f t="shared" si="3"/>
        <v/>
      </c>
      <c r="R30" s="25" t="str">
        <f>IF($E30="","",'Paramètres'!$C$12)</f>
        <v/>
      </c>
      <c r="S30" s="25" t="str">
        <f t="shared" si="4"/>
        <v/>
      </c>
      <c r="T30" s="26" t="str">
        <f t="shared" si="5"/>
        <v/>
      </c>
      <c r="U30" s="27" t="str">
        <f t="shared" si="6"/>
        <v/>
      </c>
      <c r="V30" s="26" t="str">
        <f t="shared" si="7"/>
        <v/>
      </c>
      <c r="W30" s="28" t="str">
        <f>IF($E30="","",IF(S30&lt;0,"Déficitaire",IF(T30&lt;'Paramètres'!$C$14,"Sous objectif","Rentable")))</f>
        <v/>
      </c>
    </row>
    <row r="31" ht="15.75" customHeight="1">
      <c r="A31" s="22"/>
      <c r="B31" s="7"/>
      <c r="C31" s="7"/>
      <c r="D31" s="23"/>
      <c r="E31" s="12"/>
      <c r="F31" s="12"/>
      <c r="G31" s="12"/>
      <c r="H31" s="15"/>
      <c r="I31" s="15"/>
      <c r="J31" s="24">
        <v>2.0</v>
      </c>
      <c r="K31" s="12">
        <f>'Paramètres'!$C$10</f>
        <v>34.54038997</v>
      </c>
      <c r="L31" s="12"/>
      <c r="M31" s="12"/>
      <c r="N31" s="12"/>
      <c r="O31" s="25" t="str">
        <f t="shared" si="1"/>
        <v/>
      </c>
      <c r="P31" s="25" t="str">
        <f t="shared" si="2"/>
        <v/>
      </c>
      <c r="Q31" s="25" t="str">
        <f t="shared" si="3"/>
        <v/>
      </c>
      <c r="R31" s="25" t="str">
        <f>IF($E31="","",'Paramètres'!$C$12)</f>
        <v/>
      </c>
      <c r="S31" s="25" t="str">
        <f t="shared" si="4"/>
        <v/>
      </c>
      <c r="T31" s="26" t="str">
        <f t="shared" si="5"/>
        <v/>
      </c>
      <c r="U31" s="27" t="str">
        <f t="shared" si="6"/>
        <v/>
      </c>
      <c r="V31" s="26" t="str">
        <f t="shared" si="7"/>
        <v/>
      </c>
      <c r="W31" s="28" t="str">
        <f>IF($E31="","",IF(S31&lt;0,"Déficitaire",IF(T31&lt;'Paramètres'!$C$14,"Sous objectif","Rentable")))</f>
        <v/>
      </c>
    </row>
    <row r="32" ht="15.75" customHeight="1">
      <c r="A32" s="22"/>
      <c r="B32" s="7"/>
      <c r="C32" s="7"/>
      <c r="D32" s="23"/>
      <c r="E32" s="12"/>
      <c r="F32" s="12"/>
      <c r="G32" s="12"/>
      <c r="H32" s="15"/>
      <c r="I32" s="15"/>
      <c r="J32" s="24">
        <v>2.0</v>
      </c>
      <c r="K32" s="12">
        <f>'Paramètres'!$C$10</f>
        <v>34.54038997</v>
      </c>
      <c r="L32" s="12"/>
      <c r="M32" s="12"/>
      <c r="N32" s="12"/>
      <c r="O32" s="25" t="str">
        <f t="shared" si="1"/>
        <v/>
      </c>
      <c r="P32" s="25" t="str">
        <f t="shared" si="2"/>
        <v/>
      </c>
      <c r="Q32" s="25" t="str">
        <f t="shared" si="3"/>
        <v/>
      </c>
      <c r="R32" s="25" t="str">
        <f>IF($E32="","",'Paramètres'!$C$12)</f>
        <v/>
      </c>
      <c r="S32" s="25" t="str">
        <f t="shared" si="4"/>
        <v/>
      </c>
      <c r="T32" s="26" t="str">
        <f t="shared" si="5"/>
        <v/>
      </c>
      <c r="U32" s="27" t="str">
        <f t="shared" si="6"/>
        <v/>
      </c>
      <c r="V32" s="26" t="str">
        <f t="shared" si="7"/>
        <v/>
      </c>
      <c r="W32" s="28" t="str">
        <f>IF($E32="","",IF(S32&lt;0,"Déficitaire",IF(T32&lt;'Paramètres'!$C$14,"Sous objectif","Rentable")))</f>
        <v/>
      </c>
    </row>
    <row r="33" ht="15.75" customHeight="1">
      <c r="A33" s="22"/>
      <c r="B33" s="7"/>
      <c r="C33" s="7"/>
      <c r="D33" s="23"/>
      <c r="E33" s="12"/>
      <c r="F33" s="12"/>
      <c r="G33" s="12"/>
      <c r="H33" s="15"/>
      <c r="I33" s="15"/>
      <c r="J33" s="24">
        <v>2.0</v>
      </c>
      <c r="K33" s="12">
        <f>'Paramètres'!$C$10</f>
        <v>34.54038997</v>
      </c>
      <c r="L33" s="12"/>
      <c r="M33" s="12"/>
      <c r="N33" s="12"/>
      <c r="O33" s="25" t="str">
        <f t="shared" si="1"/>
        <v/>
      </c>
      <c r="P33" s="25" t="str">
        <f t="shared" si="2"/>
        <v/>
      </c>
      <c r="Q33" s="25" t="str">
        <f t="shared" si="3"/>
        <v/>
      </c>
      <c r="R33" s="25" t="str">
        <f>IF($E33="","",'Paramètres'!$C$12)</f>
        <v/>
      </c>
      <c r="S33" s="25" t="str">
        <f t="shared" si="4"/>
        <v/>
      </c>
      <c r="T33" s="26" t="str">
        <f t="shared" si="5"/>
        <v/>
      </c>
      <c r="U33" s="27" t="str">
        <f t="shared" si="6"/>
        <v/>
      </c>
      <c r="V33" s="26" t="str">
        <f t="shared" si="7"/>
        <v/>
      </c>
      <c r="W33" s="28" t="str">
        <f>IF($E33="","",IF(S33&lt;0,"Déficitaire",IF(T33&lt;'Paramètres'!$C$14,"Sous objectif","Rentable")))</f>
        <v/>
      </c>
    </row>
    <row r="34" ht="15.75" customHeight="1">
      <c r="A34" s="22"/>
      <c r="B34" s="7"/>
      <c r="C34" s="7"/>
      <c r="D34" s="23"/>
      <c r="E34" s="12"/>
      <c r="F34" s="12"/>
      <c r="G34" s="12"/>
      <c r="H34" s="15"/>
      <c r="I34" s="15"/>
      <c r="J34" s="24">
        <v>2.0</v>
      </c>
      <c r="K34" s="12">
        <f>'Paramètres'!$C$10</f>
        <v>34.54038997</v>
      </c>
      <c r="L34" s="12"/>
      <c r="M34" s="12"/>
      <c r="N34" s="12"/>
      <c r="O34" s="25" t="str">
        <f t="shared" si="1"/>
        <v/>
      </c>
      <c r="P34" s="25" t="str">
        <f t="shared" si="2"/>
        <v/>
      </c>
      <c r="Q34" s="25" t="str">
        <f t="shared" si="3"/>
        <v/>
      </c>
      <c r="R34" s="25" t="str">
        <f>IF($E34="","",'Paramètres'!$C$12)</f>
        <v/>
      </c>
      <c r="S34" s="25" t="str">
        <f t="shared" si="4"/>
        <v/>
      </c>
      <c r="T34" s="26" t="str">
        <f t="shared" si="5"/>
        <v/>
      </c>
      <c r="U34" s="27" t="str">
        <f t="shared" si="6"/>
        <v/>
      </c>
      <c r="V34" s="26" t="str">
        <f t="shared" si="7"/>
        <v/>
      </c>
      <c r="W34" s="28" t="str">
        <f>IF($E34="","",IF(S34&lt;0,"Déficitaire",IF(T34&lt;'Paramètres'!$C$14,"Sous objectif","Rentable")))</f>
        <v/>
      </c>
    </row>
    <row r="35" ht="15.75" customHeight="1">
      <c r="A35" s="22"/>
      <c r="B35" s="7"/>
      <c r="C35" s="7"/>
      <c r="D35" s="23"/>
      <c r="E35" s="12"/>
      <c r="F35" s="12"/>
      <c r="G35" s="12"/>
      <c r="H35" s="15"/>
      <c r="I35" s="15"/>
      <c r="J35" s="24">
        <v>2.0</v>
      </c>
      <c r="K35" s="12">
        <f>'Paramètres'!$C$10</f>
        <v>34.54038997</v>
      </c>
      <c r="L35" s="12"/>
      <c r="M35" s="12"/>
      <c r="N35" s="12"/>
      <c r="O35" s="25" t="str">
        <f t="shared" si="1"/>
        <v/>
      </c>
      <c r="P35" s="25" t="str">
        <f t="shared" si="2"/>
        <v/>
      </c>
      <c r="Q35" s="25" t="str">
        <f t="shared" si="3"/>
        <v/>
      </c>
      <c r="R35" s="25" t="str">
        <f>IF($E35="","",'Paramètres'!$C$12)</f>
        <v/>
      </c>
      <c r="S35" s="25" t="str">
        <f t="shared" si="4"/>
        <v/>
      </c>
      <c r="T35" s="26" t="str">
        <f t="shared" si="5"/>
        <v/>
      </c>
      <c r="U35" s="27" t="str">
        <f t="shared" si="6"/>
        <v/>
      </c>
      <c r="V35" s="26" t="str">
        <f t="shared" si="7"/>
        <v/>
      </c>
      <c r="W35" s="28" t="str">
        <f>IF($E35="","",IF(S35&lt;0,"Déficitaire",IF(T35&lt;'Paramètres'!$C$14,"Sous objectif","Rentable")))</f>
        <v/>
      </c>
    </row>
    <row r="36" ht="15.75" customHeight="1">
      <c r="A36" s="22"/>
      <c r="B36" s="7"/>
      <c r="C36" s="7"/>
      <c r="D36" s="23"/>
      <c r="E36" s="12"/>
      <c r="F36" s="12"/>
      <c r="G36" s="12"/>
      <c r="H36" s="15"/>
      <c r="I36" s="15"/>
      <c r="J36" s="24">
        <v>2.0</v>
      </c>
      <c r="K36" s="12">
        <f>'Paramètres'!$C$10</f>
        <v>34.54038997</v>
      </c>
      <c r="L36" s="12"/>
      <c r="M36" s="12"/>
      <c r="N36" s="12"/>
      <c r="O36" s="25" t="str">
        <f t="shared" si="1"/>
        <v/>
      </c>
      <c r="P36" s="25" t="str">
        <f t="shared" si="2"/>
        <v/>
      </c>
      <c r="Q36" s="25" t="str">
        <f t="shared" si="3"/>
        <v/>
      </c>
      <c r="R36" s="25" t="str">
        <f>IF($E36="","",'Paramètres'!$C$12)</f>
        <v/>
      </c>
      <c r="S36" s="25" t="str">
        <f t="shared" si="4"/>
        <v/>
      </c>
      <c r="T36" s="26" t="str">
        <f t="shared" si="5"/>
        <v/>
      </c>
      <c r="U36" s="27" t="str">
        <f t="shared" si="6"/>
        <v/>
      </c>
      <c r="V36" s="26" t="str">
        <f t="shared" si="7"/>
        <v/>
      </c>
      <c r="W36" s="28" t="str">
        <f>IF($E36="","",IF(S36&lt;0,"Déficitaire",IF(T36&lt;'Paramètres'!$C$14,"Sous objectif","Rentable")))</f>
        <v/>
      </c>
    </row>
    <row r="37" ht="15.75" customHeight="1">
      <c r="A37" s="22"/>
      <c r="B37" s="7"/>
      <c r="C37" s="7"/>
      <c r="D37" s="23"/>
      <c r="E37" s="12"/>
      <c r="F37" s="12"/>
      <c r="G37" s="12"/>
      <c r="H37" s="15"/>
      <c r="I37" s="15"/>
      <c r="J37" s="24">
        <v>2.0</v>
      </c>
      <c r="K37" s="12">
        <f>'Paramètres'!$C$10</f>
        <v>34.54038997</v>
      </c>
      <c r="L37" s="12"/>
      <c r="M37" s="12"/>
      <c r="N37" s="12"/>
      <c r="O37" s="25" t="str">
        <f t="shared" si="1"/>
        <v/>
      </c>
      <c r="P37" s="25" t="str">
        <f t="shared" si="2"/>
        <v/>
      </c>
      <c r="Q37" s="25" t="str">
        <f t="shared" si="3"/>
        <v/>
      </c>
      <c r="R37" s="25" t="str">
        <f>IF($E37="","",'Paramètres'!$C$12)</f>
        <v/>
      </c>
      <c r="S37" s="25" t="str">
        <f t="shared" si="4"/>
        <v/>
      </c>
      <c r="T37" s="26" t="str">
        <f t="shared" si="5"/>
        <v/>
      </c>
      <c r="U37" s="27" t="str">
        <f t="shared" si="6"/>
        <v/>
      </c>
      <c r="V37" s="26" t="str">
        <f t="shared" si="7"/>
        <v/>
      </c>
      <c r="W37" s="28" t="str">
        <f>IF($E37="","",IF(S37&lt;0,"Déficitaire",IF(T37&lt;'Paramètres'!$C$14,"Sous objectif","Rentable")))</f>
        <v/>
      </c>
    </row>
    <row r="38" ht="15.75" customHeight="1">
      <c r="A38" s="22"/>
      <c r="B38" s="7"/>
      <c r="C38" s="7"/>
      <c r="D38" s="23"/>
      <c r="E38" s="12"/>
      <c r="F38" s="12"/>
      <c r="G38" s="12"/>
      <c r="H38" s="15"/>
      <c r="I38" s="15"/>
      <c r="J38" s="24">
        <v>2.0</v>
      </c>
      <c r="K38" s="12">
        <f>'Paramètres'!$C$10</f>
        <v>34.54038997</v>
      </c>
      <c r="L38" s="12"/>
      <c r="M38" s="12"/>
      <c r="N38" s="12"/>
      <c r="O38" s="25" t="str">
        <f t="shared" si="1"/>
        <v/>
      </c>
      <c r="P38" s="25" t="str">
        <f t="shared" si="2"/>
        <v/>
      </c>
      <c r="Q38" s="25" t="str">
        <f t="shared" si="3"/>
        <v/>
      </c>
      <c r="R38" s="25" t="str">
        <f>IF($E38="","",'Paramètres'!$C$12)</f>
        <v/>
      </c>
      <c r="S38" s="25" t="str">
        <f t="shared" si="4"/>
        <v/>
      </c>
      <c r="T38" s="26" t="str">
        <f t="shared" si="5"/>
        <v/>
      </c>
      <c r="U38" s="27" t="str">
        <f t="shared" si="6"/>
        <v/>
      </c>
      <c r="V38" s="26" t="str">
        <f t="shared" si="7"/>
        <v/>
      </c>
      <c r="W38" s="28" t="str">
        <f>IF($E38="","",IF(S38&lt;0,"Déficitaire",IF(T38&lt;'Paramètres'!$C$14,"Sous objectif","Rentable")))</f>
        <v/>
      </c>
    </row>
    <row r="39" ht="15.75" customHeight="1">
      <c r="A39" s="22"/>
      <c r="B39" s="7"/>
      <c r="C39" s="7"/>
      <c r="D39" s="23"/>
      <c r="E39" s="12"/>
      <c r="F39" s="12"/>
      <c r="G39" s="12"/>
      <c r="H39" s="15"/>
      <c r="I39" s="15"/>
      <c r="J39" s="24">
        <v>2.0</v>
      </c>
      <c r="K39" s="12">
        <f>'Paramètres'!$C$10</f>
        <v>34.54038997</v>
      </c>
      <c r="L39" s="12"/>
      <c r="M39" s="12"/>
      <c r="N39" s="12"/>
      <c r="O39" s="25" t="str">
        <f t="shared" si="1"/>
        <v/>
      </c>
      <c r="P39" s="25" t="str">
        <f t="shared" si="2"/>
        <v/>
      </c>
      <c r="Q39" s="25" t="str">
        <f t="shared" si="3"/>
        <v/>
      </c>
      <c r="R39" s="25" t="str">
        <f>IF($E39="","",'Paramètres'!$C$12)</f>
        <v/>
      </c>
      <c r="S39" s="25" t="str">
        <f t="shared" si="4"/>
        <v/>
      </c>
      <c r="T39" s="26" t="str">
        <f t="shared" si="5"/>
        <v/>
      </c>
      <c r="U39" s="27" t="str">
        <f t="shared" si="6"/>
        <v/>
      </c>
      <c r="V39" s="26" t="str">
        <f t="shared" si="7"/>
        <v/>
      </c>
      <c r="W39" s="28" t="str">
        <f>IF($E39="","",IF(S39&lt;0,"Déficitaire",IF(T39&lt;'Paramètres'!$C$14,"Sous objectif","Rentable")))</f>
        <v/>
      </c>
    </row>
    <row r="40" ht="15.75" customHeight="1">
      <c r="A40" s="22"/>
      <c r="B40" s="7"/>
      <c r="C40" s="7"/>
      <c r="D40" s="23"/>
      <c r="E40" s="12"/>
      <c r="F40" s="12"/>
      <c r="G40" s="12"/>
      <c r="H40" s="15"/>
      <c r="I40" s="15"/>
      <c r="J40" s="24">
        <v>2.0</v>
      </c>
      <c r="K40" s="12">
        <f>'Paramètres'!$C$10</f>
        <v>34.54038997</v>
      </c>
      <c r="L40" s="12"/>
      <c r="M40" s="12"/>
      <c r="N40" s="12"/>
      <c r="O40" s="25" t="str">
        <f t="shared" si="1"/>
        <v/>
      </c>
      <c r="P40" s="25" t="str">
        <f t="shared" si="2"/>
        <v/>
      </c>
      <c r="Q40" s="25" t="str">
        <f t="shared" si="3"/>
        <v/>
      </c>
      <c r="R40" s="25" t="str">
        <f>IF($E40="","",'Paramètres'!$C$12)</f>
        <v/>
      </c>
      <c r="S40" s="25" t="str">
        <f t="shared" si="4"/>
        <v/>
      </c>
      <c r="T40" s="26" t="str">
        <f t="shared" si="5"/>
        <v/>
      </c>
      <c r="U40" s="27" t="str">
        <f t="shared" si="6"/>
        <v/>
      </c>
      <c r="V40" s="26" t="str">
        <f t="shared" si="7"/>
        <v/>
      </c>
      <c r="W40" s="28" t="str">
        <f>IF($E40="","",IF(S40&lt;0,"Déficitaire",IF(T40&lt;'Paramètres'!$C$14,"Sous objectif","Rentable")))</f>
        <v/>
      </c>
    </row>
    <row r="41" ht="15.75" customHeight="1">
      <c r="A41" s="22"/>
      <c r="B41" s="7"/>
      <c r="C41" s="7"/>
      <c r="D41" s="23"/>
      <c r="E41" s="12"/>
      <c r="F41" s="12"/>
      <c r="G41" s="12"/>
      <c r="H41" s="15"/>
      <c r="I41" s="15"/>
      <c r="J41" s="24">
        <v>2.0</v>
      </c>
      <c r="K41" s="12">
        <f>'Paramètres'!$C$10</f>
        <v>34.54038997</v>
      </c>
      <c r="L41" s="12"/>
      <c r="M41" s="12"/>
      <c r="N41" s="12"/>
      <c r="O41" s="25" t="str">
        <f t="shared" si="1"/>
        <v/>
      </c>
      <c r="P41" s="25" t="str">
        <f t="shared" si="2"/>
        <v/>
      </c>
      <c r="Q41" s="25" t="str">
        <f t="shared" si="3"/>
        <v/>
      </c>
      <c r="R41" s="25" t="str">
        <f>IF($E41="","",'Paramètres'!$C$12)</f>
        <v/>
      </c>
      <c r="S41" s="25" t="str">
        <f t="shared" si="4"/>
        <v/>
      </c>
      <c r="T41" s="26" t="str">
        <f t="shared" si="5"/>
        <v/>
      </c>
      <c r="U41" s="27" t="str">
        <f t="shared" si="6"/>
        <v/>
      </c>
      <c r="V41" s="26" t="str">
        <f t="shared" si="7"/>
        <v/>
      </c>
      <c r="W41" s="28" t="str">
        <f>IF($E41="","",IF(S41&lt;0,"Déficitaire",IF(T41&lt;'Paramètres'!$C$14,"Sous objectif","Rentable")))</f>
        <v/>
      </c>
    </row>
    <row r="42" ht="15.75" customHeight="1">
      <c r="A42" s="22"/>
      <c r="B42" s="7"/>
      <c r="C42" s="7"/>
      <c r="D42" s="23"/>
      <c r="E42" s="12"/>
      <c r="F42" s="12"/>
      <c r="G42" s="12"/>
      <c r="H42" s="15"/>
      <c r="I42" s="15"/>
      <c r="J42" s="24">
        <v>2.0</v>
      </c>
      <c r="K42" s="12">
        <f>'Paramètres'!$C$10</f>
        <v>34.54038997</v>
      </c>
      <c r="L42" s="12"/>
      <c r="M42" s="12"/>
      <c r="N42" s="12"/>
      <c r="O42" s="25" t="str">
        <f t="shared" si="1"/>
        <v/>
      </c>
      <c r="P42" s="25" t="str">
        <f t="shared" si="2"/>
        <v/>
      </c>
      <c r="Q42" s="25" t="str">
        <f t="shared" si="3"/>
        <v/>
      </c>
      <c r="R42" s="25" t="str">
        <f>IF($E42="","",'Paramètres'!$C$12)</f>
        <v/>
      </c>
      <c r="S42" s="25" t="str">
        <f t="shared" si="4"/>
        <v/>
      </c>
      <c r="T42" s="26" t="str">
        <f t="shared" si="5"/>
        <v/>
      </c>
      <c r="U42" s="27" t="str">
        <f t="shared" si="6"/>
        <v/>
      </c>
      <c r="V42" s="26" t="str">
        <f t="shared" si="7"/>
        <v/>
      </c>
      <c r="W42" s="28" t="str">
        <f>IF($E42="","",IF(S42&lt;0,"Déficitaire",IF(T42&lt;'Paramètres'!$C$14,"Sous objectif","Rentable")))</f>
        <v/>
      </c>
    </row>
    <row r="43" ht="15.75" customHeight="1">
      <c r="A43" s="22"/>
      <c r="B43" s="7"/>
      <c r="C43" s="7"/>
      <c r="D43" s="23"/>
      <c r="E43" s="12"/>
      <c r="F43" s="12"/>
      <c r="G43" s="12"/>
      <c r="H43" s="15"/>
      <c r="I43" s="15"/>
      <c r="J43" s="24">
        <v>2.0</v>
      </c>
      <c r="K43" s="12">
        <f>'Paramètres'!$C$10</f>
        <v>34.54038997</v>
      </c>
      <c r="L43" s="12"/>
      <c r="M43" s="12"/>
      <c r="N43" s="12"/>
      <c r="O43" s="25" t="str">
        <f t="shared" si="1"/>
        <v/>
      </c>
      <c r="P43" s="25" t="str">
        <f t="shared" si="2"/>
        <v/>
      </c>
      <c r="Q43" s="25" t="str">
        <f t="shared" si="3"/>
        <v/>
      </c>
      <c r="R43" s="25" t="str">
        <f>IF($E43="","",'Paramètres'!$C$12)</f>
        <v/>
      </c>
      <c r="S43" s="25" t="str">
        <f t="shared" si="4"/>
        <v/>
      </c>
      <c r="T43" s="26" t="str">
        <f t="shared" si="5"/>
        <v/>
      </c>
      <c r="U43" s="27" t="str">
        <f t="shared" si="6"/>
        <v/>
      </c>
      <c r="V43" s="26" t="str">
        <f t="shared" si="7"/>
        <v/>
      </c>
      <c r="W43" s="28" t="str">
        <f>IF($E43="","",IF(S43&lt;0,"Déficitaire",IF(T43&lt;'Paramètres'!$C$14,"Sous objectif","Rentable")))</f>
        <v/>
      </c>
    </row>
    <row r="44" ht="15.75" customHeight="1">
      <c r="A44" s="22"/>
      <c r="B44" s="7"/>
      <c r="C44" s="7"/>
      <c r="D44" s="23"/>
      <c r="E44" s="12"/>
      <c r="F44" s="12"/>
      <c r="G44" s="12"/>
      <c r="H44" s="15"/>
      <c r="I44" s="15"/>
      <c r="J44" s="24">
        <v>2.0</v>
      </c>
      <c r="K44" s="12">
        <f>'Paramètres'!$C$10</f>
        <v>34.54038997</v>
      </c>
      <c r="L44" s="12"/>
      <c r="M44" s="12"/>
      <c r="N44" s="12"/>
      <c r="O44" s="25" t="str">
        <f t="shared" si="1"/>
        <v/>
      </c>
      <c r="P44" s="25" t="str">
        <f t="shared" si="2"/>
        <v/>
      </c>
      <c r="Q44" s="25" t="str">
        <f t="shared" si="3"/>
        <v/>
      </c>
      <c r="R44" s="25" t="str">
        <f>IF($E44="","",'Paramètres'!$C$12)</f>
        <v/>
      </c>
      <c r="S44" s="25" t="str">
        <f t="shared" si="4"/>
        <v/>
      </c>
      <c r="T44" s="26" t="str">
        <f t="shared" si="5"/>
        <v/>
      </c>
      <c r="U44" s="27" t="str">
        <f t="shared" si="6"/>
        <v/>
      </c>
      <c r="V44" s="26" t="str">
        <f t="shared" si="7"/>
        <v/>
      </c>
      <c r="W44" s="28" t="str">
        <f>IF($E44="","",IF(S44&lt;0,"Déficitaire",IF(T44&lt;'Paramètres'!$C$14,"Sous objectif","Rentable")))</f>
        <v/>
      </c>
    </row>
    <row r="45" ht="15.75" customHeight="1">
      <c r="A45" s="22"/>
      <c r="B45" s="7"/>
      <c r="C45" s="7"/>
      <c r="D45" s="23"/>
      <c r="E45" s="12"/>
      <c r="F45" s="12"/>
      <c r="G45" s="12"/>
      <c r="H45" s="15"/>
      <c r="I45" s="15"/>
      <c r="J45" s="24">
        <v>2.0</v>
      </c>
      <c r="K45" s="12">
        <f>'Paramètres'!$C$10</f>
        <v>34.54038997</v>
      </c>
      <c r="L45" s="12"/>
      <c r="M45" s="12"/>
      <c r="N45" s="12"/>
      <c r="O45" s="25" t="str">
        <f t="shared" si="1"/>
        <v/>
      </c>
      <c r="P45" s="25" t="str">
        <f t="shared" si="2"/>
        <v/>
      </c>
      <c r="Q45" s="25" t="str">
        <f t="shared" si="3"/>
        <v/>
      </c>
      <c r="R45" s="25" t="str">
        <f>IF($E45="","",'Paramètres'!$C$12)</f>
        <v/>
      </c>
      <c r="S45" s="25" t="str">
        <f t="shared" si="4"/>
        <v/>
      </c>
      <c r="T45" s="26" t="str">
        <f t="shared" si="5"/>
        <v/>
      </c>
      <c r="U45" s="27" t="str">
        <f t="shared" si="6"/>
        <v/>
      </c>
      <c r="V45" s="26" t="str">
        <f t="shared" si="7"/>
        <v/>
      </c>
      <c r="W45" s="28" t="str">
        <f>IF($E45="","",IF(S45&lt;0,"Déficitaire",IF(T45&lt;'Paramètres'!$C$14,"Sous objectif","Rentable")))</f>
        <v/>
      </c>
    </row>
    <row r="46" ht="15.75" customHeight="1">
      <c r="A46" s="22"/>
      <c r="B46" s="7"/>
      <c r="C46" s="7"/>
      <c r="D46" s="23"/>
      <c r="E46" s="12"/>
      <c r="F46" s="12"/>
      <c r="G46" s="12"/>
      <c r="H46" s="15"/>
      <c r="I46" s="15"/>
      <c r="J46" s="24">
        <v>2.0</v>
      </c>
      <c r="K46" s="12">
        <f>'Paramètres'!$C$10</f>
        <v>34.54038997</v>
      </c>
      <c r="L46" s="12"/>
      <c r="M46" s="12"/>
      <c r="N46" s="12"/>
      <c r="O46" s="25" t="str">
        <f t="shared" si="1"/>
        <v/>
      </c>
      <c r="P46" s="25" t="str">
        <f t="shared" si="2"/>
        <v/>
      </c>
      <c r="Q46" s="25" t="str">
        <f t="shared" si="3"/>
        <v/>
      </c>
      <c r="R46" s="25" t="str">
        <f>IF($E46="","",'Paramètres'!$C$12)</f>
        <v/>
      </c>
      <c r="S46" s="25" t="str">
        <f t="shared" si="4"/>
        <v/>
      </c>
      <c r="T46" s="26" t="str">
        <f t="shared" si="5"/>
        <v/>
      </c>
      <c r="U46" s="27" t="str">
        <f t="shared" si="6"/>
        <v/>
      </c>
      <c r="V46" s="26" t="str">
        <f t="shared" si="7"/>
        <v/>
      </c>
      <c r="W46" s="28" t="str">
        <f>IF($E46="","",IF(S46&lt;0,"Déficitaire",IF(T46&lt;'Paramètres'!$C$14,"Sous objectif","Rentable")))</f>
        <v/>
      </c>
    </row>
    <row r="47" ht="15.75" customHeight="1">
      <c r="A47" s="22"/>
      <c r="B47" s="7"/>
      <c r="C47" s="7"/>
      <c r="D47" s="23"/>
      <c r="E47" s="12"/>
      <c r="F47" s="12"/>
      <c r="G47" s="12"/>
      <c r="H47" s="15"/>
      <c r="I47" s="15"/>
      <c r="J47" s="24">
        <v>2.0</v>
      </c>
      <c r="K47" s="12">
        <f>'Paramètres'!$C$10</f>
        <v>34.54038997</v>
      </c>
      <c r="L47" s="12"/>
      <c r="M47" s="12"/>
      <c r="N47" s="12"/>
      <c r="O47" s="25" t="str">
        <f t="shared" si="1"/>
        <v/>
      </c>
      <c r="P47" s="25" t="str">
        <f t="shared" si="2"/>
        <v/>
      </c>
      <c r="Q47" s="25" t="str">
        <f t="shared" si="3"/>
        <v/>
      </c>
      <c r="R47" s="25" t="str">
        <f>IF($E47="","",'Paramètres'!$C$12)</f>
        <v/>
      </c>
      <c r="S47" s="25" t="str">
        <f t="shared" si="4"/>
        <v/>
      </c>
      <c r="T47" s="26" t="str">
        <f t="shared" si="5"/>
        <v/>
      </c>
      <c r="U47" s="27" t="str">
        <f t="shared" si="6"/>
        <v/>
      </c>
      <c r="V47" s="26" t="str">
        <f t="shared" si="7"/>
        <v/>
      </c>
      <c r="W47" s="28" t="str">
        <f>IF($E47="","",IF(S47&lt;0,"Déficitaire",IF(T47&lt;'Paramètres'!$C$14,"Sous objectif","Rentable")))</f>
        <v/>
      </c>
    </row>
    <row r="48" ht="15.75" customHeight="1">
      <c r="A48" s="22"/>
      <c r="B48" s="7"/>
      <c r="C48" s="7"/>
      <c r="D48" s="23"/>
      <c r="E48" s="12"/>
      <c r="F48" s="12"/>
      <c r="G48" s="12"/>
      <c r="H48" s="15"/>
      <c r="I48" s="15"/>
      <c r="J48" s="24">
        <v>2.0</v>
      </c>
      <c r="K48" s="12">
        <f>'Paramètres'!$C$10</f>
        <v>34.54038997</v>
      </c>
      <c r="L48" s="12"/>
      <c r="M48" s="12"/>
      <c r="N48" s="12"/>
      <c r="O48" s="25" t="str">
        <f t="shared" si="1"/>
        <v/>
      </c>
      <c r="P48" s="25" t="str">
        <f t="shared" si="2"/>
        <v/>
      </c>
      <c r="Q48" s="25" t="str">
        <f t="shared" si="3"/>
        <v/>
      </c>
      <c r="R48" s="25" t="str">
        <f>IF($E48="","",'Paramètres'!$C$12)</f>
        <v/>
      </c>
      <c r="S48" s="25" t="str">
        <f t="shared" si="4"/>
        <v/>
      </c>
      <c r="T48" s="26" t="str">
        <f t="shared" si="5"/>
        <v/>
      </c>
      <c r="U48" s="27" t="str">
        <f t="shared" si="6"/>
        <v/>
      </c>
      <c r="V48" s="26" t="str">
        <f t="shared" si="7"/>
        <v/>
      </c>
      <c r="W48" s="28" t="str">
        <f>IF($E48="","",IF(S48&lt;0,"Déficitaire",IF(T48&lt;'Paramètres'!$C$14,"Sous objectif","Rentable")))</f>
        <v/>
      </c>
    </row>
    <row r="49" ht="15.75" customHeight="1">
      <c r="A49" s="22"/>
      <c r="B49" s="7"/>
      <c r="C49" s="7"/>
      <c r="D49" s="23"/>
      <c r="E49" s="12"/>
      <c r="F49" s="12"/>
      <c r="G49" s="12"/>
      <c r="H49" s="15"/>
      <c r="I49" s="15"/>
      <c r="J49" s="24">
        <v>2.0</v>
      </c>
      <c r="K49" s="12">
        <f>'Paramètres'!$C$10</f>
        <v>34.54038997</v>
      </c>
      <c r="L49" s="12"/>
      <c r="M49" s="12"/>
      <c r="N49" s="12"/>
      <c r="O49" s="25" t="str">
        <f t="shared" si="1"/>
        <v/>
      </c>
      <c r="P49" s="25" t="str">
        <f t="shared" si="2"/>
        <v/>
      </c>
      <c r="Q49" s="25" t="str">
        <f t="shared" si="3"/>
        <v/>
      </c>
      <c r="R49" s="25" t="str">
        <f>IF($E49="","",'Paramètres'!$C$12)</f>
        <v/>
      </c>
      <c r="S49" s="25" t="str">
        <f t="shared" si="4"/>
        <v/>
      </c>
      <c r="T49" s="26" t="str">
        <f t="shared" si="5"/>
        <v/>
      </c>
      <c r="U49" s="27" t="str">
        <f t="shared" si="6"/>
        <v/>
      </c>
      <c r="V49" s="26" t="str">
        <f t="shared" si="7"/>
        <v/>
      </c>
      <c r="W49" s="28" t="str">
        <f>IF($E49="","",IF(S49&lt;0,"Déficitaire",IF(T49&lt;'Paramètres'!$C$14,"Sous objectif","Rentable")))</f>
        <v/>
      </c>
    </row>
    <row r="50" ht="15.75" customHeight="1">
      <c r="A50" s="22"/>
      <c r="B50" s="7"/>
      <c r="C50" s="7"/>
      <c r="D50" s="23"/>
      <c r="E50" s="12"/>
      <c r="F50" s="12"/>
      <c r="G50" s="12"/>
      <c r="H50" s="15"/>
      <c r="I50" s="15"/>
      <c r="J50" s="24">
        <v>2.0</v>
      </c>
      <c r="K50" s="12">
        <f>'Paramètres'!$C$10</f>
        <v>34.54038997</v>
      </c>
      <c r="L50" s="12"/>
      <c r="M50" s="12"/>
      <c r="N50" s="12"/>
      <c r="O50" s="25" t="str">
        <f t="shared" si="1"/>
        <v/>
      </c>
      <c r="P50" s="25" t="str">
        <f t="shared" si="2"/>
        <v/>
      </c>
      <c r="Q50" s="25" t="str">
        <f t="shared" si="3"/>
        <v/>
      </c>
      <c r="R50" s="25" t="str">
        <f>IF($E50="","",'Paramètres'!$C$12)</f>
        <v/>
      </c>
      <c r="S50" s="25" t="str">
        <f t="shared" si="4"/>
        <v/>
      </c>
      <c r="T50" s="26" t="str">
        <f t="shared" si="5"/>
        <v/>
      </c>
      <c r="U50" s="27" t="str">
        <f t="shared" si="6"/>
        <v/>
      </c>
      <c r="V50" s="26" t="str">
        <f t="shared" si="7"/>
        <v/>
      </c>
      <c r="W50" s="28" t="str">
        <f>IF($E50="","",IF(S50&lt;0,"Déficitaire",IF(T50&lt;'Paramètres'!$C$14,"Sous objectif","Rentable")))</f>
        <v/>
      </c>
    </row>
    <row r="51" ht="15.75" customHeight="1">
      <c r="A51" s="22"/>
      <c r="B51" s="7"/>
      <c r="C51" s="7"/>
      <c r="D51" s="23"/>
      <c r="E51" s="12"/>
      <c r="F51" s="12"/>
      <c r="G51" s="12"/>
      <c r="H51" s="15"/>
      <c r="I51" s="15"/>
      <c r="J51" s="24">
        <v>2.0</v>
      </c>
      <c r="K51" s="12">
        <f>'Paramètres'!$C$10</f>
        <v>34.54038997</v>
      </c>
      <c r="L51" s="12"/>
      <c r="M51" s="12"/>
      <c r="N51" s="12"/>
      <c r="O51" s="25" t="str">
        <f t="shared" si="1"/>
        <v/>
      </c>
      <c r="P51" s="25" t="str">
        <f t="shared" si="2"/>
        <v/>
      </c>
      <c r="Q51" s="25" t="str">
        <f t="shared" si="3"/>
        <v/>
      </c>
      <c r="R51" s="25" t="str">
        <f>IF($E51="","",'Paramètres'!$C$12)</f>
        <v/>
      </c>
      <c r="S51" s="25" t="str">
        <f t="shared" si="4"/>
        <v/>
      </c>
      <c r="T51" s="26" t="str">
        <f t="shared" si="5"/>
        <v/>
      </c>
      <c r="U51" s="27" t="str">
        <f t="shared" si="6"/>
        <v/>
      </c>
      <c r="V51" s="26" t="str">
        <f t="shared" si="7"/>
        <v/>
      </c>
      <c r="W51" s="28" t="str">
        <f>IF($E51="","",IF(S51&lt;0,"Déficitaire",IF(T51&lt;'Paramètres'!$C$14,"Sous objectif","Rentable")))</f>
        <v/>
      </c>
    </row>
    <row r="52" ht="15.75" customHeight="1">
      <c r="A52" s="22"/>
      <c r="B52" s="7"/>
      <c r="C52" s="7"/>
      <c r="D52" s="23"/>
      <c r="E52" s="12"/>
      <c r="F52" s="12"/>
      <c r="G52" s="12"/>
      <c r="H52" s="15"/>
      <c r="I52" s="15"/>
      <c r="J52" s="24">
        <v>2.0</v>
      </c>
      <c r="K52" s="12">
        <f>'Paramètres'!$C$10</f>
        <v>34.54038997</v>
      </c>
      <c r="L52" s="12"/>
      <c r="M52" s="12"/>
      <c r="N52" s="12"/>
      <c r="O52" s="25" t="str">
        <f t="shared" si="1"/>
        <v/>
      </c>
      <c r="P52" s="25" t="str">
        <f t="shared" si="2"/>
        <v/>
      </c>
      <c r="Q52" s="25" t="str">
        <f t="shared" si="3"/>
        <v/>
      </c>
      <c r="R52" s="25" t="str">
        <f>IF($E52="","",'Paramètres'!$C$12)</f>
        <v/>
      </c>
      <c r="S52" s="25" t="str">
        <f t="shared" si="4"/>
        <v/>
      </c>
      <c r="T52" s="26" t="str">
        <f t="shared" si="5"/>
        <v/>
      </c>
      <c r="U52" s="27" t="str">
        <f t="shared" si="6"/>
        <v/>
      </c>
      <c r="V52" s="26" t="str">
        <f t="shared" si="7"/>
        <v/>
      </c>
      <c r="W52" s="28" t="str">
        <f>IF($E52="","",IF(S52&lt;0,"Déficitaire",IF(T52&lt;'Paramètres'!$C$14,"Sous objectif","Rentable")))</f>
        <v/>
      </c>
    </row>
    <row r="53" ht="15.75" customHeight="1">
      <c r="A53" s="22"/>
      <c r="B53" s="7"/>
      <c r="C53" s="7"/>
      <c r="D53" s="23"/>
      <c r="E53" s="12"/>
      <c r="F53" s="12"/>
      <c r="G53" s="12"/>
      <c r="H53" s="15"/>
      <c r="I53" s="15"/>
      <c r="J53" s="24">
        <v>2.0</v>
      </c>
      <c r="K53" s="12">
        <f>'Paramètres'!$C$10</f>
        <v>34.54038997</v>
      </c>
      <c r="L53" s="12"/>
      <c r="M53" s="12"/>
      <c r="N53" s="12"/>
      <c r="O53" s="25" t="str">
        <f t="shared" si="1"/>
        <v/>
      </c>
      <c r="P53" s="25" t="str">
        <f t="shared" si="2"/>
        <v/>
      </c>
      <c r="Q53" s="25" t="str">
        <f t="shared" si="3"/>
        <v/>
      </c>
      <c r="R53" s="25" t="str">
        <f>IF($E53="","",'Paramètres'!$C$12)</f>
        <v/>
      </c>
      <c r="S53" s="25" t="str">
        <f t="shared" si="4"/>
        <v/>
      </c>
      <c r="T53" s="26" t="str">
        <f t="shared" si="5"/>
        <v/>
      </c>
      <c r="U53" s="27" t="str">
        <f t="shared" si="6"/>
        <v/>
      </c>
      <c r="V53" s="26" t="str">
        <f t="shared" si="7"/>
        <v/>
      </c>
      <c r="W53" s="28" t="str">
        <f>IF($E53="","",IF(S53&lt;0,"Déficitaire",IF(T53&lt;'Paramètres'!$C$14,"Sous objectif","Rentable")))</f>
        <v/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W1"/>
    <mergeCell ref="A2:W2"/>
  </mergeCells>
  <printOptions/>
  <pageMargins bottom="1.0" footer="0.0" header="0.0" left="0.75" right="0.75" top="1.0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6.0"/>
    <col customWidth="1" min="3" max="3" width="18.0"/>
    <col customWidth="1" min="4" max="4" width="4.0"/>
    <col customWidth="1" min="5" max="5" width="46.0"/>
    <col customWidth="1" min="6" max="6" width="18.0"/>
    <col customWidth="1" min="7" max="26" width="8.71"/>
  </cols>
  <sheetData>
    <row r="2" ht="33.75" customHeight="1">
      <c r="B2" s="1" t="s">
        <v>75</v>
      </c>
      <c r="C2" s="2"/>
      <c r="D2" s="2"/>
      <c r="E2" s="2"/>
      <c r="F2" s="3"/>
    </row>
    <row r="4" ht="15.0" customHeight="1">
      <c r="B4" s="29" t="s">
        <v>76</v>
      </c>
      <c r="C4" s="3"/>
      <c r="E4" s="29" t="s">
        <v>77</v>
      </c>
      <c r="F4" s="3"/>
    </row>
    <row r="5">
      <c r="B5" s="30" t="s">
        <v>78</v>
      </c>
      <c r="C5" s="31">
        <f>COUNTA('Suivi chantiers'!A4:A53)</f>
        <v>4</v>
      </c>
      <c r="E5" s="30" t="s">
        <v>79</v>
      </c>
      <c r="F5" s="31">
        <f>COUNTIF('Suivi chantiers'!W4:W53,"Déficitaire")</f>
        <v>1</v>
      </c>
    </row>
    <row r="6">
      <c r="B6" s="30" t="s">
        <v>80</v>
      </c>
      <c r="C6" s="18">
        <f>SUM('Suivi chantiers'!E4:E53)</f>
        <v>40400</v>
      </c>
      <c r="E6" s="30" t="s">
        <v>81</v>
      </c>
      <c r="F6" s="31">
        <f>COUNTIF('Suivi chantiers'!W4:W53,"Sous objectif")</f>
        <v>1</v>
      </c>
    </row>
    <row r="7">
      <c r="B7" s="30" t="s">
        <v>82</v>
      </c>
      <c r="C7" s="18">
        <f>SUM('Suivi chantiers'!S4:S53)</f>
        <v>8859</v>
      </c>
      <c r="E7" s="30" t="s">
        <v>83</v>
      </c>
      <c r="F7" s="32">
        <f>IFERROR((COUNTIF('Suivi chantiers'!W4:W53,"Déficitaire")+COUNTIF('Suivi chantiers'!W4:W53,"Sous objectif"))/COUNTA('Suivi chantiers'!A4:A53),"")</f>
        <v>0.5</v>
      </c>
    </row>
    <row r="8">
      <c r="B8" s="30" t="s">
        <v>84</v>
      </c>
      <c r="C8" s="32">
        <f>IFERROR(SUM('Suivi chantiers'!S4:S53)/SUM('Suivi chantiers'!E4:E53),"")</f>
        <v>0.2192821782</v>
      </c>
      <c r="E8" s="30" t="s">
        <v>85</v>
      </c>
      <c r="F8" s="32">
        <f>IFERROR(SUM('Suivi chantiers'!I4:I53)/SUM('Suivi chantiers'!H4:H53)-1,"")</f>
        <v>0.09302325581</v>
      </c>
    </row>
    <row r="9">
      <c r="B9" s="30" t="s">
        <v>86</v>
      </c>
      <c r="C9" s="18">
        <f>IFERROR(SUM('Suivi chantiers'!S4:S53)/COUNTA('Suivi chantiers'!A4:A53),"")</f>
        <v>2214.75</v>
      </c>
      <c r="E9" s="30" t="s">
        <v>87</v>
      </c>
      <c r="F9" s="18">
        <f>IFERROR(SUM('Suivi chantiers'!N4:N53)/COUNTA('Suivi chantiers'!A4:A53),"")</f>
        <v>227.5</v>
      </c>
    </row>
    <row r="11" ht="15.0" customHeight="1">
      <c r="B11" s="5" t="s">
        <v>88</v>
      </c>
    </row>
    <row r="12">
      <c r="B12" s="11" t="s">
        <v>89</v>
      </c>
      <c r="C12" s="33" t="str">
        <f t="array" ref="C12">IFERROR(INDEX('Suivi chantiers'!A4:A53,MATCH(MAX('Suivi chantiers'!T4:T53),'Suivi chantiers'!T4:T53,0)),"")</f>
        <v>FEN-2401</v>
      </c>
      <c r="E12" s="11" t="s">
        <v>90</v>
      </c>
      <c r="F12" s="34">
        <f>IFERROR(MAX('Suivi chantiers'!T4:T53),"")</f>
        <v>0.3170731707</v>
      </c>
    </row>
    <row r="13">
      <c r="B13" s="11" t="s">
        <v>91</v>
      </c>
      <c r="C13" s="33" t="str">
        <f t="array" ref="C13">IFERROR(INDEX('Suivi chantiers'!A4:A53,MATCH(MIN('Suivi chantiers'!T4:T53),'Suivi chantiers'!T4:T53,0)),"")</f>
        <v>PTE-2402</v>
      </c>
      <c r="E13" s="11" t="s">
        <v>90</v>
      </c>
      <c r="F13" s="34">
        <f>IFERROR(MIN('Suivi chantiers'!T4:T53),"")</f>
        <v>-0.06652173913</v>
      </c>
    </row>
    <row r="15" ht="25.5" customHeight="1">
      <c r="B15" s="9" t="s">
        <v>92</v>
      </c>
      <c r="C15" s="2"/>
      <c r="D15" s="2"/>
      <c r="E15" s="2"/>
      <c r="F15" s="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2:F2"/>
    <mergeCell ref="B4:C4"/>
    <mergeCell ref="E4:F4"/>
    <mergeCell ref="B11:F11"/>
    <mergeCell ref="B15:F15"/>
  </mergeCells>
  <hyperlinks>
    <hyperlink r:id="rId1" ref="B15"/>
  </hyperlinks>
  <printOptions/>
  <pageMargins bottom="1.0" footer="0.0" header="0.0" left="0.75" right="0.75" top="1.0"/>
  <pageSetup paperSize="9" orientation="portrait"/>
  <drawing r:id="rId2"/>
</worksheet>
</file>