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7515" windowHeight="5895" activeTab="1"/>
  </bookViews>
  <sheets>
    <sheet name="NG Pressure Drop - LP" sheetId="2" r:id="rId1"/>
    <sheet name="NG Pressure Drop - HP" sheetId="4" r:id="rId2"/>
    <sheet name="Sheet 3" sheetId="1" r:id="rId3"/>
  </sheets>
  <calcPr calcId="145621"/>
</workbook>
</file>

<file path=xl/calcChain.xml><?xml version="1.0" encoding="utf-8"?>
<calcChain xmlns="http://schemas.openxmlformats.org/spreadsheetml/2006/main">
  <c r="E23" i="4" l="1"/>
  <c r="D23" i="4" l="1"/>
  <c r="D22" i="4"/>
  <c r="E22" i="4"/>
  <c r="D16" i="2" l="1"/>
  <c r="G22" i="4" l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H22" i="4" l="1"/>
  <c r="F38" i="4" l="1"/>
  <c r="C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I18" i="4"/>
  <c r="G18" i="4"/>
  <c r="D38" i="4" s="1"/>
  <c r="I17" i="4"/>
  <c r="G17" i="4"/>
  <c r="I16" i="4"/>
  <c r="G16" i="4"/>
  <c r="I15" i="4"/>
  <c r="G15" i="4"/>
  <c r="I14" i="4"/>
  <c r="G14" i="4"/>
  <c r="I13" i="4"/>
  <c r="G13" i="4"/>
  <c r="G24" i="2"/>
  <c r="G25" i="2"/>
  <c r="G26" i="2"/>
  <c r="G27" i="2"/>
  <c r="G28" i="2"/>
  <c r="G29" i="2"/>
  <c r="G38" i="2"/>
  <c r="D17" i="2"/>
  <c r="D18" i="2"/>
  <c r="G30" i="2"/>
  <c r="G31" i="2"/>
  <c r="G32" i="2"/>
  <c r="G33" i="2"/>
  <c r="G34" i="2"/>
  <c r="G35" i="2"/>
  <c r="G36" i="2"/>
  <c r="G37" i="2"/>
  <c r="G23" i="2"/>
  <c r="G22" i="2"/>
  <c r="E37" i="2"/>
  <c r="E36" i="2"/>
  <c r="E35" i="2"/>
  <c r="E34" i="2"/>
  <c r="E33" i="2"/>
  <c r="E32" i="2"/>
  <c r="E31" i="2"/>
  <c r="E30" i="2"/>
  <c r="E29" i="2"/>
  <c r="E28" i="2"/>
  <c r="E38" i="2"/>
  <c r="E27" i="2"/>
  <c r="E26" i="2"/>
  <c r="E25" i="2"/>
  <c r="E24" i="2"/>
  <c r="E23" i="2"/>
  <c r="E22" i="2"/>
  <c r="F38" i="2"/>
  <c r="D38" i="2"/>
  <c r="C38" i="2"/>
  <c r="I18" i="2"/>
  <c r="G18" i="2"/>
  <c r="I17" i="2"/>
  <c r="G17" i="2"/>
  <c r="I16" i="2"/>
  <c r="G16" i="2"/>
  <c r="I15" i="2"/>
  <c r="G15" i="2"/>
  <c r="I14" i="2"/>
  <c r="G14" i="2"/>
  <c r="I13" i="2"/>
  <c r="G13" i="2"/>
  <c r="A5" i="1"/>
  <c r="A4" i="1"/>
  <c r="D4" i="1"/>
  <c r="D5" i="1"/>
  <c r="D6" i="1"/>
  <c r="D7" i="1"/>
  <c r="D8" i="1"/>
  <c r="D9" i="1"/>
  <c r="D10" i="1"/>
  <c r="D14" i="1"/>
  <c r="E17" i="1"/>
  <c r="H23" i="4" l="1"/>
  <c r="E38" i="4"/>
  <c r="H24" i="4" l="1"/>
  <c r="H26" i="4" l="1"/>
  <c r="H25" i="4"/>
  <c r="H27" i="4" l="1"/>
  <c r="H28" i="4" l="1"/>
  <c r="H29" i="4" l="1"/>
  <c r="H30" i="4" l="1"/>
  <c r="H31" i="4" l="1"/>
  <c r="H32" i="4" l="1"/>
  <c r="H33" i="4" l="1"/>
  <c r="H34" i="4" l="1"/>
  <c r="H35" i="4" l="1"/>
  <c r="H36" i="4" l="1"/>
  <c r="H37" i="4" l="1"/>
  <c r="H38" i="4" s="1"/>
  <c r="G38" i="4"/>
  <c r="D17" i="4" l="1"/>
  <c r="D18" i="4" s="1"/>
  <c r="D19" i="4" s="1"/>
  <c r="D13" i="4"/>
</calcChain>
</file>

<file path=xl/sharedStrings.xml><?xml version="1.0" encoding="utf-8"?>
<sst xmlns="http://schemas.openxmlformats.org/spreadsheetml/2006/main" count="96" uniqueCount="51">
  <si>
    <t>Length in ft</t>
  </si>
  <si>
    <t>pipe dia</t>
  </si>
  <si>
    <t>flow cfh</t>
  </si>
  <si>
    <t>Total pressure drop</t>
  </si>
  <si>
    <t>Incoming pressure at meter</t>
  </si>
  <si>
    <t>Pressure drop at farthest point</t>
  </si>
  <si>
    <t>differential pressure in inch of WC</t>
  </si>
  <si>
    <t>inches of WC</t>
  </si>
  <si>
    <t xml:space="preserve">Natural gas pressure drop calculation for BP WBU FIREHOUSE &amp; SECURITY BUILDING Project </t>
  </si>
  <si>
    <t>Client:</t>
  </si>
  <si>
    <t>Calculated By:</t>
  </si>
  <si>
    <t>Project:</t>
  </si>
  <si>
    <t>Date:</t>
  </si>
  <si>
    <t>Project Number:</t>
  </si>
  <si>
    <t>TOTAL</t>
  </si>
  <si>
    <t>Nominal Size (inches)</t>
  </si>
  <si>
    <t>Internal Diameter
(Inches)</t>
  </si>
  <si>
    <t>Total Developed Load
(CFH):</t>
  </si>
  <si>
    <t>Inlet Pressure:</t>
  </si>
  <si>
    <t>Specific Gravity:</t>
  </si>
  <si>
    <t>Estimated Pressure Drop:</t>
  </si>
  <si>
    <t>Piping Type:</t>
  </si>
  <si>
    <t>Schedule 40 Metalic Pipe</t>
  </si>
  <si>
    <t>Inches of W.C.</t>
  </si>
  <si>
    <t>&lt;2</t>
  </si>
  <si>
    <t>Feet</t>
  </si>
  <si>
    <t>CFH</t>
  </si>
  <si>
    <t>Total Developed Distance:</t>
  </si>
  <si>
    <t>Building NG Piping Parameters</t>
  </si>
  <si>
    <t>NG Flow 
(CFH)</t>
  </si>
  <si>
    <t>Piping Length
(feet)</t>
  </si>
  <si>
    <t>Incoming Pressure at Meter:</t>
  </si>
  <si>
    <t>NATURAL GAS PIPE PRESSURE DROP CALCULATION</t>
  </si>
  <si>
    <t>Segment</t>
  </si>
  <si>
    <t>BP</t>
  </si>
  <si>
    <t>Whiting Firehouse &amp; Security Building</t>
  </si>
  <si>
    <t>RUS - 00211408-A2</t>
  </si>
  <si>
    <t>NPZ</t>
  </si>
  <si>
    <t>Notes:</t>
  </si>
  <si>
    <t>psi</t>
  </si>
  <si>
    <r>
      <t>Total System Pressure Drop:</t>
    </r>
    <r>
      <rPr>
        <b/>
        <vertAlign val="superscript"/>
        <sz val="10"/>
        <rFont val="Arial"/>
        <family val="2"/>
      </rPr>
      <t>1</t>
    </r>
  </si>
  <si>
    <t>2: The table used is from the 2006 IFGC, (Appendix A, Section A.5, Table A.5.1).</t>
  </si>
  <si>
    <r>
      <t>Schedule 40 Steel Pipe Standard Sizes</t>
    </r>
    <r>
      <rPr>
        <vertAlign val="superscript"/>
        <sz val="10"/>
        <rFont val="Arial"/>
        <family val="2"/>
      </rPr>
      <t>2</t>
    </r>
  </si>
  <si>
    <r>
      <t>Pressure Drop
(inches of WC)</t>
    </r>
    <r>
      <rPr>
        <vertAlign val="superscript"/>
        <sz val="10"/>
        <rFont val="Arial"/>
        <family val="2"/>
      </rPr>
      <t>1</t>
    </r>
  </si>
  <si>
    <t>psia</t>
  </si>
  <si>
    <r>
      <t>Final Pressure           (psia)</t>
    </r>
    <r>
      <rPr>
        <vertAlign val="superscript"/>
        <sz val="10"/>
        <rFont val="Arial"/>
        <family val="2"/>
      </rPr>
      <t>1</t>
    </r>
  </si>
  <si>
    <t>Pressure Drop
(psi)</t>
  </si>
  <si>
    <t>Pressure at Furthest Point:</t>
  </si>
  <si>
    <t>1: The pressure drop equation used is from the 2006 IFGC, (Section 402.4, Equation 4-1).  This eqation applies to low pressure applications (less than 1.5 psi).</t>
  </si>
  <si>
    <t>1: The pressure drop equation used is from the 2006 IFGC, (Section 402.4, Equation 4-2).  This eqation applies to high pressure applications (greater than 1.5 psi).</t>
  </si>
  <si>
    <t>Pressure at Outlet of Gas Meter: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</si>
</sst>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0.000"/>
    <numFmt numFmtId="166" formatCode="0.0000"/>
  </numFmts>
  <fonts count="13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28"/>
      <color rgb="FF00960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0" xfId="0" applyFill="1" applyBorder="1"/>
    <xf numFmtId="0" fontId="0" fillId="0" borderId="1" xfId="0" applyFill="1" applyBorder="1"/>
    <xf numFmtId="0" fontId="0" fillId="4" borderId="1" xfId="0" applyFill="1" applyBorder="1"/>
    <xf numFmtId="13" fontId="0" fillId="0" borderId="0" xfId="0" applyNumberFormat="1"/>
    <xf numFmtId="0" fontId="0" fillId="0" borderId="1" xfId="0" applyBorder="1" applyAlignment="1"/>
    <xf numFmtId="0" fontId="0" fillId="3" borderId="0" xfId="0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0" xfId="0" applyFont="1" applyFill="1" applyBorder="1"/>
    <xf numFmtId="2" fontId="3" fillId="3" borderId="1" xfId="0" applyNumberFormat="1" applyFont="1" applyFill="1" applyBorder="1" applyAlignment="1">
      <alignment horizontal="left"/>
    </xf>
    <xf numFmtId="2" fontId="0" fillId="0" borderId="1" xfId="0" applyNumberFormat="1" applyBorder="1" applyAlignment="1"/>
    <xf numFmtId="0" fontId="3" fillId="3" borderId="1" xfId="0" applyFont="1" applyFill="1" applyBorder="1"/>
    <xf numFmtId="0" fontId="3" fillId="0" borderId="1" xfId="0" applyFont="1" applyBorder="1" applyAlignment="1"/>
    <xf numFmtId="0" fontId="8" fillId="3" borderId="1" xfId="0" applyFont="1" applyFill="1" applyBorder="1" applyAlignment="1">
      <alignment horizontal="left"/>
    </xf>
    <xf numFmtId="3" fontId="8" fillId="3" borderId="1" xfId="0" applyNumberFormat="1" applyFont="1" applyFill="1" applyBorder="1" applyAlignment="1">
      <alignment horizontal="left"/>
    </xf>
    <xf numFmtId="165" fontId="0" fillId="5" borderId="1" xfId="0" applyNumberFormat="1" applyFill="1" applyBorder="1" applyAlignment="1">
      <alignment horizontal="left"/>
    </xf>
    <xf numFmtId="13" fontId="0" fillId="5" borderId="1" xfId="0" applyNumberFormat="1" applyFill="1" applyBorder="1" applyAlignment="1">
      <alignment horizontal="right"/>
    </xf>
    <xf numFmtId="1" fontId="0" fillId="0" borderId="1" xfId="0" applyNumberFormat="1" applyBorder="1" applyAlignment="1">
      <alignment vertical="center"/>
    </xf>
    <xf numFmtId="1" fontId="0" fillId="4" borderId="1" xfId="0" applyNumberFormat="1" applyFill="1" applyBorder="1" applyAlignment="1">
      <alignment vertical="center"/>
    </xf>
    <xf numFmtId="0" fontId="0" fillId="0" borderId="0" xfId="0" applyBorder="1"/>
    <xf numFmtId="0" fontId="2" fillId="6" borderId="1" xfId="0" applyFont="1" applyFill="1" applyBorder="1"/>
    <xf numFmtId="0" fontId="3" fillId="0" borderId="1" xfId="0" applyFont="1" applyFill="1" applyBorder="1"/>
    <xf numFmtId="0" fontId="8" fillId="0" borderId="1" xfId="0" applyFont="1" applyFill="1" applyBorder="1"/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9" fillId="3" borderId="0" xfId="0" applyFont="1" applyFill="1" applyBorder="1"/>
    <xf numFmtId="3" fontId="0" fillId="3" borderId="0" xfId="0" applyNumberFormat="1" applyFill="1" applyBorder="1"/>
    <xf numFmtId="0" fontId="0" fillId="3" borderId="2" xfId="0" applyFill="1" applyBorder="1"/>
    <xf numFmtId="0" fontId="0" fillId="3" borderId="3" xfId="0" applyFill="1" applyBorder="1"/>
    <xf numFmtId="0" fontId="9" fillId="3" borderId="0" xfId="0" applyFont="1" applyFill="1" applyBorder="1" applyAlignment="1"/>
    <xf numFmtId="0" fontId="9" fillId="3" borderId="4" xfId="0" applyFont="1" applyFill="1" applyBorder="1" applyAlignment="1"/>
    <xf numFmtId="164" fontId="9" fillId="3" borderId="5" xfId="0" applyNumberFormat="1" applyFont="1" applyFill="1" applyBorder="1" applyAlignment="1">
      <alignment horizontal="left"/>
    </xf>
    <xf numFmtId="0" fontId="9" fillId="3" borderId="2" xfId="0" applyFont="1" applyFill="1" applyBorder="1" applyAlignment="1"/>
    <xf numFmtId="165" fontId="0" fillId="5" borderId="6" xfId="0" applyNumberFormat="1" applyFill="1" applyBorder="1" applyAlignment="1">
      <alignment horizontal="left"/>
    </xf>
    <xf numFmtId="0" fontId="0" fillId="3" borderId="2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3" xfId="0" applyFill="1" applyBorder="1" applyAlignment="1">
      <alignment vertical="center" wrapText="1"/>
    </xf>
    <xf numFmtId="0" fontId="0" fillId="0" borderId="7" xfId="0" applyBorder="1" applyAlignment="1">
      <alignment vertical="center"/>
    </xf>
    <xf numFmtId="0" fontId="9" fillId="3" borderId="3" xfId="0" applyFont="1" applyFill="1" applyBorder="1"/>
    <xf numFmtId="0" fontId="0" fillId="4" borderId="7" xfId="0" applyFill="1" applyBorder="1" applyAlignment="1">
      <alignment vertical="center"/>
    </xf>
    <xf numFmtId="3" fontId="0" fillId="3" borderId="3" xfId="0" applyNumberFormat="1" applyFill="1" applyBorder="1"/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13" xfId="0" applyFill="1" applyBorder="1"/>
    <xf numFmtId="0" fontId="0" fillId="7" borderId="14" xfId="0" applyFill="1" applyBorder="1"/>
    <xf numFmtId="0" fontId="0" fillId="7" borderId="15" xfId="0" applyFill="1" applyBorder="1"/>
    <xf numFmtId="1" fontId="7" fillId="6" borderId="9" xfId="0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/>
    <xf numFmtId="165" fontId="0" fillId="0" borderId="1" xfId="0" applyNumberFormat="1" applyBorder="1" applyAlignment="1">
      <alignment vertical="center"/>
    </xf>
    <xf numFmtId="165" fontId="0" fillId="4" borderId="1" xfId="0" applyNumberFormat="1" applyFill="1" applyBorder="1" applyAlignment="1">
      <alignment vertical="center"/>
    </xf>
    <xf numFmtId="165" fontId="7" fillId="6" borderId="9" xfId="0" applyNumberFormat="1" applyFont="1" applyFill="1" applyBorder="1" applyAlignment="1">
      <alignment horizontal="center" vertical="center"/>
    </xf>
    <xf numFmtId="0" fontId="10" fillId="3" borderId="0" xfId="0" applyFont="1" applyFill="1" applyBorder="1"/>
    <xf numFmtId="0" fontId="10" fillId="3" borderId="3" xfId="0" applyFont="1" applyFill="1" applyBorder="1"/>
    <xf numFmtId="0" fontId="3" fillId="8" borderId="16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166" fontId="9" fillId="0" borderId="6" xfId="0" applyNumberFormat="1" applyFont="1" applyBorder="1"/>
    <xf numFmtId="166" fontId="9" fillId="4" borderId="6" xfId="0" applyNumberFormat="1" applyFont="1" applyFill="1" applyBorder="1"/>
    <xf numFmtId="166" fontId="7" fillId="6" borderId="19" xfId="0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top"/>
    </xf>
    <xf numFmtId="13" fontId="0" fillId="3" borderId="1" xfId="0" applyNumberFormat="1" applyFill="1" applyBorder="1" applyAlignment="1">
      <alignment horizontal="right"/>
    </xf>
    <xf numFmtId="13" fontId="0" fillId="4" borderId="1" xfId="0" applyNumberFormat="1" applyFill="1" applyBorder="1" applyAlignment="1">
      <alignment horizontal="right"/>
    </xf>
    <xf numFmtId="0" fontId="0" fillId="4" borderId="20" xfId="0" applyFill="1" applyBorder="1" applyAlignment="1">
      <alignment vertical="center"/>
    </xf>
    <xf numFmtId="0" fontId="0" fillId="4" borderId="21" xfId="0" applyFill="1" applyBorder="1" applyAlignment="1">
      <alignment vertical="center" wrapText="1"/>
    </xf>
    <xf numFmtId="1" fontId="0" fillId="4" borderId="21" xfId="0" applyNumberFormat="1" applyFill="1" applyBorder="1" applyAlignment="1">
      <alignment vertical="center"/>
    </xf>
    <xf numFmtId="165" fontId="0" fillId="4" borderId="21" xfId="0" applyNumberFormat="1" applyFill="1" applyBorder="1" applyAlignment="1">
      <alignment vertical="center"/>
    </xf>
    <xf numFmtId="0" fontId="0" fillId="4" borderId="21" xfId="0" applyFill="1" applyBorder="1"/>
    <xf numFmtId="0" fontId="7" fillId="6" borderId="22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13" fontId="2" fillId="6" borderId="23" xfId="0" applyNumberFormat="1" applyFont="1" applyFill="1" applyBorder="1" applyAlignment="1">
      <alignment horizontal="right"/>
    </xf>
    <xf numFmtId="165" fontId="7" fillId="6" borderId="23" xfId="0" applyNumberFormat="1" applyFont="1" applyFill="1" applyBorder="1" applyAlignment="1">
      <alignment horizontal="center" vertical="center"/>
    </xf>
    <xf numFmtId="1" fontId="7" fillId="6" borderId="23" xfId="0" applyNumberFormat="1" applyFont="1" applyFill="1" applyBorder="1" applyAlignment="1">
      <alignment horizontal="center" vertical="center"/>
    </xf>
    <xf numFmtId="166" fontId="7" fillId="6" borderId="24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8" borderId="31" xfId="0" applyFont="1" applyFill="1" applyBorder="1" applyAlignment="1">
      <alignment horizontal="center" vertical="center" wrapText="1"/>
    </xf>
    <xf numFmtId="166" fontId="0" fillId="0" borderId="32" xfId="0" applyNumberFormat="1" applyFill="1" applyBorder="1"/>
    <xf numFmtId="2" fontId="0" fillId="0" borderId="0" xfId="0" applyNumberFormat="1"/>
    <xf numFmtId="166" fontId="7" fillId="6" borderId="33" xfId="0" applyNumberFormat="1" applyFont="1" applyFill="1" applyBorder="1" applyAlignment="1">
      <alignment horizontal="center" vertical="center"/>
    </xf>
    <xf numFmtId="166" fontId="0" fillId="4" borderId="32" xfId="0" applyNumberFormat="1" applyFill="1" applyBorder="1"/>
    <xf numFmtId="0" fontId="0" fillId="0" borderId="1" xfId="0" applyBorder="1" applyAlignment="1"/>
    <xf numFmtId="0" fontId="9" fillId="3" borderId="2" xfId="0" applyFont="1" applyFill="1" applyBorder="1" applyAlignment="1"/>
    <xf numFmtId="0" fontId="9" fillId="3" borderId="0" xfId="0" applyFont="1" applyFill="1" applyBorder="1" applyAlignment="1"/>
    <xf numFmtId="0" fontId="2" fillId="6" borderId="34" xfId="0" applyFont="1" applyFill="1" applyBorder="1"/>
    <xf numFmtId="0" fontId="3" fillId="8" borderId="6" xfId="0" applyFont="1" applyFill="1" applyBorder="1" applyAlignment="1">
      <alignment horizontal="center" vertical="center" wrapText="1"/>
    </xf>
    <xf numFmtId="0" fontId="0" fillId="0" borderId="6" xfId="0" applyBorder="1" applyAlignment="1"/>
    <xf numFmtId="0" fontId="3" fillId="8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3" fillId="0" borderId="25" xfId="0" applyFont="1" applyFill="1" applyBorder="1" applyAlignment="1"/>
    <xf numFmtId="0" fontId="0" fillId="0" borderId="26" xfId="0" applyBorder="1" applyAlignment="1"/>
    <xf numFmtId="0" fontId="3" fillId="3" borderId="7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3" borderId="7" xfId="0" applyFont="1" applyFill="1" applyBorder="1" applyAlignment="1"/>
    <xf numFmtId="0" fontId="0" fillId="3" borderId="1" xfId="0" applyFill="1" applyBorder="1" applyAlignment="1"/>
    <xf numFmtId="0" fontId="11" fillId="3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1" fillId="3" borderId="14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12" fillId="3" borderId="28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6" borderId="25" xfId="0" applyFont="1" applyFill="1" applyBorder="1" applyAlignment="1"/>
    <xf numFmtId="0" fontId="9" fillId="3" borderId="2" xfId="0" applyFont="1" applyFill="1" applyBorder="1" applyAlignment="1"/>
    <xf numFmtId="0" fontId="9" fillId="3" borderId="0" xfId="0" applyFont="1" applyFill="1" applyBorder="1" applyAlignment="1"/>
    <xf numFmtId="0" fontId="9" fillId="3" borderId="27" xfId="0" applyFont="1" applyFill="1" applyBorder="1" applyAlignment="1"/>
    <xf numFmtId="0" fontId="3" fillId="8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/>
    <xf numFmtId="0" fontId="0" fillId="0" borderId="32" xfId="0" applyBorder="1" applyAlignment="1"/>
    <xf numFmtId="0" fontId="2" fillId="3" borderId="2" xfId="0" applyFont="1" applyFill="1" applyBorder="1" applyAlignment="1"/>
    <xf numFmtId="0" fontId="0" fillId="3" borderId="0" xfId="0" applyFill="1" applyBorder="1" applyAlignment="1"/>
    <xf numFmtId="166" fontId="3" fillId="3" borderId="1" xfId="0" applyNumberFormat="1" applyFont="1" applyFill="1" applyBorder="1" applyAlignment="1">
      <alignment horizontal="left"/>
    </xf>
    <xf numFmtId="13" fontId="0" fillId="5" borderId="1" xfId="0" applyNumberForma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6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topLeftCell="A7" workbookViewId="0">
      <selection activeCell="B2" sqref="B2:J2"/>
    </sheetView>
  </sheetViews>
  <sheetFormatPr defaultRowHeight="12.75" x14ac:dyDescent="0.2"/>
  <cols>
    <col min="1" max="1" width="3.85546875" customWidth="1"/>
    <col min="2" max="2" width="9.7109375" customWidth="1"/>
    <col min="3" max="3" width="20.42578125" customWidth="1"/>
    <col min="4" max="4" width="12" customWidth="1"/>
    <col min="5" max="5" width="14" customWidth="1"/>
    <col min="6" max="6" width="12.5703125" customWidth="1"/>
    <col min="8" max="8" width="13.85546875" customWidth="1"/>
    <col min="9" max="9" width="14.85546875" customWidth="1"/>
    <col min="10" max="10" width="18.42578125" customWidth="1"/>
    <col min="11" max="11" width="4.5703125" customWidth="1"/>
  </cols>
  <sheetData>
    <row r="1" spans="1:11" ht="13.5" thickBot="1" x14ac:dyDescent="0.25">
      <c r="A1" s="48"/>
      <c r="B1" s="49"/>
      <c r="C1" s="49"/>
      <c r="D1" s="49"/>
      <c r="E1" s="49"/>
      <c r="F1" s="49"/>
      <c r="G1" s="49"/>
      <c r="H1" s="49"/>
      <c r="I1" s="49"/>
      <c r="J1" s="49"/>
      <c r="K1" s="50"/>
    </row>
    <row r="2" spans="1:11" ht="36.75" thickBot="1" x14ac:dyDescent="0.6">
      <c r="A2" s="51"/>
      <c r="B2" s="110" t="s">
        <v>32</v>
      </c>
      <c r="C2" s="111"/>
      <c r="D2" s="111"/>
      <c r="E2" s="111"/>
      <c r="F2" s="111"/>
      <c r="G2" s="111"/>
      <c r="H2" s="111"/>
      <c r="I2" s="111"/>
      <c r="J2" s="112"/>
      <c r="K2" s="52"/>
    </row>
    <row r="3" spans="1:11" x14ac:dyDescent="0.2">
      <c r="A3" s="51"/>
      <c r="B3" s="32"/>
      <c r="C3" s="5"/>
      <c r="D3" s="5"/>
      <c r="E3" s="5"/>
      <c r="F3" s="5"/>
      <c r="G3" s="5"/>
      <c r="H3" s="5"/>
      <c r="I3" s="5"/>
      <c r="J3" s="33"/>
      <c r="K3" s="52"/>
    </row>
    <row r="4" spans="1:11" ht="15" x14ac:dyDescent="0.25">
      <c r="A4" s="51"/>
      <c r="B4" s="114" t="s">
        <v>9</v>
      </c>
      <c r="C4" s="115"/>
      <c r="D4" s="116" t="s">
        <v>34</v>
      </c>
      <c r="E4" s="116"/>
      <c r="F4" s="116"/>
      <c r="G4" s="116"/>
      <c r="H4" s="5"/>
      <c r="I4" s="34" t="s">
        <v>10</v>
      </c>
      <c r="J4" s="35" t="s">
        <v>37</v>
      </c>
      <c r="K4" s="52"/>
    </row>
    <row r="5" spans="1:11" ht="15" x14ac:dyDescent="0.25">
      <c r="A5" s="51"/>
      <c r="B5" s="114" t="s">
        <v>11</v>
      </c>
      <c r="C5" s="115"/>
      <c r="D5" s="116" t="s">
        <v>35</v>
      </c>
      <c r="E5" s="116"/>
      <c r="F5" s="116"/>
      <c r="G5" s="116"/>
      <c r="H5" s="5"/>
      <c r="I5" s="34" t="s">
        <v>12</v>
      </c>
      <c r="J5" s="36">
        <v>41437</v>
      </c>
      <c r="K5" s="52"/>
    </row>
    <row r="6" spans="1:11" ht="15" x14ac:dyDescent="0.25">
      <c r="A6" s="51"/>
      <c r="B6" s="114" t="s">
        <v>13</v>
      </c>
      <c r="C6" s="115"/>
      <c r="D6" s="116" t="s">
        <v>36</v>
      </c>
      <c r="E6" s="116"/>
      <c r="F6" s="116"/>
      <c r="G6" s="116"/>
      <c r="H6" s="5"/>
      <c r="I6" s="5"/>
      <c r="J6" s="33"/>
      <c r="K6" s="52"/>
    </row>
    <row r="7" spans="1:11" ht="15" x14ac:dyDescent="0.25">
      <c r="A7" s="51"/>
      <c r="B7" s="37"/>
      <c r="C7" s="34"/>
      <c r="D7" s="34"/>
      <c r="E7" s="34"/>
      <c r="F7" s="34"/>
      <c r="G7" s="34"/>
      <c r="H7" s="5"/>
      <c r="I7" s="5"/>
      <c r="J7" s="33"/>
      <c r="K7" s="52"/>
    </row>
    <row r="8" spans="1:11" ht="15" x14ac:dyDescent="0.25">
      <c r="A8" s="51"/>
      <c r="B8" s="37"/>
      <c r="C8" s="34"/>
      <c r="D8" s="34"/>
      <c r="E8" s="34"/>
      <c r="F8" s="34"/>
      <c r="G8" s="34"/>
      <c r="H8" s="5"/>
      <c r="I8" s="5"/>
      <c r="J8" s="33"/>
      <c r="K8" s="52"/>
    </row>
    <row r="9" spans="1:11" x14ac:dyDescent="0.2">
      <c r="A9" s="51"/>
      <c r="B9" s="117" t="s">
        <v>28</v>
      </c>
      <c r="C9" s="97"/>
      <c r="D9" s="97"/>
      <c r="E9" s="97"/>
      <c r="F9" s="5"/>
      <c r="G9" s="96" t="s">
        <v>42</v>
      </c>
      <c r="H9" s="97"/>
      <c r="I9" s="97"/>
      <c r="J9" s="95"/>
      <c r="K9" s="52"/>
    </row>
    <row r="10" spans="1:11" ht="15" customHeight="1" x14ac:dyDescent="0.2">
      <c r="A10" s="51"/>
      <c r="B10" s="100" t="s">
        <v>17</v>
      </c>
      <c r="C10" s="101"/>
      <c r="D10" s="18">
        <v>2160</v>
      </c>
      <c r="E10" s="16" t="s">
        <v>26</v>
      </c>
      <c r="F10" s="10"/>
      <c r="G10" s="96" t="s">
        <v>15</v>
      </c>
      <c r="H10" s="96" t="s">
        <v>16</v>
      </c>
      <c r="I10" s="96" t="s">
        <v>15</v>
      </c>
      <c r="J10" s="94" t="s">
        <v>16</v>
      </c>
      <c r="K10" s="52"/>
    </row>
    <row r="11" spans="1:11" ht="15" customHeight="1" x14ac:dyDescent="0.2">
      <c r="A11" s="51"/>
      <c r="B11" s="102" t="s">
        <v>27</v>
      </c>
      <c r="C11" s="103"/>
      <c r="D11" s="17">
        <v>150</v>
      </c>
      <c r="E11" s="16" t="s">
        <v>25</v>
      </c>
      <c r="F11" s="5"/>
      <c r="G11" s="97"/>
      <c r="H11" s="97"/>
      <c r="I11" s="97"/>
      <c r="J11" s="95"/>
      <c r="K11" s="52"/>
    </row>
    <row r="12" spans="1:11" ht="15" customHeight="1" x14ac:dyDescent="0.2">
      <c r="A12" s="51"/>
      <c r="B12" s="102" t="s">
        <v>18</v>
      </c>
      <c r="C12" s="103"/>
      <c r="D12" s="11" t="s">
        <v>24</v>
      </c>
      <c r="E12" s="15" t="s">
        <v>39</v>
      </c>
      <c r="F12" s="5"/>
      <c r="G12" s="97"/>
      <c r="H12" s="97"/>
      <c r="I12" s="97"/>
      <c r="J12" s="95"/>
      <c r="K12" s="52"/>
    </row>
    <row r="13" spans="1:11" ht="15" customHeight="1" x14ac:dyDescent="0.2">
      <c r="A13" s="51"/>
      <c r="B13" s="102" t="s">
        <v>20</v>
      </c>
      <c r="C13" s="103"/>
      <c r="D13" s="11">
        <v>0.5</v>
      </c>
      <c r="E13" s="15" t="s">
        <v>23</v>
      </c>
      <c r="F13" s="5"/>
      <c r="G13" s="20">
        <f>1/4</f>
        <v>0.25</v>
      </c>
      <c r="H13" s="19">
        <v>0.36399999999999999</v>
      </c>
      <c r="I13" s="20">
        <f>1+1/2</f>
        <v>1.5</v>
      </c>
      <c r="J13" s="38">
        <v>1.61</v>
      </c>
      <c r="K13" s="52"/>
    </row>
    <row r="14" spans="1:11" ht="15" customHeight="1" x14ac:dyDescent="0.2">
      <c r="A14" s="51"/>
      <c r="B14" s="102" t="s">
        <v>19</v>
      </c>
      <c r="C14" s="103"/>
      <c r="D14" s="13">
        <v>0.6</v>
      </c>
      <c r="E14" s="14"/>
      <c r="F14" s="23"/>
      <c r="G14" s="20">
        <f>3/8</f>
        <v>0.375</v>
      </c>
      <c r="H14" s="19">
        <v>0.49299999999999999</v>
      </c>
      <c r="I14" s="20">
        <f>2</f>
        <v>2</v>
      </c>
      <c r="J14" s="38">
        <v>2.0670000000000002</v>
      </c>
      <c r="K14" s="52"/>
    </row>
    <row r="15" spans="1:11" ht="15" customHeight="1" x14ac:dyDescent="0.2">
      <c r="A15" s="51"/>
      <c r="B15" s="102" t="s">
        <v>21</v>
      </c>
      <c r="C15" s="103"/>
      <c r="D15" s="11" t="s">
        <v>22</v>
      </c>
      <c r="E15" s="9"/>
      <c r="F15" s="5"/>
      <c r="G15" s="20">
        <f>1/2</f>
        <v>0.5</v>
      </c>
      <c r="H15" s="19">
        <v>0.622</v>
      </c>
      <c r="I15" s="20">
        <f>2+1/2</f>
        <v>2.5</v>
      </c>
      <c r="J15" s="38">
        <v>2.4689999999999999</v>
      </c>
      <c r="K15" s="52"/>
    </row>
    <row r="16" spans="1:11" x14ac:dyDescent="0.2">
      <c r="A16" s="51"/>
      <c r="B16" s="98" t="s">
        <v>31</v>
      </c>
      <c r="C16" s="99"/>
      <c r="D16" s="26">
        <f>27.7</f>
        <v>27.7</v>
      </c>
      <c r="E16" s="25" t="s">
        <v>23</v>
      </c>
      <c r="F16" s="12"/>
      <c r="G16" s="20">
        <f>3/4</f>
        <v>0.75</v>
      </c>
      <c r="H16" s="19">
        <v>0.82399999999999995</v>
      </c>
      <c r="I16" s="20">
        <f>3</f>
        <v>3</v>
      </c>
      <c r="J16" s="38">
        <v>3.0680000000000001</v>
      </c>
      <c r="K16" s="52"/>
    </row>
    <row r="17" spans="1:11" ht="14.25" x14ac:dyDescent="0.2">
      <c r="A17" s="51"/>
      <c r="B17" s="113" t="s">
        <v>40</v>
      </c>
      <c r="C17" s="99"/>
      <c r="D17" s="57">
        <f>G38</f>
        <v>0.26127466147697642</v>
      </c>
      <c r="E17" s="24" t="s">
        <v>23</v>
      </c>
      <c r="F17" s="12"/>
      <c r="G17" s="20">
        <f>1</f>
        <v>1</v>
      </c>
      <c r="H17" s="19">
        <v>1.0489999999999999</v>
      </c>
      <c r="I17" s="20">
        <f>3+1/2</f>
        <v>3.5</v>
      </c>
      <c r="J17" s="38">
        <v>3.548</v>
      </c>
      <c r="K17" s="52"/>
    </row>
    <row r="18" spans="1:11" x14ac:dyDescent="0.2">
      <c r="A18" s="51"/>
      <c r="B18" s="113" t="s">
        <v>47</v>
      </c>
      <c r="C18" s="99"/>
      <c r="D18" s="57">
        <f>D16-D17</f>
        <v>27.438725338523025</v>
      </c>
      <c r="E18" s="24" t="s">
        <v>23</v>
      </c>
      <c r="F18" s="12"/>
      <c r="G18" s="20">
        <f>1+1/4</f>
        <v>1.25</v>
      </c>
      <c r="H18" s="19">
        <v>1.38</v>
      </c>
      <c r="I18" s="20">
        <f>4</f>
        <v>4</v>
      </c>
      <c r="J18" s="38">
        <v>4.0259999999999998</v>
      </c>
      <c r="K18" s="52"/>
    </row>
    <row r="19" spans="1:11" x14ac:dyDescent="0.2">
      <c r="A19" s="51"/>
      <c r="B19" s="32"/>
      <c r="C19" s="5"/>
      <c r="D19" s="5"/>
      <c r="E19" s="5"/>
      <c r="F19" s="5"/>
      <c r="G19" s="5"/>
      <c r="H19" s="5"/>
      <c r="I19" s="5"/>
      <c r="J19" s="33"/>
      <c r="K19" s="52"/>
    </row>
    <row r="20" spans="1:11" ht="13.5" thickBot="1" x14ac:dyDescent="0.25">
      <c r="A20" s="51"/>
      <c r="B20" s="39"/>
      <c r="C20" s="40"/>
      <c r="D20" s="5"/>
      <c r="E20" s="5"/>
      <c r="F20" s="5"/>
      <c r="G20" s="5"/>
      <c r="H20" s="5"/>
      <c r="I20" s="5"/>
      <c r="J20" s="33"/>
      <c r="K20" s="52"/>
    </row>
    <row r="21" spans="1:11" ht="52.5" x14ac:dyDescent="0.2">
      <c r="A21" s="51"/>
      <c r="B21" s="63" t="s">
        <v>33</v>
      </c>
      <c r="C21" s="64" t="s">
        <v>30</v>
      </c>
      <c r="D21" s="64" t="s">
        <v>15</v>
      </c>
      <c r="E21" s="64" t="s">
        <v>16</v>
      </c>
      <c r="F21" s="64" t="s">
        <v>29</v>
      </c>
      <c r="G21" s="65" t="s">
        <v>43</v>
      </c>
      <c r="H21" s="29"/>
      <c r="I21" s="29"/>
      <c r="J21" s="41"/>
      <c r="K21" s="52"/>
    </row>
    <row r="22" spans="1:11" ht="15" x14ac:dyDescent="0.25">
      <c r="A22" s="51"/>
      <c r="B22" s="42">
        <v>1</v>
      </c>
      <c r="C22" s="27">
        <v>67</v>
      </c>
      <c r="D22" s="21">
        <v>3</v>
      </c>
      <c r="E22" s="58">
        <f>J16</f>
        <v>3.0680000000000001</v>
      </c>
      <c r="F22" s="6">
        <v>2160</v>
      </c>
      <c r="G22" s="66">
        <f>(POWER(F22,1.8484))*(C22*(0.604667/1653633))/(POWER(E22, 4.8484))</f>
        <v>0.15562764609965515</v>
      </c>
      <c r="H22" s="30"/>
      <c r="I22" s="30"/>
      <c r="J22" s="43"/>
      <c r="K22" s="52"/>
    </row>
    <row r="23" spans="1:11" ht="15" x14ac:dyDescent="0.25">
      <c r="A23" s="51"/>
      <c r="B23" s="44">
        <v>2</v>
      </c>
      <c r="C23" s="28">
        <v>83</v>
      </c>
      <c r="D23" s="22">
        <v>3</v>
      </c>
      <c r="E23" s="59">
        <f>J16</f>
        <v>3.0680000000000001</v>
      </c>
      <c r="F23" s="7">
        <v>1560</v>
      </c>
      <c r="G23" s="67">
        <f>(POWER(F23,1.8484))*(C23*(0.604667/1653633))/(POWER(E23, 4.8484))</f>
        <v>0.10564701537732125</v>
      </c>
      <c r="H23" s="30"/>
      <c r="I23" s="30"/>
      <c r="J23" s="43"/>
      <c r="K23" s="52"/>
    </row>
    <row r="24" spans="1:11" ht="15" x14ac:dyDescent="0.25">
      <c r="A24" s="51"/>
      <c r="B24" s="42">
        <v>3</v>
      </c>
      <c r="C24" s="27">
        <v>0</v>
      </c>
      <c r="D24" s="21">
        <v>1</v>
      </c>
      <c r="E24" s="58">
        <f>H17</f>
        <v>1.0489999999999999</v>
      </c>
      <c r="F24" s="6"/>
      <c r="G24" s="66">
        <f t="shared" ref="G24:G37" si="0">(POWER(F24,1.8484))*(C24*(0.604667/1653633))/(POWER(E24, 4.8484))</f>
        <v>0</v>
      </c>
      <c r="H24" s="30"/>
      <c r="I24" s="30"/>
      <c r="J24" s="43"/>
      <c r="K24" s="52"/>
    </row>
    <row r="25" spans="1:11" ht="15" x14ac:dyDescent="0.25">
      <c r="A25" s="51"/>
      <c r="B25" s="44">
        <v>4</v>
      </c>
      <c r="C25" s="28">
        <v>0</v>
      </c>
      <c r="D25" s="22">
        <v>1</v>
      </c>
      <c r="E25" s="59">
        <f>H17</f>
        <v>1.0489999999999999</v>
      </c>
      <c r="F25" s="7"/>
      <c r="G25" s="67">
        <f t="shared" si="0"/>
        <v>0</v>
      </c>
      <c r="H25" s="30"/>
      <c r="I25" s="30"/>
      <c r="J25" s="43"/>
      <c r="K25" s="52"/>
    </row>
    <row r="26" spans="1:11" ht="15" x14ac:dyDescent="0.25">
      <c r="A26" s="51"/>
      <c r="B26" s="42">
        <v>5</v>
      </c>
      <c r="C26" s="27">
        <v>0</v>
      </c>
      <c r="D26" s="21">
        <v>1</v>
      </c>
      <c r="E26" s="58">
        <f>H17</f>
        <v>1.0489999999999999</v>
      </c>
      <c r="F26" s="6"/>
      <c r="G26" s="66">
        <f t="shared" si="0"/>
        <v>0</v>
      </c>
      <c r="H26" s="30"/>
      <c r="I26" s="30"/>
      <c r="J26" s="43"/>
      <c r="K26" s="52"/>
    </row>
    <row r="27" spans="1:11" ht="15" x14ac:dyDescent="0.25">
      <c r="A27" s="51"/>
      <c r="B27" s="44">
        <v>6</v>
      </c>
      <c r="C27" s="28">
        <v>0</v>
      </c>
      <c r="D27" s="22">
        <v>1</v>
      </c>
      <c r="E27" s="59">
        <f>H17</f>
        <v>1.0489999999999999</v>
      </c>
      <c r="F27" s="7"/>
      <c r="G27" s="67">
        <f t="shared" si="0"/>
        <v>0</v>
      </c>
      <c r="H27" s="31"/>
      <c r="I27" s="31"/>
      <c r="J27" s="45"/>
      <c r="K27" s="52"/>
    </row>
    <row r="28" spans="1:11" ht="15" x14ac:dyDescent="0.25">
      <c r="A28" s="51"/>
      <c r="B28" s="42">
        <v>7</v>
      </c>
      <c r="C28" s="27">
        <v>0</v>
      </c>
      <c r="D28" s="21">
        <v>1</v>
      </c>
      <c r="E28" s="58">
        <f>H17</f>
        <v>1.0489999999999999</v>
      </c>
      <c r="F28" s="6"/>
      <c r="G28" s="66">
        <f t="shared" si="0"/>
        <v>0</v>
      </c>
      <c r="H28" s="31"/>
      <c r="I28" s="31"/>
      <c r="J28" s="45"/>
      <c r="K28" s="52"/>
    </row>
    <row r="29" spans="1:11" ht="15" x14ac:dyDescent="0.25">
      <c r="A29" s="51"/>
      <c r="B29" s="44">
        <v>8</v>
      </c>
      <c r="C29" s="28">
        <v>0</v>
      </c>
      <c r="D29" s="22">
        <v>1</v>
      </c>
      <c r="E29" s="59">
        <f>H17</f>
        <v>1.0489999999999999</v>
      </c>
      <c r="F29" s="7"/>
      <c r="G29" s="67">
        <f t="shared" si="0"/>
        <v>0</v>
      </c>
      <c r="H29" s="31"/>
      <c r="I29" s="31"/>
      <c r="J29" s="45"/>
      <c r="K29" s="52"/>
    </row>
    <row r="30" spans="1:11" ht="15" x14ac:dyDescent="0.25">
      <c r="A30" s="51"/>
      <c r="B30" s="42">
        <v>9</v>
      </c>
      <c r="C30" s="27">
        <v>0</v>
      </c>
      <c r="D30" s="21">
        <v>1</v>
      </c>
      <c r="E30" s="58">
        <f>H17</f>
        <v>1.0489999999999999</v>
      </c>
      <c r="F30" s="6"/>
      <c r="G30" s="66">
        <f t="shared" si="0"/>
        <v>0</v>
      </c>
      <c r="H30" s="31"/>
      <c r="I30" s="31"/>
      <c r="J30" s="45"/>
      <c r="K30" s="52"/>
    </row>
    <row r="31" spans="1:11" ht="15" x14ac:dyDescent="0.25">
      <c r="A31" s="51"/>
      <c r="B31" s="44">
        <v>10</v>
      </c>
      <c r="C31" s="28">
        <v>0</v>
      </c>
      <c r="D31" s="22">
        <v>1</v>
      </c>
      <c r="E31" s="59">
        <f>H17</f>
        <v>1.0489999999999999</v>
      </c>
      <c r="F31" s="7"/>
      <c r="G31" s="67">
        <f t="shared" si="0"/>
        <v>0</v>
      </c>
      <c r="H31" s="31"/>
      <c r="I31" s="31"/>
      <c r="J31" s="45"/>
      <c r="K31" s="52"/>
    </row>
    <row r="32" spans="1:11" ht="15" x14ac:dyDescent="0.25">
      <c r="A32" s="51"/>
      <c r="B32" s="42">
        <v>11</v>
      </c>
      <c r="C32" s="27">
        <v>0</v>
      </c>
      <c r="D32" s="21">
        <v>1</v>
      </c>
      <c r="E32" s="58">
        <f>H17</f>
        <v>1.0489999999999999</v>
      </c>
      <c r="F32" s="6"/>
      <c r="G32" s="66">
        <f t="shared" si="0"/>
        <v>0</v>
      </c>
      <c r="H32" s="31"/>
      <c r="I32" s="31"/>
      <c r="J32" s="45"/>
      <c r="K32" s="52"/>
    </row>
    <row r="33" spans="1:11" ht="15" x14ac:dyDescent="0.25">
      <c r="A33" s="51"/>
      <c r="B33" s="44">
        <v>12</v>
      </c>
      <c r="C33" s="28">
        <v>0</v>
      </c>
      <c r="D33" s="22">
        <v>1</v>
      </c>
      <c r="E33" s="59">
        <f>H17</f>
        <v>1.0489999999999999</v>
      </c>
      <c r="F33" s="7"/>
      <c r="G33" s="67">
        <f t="shared" si="0"/>
        <v>0</v>
      </c>
      <c r="H33" s="31"/>
      <c r="I33" s="31"/>
      <c r="J33" s="45"/>
      <c r="K33" s="52"/>
    </row>
    <row r="34" spans="1:11" ht="15" x14ac:dyDescent="0.25">
      <c r="A34" s="51"/>
      <c r="B34" s="42">
        <v>13</v>
      </c>
      <c r="C34" s="27">
        <v>0</v>
      </c>
      <c r="D34" s="21">
        <v>1</v>
      </c>
      <c r="E34" s="58">
        <f>H17</f>
        <v>1.0489999999999999</v>
      </c>
      <c r="F34" s="6"/>
      <c r="G34" s="66">
        <f t="shared" si="0"/>
        <v>0</v>
      </c>
      <c r="H34" s="31"/>
      <c r="I34" s="31"/>
      <c r="J34" s="45"/>
      <c r="K34" s="52"/>
    </row>
    <row r="35" spans="1:11" ht="15" x14ac:dyDescent="0.25">
      <c r="A35" s="51"/>
      <c r="B35" s="44">
        <v>14</v>
      </c>
      <c r="C35" s="28">
        <v>0</v>
      </c>
      <c r="D35" s="22">
        <v>1</v>
      </c>
      <c r="E35" s="59">
        <f>H17</f>
        <v>1.0489999999999999</v>
      </c>
      <c r="F35" s="7"/>
      <c r="G35" s="67">
        <f t="shared" si="0"/>
        <v>0</v>
      </c>
      <c r="H35" s="31"/>
      <c r="I35" s="31"/>
      <c r="J35" s="45"/>
      <c r="K35" s="52"/>
    </row>
    <row r="36" spans="1:11" ht="15" x14ac:dyDescent="0.25">
      <c r="A36" s="51"/>
      <c r="B36" s="42">
        <v>15</v>
      </c>
      <c r="C36" s="27">
        <v>0</v>
      </c>
      <c r="D36" s="21">
        <v>1</v>
      </c>
      <c r="E36" s="58">
        <f>H17</f>
        <v>1.0489999999999999</v>
      </c>
      <c r="F36" s="6"/>
      <c r="G36" s="66">
        <f t="shared" si="0"/>
        <v>0</v>
      </c>
      <c r="H36" s="31"/>
      <c r="I36" s="31"/>
      <c r="J36" s="45"/>
      <c r="K36" s="52"/>
    </row>
    <row r="37" spans="1:11" ht="15" x14ac:dyDescent="0.25">
      <c r="A37" s="51"/>
      <c r="B37" s="44">
        <v>16</v>
      </c>
      <c r="C37" s="28">
        <v>0</v>
      </c>
      <c r="D37" s="22">
        <v>1</v>
      </c>
      <c r="E37" s="59">
        <f>H17</f>
        <v>1.0489999999999999</v>
      </c>
      <c r="F37" s="7"/>
      <c r="G37" s="67">
        <f t="shared" si="0"/>
        <v>0</v>
      </c>
      <c r="H37" s="31"/>
      <c r="I37" s="31"/>
      <c r="J37" s="45"/>
      <c r="K37" s="52"/>
    </row>
    <row r="38" spans="1:11" ht="15.75" thickBot="1" x14ac:dyDescent="0.3">
      <c r="A38" s="51"/>
      <c r="B38" s="46" t="s">
        <v>14</v>
      </c>
      <c r="C38" s="47">
        <f>SUM(C22:C37)</f>
        <v>150</v>
      </c>
      <c r="D38" s="56">
        <f>MAX(D22:D37)</f>
        <v>3</v>
      </c>
      <c r="E38" s="60">
        <f>MAX(E22:E37)</f>
        <v>3.0680000000000001</v>
      </c>
      <c r="F38" s="56">
        <f>MAX(F22:F37)</f>
        <v>2160</v>
      </c>
      <c r="G38" s="68">
        <f>SUM(G22:G37)</f>
        <v>0.26127466147697642</v>
      </c>
      <c r="H38" s="61"/>
      <c r="I38" s="61"/>
      <c r="J38" s="62"/>
      <c r="K38" s="52"/>
    </row>
    <row r="39" spans="1:11" ht="27" customHeight="1" x14ac:dyDescent="0.2">
      <c r="A39" s="51"/>
      <c r="B39" s="70" t="s">
        <v>38</v>
      </c>
      <c r="C39" s="104" t="s">
        <v>48</v>
      </c>
      <c r="D39" s="105"/>
      <c r="E39" s="105"/>
      <c r="F39" s="105"/>
      <c r="G39" s="105"/>
      <c r="H39" s="105"/>
      <c r="I39" s="105"/>
      <c r="J39" s="106"/>
      <c r="K39" s="52"/>
    </row>
    <row r="40" spans="1:11" ht="15.75" thickBot="1" x14ac:dyDescent="0.25">
      <c r="A40" s="51"/>
      <c r="B40" s="69"/>
      <c r="C40" s="107" t="s">
        <v>41</v>
      </c>
      <c r="D40" s="108"/>
      <c r="E40" s="108"/>
      <c r="F40" s="108"/>
      <c r="G40" s="108"/>
      <c r="H40" s="108"/>
      <c r="I40" s="108"/>
      <c r="J40" s="109"/>
      <c r="K40" s="52"/>
    </row>
    <row r="41" spans="1:11" ht="13.5" thickBot="1" x14ac:dyDescent="0.25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5"/>
    </row>
    <row r="47" spans="1:11" x14ac:dyDescent="0.2">
      <c r="B47" s="8"/>
    </row>
    <row r="48" spans="1:11" x14ac:dyDescent="0.2">
      <c r="B48" s="8"/>
    </row>
    <row r="49" spans="2:2" x14ac:dyDescent="0.2">
      <c r="B49" s="8"/>
    </row>
    <row r="50" spans="2:2" x14ac:dyDescent="0.2">
      <c r="B50" s="8"/>
    </row>
    <row r="51" spans="2:2" x14ac:dyDescent="0.2">
      <c r="B51" s="8"/>
    </row>
    <row r="52" spans="2:2" x14ac:dyDescent="0.2">
      <c r="B52" s="8"/>
    </row>
    <row r="53" spans="2:2" x14ac:dyDescent="0.2">
      <c r="B53" s="8"/>
    </row>
    <row r="54" spans="2:2" x14ac:dyDescent="0.2">
      <c r="B54" s="8"/>
    </row>
    <row r="55" spans="2:2" x14ac:dyDescent="0.2">
      <c r="B55" s="8"/>
    </row>
    <row r="56" spans="2:2" x14ac:dyDescent="0.2">
      <c r="B56" s="8"/>
    </row>
    <row r="57" spans="2:2" x14ac:dyDescent="0.2">
      <c r="B57" s="8"/>
    </row>
    <row r="58" spans="2:2" x14ac:dyDescent="0.2">
      <c r="B58" s="8"/>
    </row>
    <row r="59" spans="2:2" x14ac:dyDescent="0.2">
      <c r="B59" s="8"/>
    </row>
    <row r="60" spans="2:2" x14ac:dyDescent="0.2">
      <c r="B60" s="8"/>
    </row>
    <row r="61" spans="2:2" x14ac:dyDescent="0.2">
      <c r="B61" s="8"/>
    </row>
    <row r="62" spans="2:2" x14ac:dyDescent="0.2">
      <c r="B62" s="8"/>
    </row>
  </sheetData>
  <mergeCells count="24">
    <mergeCell ref="C39:J39"/>
    <mergeCell ref="C40:J40"/>
    <mergeCell ref="B2:J2"/>
    <mergeCell ref="B17:C17"/>
    <mergeCell ref="B18:C18"/>
    <mergeCell ref="B11:C11"/>
    <mergeCell ref="B12:C12"/>
    <mergeCell ref="B13:C13"/>
    <mergeCell ref="B4:C4"/>
    <mergeCell ref="D4:G4"/>
    <mergeCell ref="B5:C5"/>
    <mergeCell ref="D5:G5"/>
    <mergeCell ref="B9:E9"/>
    <mergeCell ref="G9:J9"/>
    <mergeCell ref="B6:C6"/>
    <mergeCell ref="D6:G6"/>
    <mergeCell ref="J10:J12"/>
    <mergeCell ref="G10:G12"/>
    <mergeCell ref="H10:H12"/>
    <mergeCell ref="I10:I12"/>
    <mergeCell ref="B16:C16"/>
    <mergeCell ref="B10:C10"/>
    <mergeCell ref="B14:C14"/>
    <mergeCell ref="B15:C15"/>
  </mergeCells>
  <phoneticPr fontId="1" type="noConversion"/>
  <pageMargins left="0.75" right="0.75" top="1" bottom="1" header="0.5" footer="0.5"/>
  <pageSetup scale="71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workbookViewId="0">
      <selection activeCell="J27" sqref="J27"/>
    </sheetView>
  </sheetViews>
  <sheetFormatPr defaultRowHeight="12.75" x14ac:dyDescent="0.2"/>
  <cols>
    <col min="1" max="1" width="3.85546875" customWidth="1"/>
    <col min="2" max="2" width="9.7109375" customWidth="1"/>
    <col min="3" max="3" width="20.42578125" customWidth="1"/>
    <col min="4" max="4" width="12" customWidth="1"/>
    <col min="5" max="5" width="14" customWidth="1"/>
    <col min="6" max="6" width="12.5703125" customWidth="1"/>
    <col min="7" max="8" width="13.85546875" customWidth="1"/>
    <col min="9" max="9" width="14.85546875" customWidth="1"/>
    <col min="10" max="10" width="18.42578125" customWidth="1"/>
    <col min="11" max="11" width="4.5703125" customWidth="1"/>
    <col min="13" max="13" width="16.7109375" bestFit="1" customWidth="1"/>
  </cols>
  <sheetData>
    <row r="1" spans="1:14" ht="13.5" thickBot="1" x14ac:dyDescent="0.25">
      <c r="A1" s="48"/>
      <c r="B1" s="49"/>
      <c r="C1" s="49"/>
      <c r="D1" s="49"/>
      <c r="E1" s="49"/>
      <c r="F1" s="49"/>
      <c r="G1" s="49"/>
      <c r="H1" s="49"/>
      <c r="I1" s="49"/>
      <c r="J1" s="49"/>
      <c r="K1" s="50"/>
    </row>
    <row r="2" spans="1:14" ht="36.75" thickBot="1" x14ac:dyDescent="0.6">
      <c r="A2" s="51"/>
      <c r="B2" s="110" t="s">
        <v>32</v>
      </c>
      <c r="C2" s="111"/>
      <c r="D2" s="111"/>
      <c r="E2" s="111"/>
      <c r="F2" s="111"/>
      <c r="G2" s="111"/>
      <c r="H2" s="111"/>
      <c r="I2" s="111"/>
      <c r="J2" s="112"/>
      <c r="K2" s="52"/>
    </row>
    <row r="3" spans="1:14" x14ac:dyDescent="0.2">
      <c r="A3" s="51"/>
      <c r="B3" s="32"/>
      <c r="C3" s="5"/>
      <c r="D3" s="5"/>
      <c r="E3" s="5"/>
      <c r="F3" s="5"/>
      <c r="G3" s="5"/>
      <c r="H3" s="5"/>
      <c r="I3" s="5"/>
      <c r="J3" s="33"/>
      <c r="K3" s="52"/>
    </row>
    <row r="4" spans="1:14" ht="15" x14ac:dyDescent="0.25">
      <c r="A4" s="51"/>
      <c r="B4" s="114" t="s">
        <v>9</v>
      </c>
      <c r="C4" s="115"/>
      <c r="D4" s="116"/>
      <c r="E4" s="116"/>
      <c r="F4" s="116"/>
      <c r="G4" s="116"/>
      <c r="H4" s="5"/>
      <c r="I4" s="92" t="s">
        <v>10</v>
      </c>
      <c r="J4" s="35"/>
      <c r="K4" s="52"/>
    </row>
    <row r="5" spans="1:14" ht="15" x14ac:dyDescent="0.25">
      <c r="A5" s="51"/>
      <c r="B5" s="114" t="s">
        <v>11</v>
      </c>
      <c r="C5" s="115"/>
      <c r="D5" s="116"/>
      <c r="E5" s="116"/>
      <c r="F5" s="116"/>
      <c r="G5" s="116"/>
      <c r="H5" s="5"/>
      <c r="I5" s="92" t="s">
        <v>12</v>
      </c>
      <c r="J5" s="36"/>
      <c r="K5" s="52"/>
    </row>
    <row r="6" spans="1:14" ht="15" x14ac:dyDescent="0.25">
      <c r="A6" s="51"/>
      <c r="B6" s="114" t="s">
        <v>13</v>
      </c>
      <c r="C6" s="115"/>
      <c r="D6" s="116"/>
      <c r="E6" s="116"/>
      <c r="F6" s="116"/>
      <c r="G6" s="116"/>
      <c r="H6" s="5"/>
      <c r="I6" s="5"/>
      <c r="J6" s="33"/>
      <c r="K6" s="52"/>
    </row>
    <row r="7" spans="1:14" ht="15" x14ac:dyDescent="0.25">
      <c r="A7" s="51"/>
      <c r="B7" s="91"/>
      <c r="C7" s="92"/>
      <c r="D7" s="92"/>
      <c r="E7" s="92"/>
      <c r="F7" s="92"/>
      <c r="G7" s="92"/>
      <c r="H7" s="5"/>
      <c r="I7" s="5"/>
      <c r="J7" s="33"/>
      <c r="K7" s="52"/>
    </row>
    <row r="8" spans="1:14" ht="15" x14ac:dyDescent="0.25">
      <c r="A8" s="51"/>
      <c r="B8" s="91"/>
      <c r="C8" s="92"/>
      <c r="D8" s="92"/>
      <c r="E8" s="92"/>
      <c r="F8" s="92"/>
      <c r="G8" s="92"/>
      <c r="H8" s="5"/>
      <c r="I8" s="5"/>
      <c r="J8" s="33"/>
      <c r="K8" s="52"/>
    </row>
    <row r="9" spans="1:14" x14ac:dyDescent="0.2">
      <c r="A9" s="51"/>
      <c r="B9" s="117" t="s">
        <v>28</v>
      </c>
      <c r="C9" s="97"/>
      <c r="D9" s="97"/>
      <c r="E9" s="97"/>
      <c r="F9" s="5"/>
      <c r="G9" s="96" t="s">
        <v>42</v>
      </c>
      <c r="H9" s="97"/>
      <c r="I9" s="97"/>
      <c r="J9" s="95"/>
      <c r="K9" s="52"/>
    </row>
    <row r="10" spans="1:14" ht="15" customHeight="1" x14ac:dyDescent="0.2">
      <c r="A10" s="51"/>
      <c r="B10" s="100" t="s">
        <v>17</v>
      </c>
      <c r="C10" s="101"/>
      <c r="D10" s="18">
        <v>2160</v>
      </c>
      <c r="E10" s="16" t="s">
        <v>26</v>
      </c>
      <c r="F10" s="10"/>
      <c r="G10" s="96" t="s">
        <v>15</v>
      </c>
      <c r="H10" s="96" t="s">
        <v>16</v>
      </c>
      <c r="I10" s="96" t="s">
        <v>15</v>
      </c>
      <c r="J10" s="94" t="s">
        <v>16</v>
      </c>
      <c r="K10" s="52"/>
      <c r="N10" s="87"/>
    </row>
    <row r="11" spans="1:14" ht="15" customHeight="1" x14ac:dyDescent="0.2">
      <c r="A11" s="51"/>
      <c r="B11" s="102" t="s">
        <v>27</v>
      </c>
      <c r="C11" s="103"/>
      <c r="D11" s="17">
        <v>150</v>
      </c>
      <c r="E11" s="16" t="s">
        <v>25</v>
      </c>
      <c r="F11" s="5"/>
      <c r="G11" s="97"/>
      <c r="H11" s="97"/>
      <c r="I11" s="97"/>
      <c r="J11" s="95"/>
      <c r="K11" s="52"/>
      <c r="M11" s="87"/>
    </row>
    <row r="12" spans="1:14" ht="15" customHeight="1" x14ac:dyDescent="0.2">
      <c r="A12" s="51"/>
      <c r="B12" s="102" t="s">
        <v>18</v>
      </c>
      <c r="C12" s="103"/>
      <c r="D12" s="17">
        <v>5</v>
      </c>
      <c r="E12" s="15" t="s">
        <v>39</v>
      </c>
      <c r="F12" s="5"/>
      <c r="G12" s="97"/>
      <c r="H12" s="97"/>
      <c r="I12" s="97"/>
      <c r="J12" s="95"/>
      <c r="K12" s="52"/>
    </row>
    <row r="13" spans="1:14" ht="15" customHeight="1" x14ac:dyDescent="0.2">
      <c r="A13" s="51"/>
      <c r="B13" s="102" t="s">
        <v>20</v>
      </c>
      <c r="C13" s="103"/>
      <c r="D13" s="122">
        <f>H38</f>
        <v>0.67696385286248262</v>
      </c>
      <c r="E13" s="15" t="s">
        <v>39</v>
      </c>
      <c r="F13" s="5"/>
      <c r="G13" s="123">
        <f>1/4</f>
        <v>0.25</v>
      </c>
      <c r="H13" s="124">
        <v>0.36399999999999999</v>
      </c>
      <c r="I13" s="123">
        <f>1+1/2</f>
        <v>1.5</v>
      </c>
      <c r="J13" s="125">
        <v>1.61</v>
      </c>
      <c r="K13" s="52"/>
    </row>
    <row r="14" spans="1:14" ht="15" customHeight="1" x14ac:dyDescent="0.2">
      <c r="A14" s="51"/>
      <c r="B14" s="102" t="s">
        <v>19</v>
      </c>
      <c r="C14" s="103"/>
      <c r="D14" s="13">
        <v>0.6</v>
      </c>
      <c r="E14" s="14"/>
      <c r="F14" s="23"/>
      <c r="G14" s="123">
        <f>3/8</f>
        <v>0.375</v>
      </c>
      <c r="H14" s="124">
        <v>0.49299999999999999</v>
      </c>
      <c r="I14" s="123">
        <f>2</f>
        <v>2</v>
      </c>
      <c r="J14" s="125">
        <v>2.0670000000000002</v>
      </c>
      <c r="K14" s="52"/>
    </row>
    <row r="15" spans="1:14" ht="15" customHeight="1" x14ac:dyDescent="0.2">
      <c r="A15" s="51"/>
      <c r="B15" s="102" t="s">
        <v>21</v>
      </c>
      <c r="C15" s="103"/>
      <c r="D15" s="11" t="s">
        <v>22</v>
      </c>
      <c r="E15" s="90"/>
      <c r="F15" s="5"/>
      <c r="G15" s="123">
        <f>1/2</f>
        <v>0.5</v>
      </c>
      <c r="H15" s="124">
        <v>0.622</v>
      </c>
      <c r="I15" s="123">
        <f>2+1/2</f>
        <v>2.5</v>
      </c>
      <c r="J15" s="125">
        <v>2.4689999999999999</v>
      </c>
      <c r="K15" s="52"/>
    </row>
    <row r="16" spans="1:14" x14ac:dyDescent="0.2">
      <c r="A16" s="51"/>
      <c r="B16" s="98" t="s">
        <v>50</v>
      </c>
      <c r="C16" s="99"/>
      <c r="D16" s="26">
        <v>5</v>
      </c>
      <c r="E16" s="25" t="s">
        <v>44</v>
      </c>
      <c r="F16" s="12"/>
      <c r="G16" s="123">
        <f>3/4</f>
        <v>0.75</v>
      </c>
      <c r="H16" s="124">
        <v>0.82399999999999995</v>
      </c>
      <c r="I16" s="123">
        <f>3</f>
        <v>3</v>
      </c>
      <c r="J16" s="125">
        <v>3.0680000000000001</v>
      </c>
      <c r="K16" s="52"/>
    </row>
    <row r="17" spans="1:14" ht="14.25" x14ac:dyDescent="0.2">
      <c r="A17" s="51"/>
      <c r="B17" s="118" t="s">
        <v>40</v>
      </c>
      <c r="C17" s="97"/>
      <c r="D17" s="57">
        <f>H38</f>
        <v>0.67696385286248262</v>
      </c>
      <c r="E17" s="24" t="s">
        <v>39</v>
      </c>
      <c r="F17" s="12"/>
      <c r="G17" s="123">
        <f>1</f>
        <v>1</v>
      </c>
      <c r="H17" s="124">
        <v>1.0489999999999999</v>
      </c>
      <c r="I17" s="123">
        <f>3+1/2</f>
        <v>3.5</v>
      </c>
      <c r="J17" s="125">
        <v>3.548</v>
      </c>
      <c r="K17" s="52"/>
    </row>
    <row r="18" spans="1:14" x14ac:dyDescent="0.2">
      <c r="A18" s="51"/>
      <c r="B18" s="118" t="s">
        <v>47</v>
      </c>
      <c r="C18" s="119"/>
      <c r="D18" s="57">
        <f>D12-D17</f>
        <v>4.3230361471375174</v>
      </c>
      <c r="E18" s="24" t="s">
        <v>39</v>
      </c>
      <c r="F18" s="12"/>
      <c r="G18" s="123">
        <f>1+1/4</f>
        <v>1.25</v>
      </c>
      <c r="H18" s="124">
        <v>1.38</v>
      </c>
      <c r="I18" s="123">
        <f>4</f>
        <v>4</v>
      </c>
      <c r="J18" s="125">
        <v>4.0259999999999998</v>
      </c>
      <c r="K18" s="52"/>
    </row>
    <row r="19" spans="1:14" x14ac:dyDescent="0.2">
      <c r="A19" s="51"/>
      <c r="B19" s="120"/>
      <c r="C19" s="121"/>
      <c r="D19" s="57">
        <f>D18*27.7</f>
        <v>119.74810127570923</v>
      </c>
      <c r="E19" s="93" t="s">
        <v>23</v>
      </c>
      <c r="F19" s="5"/>
      <c r="G19" s="5"/>
      <c r="H19" s="5"/>
      <c r="I19" s="5"/>
      <c r="J19" s="33"/>
      <c r="K19" s="52"/>
    </row>
    <row r="20" spans="1:14" ht="13.5" thickBot="1" x14ac:dyDescent="0.25">
      <c r="A20" s="51"/>
      <c r="B20" s="39"/>
      <c r="C20" s="40"/>
      <c r="D20" s="5"/>
      <c r="E20" s="5"/>
      <c r="F20" s="5"/>
      <c r="G20" s="5"/>
      <c r="H20" s="5"/>
      <c r="I20" s="5"/>
      <c r="J20" s="33"/>
      <c r="K20" s="52"/>
    </row>
    <row r="21" spans="1:14" ht="38.25" x14ac:dyDescent="0.2">
      <c r="A21" s="51"/>
      <c r="B21" s="63" t="s">
        <v>33</v>
      </c>
      <c r="C21" s="64" t="s">
        <v>30</v>
      </c>
      <c r="D21" s="64" t="s">
        <v>15</v>
      </c>
      <c r="E21" s="64" t="s">
        <v>16</v>
      </c>
      <c r="F21" s="64" t="s">
        <v>29</v>
      </c>
      <c r="G21" s="85" t="s">
        <v>45</v>
      </c>
      <c r="H21" s="65" t="s">
        <v>46</v>
      </c>
      <c r="I21" s="29"/>
      <c r="J21" s="41"/>
      <c r="K21" s="52"/>
      <c r="M21" s="84"/>
      <c r="N21" s="84"/>
    </row>
    <row r="22" spans="1:14" ht="15" x14ac:dyDescent="0.25">
      <c r="A22" s="51"/>
      <c r="B22" s="42">
        <v>1</v>
      </c>
      <c r="C22" s="27">
        <v>67</v>
      </c>
      <c r="D22" s="71">
        <f>I13</f>
        <v>1.5</v>
      </c>
      <c r="E22" s="58">
        <f>J13</f>
        <v>1.61</v>
      </c>
      <c r="F22" s="6">
        <v>2160</v>
      </c>
      <c r="G22" s="86">
        <f>SQRT(($D$16^2)-((0.6094*C22*(F22^1.8495))/((18.93^4.854)*(E22^4.854)*(0.9992))))</f>
        <v>4.6086993655778707</v>
      </c>
      <c r="H22" s="66">
        <f>$D$16-G22</f>
        <v>0.39130063442212926</v>
      </c>
      <c r="I22" s="30"/>
      <c r="J22" s="43"/>
      <c r="K22" s="52"/>
    </row>
    <row r="23" spans="1:14" ht="15" x14ac:dyDescent="0.25">
      <c r="A23" s="51"/>
      <c r="B23" s="44">
        <v>2</v>
      </c>
      <c r="C23" s="28">
        <v>83</v>
      </c>
      <c r="D23" s="72">
        <f>I13</f>
        <v>1.5</v>
      </c>
      <c r="E23" s="59">
        <f>J13</f>
        <v>1.61</v>
      </c>
      <c r="F23" s="7">
        <v>1560</v>
      </c>
      <c r="G23" s="89">
        <f>SQRT((G22^2)-((0.6094*C23*(F23^1.8495))/((18.93^4.854)*(E23^4.854)*(0.9992))))</f>
        <v>4.3230361471375174</v>
      </c>
      <c r="H23" s="67">
        <f>G22-G23</f>
        <v>0.28566321844035336</v>
      </c>
      <c r="I23" s="30"/>
      <c r="J23" s="43"/>
      <c r="K23" s="52"/>
    </row>
    <row r="24" spans="1:14" ht="15" x14ac:dyDescent="0.25">
      <c r="A24" s="51"/>
      <c r="B24" s="42">
        <v>3</v>
      </c>
      <c r="C24" s="27">
        <v>0</v>
      </c>
      <c r="D24" s="21">
        <v>1</v>
      </c>
      <c r="E24" s="58">
        <f>H17</f>
        <v>1.0489999999999999</v>
      </c>
      <c r="F24" s="6"/>
      <c r="G24" s="86">
        <f>SQRT((G23^2)-((0.6094*C24*(F24^1.8495))/((18.93^4.854)*(E24^4.854)*(0.9992))))</f>
        <v>4.3230361471375174</v>
      </c>
      <c r="H24" s="66">
        <f t="shared" ref="H24:H37" si="0">G23-G24</f>
        <v>0</v>
      </c>
      <c r="I24" s="30"/>
      <c r="J24" s="43"/>
      <c r="K24" s="52"/>
    </row>
    <row r="25" spans="1:14" ht="15" x14ac:dyDescent="0.25">
      <c r="A25" s="51"/>
      <c r="B25" s="44">
        <v>4</v>
      </c>
      <c r="C25" s="28">
        <v>0</v>
      </c>
      <c r="D25" s="22">
        <v>1</v>
      </c>
      <c r="E25" s="59">
        <f>H17</f>
        <v>1.0489999999999999</v>
      </c>
      <c r="F25" s="7"/>
      <c r="G25" s="89">
        <f t="shared" ref="G25:G37" si="1">SQRT((G24^2)-((0.6094*C25*(F25^1.8495))/((18.93^4.854)*(E25^4.854)*(0.9992))))</f>
        <v>4.3230361471375174</v>
      </c>
      <c r="H25" s="67">
        <f t="shared" si="0"/>
        <v>0</v>
      </c>
      <c r="I25" s="30"/>
      <c r="J25" s="43"/>
      <c r="K25" s="52"/>
    </row>
    <row r="26" spans="1:14" ht="15" x14ac:dyDescent="0.25">
      <c r="A26" s="51"/>
      <c r="B26" s="42">
        <v>5</v>
      </c>
      <c r="C26" s="27">
        <v>0</v>
      </c>
      <c r="D26" s="21">
        <v>1</v>
      </c>
      <c r="E26" s="58">
        <f>H17</f>
        <v>1.0489999999999999</v>
      </c>
      <c r="F26" s="6"/>
      <c r="G26" s="86">
        <f t="shared" si="1"/>
        <v>4.3230361471375174</v>
      </c>
      <c r="H26" s="66">
        <f t="shared" si="0"/>
        <v>0</v>
      </c>
      <c r="I26" s="30"/>
      <c r="J26" s="43"/>
      <c r="K26" s="52"/>
    </row>
    <row r="27" spans="1:14" ht="15" x14ac:dyDescent="0.25">
      <c r="A27" s="51"/>
      <c r="B27" s="44">
        <v>6</v>
      </c>
      <c r="C27" s="28">
        <v>0</v>
      </c>
      <c r="D27" s="22">
        <v>1</v>
      </c>
      <c r="E27" s="59">
        <f>H17</f>
        <v>1.0489999999999999</v>
      </c>
      <c r="F27" s="7"/>
      <c r="G27" s="89">
        <f t="shared" si="1"/>
        <v>4.3230361471375174</v>
      </c>
      <c r="H27" s="67">
        <f t="shared" si="0"/>
        <v>0</v>
      </c>
      <c r="I27" s="31"/>
      <c r="J27" s="45"/>
      <c r="K27" s="52"/>
    </row>
    <row r="28" spans="1:14" ht="15" x14ac:dyDescent="0.25">
      <c r="A28" s="51"/>
      <c r="B28" s="42">
        <v>7</v>
      </c>
      <c r="C28" s="27">
        <v>0</v>
      </c>
      <c r="D28" s="21">
        <v>1</v>
      </c>
      <c r="E28" s="58">
        <f>H17</f>
        <v>1.0489999999999999</v>
      </c>
      <c r="F28" s="6"/>
      <c r="G28" s="86">
        <f t="shared" si="1"/>
        <v>4.3230361471375174</v>
      </c>
      <c r="H28" s="66">
        <f t="shared" si="0"/>
        <v>0</v>
      </c>
      <c r="I28" s="31"/>
      <c r="J28" s="45"/>
      <c r="K28" s="52"/>
    </row>
    <row r="29" spans="1:14" ht="15" x14ac:dyDescent="0.25">
      <c r="A29" s="51"/>
      <c r="B29" s="44">
        <v>8</v>
      </c>
      <c r="C29" s="28">
        <v>0</v>
      </c>
      <c r="D29" s="22">
        <v>1</v>
      </c>
      <c r="E29" s="59">
        <f>H17</f>
        <v>1.0489999999999999</v>
      </c>
      <c r="F29" s="7"/>
      <c r="G29" s="89">
        <f t="shared" si="1"/>
        <v>4.3230361471375174</v>
      </c>
      <c r="H29" s="67">
        <f t="shared" si="0"/>
        <v>0</v>
      </c>
      <c r="I29" s="31"/>
      <c r="J29" s="45"/>
      <c r="K29" s="52"/>
    </row>
    <row r="30" spans="1:14" ht="15" x14ac:dyDescent="0.25">
      <c r="A30" s="51"/>
      <c r="B30" s="42">
        <v>9</v>
      </c>
      <c r="C30" s="27">
        <v>0</v>
      </c>
      <c r="D30" s="21">
        <v>1</v>
      </c>
      <c r="E30" s="58">
        <f>H17</f>
        <v>1.0489999999999999</v>
      </c>
      <c r="F30" s="6"/>
      <c r="G30" s="86">
        <f t="shared" si="1"/>
        <v>4.3230361471375174</v>
      </c>
      <c r="H30" s="66">
        <f t="shared" si="0"/>
        <v>0</v>
      </c>
      <c r="I30" s="31"/>
      <c r="J30" s="45"/>
      <c r="K30" s="52"/>
    </row>
    <row r="31" spans="1:14" ht="15" x14ac:dyDescent="0.25">
      <c r="A31" s="51"/>
      <c r="B31" s="44">
        <v>10</v>
      </c>
      <c r="C31" s="28">
        <v>0</v>
      </c>
      <c r="D31" s="22">
        <v>1</v>
      </c>
      <c r="E31" s="59">
        <f>H17</f>
        <v>1.0489999999999999</v>
      </c>
      <c r="F31" s="7"/>
      <c r="G31" s="89">
        <f t="shared" si="1"/>
        <v>4.3230361471375174</v>
      </c>
      <c r="H31" s="67">
        <f t="shared" si="0"/>
        <v>0</v>
      </c>
      <c r="I31" s="31"/>
      <c r="J31" s="45"/>
      <c r="K31" s="52"/>
    </row>
    <row r="32" spans="1:14" ht="15" x14ac:dyDescent="0.25">
      <c r="A32" s="51"/>
      <c r="B32" s="42">
        <v>11</v>
      </c>
      <c r="C32" s="27">
        <v>0</v>
      </c>
      <c r="D32" s="21">
        <v>1</v>
      </c>
      <c r="E32" s="58">
        <f>H17</f>
        <v>1.0489999999999999</v>
      </c>
      <c r="F32" s="6"/>
      <c r="G32" s="86">
        <f t="shared" si="1"/>
        <v>4.3230361471375174</v>
      </c>
      <c r="H32" s="66">
        <f t="shared" si="0"/>
        <v>0</v>
      </c>
      <c r="I32" s="31"/>
      <c r="J32" s="45"/>
      <c r="K32" s="52"/>
    </row>
    <row r="33" spans="1:11" ht="15" x14ac:dyDescent="0.25">
      <c r="A33" s="51"/>
      <c r="B33" s="44">
        <v>12</v>
      </c>
      <c r="C33" s="28">
        <v>0</v>
      </c>
      <c r="D33" s="22">
        <v>1</v>
      </c>
      <c r="E33" s="59">
        <f>H17</f>
        <v>1.0489999999999999</v>
      </c>
      <c r="F33" s="7"/>
      <c r="G33" s="89">
        <f t="shared" si="1"/>
        <v>4.3230361471375174</v>
      </c>
      <c r="H33" s="67">
        <f t="shared" si="0"/>
        <v>0</v>
      </c>
      <c r="I33" s="31"/>
      <c r="J33" s="45"/>
      <c r="K33" s="52"/>
    </row>
    <row r="34" spans="1:11" ht="15" x14ac:dyDescent="0.25">
      <c r="A34" s="51"/>
      <c r="B34" s="42">
        <v>13</v>
      </c>
      <c r="C34" s="27">
        <v>0</v>
      </c>
      <c r="D34" s="21">
        <v>1</v>
      </c>
      <c r="E34" s="58">
        <f>H17</f>
        <v>1.0489999999999999</v>
      </c>
      <c r="F34" s="6"/>
      <c r="G34" s="86">
        <f t="shared" si="1"/>
        <v>4.3230361471375174</v>
      </c>
      <c r="H34" s="66">
        <f t="shared" si="0"/>
        <v>0</v>
      </c>
      <c r="I34" s="31"/>
      <c r="J34" s="45"/>
      <c r="K34" s="52"/>
    </row>
    <row r="35" spans="1:11" ht="15" x14ac:dyDescent="0.25">
      <c r="A35" s="51"/>
      <c r="B35" s="44">
        <v>14</v>
      </c>
      <c r="C35" s="28">
        <v>0</v>
      </c>
      <c r="D35" s="22">
        <v>1</v>
      </c>
      <c r="E35" s="59">
        <f>H17</f>
        <v>1.0489999999999999</v>
      </c>
      <c r="F35" s="7"/>
      <c r="G35" s="89">
        <f t="shared" si="1"/>
        <v>4.3230361471375174</v>
      </c>
      <c r="H35" s="67">
        <f t="shared" si="0"/>
        <v>0</v>
      </c>
      <c r="I35" s="31"/>
      <c r="J35" s="45"/>
      <c r="K35" s="52"/>
    </row>
    <row r="36" spans="1:11" ht="15" x14ac:dyDescent="0.25">
      <c r="A36" s="51"/>
      <c r="B36" s="42">
        <v>15</v>
      </c>
      <c r="C36" s="27">
        <v>0</v>
      </c>
      <c r="D36" s="21">
        <v>1</v>
      </c>
      <c r="E36" s="58">
        <f>H17</f>
        <v>1.0489999999999999</v>
      </c>
      <c r="F36" s="6"/>
      <c r="G36" s="86">
        <f t="shared" si="1"/>
        <v>4.3230361471375174</v>
      </c>
      <c r="H36" s="66">
        <f t="shared" si="0"/>
        <v>0</v>
      </c>
      <c r="I36" s="31"/>
      <c r="J36" s="45"/>
      <c r="K36" s="52"/>
    </row>
    <row r="37" spans="1:11" ht="15.75" thickBot="1" x14ac:dyDescent="0.3">
      <c r="A37" s="51"/>
      <c r="B37" s="73">
        <v>16</v>
      </c>
      <c r="C37" s="74">
        <v>0</v>
      </c>
      <c r="D37" s="75">
        <v>1</v>
      </c>
      <c r="E37" s="76">
        <f>H17</f>
        <v>1.0489999999999999</v>
      </c>
      <c r="F37" s="77"/>
      <c r="G37" s="89">
        <f t="shared" si="1"/>
        <v>4.3230361471375174</v>
      </c>
      <c r="H37" s="67">
        <f t="shared" si="0"/>
        <v>0</v>
      </c>
      <c r="I37" s="31"/>
      <c r="J37" s="45"/>
      <c r="K37" s="52"/>
    </row>
    <row r="38" spans="1:11" ht="15.75" thickBot="1" x14ac:dyDescent="0.3">
      <c r="A38" s="51"/>
      <c r="B38" s="78" t="s">
        <v>14</v>
      </c>
      <c r="C38" s="79">
        <f>SUM(C22:C37)</f>
        <v>150</v>
      </c>
      <c r="D38" s="80">
        <f>MAX(D22:D37)</f>
        <v>1.5</v>
      </c>
      <c r="E38" s="81">
        <f>MAX(E22:E37)</f>
        <v>1.61</v>
      </c>
      <c r="F38" s="82">
        <f>MAX(F22:F37)</f>
        <v>2160</v>
      </c>
      <c r="G38" s="88">
        <f>MIN(G22:G37)</f>
        <v>4.3230361471375174</v>
      </c>
      <c r="H38" s="83">
        <f>SUM(H22:H37)</f>
        <v>0.67696385286248262</v>
      </c>
      <c r="I38" s="61"/>
      <c r="J38" s="62"/>
      <c r="K38" s="52"/>
    </row>
    <row r="39" spans="1:11" ht="27" customHeight="1" x14ac:dyDescent="0.2">
      <c r="A39" s="51"/>
      <c r="B39" s="70" t="s">
        <v>38</v>
      </c>
      <c r="C39" s="104" t="s">
        <v>49</v>
      </c>
      <c r="D39" s="105"/>
      <c r="E39" s="105"/>
      <c r="F39" s="105"/>
      <c r="G39" s="105"/>
      <c r="H39" s="105"/>
      <c r="I39" s="105"/>
      <c r="J39" s="106"/>
      <c r="K39" s="52"/>
    </row>
    <row r="40" spans="1:11" ht="15.75" thickBot="1" x14ac:dyDescent="0.25">
      <c r="A40" s="51"/>
      <c r="B40" s="69"/>
      <c r="C40" s="107" t="s">
        <v>41</v>
      </c>
      <c r="D40" s="108"/>
      <c r="E40" s="108"/>
      <c r="F40" s="108"/>
      <c r="G40" s="108"/>
      <c r="H40" s="108"/>
      <c r="I40" s="108"/>
      <c r="J40" s="109"/>
      <c r="K40" s="52"/>
    </row>
    <row r="41" spans="1:11" ht="13.5" thickBot="1" x14ac:dyDescent="0.25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5"/>
    </row>
    <row r="47" spans="1:11" x14ac:dyDescent="0.2">
      <c r="B47" s="8"/>
    </row>
    <row r="48" spans="1:11" x14ac:dyDescent="0.2">
      <c r="B48" s="8"/>
    </row>
    <row r="49" spans="2:2" x14ac:dyDescent="0.2">
      <c r="B49" s="8"/>
    </row>
    <row r="50" spans="2:2" x14ac:dyDescent="0.2">
      <c r="B50" s="8"/>
    </row>
    <row r="51" spans="2:2" x14ac:dyDescent="0.2">
      <c r="B51" s="8"/>
    </row>
    <row r="52" spans="2:2" x14ac:dyDescent="0.2">
      <c r="B52" s="8"/>
    </row>
    <row r="53" spans="2:2" x14ac:dyDescent="0.2">
      <c r="B53" s="8"/>
    </row>
    <row r="54" spans="2:2" x14ac:dyDescent="0.2">
      <c r="B54" s="8"/>
    </row>
    <row r="55" spans="2:2" x14ac:dyDescent="0.2">
      <c r="B55" s="8"/>
    </row>
    <row r="56" spans="2:2" x14ac:dyDescent="0.2">
      <c r="B56" s="8"/>
    </row>
    <row r="57" spans="2:2" x14ac:dyDescent="0.2">
      <c r="B57" s="8"/>
    </row>
    <row r="58" spans="2:2" x14ac:dyDescent="0.2">
      <c r="B58" s="8"/>
    </row>
    <row r="59" spans="2:2" x14ac:dyDescent="0.2">
      <c r="B59" s="8"/>
    </row>
    <row r="60" spans="2:2" x14ac:dyDescent="0.2">
      <c r="B60" s="8"/>
    </row>
    <row r="61" spans="2:2" x14ac:dyDescent="0.2">
      <c r="B61" s="8"/>
    </row>
    <row r="62" spans="2:2" x14ac:dyDescent="0.2">
      <c r="B62" s="8"/>
    </row>
  </sheetData>
  <mergeCells count="25">
    <mergeCell ref="B6:C6"/>
    <mergeCell ref="D6:G6"/>
    <mergeCell ref="B2:J2"/>
    <mergeCell ref="B4:C4"/>
    <mergeCell ref="D4:G4"/>
    <mergeCell ref="B5:C5"/>
    <mergeCell ref="D5:G5"/>
    <mergeCell ref="B9:E9"/>
    <mergeCell ref="G9:J9"/>
    <mergeCell ref="B10:C10"/>
    <mergeCell ref="G10:G12"/>
    <mergeCell ref="H10:H12"/>
    <mergeCell ref="I10:I12"/>
    <mergeCell ref="J10:J12"/>
    <mergeCell ref="B11:C11"/>
    <mergeCell ref="B12:C12"/>
    <mergeCell ref="C39:J39"/>
    <mergeCell ref="C40:J40"/>
    <mergeCell ref="B13:C13"/>
    <mergeCell ref="B14:C14"/>
    <mergeCell ref="B15:C15"/>
    <mergeCell ref="B16:C16"/>
    <mergeCell ref="B17:C17"/>
    <mergeCell ref="B18:C18"/>
    <mergeCell ref="B19:C19"/>
  </mergeCells>
  <pageMargins left="0.75" right="0.75" top="1" bottom="1" header="0.5" footer="0.5"/>
  <pageSetup scale="73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D43" sqref="D43"/>
    </sheetView>
  </sheetViews>
  <sheetFormatPr defaultRowHeight="12.75" x14ac:dyDescent="0.2"/>
  <cols>
    <col min="1" max="1" width="11.42578125" customWidth="1"/>
    <col min="4" max="4" width="19.7109375" customWidth="1"/>
  </cols>
  <sheetData>
    <row r="1" spans="1:6" x14ac:dyDescent="0.2">
      <c r="A1" t="s">
        <v>8</v>
      </c>
    </row>
    <row r="3" spans="1:6" ht="25.5" customHeight="1" x14ac:dyDescent="0.2">
      <c r="A3" s="2" t="s">
        <v>0</v>
      </c>
      <c r="B3" s="2" t="s">
        <v>1</v>
      </c>
      <c r="C3" s="2" t="s">
        <v>2</v>
      </c>
      <c r="D3" s="3" t="s">
        <v>6</v>
      </c>
    </row>
    <row r="4" spans="1:6" x14ac:dyDescent="0.2">
      <c r="A4" s="4">
        <f>16+18+33</f>
        <v>67</v>
      </c>
      <c r="B4" s="4">
        <v>3</v>
      </c>
      <c r="C4" s="4">
        <v>2160</v>
      </c>
      <c r="D4" s="4">
        <f t="shared" ref="D4:D10" si="0">POWER(C4,1.849)*A4*0.6094/POWER(19.17*B4, 4.854)</f>
        <v>0.17162791721319273</v>
      </c>
    </row>
    <row r="5" spans="1:6" x14ac:dyDescent="0.2">
      <c r="A5" s="4">
        <f>51+12+12+6+2</f>
        <v>83</v>
      </c>
      <c r="B5" s="4">
        <v>3</v>
      </c>
      <c r="C5" s="4">
        <v>1560</v>
      </c>
      <c r="D5" s="4">
        <f t="shared" si="0"/>
        <v>0.11648596941491367</v>
      </c>
    </row>
    <row r="6" spans="1:6" x14ac:dyDescent="0.2">
      <c r="A6" s="4">
        <v>0</v>
      </c>
      <c r="B6" s="4">
        <v>1</v>
      </c>
      <c r="C6" s="4">
        <v>0</v>
      </c>
      <c r="D6" s="4">
        <f t="shared" si="0"/>
        <v>0</v>
      </c>
    </row>
    <row r="7" spans="1:6" x14ac:dyDescent="0.2">
      <c r="A7" s="4">
        <v>0</v>
      </c>
      <c r="B7" s="4">
        <v>1</v>
      </c>
      <c r="C7" s="4">
        <v>0</v>
      </c>
      <c r="D7" s="4">
        <f t="shared" si="0"/>
        <v>0</v>
      </c>
    </row>
    <row r="8" spans="1:6" x14ac:dyDescent="0.2">
      <c r="A8" s="4">
        <v>0</v>
      </c>
      <c r="B8" s="4">
        <v>1</v>
      </c>
      <c r="C8" s="4">
        <v>0</v>
      </c>
      <c r="D8" s="4">
        <f t="shared" si="0"/>
        <v>0</v>
      </c>
    </row>
    <row r="9" spans="1:6" x14ac:dyDescent="0.2">
      <c r="A9" s="4">
        <v>0</v>
      </c>
      <c r="B9" s="4">
        <v>1</v>
      </c>
      <c r="C9" s="4">
        <v>0</v>
      </c>
      <c r="D9" s="4">
        <f t="shared" si="0"/>
        <v>0</v>
      </c>
    </row>
    <row r="10" spans="1:6" x14ac:dyDescent="0.2">
      <c r="A10" s="4">
        <v>0</v>
      </c>
      <c r="B10" s="4">
        <v>1</v>
      </c>
      <c r="C10" s="4">
        <v>0</v>
      </c>
      <c r="D10" s="4">
        <f t="shared" si="0"/>
        <v>0</v>
      </c>
    </row>
    <row r="14" spans="1:6" x14ac:dyDescent="0.2">
      <c r="B14" s="1" t="s">
        <v>3</v>
      </c>
      <c r="D14" s="1">
        <f>SUM(D4:D10)</f>
        <v>0.28811388662810639</v>
      </c>
      <c r="E14" s="1" t="s">
        <v>7</v>
      </c>
    </row>
    <row r="16" spans="1:6" x14ac:dyDescent="0.2">
      <c r="A16" t="s">
        <v>4</v>
      </c>
      <c r="E16" s="1">
        <v>27.7</v>
      </c>
      <c r="F16" s="1" t="s">
        <v>7</v>
      </c>
    </row>
    <row r="17" spans="1:6" x14ac:dyDescent="0.2">
      <c r="A17" t="s">
        <v>5</v>
      </c>
      <c r="E17" s="1">
        <f>E16-D14</f>
        <v>27.411886113371892</v>
      </c>
      <c r="F17" s="1" t="s">
        <v>7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NG Pressure Drop - LP</vt:lpstr>
      <vt:lpstr>NG Pressure Drop - HP</vt:lpstr>
      <vt:lpstr>Sheet 3</vt:lpstr>
    </vt:vector>
  </TitlesOfParts>
  <Manager>GUPTARZ</Manager>
  <Company>Teng &amp; Associates,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GUPTARZ</dc:creator>
  <cp:lastModifiedBy>Windows User</cp:lastModifiedBy>
  <cp:revision/>
  <cp:lastPrinted>2013-06-19T18:52:27Z</cp:lastPrinted>
  <dcterms:created xsi:type="dcterms:W3CDTF">2010-01-23T01:27:15Z</dcterms:created>
  <dcterms:modified xsi:type="dcterms:W3CDTF">2013-07-01T19:15:53Z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ient">
    <vt:lpwstr/>
  </property>
</Properties>
</file>