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kerridgecs-my.sharepoint.com/personal/kathryn_perry_kerridgecs_com/Documents/Documents/Content/Templates/"/>
    </mc:Choice>
  </mc:AlternateContent>
  <xr:revisionPtr revIDLastSave="23" documentId="8_{F85EC51D-2231-45D4-855F-4BD371E1FCAA}" xr6:coauthVersionLast="47" xr6:coauthVersionMax="47" xr10:uidLastSave="{7CE6E712-6A64-4EDB-B951-1FF37B2613A6}"/>
  <bookViews>
    <workbookView xWindow="-108" yWindow="-108" windowWidth="23256" windowHeight="13896" tabRatio="500" activeTab="1" xr2:uid="{00000000-000D-0000-FFFF-FFFF00000000}"/>
  </bookViews>
  <sheets>
    <sheet name="Start Here" sheetId="1" r:id="rId1"/>
    <sheet name="Job Tracker" sheetId="2" r:id="rId2"/>
    <sheet name="Dashboard" sheetId="3" r:id="rId3"/>
    <sheet name="How It's Calculated" sheetId="4" r:id="rId4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4" i="2" l="1"/>
  <c r="G7" i="3" l="1"/>
  <c r="G10" i="3"/>
  <c r="G9" i="3"/>
  <c r="G8" i="3"/>
  <c r="F10" i="3"/>
  <c r="F9" i="3"/>
  <c r="F8" i="3"/>
  <c r="F7" i="3"/>
  <c r="M10" i="2"/>
  <c r="F43" i="3" l="1"/>
  <c r="E43" i="3"/>
  <c r="D43" i="3"/>
  <c r="C43" i="3"/>
  <c r="F42" i="3"/>
  <c r="E42" i="3"/>
  <c r="D42" i="3"/>
  <c r="C42" i="3"/>
  <c r="F41" i="3"/>
  <c r="E41" i="3"/>
  <c r="D41" i="3"/>
  <c r="C41" i="3"/>
  <c r="F40" i="3"/>
  <c r="E40" i="3"/>
  <c r="D40" i="3"/>
  <c r="C40" i="3"/>
  <c r="F39" i="3"/>
  <c r="E39" i="3"/>
  <c r="D39" i="3"/>
  <c r="C39" i="3"/>
  <c r="F38" i="3"/>
  <c r="E38" i="3"/>
  <c r="D38" i="3"/>
  <c r="C38" i="3"/>
  <c r="F37" i="3"/>
  <c r="E37" i="3"/>
  <c r="D37" i="3"/>
  <c r="C37" i="3"/>
  <c r="F36" i="3"/>
  <c r="E36" i="3"/>
  <c r="D36" i="3"/>
  <c r="C36" i="3"/>
  <c r="F35" i="3"/>
  <c r="E35" i="3"/>
  <c r="D35" i="3"/>
  <c r="C35" i="3"/>
  <c r="F34" i="3"/>
  <c r="E34" i="3"/>
  <c r="D34" i="3"/>
  <c r="C34" i="3"/>
  <c r="F33" i="3"/>
  <c r="E33" i="3"/>
  <c r="D33" i="3"/>
  <c r="C33" i="3"/>
  <c r="F32" i="3"/>
  <c r="E32" i="3"/>
  <c r="D32" i="3"/>
  <c r="C32" i="3"/>
  <c r="D31" i="3"/>
  <c r="C31" i="3"/>
  <c r="D30" i="3"/>
  <c r="C30" i="3"/>
  <c r="D29" i="3"/>
  <c r="C29" i="3"/>
  <c r="F24" i="3"/>
  <c r="E24" i="3"/>
  <c r="D24" i="3"/>
  <c r="C24" i="3"/>
  <c r="F23" i="3"/>
  <c r="E23" i="3"/>
  <c r="D23" i="3"/>
  <c r="C23" i="3"/>
  <c r="F22" i="3"/>
  <c r="E22" i="3"/>
  <c r="D22" i="3"/>
  <c r="C22" i="3"/>
  <c r="F21" i="3"/>
  <c r="E21" i="3"/>
  <c r="D21" i="3"/>
  <c r="C21" i="3"/>
  <c r="F20" i="3"/>
  <c r="E20" i="3"/>
  <c r="D20" i="3"/>
  <c r="C20" i="3"/>
  <c r="F19" i="3"/>
  <c r="E19" i="3"/>
  <c r="D19" i="3"/>
  <c r="C19" i="3"/>
  <c r="F18" i="3"/>
  <c r="E18" i="3"/>
  <c r="D18" i="3"/>
  <c r="C18" i="3"/>
  <c r="D17" i="3"/>
  <c r="C17" i="3"/>
  <c r="D16" i="3"/>
  <c r="C16" i="3"/>
  <c r="D15" i="3"/>
  <c r="C15" i="3"/>
  <c r="C6" i="3"/>
  <c r="Q40" i="2"/>
  <c r="P40" i="2"/>
  <c r="O40" i="2"/>
  <c r="N40" i="2"/>
  <c r="M40" i="2"/>
  <c r="L40" i="2"/>
  <c r="Q39" i="2"/>
  <c r="P39" i="2"/>
  <c r="O39" i="2"/>
  <c r="N39" i="2"/>
  <c r="M39" i="2"/>
  <c r="L39" i="2"/>
  <c r="Q38" i="2"/>
  <c r="P38" i="2"/>
  <c r="O38" i="2"/>
  <c r="N38" i="2"/>
  <c r="M38" i="2"/>
  <c r="L38" i="2"/>
  <c r="Q37" i="2"/>
  <c r="P37" i="2"/>
  <c r="O37" i="2"/>
  <c r="N37" i="2"/>
  <c r="M37" i="2"/>
  <c r="L37" i="2"/>
  <c r="Q36" i="2"/>
  <c r="P36" i="2"/>
  <c r="O36" i="2"/>
  <c r="N36" i="2"/>
  <c r="M36" i="2"/>
  <c r="L36" i="2"/>
  <c r="Q35" i="2"/>
  <c r="P35" i="2"/>
  <c r="O35" i="2"/>
  <c r="N35" i="2"/>
  <c r="M35" i="2"/>
  <c r="L35" i="2"/>
  <c r="Q34" i="2"/>
  <c r="P34" i="2"/>
  <c r="O34" i="2"/>
  <c r="N34" i="2"/>
  <c r="M34" i="2"/>
  <c r="L34" i="2"/>
  <c r="Q33" i="2"/>
  <c r="P33" i="2"/>
  <c r="O33" i="2"/>
  <c r="N33" i="2"/>
  <c r="M33" i="2"/>
  <c r="L33" i="2"/>
  <c r="Q32" i="2"/>
  <c r="P32" i="2"/>
  <c r="O32" i="2"/>
  <c r="N32" i="2"/>
  <c r="M32" i="2"/>
  <c r="L32" i="2"/>
  <c r="Q31" i="2"/>
  <c r="P31" i="2"/>
  <c r="O31" i="2"/>
  <c r="N31" i="2"/>
  <c r="M31" i="2"/>
  <c r="L31" i="2"/>
  <c r="Q30" i="2"/>
  <c r="P30" i="2"/>
  <c r="O30" i="2"/>
  <c r="N30" i="2"/>
  <c r="M30" i="2"/>
  <c r="L30" i="2"/>
  <c r="Q29" i="2"/>
  <c r="P29" i="2"/>
  <c r="O29" i="2"/>
  <c r="N29" i="2"/>
  <c r="M29" i="2"/>
  <c r="L29" i="2"/>
  <c r="Q28" i="2"/>
  <c r="P28" i="2"/>
  <c r="O28" i="2"/>
  <c r="N28" i="2"/>
  <c r="M28" i="2"/>
  <c r="L28" i="2"/>
  <c r="Q27" i="2"/>
  <c r="P27" i="2"/>
  <c r="O27" i="2"/>
  <c r="N27" i="2"/>
  <c r="M27" i="2"/>
  <c r="L27" i="2"/>
  <c r="Q26" i="2"/>
  <c r="P26" i="2"/>
  <c r="O26" i="2"/>
  <c r="N26" i="2"/>
  <c r="M26" i="2"/>
  <c r="L26" i="2"/>
  <c r="Q25" i="2"/>
  <c r="P25" i="2"/>
  <c r="O25" i="2"/>
  <c r="N25" i="2"/>
  <c r="M25" i="2"/>
  <c r="L25" i="2"/>
  <c r="Q24" i="2"/>
  <c r="P24" i="2"/>
  <c r="O24" i="2"/>
  <c r="N24" i="2"/>
  <c r="M24" i="2"/>
  <c r="L24" i="2"/>
  <c r="Q23" i="2"/>
  <c r="P23" i="2"/>
  <c r="O23" i="2"/>
  <c r="N23" i="2"/>
  <c r="M23" i="2"/>
  <c r="L23" i="2"/>
  <c r="Q22" i="2"/>
  <c r="P22" i="2"/>
  <c r="O22" i="2"/>
  <c r="N22" i="2"/>
  <c r="M22" i="2"/>
  <c r="L22" i="2"/>
  <c r="Q21" i="2"/>
  <c r="P21" i="2"/>
  <c r="O21" i="2"/>
  <c r="N21" i="2"/>
  <c r="M21" i="2"/>
  <c r="L21" i="2"/>
  <c r="Q20" i="2"/>
  <c r="P20" i="2"/>
  <c r="O20" i="2"/>
  <c r="N20" i="2"/>
  <c r="M20" i="2"/>
  <c r="L20" i="2"/>
  <c r="Q19" i="2"/>
  <c r="P19" i="2"/>
  <c r="O19" i="2"/>
  <c r="N19" i="2"/>
  <c r="M19" i="2"/>
  <c r="L19" i="2"/>
  <c r="Q18" i="2"/>
  <c r="P18" i="2"/>
  <c r="O18" i="2"/>
  <c r="N18" i="2"/>
  <c r="M18" i="2"/>
  <c r="L18" i="2"/>
  <c r="M17" i="2"/>
  <c r="L17" i="2"/>
  <c r="O17" i="2" s="1"/>
  <c r="Q16" i="2"/>
  <c r="P16" i="2"/>
  <c r="O16" i="2"/>
  <c r="N16" i="2"/>
  <c r="M16" i="2"/>
  <c r="L16" i="2"/>
  <c r="Q15" i="2"/>
  <c r="P15" i="2"/>
  <c r="O15" i="2"/>
  <c r="N15" i="2"/>
  <c r="M15" i="2"/>
  <c r="L15" i="2"/>
  <c r="M14" i="2"/>
  <c r="O14" i="2"/>
  <c r="M13" i="2"/>
  <c r="L13" i="2"/>
  <c r="O13" i="2" s="1"/>
  <c r="M12" i="2"/>
  <c r="L12" i="2"/>
  <c r="O12" i="2" s="1"/>
  <c r="M11" i="2"/>
  <c r="L11" i="2"/>
  <c r="O11" i="2" s="1"/>
  <c r="L10" i="2"/>
  <c r="O10" i="2" s="1"/>
  <c r="M9" i="2"/>
  <c r="L9" i="2"/>
  <c r="O9" i="2" s="1"/>
  <c r="N17" i="2" l="1"/>
  <c r="P17" i="2" s="1"/>
  <c r="Q17" i="2" s="1"/>
  <c r="N11" i="2"/>
  <c r="P11" i="2" s="1"/>
  <c r="Q11" i="2" s="1"/>
  <c r="N13" i="2"/>
  <c r="P13" i="2" s="1"/>
  <c r="Q13" i="2" s="1"/>
  <c r="C8" i="3"/>
  <c r="N9" i="2"/>
  <c r="N14" i="2"/>
  <c r="P14" i="2" s="1"/>
  <c r="Q14" i="2" s="1"/>
  <c r="N12" i="2"/>
  <c r="P12" i="2" s="1"/>
  <c r="N10" i="2"/>
  <c r="P10" i="2" s="1"/>
  <c r="E16" i="3" l="1"/>
  <c r="F16" i="3" s="1"/>
  <c r="E30" i="3"/>
  <c r="F30" i="3" s="1"/>
  <c r="Q10" i="2"/>
  <c r="E31" i="3"/>
  <c r="F31" i="3" s="1"/>
  <c r="Q12" i="2"/>
  <c r="E17" i="3"/>
  <c r="F17" i="3" s="1"/>
  <c r="C7" i="3"/>
  <c r="P9" i="2"/>
  <c r="E15" i="3" s="1"/>
  <c r="E61" i="3" l="1"/>
  <c r="E57" i="3"/>
  <c r="E60" i="3"/>
  <c r="F15" i="3"/>
  <c r="E29" i="3"/>
  <c r="E59" i="3"/>
  <c r="Q9" i="2"/>
  <c r="C10" i="3"/>
  <c r="C9" i="3"/>
  <c r="E58" i="3"/>
  <c r="D58" i="3" l="1"/>
  <c r="C58" i="3"/>
  <c r="F58" i="3"/>
  <c r="F59" i="3"/>
  <c r="D59" i="3"/>
  <c r="C59" i="3"/>
  <c r="E49" i="3"/>
  <c r="E48" i="3"/>
  <c r="E52" i="3"/>
  <c r="F29" i="3"/>
  <c r="E51" i="3"/>
  <c r="E50" i="3"/>
  <c r="F60" i="3"/>
  <c r="D60" i="3"/>
  <c r="C60" i="3"/>
  <c r="F57" i="3"/>
  <c r="D57" i="3"/>
  <c r="C57" i="3"/>
  <c r="F61" i="3"/>
  <c r="D61" i="3"/>
  <c r="C61" i="3"/>
  <c r="C50" i="3" l="1"/>
  <c r="D50" i="3"/>
  <c r="D51" i="3"/>
  <c r="C51" i="3"/>
  <c r="D52" i="3"/>
  <c r="C52" i="3"/>
  <c r="D48" i="3"/>
  <c r="C48" i="3"/>
  <c r="D49" i="3"/>
  <c r="C49" i="3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<sst xmlns="http://schemas.openxmlformats.org/spreadsheetml/2006/main" count="145" uniqueCount="104">
  <si>
    <t>Job Profitability Tracker</t>
  </si>
  <si>
    <t>A free template from RAM</t>
  </si>
  <si>
    <t>How to use this workbook</t>
  </si>
  <si>
    <t>How to print this worksheet</t>
  </si>
  <si>
    <t>Go into Print settings and make sure to tick the "scale to fit"</t>
  </si>
  <si>
    <t>3. Gross profit, net profit, and margin % are calculated automatically for every job.</t>
  </si>
  <si>
    <t>4. Go to 'Dashboard' for revenue and profit by engineer, your most profitable customers, and your least profitable jobs, all updating live as you add data.</t>
  </si>
  <si>
    <t>How to save this worksheet as a PDF</t>
  </si>
  <si>
    <t>5. On the 'Dashboard', add your customer names once to the 'Customer Summary' table so the 'Top 5 Customers' ranking can find them.</t>
  </si>
  <si>
    <t>Go into "Save as..." in the main menu and choose PDF format from the dropdown menu:</t>
  </si>
  <si>
    <t>A note on revenue</t>
  </si>
  <si>
    <t>This template also asks for the revenue or invoice value of each job. Profit can't be calculated from costs alone, it needs what the job was actually billed at, too.</t>
  </si>
  <si>
    <t>Field key</t>
  </si>
  <si>
    <t>You fill in</t>
  </si>
  <si>
    <t>Example entry</t>
  </si>
  <si>
    <t>Calculates automatically</t>
  </si>
  <si>
    <t>Net profit</t>
  </si>
  <si>
    <t>Needs attention</t>
  </si>
  <si>
    <t>Loss-making job</t>
  </si>
  <si>
    <t>Prefer to calculate this automatically?</t>
  </si>
  <si>
    <t>Job Tracker</t>
  </si>
  <si>
    <t>Applies to every job below. Change here if your rates change, every row updates automatically.</t>
  </si>
  <si>
    <t>Job Reference</t>
  </si>
  <si>
    <t>Customer</t>
  </si>
  <si>
    <t>Engineer</t>
  </si>
  <si>
    <t>Job Date</t>
  </si>
  <si>
    <t>Travel Time (hrs)</t>
  </si>
  <si>
    <t>Margin %</t>
  </si>
  <si>
    <t>Invoice Status</t>
  </si>
  <si>
    <t>JOB-001</t>
  </si>
  <si>
    <t>Customer 1</t>
  </si>
  <si>
    <t>Engineer 1</t>
  </si>
  <si>
    <t>Overdue</t>
  </si>
  <si>
    <t>JOB-002</t>
  </si>
  <si>
    <t>Customer 2</t>
  </si>
  <si>
    <t>Engineer 2</t>
  </si>
  <si>
    <t>JOB-003</t>
  </si>
  <si>
    <t>Not Invoiced</t>
  </si>
  <si>
    <t>JOB-004</t>
  </si>
  <si>
    <t>Customer 3</t>
  </si>
  <si>
    <t>Engineer 3</t>
  </si>
  <si>
    <t>Paid</t>
  </si>
  <si>
    <t>JOB-005</t>
  </si>
  <si>
    <t>Invoiced - Awaiting Payment</t>
  </si>
  <si>
    <t>JOB-006</t>
  </si>
  <si>
    <t>Legend</t>
  </si>
  <si>
    <t>White</t>
  </si>
  <si>
    <t>you fill in</t>
  </si>
  <si>
    <t>Light pink</t>
  </si>
  <si>
    <t>calculates automatically</t>
  </si>
  <si>
    <t>Red</t>
  </si>
  <si>
    <t>loss-making job, or an overdue invoice</t>
  </si>
  <si>
    <t>Profitability Dashboard</t>
  </si>
  <si>
    <t>Updates automatically from the Job Tracker tab</t>
  </si>
  <si>
    <t>Overall Totals</t>
  </si>
  <si>
    <t>Invoice Status Overview</t>
  </si>
  <si>
    <t>Status</t>
  </si>
  <si>
    <t>Jobs</t>
  </si>
  <si>
    <t>Average Margin %</t>
  </si>
  <si>
    <t>Revenue &amp; Profit by Engineer</t>
  </si>
  <si>
    <t>Avg Margin %</t>
  </si>
  <si>
    <t>Customer Summary (add each unique customer once)</t>
  </si>
  <si>
    <t>Top 5 Customers by Net Profit</t>
  </si>
  <si>
    <t>Rank</t>
  </si>
  <si>
    <t>Least Profitable Jobs (Bottom 5)</t>
  </si>
  <si>
    <t>Job Ref</t>
  </si>
  <si>
    <t>How Profitability Is Calculated</t>
  </si>
  <si>
    <t>The formulas behind the Job Tracker and Dashboard tabs</t>
  </si>
  <si>
    <t>Term</t>
  </si>
  <si>
    <t>How it's calculated</t>
  </si>
  <si>
    <t>Travel Cost</t>
  </si>
  <si>
    <t>Travel Time × Standard Travel Rate</t>
  </si>
  <si>
    <t>Total Cost</t>
  </si>
  <si>
    <t>Gross Profit</t>
  </si>
  <si>
    <t>Net Profit</t>
  </si>
  <si>
    <t>Revenue − Total Cost = what's left after every cost on the job, including travel and fuel</t>
  </si>
  <si>
    <t>Net Profit ÷ Revenue</t>
  </si>
  <si>
    <t>A note on healthy margins</t>
  </si>
  <si>
    <t>What counts as a healthy margin varies enormously by trade, region, and job type, there's no single benchmark that applies fairly across a boiler service, a fire alarm install, and an emergency callout. Rather than compare against an external number, use this tracker to build your own baseline: once you have a few months of jobs logged, you'll be able to see which job types, customers, or engineers consistently sit above or below your own average.</t>
  </si>
  <si>
    <t>Invoice Value ($)</t>
  </si>
  <si>
    <t>Materials Cost ($)</t>
  </si>
  <si>
    <t>Fuel Cost ($)</t>
  </si>
  <si>
    <t>Additional Costs ($)</t>
  </si>
  <si>
    <t>Travel Cost ($)</t>
  </si>
  <si>
    <t>Total Cost ($)</t>
  </si>
  <si>
    <t>Gross Profit ($)</t>
  </si>
  <si>
    <t>Net Profit ($)</t>
  </si>
  <si>
    <t>1. Go to 'Job Tracker' and set your standard labor rate and travel rate at the top (these apply to every job below).</t>
  </si>
  <si>
    <t>2. For each job, enter the revenue invoiced, labor hours, materials cost, travel time, fuel cost, and any additional costs.</t>
  </si>
  <si>
    <t>Explore Klipboard Job Management</t>
  </si>
  <si>
    <t>Standard Labor Rate ($/hr)</t>
  </si>
  <si>
    <t>White cells = enter your data. Colored cells calculate automatically.</t>
  </si>
  <si>
    <t>Labor Hours</t>
  </si>
  <si>
    <t>Labor Cost ($)</t>
  </si>
  <si>
    <t>Revenue ($)</t>
  </si>
  <si>
    <t>Value ($)</t>
  </si>
  <si>
    <t>Labor Cost</t>
  </si>
  <si>
    <t>Labor Hours × Standard Labor Rate</t>
  </si>
  <si>
    <t>Labor Cost + Materials Cost + Travel Cost + Fuel Cost + Additional Costs</t>
  </si>
  <si>
    <t>Revenue − (Labor Cost + Materials Cost) = the direct cost of doing the job</t>
  </si>
  <si>
    <t>Total Revenue ($)</t>
  </si>
  <si>
    <t>Total Gross Profit ($)</t>
  </si>
  <si>
    <t>Total Net Profit ($)</t>
  </si>
  <si>
    <t>Standard Travel Rate ($/hr)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</si>
</sst>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%"/>
    <numFmt numFmtId="166" formatCode="\$#,##0.00"/>
    <numFmt numFmtId="167" formatCode="\$#,##0"/>
  </numFmts>
  <fonts count="26" x14ac:knownFonts="1">
    <font>
      <sz val="11"/>
      <color theme="1"/>
      <name val="Calibri"/>
      <family val="2"/>
      <charset val="1"/>
    </font>
    <font>
      <b/>
      <sz val="22"/>
      <color rgb="FFFFFFFF"/>
      <name val="Poppins"/>
    </font>
    <font>
      <i/>
      <sz val="10"/>
      <color rgb="FFC7CBD6"/>
      <name val="Inter"/>
    </font>
    <font>
      <b/>
      <sz val="12"/>
      <color rgb="FF0A2542"/>
      <name val="Poppins"/>
    </font>
    <font>
      <sz val="10"/>
      <color rgb="FF5A606D"/>
      <name val="Inter"/>
    </font>
    <font>
      <sz val="10"/>
      <color rgb="FF000000"/>
      <name val="Inter"/>
    </font>
    <font>
      <b/>
      <sz val="10"/>
      <color rgb="FFFFFFFF"/>
      <name val="Inter"/>
    </font>
    <font>
      <b/>
      <sz val="12"/>
      <color rgb="FFED017F"/>
      <name val="Poppins"/>
    </font>
    <font>
      <u/>
      <sz val="11"/>
      <color theme="10"/>
      <name val="Calibri"/>
      <family val="2"/>
      <charset val="1"/>
    </font>
    <font>
      <b/>
      <sz val="12"/>
      <name val="Poppins"/>
    </font>
    <font>
      <sz val="10"/>
      <name val="Poppins"/>
    </font>
    <font>
      <sz val="10"/>
      <color theme="0"/>
      <name val="Poppins"/>
    </font>
    <font>
      <sz val="10"/>
      <color rgb="FF000000"/>
      <name val="Poppins"/>
    </font>
    <font>
      <b/>
      <sz val="10"/>
      <color rgb="FFFFFFFF"/>
      <name val="Poppins"/>
    </font>
    <font>
      <b/>
      <sz val="10"/>
      <name val="Poppins"/>
    </font>
    <font>
      <b/>
      <sz val="11"/>
      <name val="Poppins"/>
    </font>
    <font>
      <sz val="11"/>
      <color theme="1"/>
      <name val="Poppins"/>
    </font>
    <font>
      <sz val="11"/>
      <name val="Poppins"/>
    </font>
    <font>
      <sz val="12"/>
      <color rgb="FFFFFFFF"/>
      <name val="Poppins"/>
    </font>
    <font>
      <b/>
      <u/>
      <sz val="12"/>
      <color rgb="FFED017F"/>
      <name val="Poppins"/>
    </font>
    <font>
      <sz val="9"/>
      <name val="Poppins"/>
    </font>
    <font>
      <sz val="12"/>
      <color theme="0"/>
      <name val="Poppins"/>
    </font>
    <font>
      <b/>
      <sz val="9"/>
      <name val="Poppins"/>
    </font>
    <font>
      <b/>
      <sz val="10"/>
      <color rgb="FF000000"/>
      <name val="Poppins"/>
    </font>
    <font>
      <b/>
      <sz val="12"/>
      <color rgb="FFFFFFFF"/>
      <name val="Poppins"/>
    </font>
    <font>
      <b/>
      <sz val="11"/>
      <color rgb="FFFFFFFF"/>
      <name val="Poppins"/>
    </font>
  </fonts>
  <fills count="11">
    <fill>
      <patternFill patternType="none"/>
    </fill>
    <fill>
      <patternFill patternType="gray125"/>
    </fill>
    <fill>
      <patternFill patternType="solid">
        <fgColor rgb="FF15122A"/>
        <bgColor rgb="FF0A2542"/>
      </patternFill>
    </fill>
    <fill>
      <patternFill patternType="solid">
        <fgColor rgb="FFFFFFFF"/>
        <bgColor rgb="FFFAFAFA"/>
      </patternFill>
    </fill>
    <fill>
      <patternFill patternType="solid">
        <fgColor rgb="FFFAFAFA"/>
        <bgColor rgb="FFFFFFFF"/>
      </patternFill>
    </fill>
    <fill>
      <patternFill patternType="solid">
        <fgColor rgb="FFED017F"/>
        <bgColor rgb="FFFF00FF"/>
      </patternFill>
    </fill>
    <fill>
      <patternFill patternType="solid">
        <fgColor rgb="FF525061"/>
        <bgColor rgb="FF5A606D"/>
      </patternFill>
    </fill>
    <fill>
      <patternFill patternType="solid">
        <fgColor rgb="FFFAFAFA"/>
        <bgColor rgb="FFF9F9F9"/>
      </patternFill>
    </fill>
    <fill>
      <patternFill patternType="solid">
        <fgColor rgb="FFC00000"/>
        <bgColor rgb="FFFF00FF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5" tint="0.79998168889431442"/>
        <bgColor rgb="FFFAFAFA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1" fillId="2" borderId="0" xfId="0" applyFont="1" applyFill="1" applyAlignment="1">
      <alignment vertical="center"/>
    </xf>
    <xf numFmtId="0" fontId="0" fillId="2" borderId="0" xfId="0" applyFill="1"/>
    <xf numFmtId="0" fontId="7" fillId="2" borderId="0" xfId="0" applyFont="1" applyFill="1"/>
    <xf numFmtId="0" fontId="2" fillId="2" borderId="0" xfId="0" applyFont="1" applyFill="1"/>
    <xf numFmtId="0" fontId="5" fillId="3" borderId="0" xfId="0" applyFont="1" applyFill="1"/>
    <xf numFmtId="0" fontId="5" fillId="4" borderId="0" xfId="0" applyFont="1" applyFill="1"/>
    <xf numFmtId="0" fontId="6" fillId="0" borderId="0" xfId="0" applyFont="1"/>
    <xf numFmtId="0" fontId="9" fillId="0" borderId="0" xfId="0" applyFont="1" applyAlignment="1">
      <alignment vertical="top" wrapText="1"/>
    </xf>
    <xf numFmtId="0" fontId="11" fillId="2" borderId="0" xfId="0" applyFont="1" applyFill="1"/>
    <xf numFmtId="0" fontId="12" fillId="3" borderId="1" xfId="0" applyFont="1" applyFill="1" applyBorder="1"/>
    <xf numFmtId="0" fontId="12" fillId="4" borderId="1" xfId="0" applyFont="1" applyFill="1" applyBorder="1"/>
    <xf numFmtId="0" fontId="14" fillId="0" borderId="0" xfId="0" applyFont="1"/>
    <xf numFmtId="0" fontId="19" fillId="2" borderId="0" xfId="1" applyFont="1" applyFill="1"/>
    <xf numFmtId="0" fontId="20" fillId="0" borderId="0" xfId="0" applyFont="1"/>
    <xf numFmtId="14" fontId="12" fillId="3" borderId="1" xfId="0" applyNumberFormat="1" applyFont="1" applyFill="1" applyBorder="1"/>
    <xf numFmtId="164" fontId="12" fillId="3" borderId="1" xfId="0" applyNumberFormat="1" applyFont="1" applyFill="1" applyBorder="1"/>
    <xf numFmtId="0" fontId="13" fillId="2" borderId="0" xfId="0" applyFont="1" applyFill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wrapText="1"/>
    </xf>
    <xf numFmtId="0" fontId="15" fillId="0" borderId="0" xfId="0" applyFont="1"/>
    <xf numFmtId="0" fontId="9" fillId="0" borderId="0" xfId="0" applyFont="1"/>
    <xf numFmtId="0" fontId="14" fillId="0" borderId="1" xfId="0" applyFont="1" applyBorder="1"/>
    <xf numFmtId="0" fontId="23" fillId="3" borderId="1" xfId="0" applyFont="1" applyFill="1" applyBorder="1"/>
    <xf numFmtId="1" fontId="12" fillId="4" borderId="1" xfId="0" applyNumberFormat="1" applyFont="1" applyFill="1" applyBorder="1"/>
    <xf numFmtId="165" fontId="12" fillId="4" borderId="1" xfId="0" applyNumberFormat="1" applyFont="1" applyFill="1" applyBorder="1"/>
    <xf numFmtId="0" fontId="23" fillId="3" borderId="1" xfId="0" applyFont="1" applyFill="1" applyBorder="1" applyAlignment="1">
      <alignment horizontal="center"/>
    </xf>
    <xf numFmtId="165" fontId="10" fillId="6" borderId="1" xfId="0" applyNumberFormat="1" applyFont="1" applyFill="1" applyBorder="1"/>
    <xf numFmtId="0" fontId="13" fillId="8" borderId="1" xfId="0" applyFont="1" applyFill="1" applyBorder="1"/>
    <xf numFmtId="165" fontId="14" fillId="10" borderId="1" xfId="0" applyNumberFormat="1" applyFont="1" applyFill="1" applyBorder="1" applyAlignment="1">
      <alignment horizontal="center"/>
    </xf>
    <xf numFmtId="0" fontId="12" fillId="0" borderId="1" xfId="0" applyFont="1" applyBorder="1"/>
    <xf numFmtId="165" fontId="24" fillId="5" borderId="1" xfId="0" applyNumberFormat="1" applyFont="1" applyFill="1" applyBorder="1" applyAlignment="1">
      <alignment horizontal="right" vertical="center"/>
    </xf>
    <xf numFmtId="0" fontId="12" fillId="3" borderId="1" xfId="0" applyFont="1" applyFill="1" applyBorder="1" applyAlignment="1">
      <alignment horizontal="center"/>
    </xf>
    <xf numFmtId="0" fontId="23" fillId="3" borderId="1" xfId="0" applyFont="1" applyFill="1" applyBorder="1" applyAlignment="1">
      <alignment wrapText="1"/>
    </xf>
    <xf numFmtId="0" fontId="25" fillId="2" borderId="0" xfId="0" applyFont="1" applyFill="1" applyAlignment="1">
      <alignment horizontal="left" vertical="center" wrapText="1"/>
    </xf>
    <xf numFmtId="0" fontId="23" fillId="3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vertical="top" wrapText="1"/>
    </xf>
    <xf numFmtId="0" fontId="19" fillId="2" borderId="0" xfId="1" applyFont="1" applyFill="1" applyAlignment="1">
      <alignment horizontal="left"/>
    </xf>
    <xf numFmtId="166" fontId="5" fillId="3" borderId="1" xfId="0" applyNumberFormat="1" applyFont="1" applyFill="1" applyBorder="1"/>
    <xf numFmtId="166" fontId="12" fillId="3" borderId="1" xfId="0" applyNumberFormat="1" applyFont="1" applyFill="1" applyBorder="1"/>
    <xf numFmtId="166" fontId="12" fillId="9" borderId="1" xfId="0" applyNumberFormat="1" applyFont="1" applyFill="1" applyBorder="1"/>
    <xf numFmtId="167" fontId="10" fillId="6" borderId="1" xfId="0" applyNumberFormat="1" applyFont="1" applyFill="1" applyBorder="1"/>
    <xf numFmtId="167" fontId="12" fillId="4" borderId="1" xfId="0" applyNumberFormat="1" applyFont="1" applyFill="1" applyBorder="1"/>
    <xf numFmtId="167" fontId="10" fillId="0" borderId="1" xfId="0" applyNumberFormat="1" applyFont="1" applyBorder="1"/>
    <xf numFmtId="167" fontId="14" fillId="7" borderId="1" xfId="0" applyNumberFormat="1" applyFont="1" applyFill="1" applyBorder="1" applyAlignment="1">
      <alignment horizontal="right"/>
    </xf>
    <xf numFmtId="167" fontId="14" fillId="0" borderId="1" xfId="0" applyNumberFormat="1" applyFont="1" applyBorder="1" applyAlignment="1">
      <alignment horizontal="right"/>
    </xf>
    <xf numFmtId="167" fontId="9" fillId="0" borderId="1" xfId="0" applyNumberFormat="1" applyFont="1" applyBorder="1" applyAlignment="1">
      <alignment horizontal="right" vertical="center"/>
    </xf>
    <xf numFmtId="0" fontId="9" fillId="0" borderId="0" xfId="0" applyFont="1"/>
    <xf numFmtId="0" fontId="0" fillId="2" borderId="0" xfId="0" applyFill="1" applyAlignment="1">
      <alignment horizontal="center" vertical="center"/>
    </xf>
    <xf numFmtId="0" fontId="21" fillId="2" borderId="0" xfId="0" applyFont="1" applyFill="1" applyAlignment="1">
      <alignment horizontal="left" vertical="center" wrapText="1"/>
    </xf>
    <xf numFmtId="0" fontId="10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7" fillId="0" borderId="0" xfId="0" applyFont="1" applyAlignment="1">
      <alignment vertical="top" wrapText="1"/>
    </xf>
    <xf numFmtId="0" fontId="16" fillId="0" borderId="0" xfId="0" applyFont="1" applyAlignment="1">
      <alignment wrapText="1"/>
    </xf>
    <xf numFmtId="0" fontId="0" fillId="2" borderId="0" xfId="0" applyFill="1" applyAlignment="1">
      <alignment horizontal="center"/>
    </xf>
    <xf numFmtId="0" fontId="18" fillId="2" borderId="0" xfId="0" applyFont="1" applyFill="1" applyAlignment="1">
      <alignment horizontal="left" vertical="center" wrapText="1"/>
    </xf>
    <xf numFmtId="0" fontId="20" fillId="0" borderId="0" xfId="0" applyFont="1"/>
  </cellXfs>
  <cellStyles count="2">
    <cellStyle name="Hyperlink" xfId="1" builtinId="8"/>
    <cellStyle name="Normal" xfId="0" builtinId="0"/>
  </cellStyles>
  <dxfs count="9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1"/>
      </font>
      <fill>
        <patternFill>
          <bgColor theme="6" tint="0.3999450666829432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sz val="10"/>
        <color rgb="FFFFFFFF"/>
        <name val="Inter"/>
        <charset val="1"/>
      </font>
      <fill>
        <patternFill>
          <bgColor rgb="FFC0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ED017F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7CBD6"/>
      <rgbColor rgb="FF808080"/>
      <rgbColor rgb="FF9999FF"/>
      <rgbColor rgb="FF993366"/>
      <rgbColor rgb="FFFAFAFA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EAD3"/>
      <rgbColor rgb="FFFFFF99"/>
      <rgbColor rgb="FF99CCFF"/>
      <rgbColor rgb="FFFF99CC"/>
      <rgbColor rgb="FFCC99FF"/>
      <rgbColor rgb="FFFCE4B0"/>
      <rgbColor rgb="FF3366FF"/>
      <rgbColor rgb="FF33CCCC"/>
      <rgbColor rgb="FF99CC00"/>
      <rgbColor rgb="FFFFCC00"/>
      <rgbColor rgb="FFFF9900"/>
      <rgbColor rgb="FFFF6600"/>
      <rgbColor rgb="FF5A606D"/>
      <rgbColor rgb="FF969696"/>
      <rgbColor rgb="FF0A2542"/>
      <rgbColor rgb="FF339966"/>
      <rgbColor rgb="FF003300"/>
      <rgbColor rgb="FF333300"/>
      <rgbColor rgb="FF993300"/>
      <rgbColor rgb="FF993366"/>
      <rgbColor rgb="FF525061"/>
      <rgbColor rgb="FF15122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D017F"/>
      <color rgb="FFFF3300"/>
      <color rgb="FFFFCC66"/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297180</xdr:rowOff>
    </xdr:from>
    <xdr:to>
      <xdr:col>5</xdr:col>
      <xdr:colOff>2342999</xdr:colOff>
      <xdr:row>8</xdr:row>
      <xdr:rowOff>335280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0660E2-1178-4FA6-91D4-36655C0E7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84620" y="1988820"/>
          <a:ext cx="4263239" cy="96012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11</xdr:row>
      <xdr:rowOff>99060</xdr:rowOff>
    </xdr:from>
    <xdr:to>
      <xdr:col>5</xdr:col>
      <xdr:colOff>2446020</xdr:colOff>
      <xdr:row>19</xdr:row>
      <xdr:rowOff>143912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33A062F-19C1-497B-AAC0-1F07A094D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92240" y="4160520"/>
          <a:ext cx="4358640" cy="2292752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ramtracking.com/us/klipboard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ramtracking.com/us/klipboard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ramtracking.com/us/klipboard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ramtracking.com/us/klipbo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7"/>
  <sheetViews>
    <sheetView showGridLines="0" topLeftCell="A11" zoomScaleNormal="100" workbookViewId="0">
      <selection activeCell="C26" sqref="C26"/>
    </sheetView>
  </sheetViews>
  <sheetFormatPr defaultColWidth="8.6640625" defaultRowHeight="14.4" x14ac:dyDescent="0.3"/>
  <cols>
    <col min="1" max="1" width="3" customWidth="1"/>
    <col min="2" max="2" width="25.6640625" customWidth="1"/>
    <col min="3" max="3" width="56" customWidth="1"/>
    <col min="4" max="4" width="9.6640625" customWidth="1"/>
    <col min="5" max="5" width="28" customWidth="1"/>
    <col min="6" max="6" width="39.5546875" customWidth="1"/>
    <col min="7" max="7" width="3" customWidth="1"/>
  </cols>
  <sheetData>
    <row r="1" spans="1:6" ht="30" customHeight="1" x14ac:dyDescent="0.3">
      <c r="A1" s="5"/>
      <c r="B1" s="5"/>
      <c r="C1" s="5"/>
      <c r="D1" s="5"/>
      <c r="E1" s="5"/>
      <c r="F1" s="57" t="e" vm="1">
        <v>#VALUE!</v>
      </c>
    </row>
    <row r="2" spans="1:6" ht="39.75" customHeight="1" x14ac:dyDescent="0.3">
      <c r="A2" s="5"/>
      <c r="B2" s="4" t="s">
        <v>0</v>
      </c>
      <c r="C2" s="4"/>
      <c r="D2" s="4"/>
      <c r="E2" s="4"/>
      <c r="F2" s="57"/>
    </row>
    <row r="3" spans="1:6" ht="19.5" customHeight="1" x14ac:dyDescent="0.7">
      <c r="A3" s="5"/>
      <c r="B3" s="12" t="s">
        <v>1</v>
      </c>
      <c r="C3" s="7"/>
      <c r="D3" s="7"/>
      <c r="E3" s="7"/>
      <c r="F3" s="57"/>
    </row>
    <row r="5" spans="1:6" ht="15.75" customHeight="1" x14ac:dyDescent="0.3">
      <c r="B5" s="54" t="s">
        <v>2</v>
      </c>
      <c r="C5" s="54"/>
      <c r="D5" s="3"/>
      <c r="E5" s="54" t="s">
        <v>3</v>
      </c>
      <c r="F5" s="54"/>
    </row>
    <row r="7" spans="1:6" ht="37.200000000000003" customHeight="1" x14ac:dyDescent="0.3">
      <c r="B7" s="55" t="s">
        <v>87</v>
      </c>
      <c r="C7" s="55"/>
      <c r="D7" s="2"/>
      <c r="E7" s="55" t="s">
        <v>4</v>
      </c>
      <c r="F7" s="55"/>
    </row>
    <row r="8" spans="1:6" ht="35.4" customHeight="1" x14ac:dyDescent="0.3">
      <c r="B8" s="55" t="s">
        <v>88</v>
      </c>
      <c r="C8" s="55"/>
      <c r="D8" s="2"/>
      <c r="E8" s="2"/>
      <c r="F8" s="2"/>
    </row>
    <row r="9" spans="1:6" ht="39" customHeight="1" x14ac:dyDescent="0.3">
      <c r="B9" s="55" t="s">
        <v>5</v>
      </c>
      <c r="C9" s="55"/>
      <c r="D9" s="2"/>
      <c r="E9" s="2"/>
      <c r="F9" s="2"/>
    </row>
    <row r="10" spans="1:6" ht="38.4" customHeight="1" x14ac:dyDescent="0.3">
      <c r="B10" s="55" t="s">
        <v>6</v>
      </c>
      <c r="C10" s="55"/>
      <c r="D10" s="2"/>
      <c r="E10" s="54" t="s">
        <v>7</v>
      </c>
      <c r="F10" s="54"/>
    </row>
    <row r="11" spans="1:6" ht="36.6" customHeight="1" x14ac:dyDescent="0.3">
      <c r="B11" s="55" t="s">
        <v>8</v>
      </c>
      <c r="C11" s="55"/>
      <c r="D11" s="2"/>
      <c r="E11" s="55" t="s">
        <v>9</v>
      </c>
      <c r="F11" s="55"/>
    </row>
    <row r="12" spans="1:6" ht="42.6" customHeight="1" x14ac:dyDescent="0.7">
      <c r="E12" s="56"/>
      <c r="F12" s="56"/>
    </row>
    <row r="13" spans="1:6" ht="15.75" customHeight="1" x14ac:dyDescent="0.3">
      <c r="B13" s="11" t="s">
        <v>10</v>
      </c>
      <c r="C13" s="11"/>
      <c r="D13" s="3"/>
      <c r="E13" s="3"/>
      <c r="F13" s="3"/>
    </row>
    <row r="14" spans="1:6" ht="15.75" customHeight="1" x14ac:dyDescent="0.3">
      <c r="B14" s="11"/>
      <c r="C14" s="11"/>
      <c r="D14" s="3"/>
      <c r="E14" s="3"/>
      <c r="F14" s="3"/>
    </row>
    <row r="15" spans="1:6" ht="39" customHeight="1" x14ac:dyDescent="0.3">
      <c r="B15" s="55" t="s">
        <v>11</v>
      </c>
      <c r="C15" s="55"/>
      <c r="D15" s="2"/>
      <c r="E15" s="2"/>
      <c r="F15" s="2"/>
    </row>
    <row r="17" spans="1:6" ht="15.75" customHeight="1" x14ac:dyDescent="0.3">
      <c r="B17" s="11" t="s">
        <v>12</v>
      </c>
      <c r="C17" s="3"/>
      <c r="D17" s="3"/>
      <c r="E17" s="3"/>
      <c r="F17" s="3"/>
    </row>
    <row r="19" spans="1:6" ht="19.8" x14ac:dyDescent="0.7">
      <c r="B19" s="15" t="s">
        <v>13</v>
      </c>
      <c r="C19" s="13" t="s">
        <v>14</v>
      </c>
      <c r="D19" s="8"/>
    </row>
    <row r="20" spans="1:6" ht="19.8" x14ac:dyDescent="0.7">
      <c r="B20" s="15" t="s">
        <v>15</v>
      </c>
      <c r="C20" s="14" t="s">
        <v>16</v>
      </c>
      <c r="D20" s="9"/>
    </row>
    <row r="21" spans="1:6" ht="19.8" x14ac:dyDescent="0.7">
      <c r="B21" s="15" t="s">
        <v>17</v>
      </c>
      <c r="C21" s="31" t="s">
        <v>18</v>
      </c>
      <c r="D21" s="10"/>
    </row>
    <row r="25" spans="1:6" ht="24" customHeight="1" x14ac:dyDescent="0.3">
      <c r="A25" s="5"/>
      <c r="B25" s="58" t="s">
        <v>19</v>
      </c>
      <c r="C25" s="5"/>
      <c r="D25" s="5"/>
      <c r="E25" s="5"/>
      <c r="F25" s="5"/>
    </row>
    <row r="26" spans="1:6" ht="24" customHeight="1" x14ac:dyDescent="0.85">
      <c r="A26" s="5"/>
      <c r="B26" s="58"/>
      <c r="C26" s="16" t="s">
        <v>89</v>
      </c>
      <c r="D26" s="6"/>
      <c r="E26" s="5"/>
      <c r="F26" s="5"/>
    </row>
    <row r="27" spans="1:6" ht="24" customHeight="1" x14ac:dyDescent="0.3">
      <c r="A27" s="5"/>
      <c r="B27" s="58"/>
      <c r="C27" s="5"/>
      <c r="D27" s="5"/>
      <c r="E27" s="5"/>
      <c r="F27" s="5"/>
    </row>
  </sheetData>
  <mergeCells count="14">
    <mergeCell ref="F1:F3"/>
    <mergeCell ref="E5:F5"/>
    <mergeCell ref="E7:F7"/>
    <mergeCell ref="B25:B27"/>
    <mergeCell ref="B8:C8"/>
    <mergeCell ref="B15:C15"/>
    <mergeCell ref="B9:C9"/>
    <mergeCell ref="B10:C10"/>
    <mergeCell ref="B11:C11"/>
    <mergeCell ref="B5:C5"/>
    <mergeCell ref="B7:C7"/>
    <mergeCell ref="E11:F11"/>
    <mergeCell ref="E12:F12"/>
    <mergeCell ref="E10:F10"/>
  </mergeCells>
  <hyperlinks>
    <hyperlink ref="C26" r:id="rId1" xr:uid="{AA3DB7FE-1B86-4920-9776-E52A89E613BA}"/>
  </hyperlinks>
  <pageMargins left="0.75" right="0.75" top="1" bottom="1" header="0.511811023622047" footer="0.511811023622047"/>
  <pageSetup scale="71" orientation="landscape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49"/>
  <sheetViews>
    <sheetView showGridLines="0" tabSelected="1" zoomScale="103" zoomScaleNormal="100" workbookViewId="0">
      <pane xSplit="1" ySplit="8" topLeftCell="B44" activePane="bottomRight" state="frozen"/>
      <selection pane="topRight" activeCell="B1" sqref="B1"/>
      <selection pane="bottomLeft" activeCell="A9" sqref="A9"/>
      <selection pane="bottomRight" activeCell="G5" sqref="G5"/>
    </sheetView>
  </sheetViews>
  <sheetFormatPr defaultColWidth="8.6640625" defaultRowHeight="14.4" x14ac:dyDescent="0.3"/>
  <cols>
    <col min="1" max="1" width="3" customWidth="1"/>
    <col min="2" max="2" width="13.88671875" customWidth="1"/>
    <col min="3" max="3" width="14" customWidth="1"/>
    <col min="4" max="4" width="12" customWidth="1"/>
    <col min="5" max="5" width="14.6640625" customWidth="1"/>
    <col min="6" max="6" width="11.6640625" customWidth="1"/>
    <col min="7" max="7" width="7.6640625" customWidth="1"/>
    <col min="8" max="8" width="11.33203125" customWidth="1"/>
    <col min="9" max="9" width="8.33203125" customWidth="1"/>
    <col min="10" max="10" width="9.5546875" customWidth="1"/>
    <col min="11" max="11" width="11.33203125" customWidth="1"/>
    <col min="12" max="12" width="8.88671875" customWidth="1"/>
    <col min="13" max="13" width="8.6640625" customWidth="1"/>
    <col min="14" max="14" width="9.5546875" customWidth="1"/>
    <col min="15" max="15" width="10.33203125" customWidth="1"/>
    <col min="16" max="16" width="9.33203125" customWidth="1"/>
    <col min="17" max="17" width="9" customWidth="1"/>
    <col min="18" max="18" width="29" customWidth="1"/>
    <col min="19" max="19" width="3" customWidth="1"/>
  </cols>
  <sheetData>
    <row r="1" spans="1:18" ht="30" customHeigh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7" t="e" vm="1">
        <v>#VALUE!</v>
      </c>
      <c r="Q1" s="57"/>
      <c r="R1" s="57"/>
    </row>
    <row r="2" spans="1:18" ht="39.75" customHeight="1" x14ac:dyDescent="0.3">
      <c r="A2" s="5"/>
      <c r="B2" s="4" t="s">
        <v>20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7"/>
      <c r="Q2" s="57"/>
      <c r="R2" s="57"/>
    </row>
    <row r="3" spans="1:18" ht="19.5" customHeight="1" x14ac:dyDescent="0.7">
      <c r="A3" s="5"/>
      <c r="B3" s="12" t="s">
        <v>91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57"/>
      <c r="Q3" s="57"/>
      <c r="R3" s="57"/>
    </row>
    <row r="5" spans="1:18" ht="38.4" customHeight="1" x14ac:dyDescent="0.6">
      <c r="B5" s="22" t="s">
        <v>90</v>
      </c>
      <c r="C5" s="41">
        <v>70</v>
      </c>
      <c r="E5" s="22" t="s">
        <v>103</v>
      </c>
      <c r="F5" s="41">
        <v>40</v>
      </c>
    </row>
    <row r="6" spans="1:18" ht="18" x14ac:dyDescent="0.6">
      <c r="B6" s="59" t="s">
        <v>21</v>
      </c>
      <c r="C6" s="59"/>
      <c r="D6" s="59"/>
      <c r="E6" s="59"/>
      <c r="F6" s="59"/>
      <c r="G6" s="59"/>
      <c r="H6" s="59"/>
      <c r="I6" s="59"/>
      <c r="J6" s="59"/>
    </row>
    <row r="8" spans="1:18" ht="63.6" customHeight="1" x14ac:dyDescent="0.3">
      <c r="B8" s="20" t="s">
        <v>22</v>
      </c>
      <c r="C8" s="20" t="s">
        <v>23</v>
      </c>
      <c r="D8" s="20" t="s">
        <v>24</v>
      </c>
      <c r="E8" s="20" t="s">
        <v>25</v>
      </c>
      <c r="F8" s="20" t="s">
        <v>79</v>
      </c>
      <c r="G8" s="20" t="s">
        <v>92</v>
      </c>
      <c r="H8" s="20" t="s">
        <v>80</v>
      </c>
      <c r="I8" s="20" t="s">
        <v>26</v>
      </c>
      <c r="J8" s="20" t="s">
        <v>81</v>
      </c>
      <c r="K8" s="20" t="s">
        <v>82</v>
      </c>
      <c r="L8" s="20" t="s">
        <v>93</v>
      </c>
      <c r="M8" s="20" t="s">
        <v>83</v>
      </c>
      <c r="N8" s="20" t="s">
        <v>84</v>
      </c>
      <c r="O8" s="20" t="s">
        <v>85</v>
      </c>
      <c r="P8" s="20" t="s">
        <v>86</v>
      </c>
      <c r="Q8" s="20" t="s">
        <v>27</v>
      </c>
      <c r="R8" s="20" t="s">
        <v>28</v>
      </c>
    </row>
    <row r="9" spans="1:18" ht="19.8" x14ac:dyDescent="0.7">
      <c r="B9" s="13" t="s">
        <v>29</v>
      </c>
      <c r="C9" s="13" t="s">
        <v>30</v>
      </c>
      <c r="D9" s="13" t="s">
        <v>31</v>
      </c>
      <c r="E9" s="18">
        <v>46175</v>
      </c>
      <c r="F9" s="42">
        <v>800</v>
      </c>
      <c r="G9" s="19">
        <v>6</v>
      </c>
      <c r="H9" s="42">
        <v>120</v>
      </c>
      <c r="I9" s="19">
        <v>1</v>
      </c>
      <c r="J9" s="42">
        <v>15</v>
      </c>
      <c r="K9" s="42">
        <v>10</v>
      </c>
      <c r="L9" s="43">
        <f t="shared" ref="L9:L40" si="0">IF(F9="","",G9*$C$5)</f>
        <v>420</v>
      </c>
      <c r="M9" s="43">
        <f t="shared" ref="M9:M40" si="1">IF(F9="","",I9*$F$5)</f>
        <v>40</v>
      </c>
      <c r="N9" s="43">
        <f t="shared" ref="N9:N40" si="2">IF(F9="","",L9+H9+M9+J9+K9)</f>
        <v>605</v>
      </c>
      <c r="O9" s="43">
        <f t="shared" ref="O9:O40" si="3">IF(F9="","",F9-(L9+H9))</f>
        <v>260</v>
      </c>
      <c r="P9" s="43">
        <f t="shared" ref="P9:P40" si="4">IF(F9="","",F9-N9)</f>
        <v>195</v>
      </c>
      <c r="Q9" s="32">
        <f t="shared" ref="Q9:Q40" si="5">IF(F9="","",IF(F9=0,"",P9/F9))</f>
        <v>0.24374999999999999</v>
      </c>
      <c r="R9" s="33" t="s">
        <v>32</v>
      </c>
    </row>
    <row r="10" spans="1:18" ht="19.8" x14ac:dyDescent="0.7">
      <c r="B10" s="13" t="s">
        <v>33</v>
      </c>
      <c r="C10" s="13" t="s">
        <v>34</v>
      </c>
      <c r="D10" s="13" t="s">
        <v>35</v>
      </c>
      <c r="E10" s="18">
        <v>46177</v>
      </c>
      <c r="F10" s="42">
        <v>750</v>
      </c>
      <c r="G10" s="19">
        <v>8</v>
      </c>
      <c r="H10" s="42">
        <v>300</v>
      </c>
      <c r="I10" s="19">
        <v>2</v>
      </c>
      <c r="J10" s="42">
        <v>25</v>
      </c>
      <c r="K10" s="42">
        <v>20</v>
      </c>
      <c r="L10" s="43">
        <f t="shared" si="0"/>
        <v>560</v>
      </c>
      <c r="M10" s="43">
        <f>IF(F10="","",I10*$F$5)</f>
        <v>80</v>
      </c>
      <c r="N10" s="43">
        <f t="shared" si="2"/>
        <v>985</v>
      </c>
      <c r="O10" s="43">
        <f t="shared" si="3"/>
        <v>-110</v>
      </c>
      <c r="P10" s="43">
        <f t="shared" si="4"/>
        <v>-235</v>
      </c>
      <c r="Q10" s="32">
        <f t="shared" si="5"/>
        <v>-0.31333333333333335</v>
      </c>
      <c r="R10" s="33" t="s">
        <v>32</v>
      </c>
    </row>
    <row r="11" spans="1:18" ht="19.8" x14ac:dyDescent="0.7">
      <c r="B11" s="13" t="s">
        <v>36</v>
      </c>
      <c r="C11" s="13" t="s">
        <v>30</v>
      </c>
      <c r="D11" s="13" t="s">
        <v>31</v>
      </c>
      <c r="E11" s="18">
        <v>46182</v>
      </c>
      <c r="F11" s="42">
        <v>1200</v>
      </c>
      <c r="G11" s="19">
        <v>10</v>
      </c>
      <c r="H11" s="42">
        <v>150</v>
      </c>
      <c r="I11" s="19">
        <v>1.5</v>
      </c>
      <c r="J11" s="42">
        <v>20</v>
      </c>
      <c r="K11" s="42">
        <v>0</v>
      </c>
      <c r="L11" s="43">
        <f t="shared" si="0"/>
        <v>700</v>
      </c>
      <c r="M11" s="43">
        <f t="shared" si="1"/>
        <v>60</v>
      </c>
      <c r="N11" s="43">
        <f t="shared" si="2"/>
        <v>930</v>
      </c>
      <c r="O11" s="43">
        <f t="shared" si="3"/>
        <v>350</v>
      </c>
      <c r="P11" s="43">
        <f t="shared" si="4"/>
        <v>270</v>
      </c>
      <c r="Q11" s="32">
        <f t="shared" si="5"/>
        <v>0.22500000000000001</v>
      </c>
      <c r="R11" s="33" t="s">
        <v>37</v>
      </c>
    </row>
    <row r="12" spans="1:18" ht="19.8" x14ac:dyDescent="0.7">
      <c r="B12" s="13" t="s">
        <v>38</v>
      </c>
      <c r="C12" s="13" t="s">
        <v>39</v>
      </c>
      <c r="D12" s="13" t="s">
        <v>40</v>
      </c>
      <c r="E12" s="18">
        <v>46184</v>
      </c>
      <c r="F12" s="42">
        <v>400</v>
      </c>
      <c r="G12" s="19">
        <v>9</v>
      </c>
      <c r="H12" s="42">
        <v>200</v>
      </c>
      <c r="I12" s="19">
        <v>3</v>
      </c>
      <c r="J12" s="42">
        <v>40</v>
      </c>
      <c r="K12" s="42">
        <v>50</v>
      </c>
      <c r="L12" s="43">
        <f t="shared" si="0"/>
        <v>630</v>
      </c>
      <c r="M12" s="43">
        <f t="shared" si="1"/>
        <v>120</v>
      </c>
      <c r="N12" s="43">
        <f t="shared" si="2"/>
        <v>1040</v>
      </c>
      <c r="O12" s="43">
        <f t="shared" si="3"/>
        <v>-430</v>
      </c>
      <c r="P12" s="43">
        <f t="shared" si="4"/>
        <v>-640</v>
      </c>
      <c r="Q12" s="32">
        <f t="shared" si="5"/>
        <v>-1.6</v>
      </c>
      <c r="R12" s="33" t="s">
        <v>41</v>
      </c>
    </row>
    <row r="13" spans="1:18" ht="19.8" x14ac:dyDescent="0.7">
      <c r="B13" s="13" t="s">
        <v>42</v>
      </c>
      <c r="C13" s="13" t="s">
        <v>34</v>
      </c>
      <c r="D13" s="13" t="s">
        <v>31</v>
      </c>
      <c r="E13" s="18">
        <v>46188</v>
      </c>
      <c r="F13" s="42">
        <v>980</v>
      </c>
      <c r="G13" s="19">
        <v>5</v>
      </c>
      <c r="H13" s="42">
        <v>80</v>
      </c>
      <c r="I13" s="19">
        <v>0.5</v>
      </c>
      <c r="J13" s="42">
        <v>10</v>
      </c>
      <c r="K13" s="42">
        <v>0</v>
      </c>
      <c r="L13" s="43">
        <f t="shared" si="0"/>
        <v>350</v>
      </c>
      <c r="M13" s="43">
        <f t="shared" si="1"/>
        <v>20</v>
      </c>
      <c r="N13" s="43">
        <f t="shared" si="2"/>
        <v>460</v>
      </c>
      <c r="O13" s="43">
        <f t="shared" si="3"/>
        <v>550</v>
      </c>
      <c r="P13" s="43">
        <f t="shared" si="4"/>
        <v>520</v>
      </c>
      <c r="Q13" s="32">
        <f t="shared" si="5"/>
        <v>0.53061224489795922</v>
      </c>
      <c r="R13" s="33" t="s">
        <v>43</v>
      </c>
    </row>
    <row r="14" spans="1:18" ht="19.8" x14ac:dyDescent="0.7">
      <c r="B14" s="13" t="s">
        <v>44</v>
      </c>
      <c r="C14" s="13" t="s">
        <v>39</v>
      </c>
      <c r="D14" s="13" t="s">
        <v>35</v>
      </c>
      <c r="E14" s="18">
        <v>46191</v>
      </c>
      <c r="F14" s="42">
        <v>700</v>
      </c>
      <c r="G14" s="19">
        <v>7</v>
      </c>
      <c r="H14" s="42">
        <v>250</v>
      </c>
      <c r="I14" s="19">
        <v>2</v>
      </c>
      <c r="J14" s="42">
        <v>30</v>
      </c>
      <c r="K14" s="42">
        <v>15</v>
      </c>
      <c r="L14" s="43">
        <f>IF(F14="","",G14*$C$5)</f>
        <v>490</v>
      </c>
      <c r="M14" s="43">
        <f t="shared" si="1"/>
        <v>80</v>
      </c>
      <c r="N14" s="43">
        <f t="shared" si="2"/>
        <v>865</v>
      </c>
      <c r="O14" s="43">
        <f t="shared" si="3"/>
        <v>-40</v>
      </c>
      <c r="P14" s="43">
        <f t="shared" si="4"/>
        <v>-165</v>
      </c>
      <c r="Q14" s="32">
        <f t="shared" si="5"/>
        <v>-0.23571428571428571</v>
      </c>
      <c r="R14" s="33" t="s">
        <v>37</v>
      </c>
    </row>
    <row r="15" spans="1:18" ht="19.8" x14ac:dyDescent="0.7">
      <c r="B15" s="13"/>
      <c r="C15" s="13"/>
      <c r="D15" s="13"/>
      <c r="E15" s="18"/>
      <c r="F15" s="42"/>
      <c r="G15" s="19"/>
      <c r="H15" s="42"/>
      <c r="I15" s="19"/>
      <c r="J15" s="42"/>
      <c r="K15" s="42"/>
      <c r="L15" s="43" t="str">
        <f t="shared" si="0"/>
        <v/>
      </c>
      <c r="M15" s="43" t="str">
        <f t="shared" si="1"/>
        <v/>
      </c>
      <c r="N15" s="43" t="str">
        <f t="shared" si="2"/>
        <v/>
      </c>
      <c r="O15" s="43" t="str">
        <f t="shared" si="3"/>
        <v/>
      </c>
      <c r="P15" s="43" t="str">
        <f t="shared" si="4"/>
        <v/>
      </c>
      <c r="Q15" s="32" t="str">
        <f t="shared" si="5"/>
        <v/>
      </c>
      <c r="R15" s="33"/>
    </row>
    <row r="16" spans="1:18" ht="19.8" x14ac:dyDescent="0.7">
      <c r="B16" s="13"/>
      <c r="C16" s="13"/>
      <c r="D16" s="13"/>
      <c r="E16" s="18"/>
      <c r="F16" s="42"/>
      <c r="G16" s="19"/>
      <c r="H16" s="42"/>
      <c r="I16" s="19"/>
      <c r="J16" s="42"/>
      <c r="K16" s="42"/>
      <c r="L16" s="43" t="str">
        <f t="shared" si="0"/>
        <v/>
      </c>
      <c r="M16" s="43" t="str">
        <f t="shared" si="1"/>
        <v/>
      </c>
      <c r="N16" s="43" t="str">
        <f t="shared" si="2"/>
        <v/>
      </c>
      <c r="O16" s="43" t="str">
        <f t="shared" si="3"/>
        <v/>
      </c>
      <c r="P16" s="43" t="str">
        <f t="shared" si="4"/>
        <v/>
      </c>
      <c r="Q16" s="32" t="str">
        <f t="shared" si="5"/>
        <v/>
      </c>
      <c r="R16" s="33"/>
    </row>
    <row r="17" spans="2:18" ht="19.8" x14ac:dyDescent="0.7">
      <c r="B17" s="13"/>
      <c r="C17" s="13"/>
      <c r="D17" s="13"/>
      <c r="E17" s="18"/>
      <c r="F17" s="42"/>
      <c r="G17" s="19"/>
      <c r="H17" s="42"/>
      <c r="I17" s="19"/>
      <c r="J17" s="42"/>
      <c r="K17" s="42"/>
      <c r="L17" s="43" t="str">
        <f t="shared" si="0"/>
        <v/>
      </c>
      <c r="M17" s="43" t="str">
        <f t="shared" si="1"/>
        <v/>
      </c>
      <c r="N17" s="43" t="str">
        <f t="shared" si="2"/>
        <v/>
      </c>
      <c r="O17" s="43" t="str">
        <f t="shared" si="3"/>
        <v/>
      </c>
      <c r="P17" s="43" t="str">
        <f t="shared" si="4"/>
        <v/>
      </c>
      <c r="Q17" s="32" t="str">
        <f t="shared" si="5"/>
        <v/>
      </c>
      <c r="R17" s="33"/>
    </row>
    <row r="18" spans="2:18" ht="19.8" x14ac:dyDescent="0.7">
      <c r="B18" s="13"/>
      <c r="C18" s="13"/>
      <c r="D18" s="13"/>
      <c r="E18" s="18"/>
      <c r="F18" s="42"/>
      <c r="G18" s="19"/>
      <c r="H18" s="42"/>
      <c r="I18" s="19"/>
      <c r="J18" s="42"/>
      <c r="K18" s="42"/>
      <c r="L18" s="43" t="str">
        <f t="shared" si="0"/>
        <v/>
      </c>
      <c r="M18" s="43" t="str">
        <f t="shared" si="1"/>
        <v/>
      </c>
      <c r="N18" s="43" t="str">
        <f t="shared" si="2"/>
        <v/>
      </c>
      <c r="O18" s="43" t="str">
        <f t="shared" si="3"/>
        <v/>
      </c>
      <c r="P18" s="43" t="str">
        <f t="shared" si="4"/>
        <v/>
      </c>
      <c r="Q18" s="32" t="str">
        <f t="shared" si="5"/>
        <v/>
      </c>
      <c r="R18" s="33"/>
    </row>
    <row r="19" spans="2:18" ht="19.8" x14ac:dyDescent="0.7">
      <c r="B19" s="13"/>
      <c r="C19" s="13"/>
      <c r="D19" s="13"/>
      <c r="E19" s="18"/>
      <c r="F19" s="42"/>
      <c r="G19" s="19"/>
      <c r="H19" s="42"/>
      <c r="I19" s="19"/>
      <c r="J19" s="42"/>
      <c r="K19" s="42"/>
      <c r="L19" s="43" t="str">
        <f t="shared" si="0"/>
        <v/>
      </c>
      <c r="M19" s="43" t="str">
        <f t="shared" si="1"/>
        <v/>
      </c>
      <c r="N19" s="43" t="str">
        <f t="shared" si="2"/>
        <v/>
      </c>
      <c r="O19" s="43" t="str">
        <f t="shared" si="3"/>
        <v/>
      </c>
      <c r="P19" s="43" t="str">
        <f t="shared" si="4"/>
        <v/>
      </c>
      <c r="Q19" s="32" t="str">
        <f t="shared" si="5"/>
        <v/>
      </c>
      <c r="R19" s="33"/>
    </row>
    <row r="20" spans="2:18" ht="19.8" x14ac:dyDescent="0.7">
      <c r="B20" s="13"/>
      <c r="C20" s="13"/>
      <c r="D20" s="13"/>
      <c r="E20" s="18"/>
      <c r="F20" s="42"/>
      <c r="G20" s="19"/>
      <c r="H20" s="42"/>
      <c r="I20" s="19"/>
      <c r="J20" s="42"/>
      <c r="K20" s="42"/>
      <c r="L20" s="43" t="str">
        <f t="shared" si="0"/>
        <v/>
      </c>
      <c r="M20" s="43" t="str">
        <f t="shared" si="1"/>
        <v/>
      </c>
      <c r="N20" s="43" t="str">
        <f t="shared" si="2"/>
        <v/>
      </c>
      <c r="O20" s="43" t="str">
        <f t="shared" si="3"/>
        <v/>
      </c>
      <c r="P20" s="43" t="str">
        <f t="shared" si="4"/>
        <v/>
      </c>
      <c r="Q20" s="32" t="str">
        <f t="shared" si="5"/>
        <v/>
      </c>
      <c r="R20" s="33"/>
    </row>
    <row r="21" spans="2:18" ht="19.8" x14ac:dyDescent="0.7">
      <c r="B21" s="13"/>
      <c r="C21" s="13"/>
      <c r="D21" s="13"/>
      <c r="E21" s="18"/>
      <c r="F21" s="42"/>
      <c r="G21" s="19"/>
      <c r="H21" s="42"/>
      <c r="I21" s="19"/>
      <c r="J21" s="42"/>
      <c r="K21" s="42"/>
      <c r="L21" s="43" t="str">
        <f t="shared" si="0"/>
        <v/>
      </c>
      <c r="M21" s="43" t="str">
        <f t="shared" si="1"/>
        <v/>
      </c>
      <c r="N21" s="43" t="str">
        <f t="shared" si="2"/>
        <v/>
      </c>
      <c r="O21" s="43" t="str">
        <f t="shared" si="3"/>
        <v/>
      </c>
      <c r="P21" s="43" t="str">
        <f t="shared" si="4"/>
        <v/>
      </c>
      <c r="Q21" s="32" t="str">
        <f t="shared" si="5"/>
        <v/>
      </c>
      <c r="R21" s="33"/>
    </row>
    <row r="22" spans="2:18" ht="19.8" x14ac:dyDescent="0.7">
      <c r="B22" s="13"/>
      <c r="C22" s="13"/>
      <c r="D22" s="13"/>
      <c r="E22" s="18"/>
      <c r="F22" s="42"/>
      <c r="G22" s="19"/>
      <c r="H22" s="42"/>
      <c r="I22" s="19"/>
      <c r="J22" s="42"/>
      <c r="K22" s="42"/>
      <c r="L22" s="43" t="str">
        <f t="shared" si="0"/>
        <v/>
      </c>
      <c r="M22" s="43" t="str">
        <f t="shared" si="1"/>
        <v/>
      </c>
      <c r="N22" s="43" t="str">
        <f t="shared" si="2"/>
        <v/>
      </c>
      <c r="O22" s="43" t="str">
        <f t="shared" si="3"/>
        <v/>
      </c>
      <c r="P22" s="43" t="str">
        <f t="shared" si="4"/>
        <v/>
      </c>
      <c r="Q22" s="32" t="str">
        <f t="shared" si="5"/>
        <v/>
      </c>
      <c r="R22" s="33"/>
    </row>
    <row r="23" spans="2:18" ht="19.8" x14ac:dyDescent="0.7">
      <c r="B23" s="13"/>
      <c r="C23" s="13"/>
      <c r="D23" s="13"/>
      <c r="E23" s="18"/>
      <c r="F23" s="42"/>
      <c r="G23" s="19"/>
      <c r="H23" s="42"/>
      <c r="I23" s="19"/>
      <c r="J23" s="42"/>
      <c r="K23" s="42"/>
      <c r="L23" s="43" t="str">
        <f t="shared" si="0"/>
        <v/>
      </c>
      <c r="M23" s="43" t="str">
        <f t="shared" si="1"/>
        <v/>
      </c>
      <c r="N23" s="43" t="str">
        <f t="shared" si="2"/>
        <v/>
      </c>
      <c r="O23" s="43" t="str">
        <f t="shared" si="3"/>
        <v/>
      </c>
      <c r="P23" s="43" t="str">
        <f t="shared" si="4"/>
        <v/>
      </c>
      <c r="Q23" s="32" t="str">
        <f t="shared" si="5"/>
        <v/>
      </c>
      <c r="R23" s="33"/>
    </row>
    <row r="24" spans="2:18" ht="19.8" x14ac:dyDescent="0.7">
      <c r="B24" s="13"/>
      <c r="C24" s="13"/>
      <c r="D24" s="13"/>
      <c r="E24" s="18"/>
      <c r="F24" s="42"/>
      <c r="G24" s="19"/>
      <c r="H24" s="42"/>
      <c r="I24" s="19"/>
      <c r="J24" s="42"/>
      <c r="K24" s="42"/>
      <c r="L24" s="43" t="str">
        <f t="shared" si="0"/>
        <v/>
      </c>
      <c r="M24" s="43" t="str">
        <f t="shared" si="1"/>
        <v/>
      </c>
      <c r="N24" s="43" t="str">
        <f t="shared" si="2"/>
        <v/>
      </c>
      <c r="O24" s="43" t="str">
        <f t="shared" si="3"/>
        <v/>
      </c>
      <c r="P24" s="43" t="str">
        <f t="shared" si="4"/>
        <v/>
      </c>
      <c r="Q24" s="32" t="str">
        <f t="shared" si="5"/>
        <v/>
      </c>
      <c r="R24" s="33"/>
    </row>
    <row r="25" spans="2:18" ht="19.8" x14ac:dyDescent="0.7">
      <c r="B25" s="13"/>
      <c r="C25" s="13"/>
      <c r="D25" s="13"/>
      <c r="E25" s="18"/>
      <c r="F25" s="42"/>
      <c r="G25" s="19"/>
      <c r="H25" s="42"/>
      <c r="I25" s="19"/>
      <c r="J25" s="42"/>
      <c r="K25" s="42"/>
      <c r="L25" s="43" t="str">
        <f t="shared" si="0"/>
        <v/>
      </c>
      <c r="M25" s="43" t="str">
        <f t="shared" si="1"/>
        <v/>
      </c>
      <c r="N25" s="43" t="str">
        <f t="shared" si="2"/>
        <v/>
      </c>
      <c r="O25" s="43" t="str">
        <f t="shared" si="3"/>
        <v/>
      </c>
      <c r="P25" s="43" t="str">
        <f t="shared" si="4"/>
        <v/>
      </c>
      <c r="Q25" s="32" t="str">
        <f t="shared" si="5"/>
        <v/>
      </c>
      <c r="R25" s="33"/>
    </row>
    <row r="26" spans="2:18" ht="19.8" x14ac:dyDescent="0.7">
      <c r="B26" s="13"/>
      <c r="C26" s="13"/>
      <c r="D26" s="13"/>
      <c r="E26" s="18"/>
      <c r="F26" s="42"/>
      <c r="G26" s="19"/>
      <c r="H26" s="42"/>
      <c r="I26" s="19"/>
      <c r="J26" s="42"/>
      <c r="K26" s="42"/>
      <c r="L26" s="43" t="str">
        <f t="shared" si="0"/>
        <v/>
      </c>
      <c r="M26" s="43" t="str">
        <f t="shared" si="1"/>
        <v/>
      </c>
      <c r="N26" s="43" t="str">
        <f t="shared" si="2"/>
        <v/>
      </c>
      <c r="O26" s="43" t="str">
        <f t="shared" si="3"/>
        <v/>
      </c>
      <c r="P26" s="43" t="str">
        <f t="shared" si="4"/>
        <v/>
      </c>
      <c r="Q26" s="32" t="str">
        <f t="shared" si="5"/>
        <v/>
      </c>
      <c r="R26" s="33"/>
    </row>
    <row r="27" spans="2:18" ht="19.8" x14ac:dyDescent="0.7">
      <c r="B27" s="13"/>
      <c r="C27" s="13"/>
      <c r="D27" s="13"/>
      <c r="E27" s="18"/>
      <c r="F27" s="42"/>
      <c r="G27" s="19"/>
      <c r="H27" s="42"/>
      <c r="I27" s="19"/>
      <c r="J27" s="42"/>
      <c r="K27" s="42"/>
      <c r="L27" s="43" t="str">
        <f t="shared" si="0"/>
        <v/>
      </c>
      <c r="M27" s="43" t="str">
        <f t="shared" si="1"/>
        <v/>
      </c>
      <c r="N27" s="43" t="str">
        <f t="shared" si="2"/>
        <v/>
      </c>
      <c r="O27" s="43" t="str">
        <f t="shared" si="3"/>
        <v/>
      </c>
      <c r="P27" s="43" t="str">
        <f t="shared" si="4"/>
        <v/>
      </c>
      <c r="Q27" s="32" t="str">
        <f t="shared" si="5"/>
        <v/>
      </c>
      <c r="R27" s="33"/>
    </row>
    <row r="28" spans="2:18" ht="19.8" x14ac:dyDescent="0.7">
      <c r="B28" s="13"/>
      <c r="C28" s="13"/>
      <c r="D28" s="13"/>
      <c r="E28" s="18"/>
      <c r="F28" s="42"/>
      <c r="G28" s="19"/>
      <c r="H28" s="42"/>
      <c r="I28" s="19"/>
      <c r="J28" s="42"/>
      <c r="K28" s="42"/>
      <c r="L28" s="43" t="str">
        <f t="shared" si="0"/>
        <v/>
      </c>
      <c r="M28" s="43" t="str">
        <f t="shared" si="1"/>
        <v/>
      </c>
      <c r="N28" s="43" t="str">
        <f t="shared" si="2"/>
        <v/>
      </c>
      <c r="O28" s="43" t="str">
        <f t="shared" si="3"/>
        <v/>
      </c>
      <c r="P28" s="43" t="str">
        <f t="shared" si="4"/>
        <v/>
      </c>
      <c r="Q28" s="32" t="str">
        <f t="shared" si="5"/>
        <v/>
      </c>
      <c r="R28" s="33"/>
    </row>
    <row r="29" spans="2:18" ht="19.8" x14ac:dyDescent="0.7">
      <c r="B29" s="13"/>
      <c r="C29" s="13"/>
      <c r="D29" s="13"/>
      <c r="E29" s="18"/>
      <c r="F29" s="42"/>
      <c r="G29" s="19"/>
      <c r="H29" s="42"/>
      <c r="I29" s="19"/>
      <c r="J29" s="42"/>
      <c r="K29" s="42"/>
      <c r="L29" s="43" t="str">
        <f t="shared" si="0"/>
        <v/>
      </c>
      <c r="M29" s="43" t="str">
        <f t="shared" si="1"/>
        <v/>
      </c>
      <c r="N29" s="43" t="str">
        <f t="shared" si="2"/>
        <v/>
      </c>
      <c r="O29" s="43" t="str">
        <f t="shared" si="3"/>
        <v/>
      </c>
      <c r="P29" s="43" t="str">
        <f t="shared" si="4"/>
        <v/>
      </c>
      <c r="Q29" s="32" t="str">
        <f t="shared" si="5"/>
        <v/>
      </c>
      <c r="R29" s="33"/>
    </row>
    <row r="30" spans="2:18" ht="19.8" x14ac:dyDescent="0.7">
      <c r="B30" s="13"/>
      <c r="C30" s="13"/>
      <c r="D30" s="13"/>
      <c r="E30" s="18"/>
      <c r="F30" s="42"/>
      <c r="G30" s="19"/>
      <c r="H30" s="42"/>
      <c r="I30" s="19"/>
      <c r="J30" s="42"/>
      <c r="K30" s="42"/>
      <c r="L30" s="43" t="str">
        <f t="shared" si="0"/>
        <v/>
      </c>
      <c r="M30" s="43" t="str">
        <f t="shared" si="1"/>
        <v/>
      </c>
      <c r="N30" s="43" t="str">
        <f t="shared" si="2"/>
        <v/>
      </c>
      <c r="O30" s="43" t="str">
        <f t="shared" si="3"/>
        <v/>
      </c>
      <c r="P30" s="43" t="str">
        <f t="shared" si="4"/>
        <v/>
      </c>
      <c r="Q30" s="32" t="str">
        <f t="shared" si="5"/>
        <v/>
      </c>
      <c r="R30" s="33"/>
    </row>
    <row r="31" spans="2:18" ht="19.8" x14ac:dyDescent="0.7">
      <c r="B31" s="13"/>
      <c r="C31" s="13"/>
      <c r="D31" s="13"/>
      <c r="E31" s="18"/>
      <c r="F31" s="42"/>
      <c r="G31" s="19"/>
      <c r="H31" s="42"/>
      <c r="I31" s="19"/>
      <c r="J31" s="42"/>
      <c r="K31" s="42"/>
      <c r="L31" s="43" t="str">
        <f t="shared" si="0"/>
        <v/>
      </c>
      <c r="M31" s="43" t="str">
        <f t="shared" si="1"/>
        <v/>
      </c>
      <c r="N31" s="43" t="str">
        <f t="shared" si="2"/>
        <v/>
      </c>
      <c r="O31" s="43" t="str">
        <f t="shared" si="3"/>
        <v/>
      </c>
      <c r="P31" s="43" t="str">
        <f t="shared" si="4"/>
        <v/>
      </c>
      <c r="Q31" s="32" t="str">
        <f t="shared" si="5"/>
        <v/>
      </c>
      <c r="R31" s="33"/>
    </row>
    <row r="32" spans="2:18" ht="19.8" x14ac:dyDescent="0.7">
      <c r="B32" s="13"/>
      <c r="C32" s="13"/>
      <c r="D32" s="13"/>
      <c r="E32" s="18"/>
      <c r="F32" s="42"/>
      <c r="G32" s="19"/>
      <c r="H32" s="42"/>
      <c r="I32" s="19"/>
      <c r="J32" s="42"/>
      <c r="K32" s="42"/>
      <c r="L32" s="43" t="str">
        <f t="shared" si="0"/>
        <v/>
      </c>
      <c r="M32" s="43" t="str">
        <f t="shared" si="1"/>
        <v/>
      </c>
      <c r="N32" s="43" t="str">
        <f t="shared" si="2"/>
        <v/>
      </c>
      <c r="O32" s="43" t="str">
        <f t="shared" si="3"/>
        <v/>
      </c>
      <c r="P32" s="43" t="str">
        <f t="shared" si="4"/>
        <v/>
      </c>
      <c r="Q32" s="32" t="str">
        <f t="shared" si="5"/>
        <v/>
      </c>
      <c r="R32" s="33"/>
    </row>
    <row r="33" spans="1:18" ht="19.8" x14ac:dyDescent="0.7">
      <c r="B33" s="13"/>
      <c r="C33" s="13"/>
      <c r="D33" s="13"/>
      <c r="E33" s="18"/>
      <c r="F33" s="42"/>
      <c r="G33" s="19"/>
      <c r="H33" s="42"/>
      <c r="I33" s="19"/>
      <c r="J33" s="42"/>
      <c r="K33" s="42"/>
      <c r="L33" s="43" t="str">
        <f t="shared" si="0"/>
        <v/>
      </c>
      <c r="M33" s="43" t="str">
        <f t="shared" si="1"/>
        <v/>
      </c>
      <c r="N33" s="43" t="str">
        <f t="shared" si="2"/>
        <v/>
      </c>
      <c r="O33" s="43" t="str">
        <f t="shared" si="3"/>
        <v/>
      </c>
      <c r="P33" s="43" t="str">
        <f t="shared" si="4"/>
        <v/>
      </c>
      <c r="Q33" s="32" t="str">
        <f t="shared" si="5"/>
        <v/>
      </c>
      <c r="R33" s="33"/>
    </row>
    <row r="34" spans="1:18" ht="19.8" x14ac:dyDescent="0.7">
      <c r="B34" s="13"/>
      <c r="C34" s="13"/>
      <c r="D34" s="13"/>
      <c r="E34" s="18"/>
      <c r="F34" s="42"/>
      <c r="G34" s="19"/>
      <c r="H34" s="42"/>
      <c r="I34" s="19"/>
      <c r="J34" s="42"/>
      <c r="K34" s="42"/>
      <c r="L34" s="43" t="str">
        <f t="shared" si="0"/>
        <v/>
      </c>
      <c r="M34" s="43" t="str">
        <f t="shared" si="1"/>
        <v/>
      </c>
      <c r="N34" s="43" t="str">
        <f t="shared" si="2"/>
        <v/>
      </c>
      <c r="O34" s="43" t="str">
        <f t="shared" si="3"/>
        <v/>
      </c>
      <c r="P34" s="43" t="str">
        <f t="shared" si="4"/>
        <v/>
      </c>
      <c r="Q34" s="32" t="str">
        <f t="shared" si="5"/>
        <v/>
      </c>
      <c r="R34" s="33"/>
    </row>
    <row r="35" spans="1:18" ht="19.8" x14ac:dyDescent="0.7">
      <c r="B35" s="13"/>
      <c r="C35" s="13"/>
      <c r="D35" s="13"/>
      <c r="E35" s="18"/>
      <c r="F35" s="42"/>
      <c r="G35" s="19"/>
      <c r="H35" s="42"/>
      <c r="I35" s="19"/>
      <c r="J35" s="42"/>
      <c r="K35" s="42"/>
      <c r="L35" s="43" t="str">
        <f t="shared" si="0"/>
        <v/>
      </c>
      <c r="M35" s="43" t="str">
        <f t="shared" si="1"/>
        <v/>
      </c>
      <c r="N35" s="43" t="str">
        <f t="shared" si="2"/>
        <v/>
      </c>
      <c r="O35" s="43" t="str">
        <f t="shared" si="3"/>
        <v/>
      </c>
      <c r="P35" s="43" t="str">
        <f t="shared" si="4"/>
        <v/>
      </c>
      <c r="Q35" s="32" t="str">
        <f t="shared" si="5"/>
        <v/>
      </c>
      <c r="R35" s="33"/>
    </row>
    <row r="36" spans="1:18" ht="19.8" x14ac:dyDescent="0.7">
      <c r="B36" s="13"/>
      <c r="C36" s="13"/>
      <c r="D36" s="13"/>
      <c r="E36" s="18"/>
      <c r="F36" s="42"/>
      <c r="G36" s="19"/>
      <c r="H36" s="42"/>
      <c r="I36" s="19"/>
      <c r="J36" s="42"/>
      <c r="K36" s="42"/>
      <c r="L36" s="43" t="str">
        <f t="shared" si="0"/>
        <v/>
      </c>
      <c r="M36" s="43" t="str">
        <f t="shared" si="1"/>
        <v/>
      </c>
      <c r="N36" s="43" t="str">
        <f t="shared" si="2"/>
        <v/>
      </c>
      <c r="O36" s="43" t="str">
        <f t="shared" si="3"/>
        <v/>
      </c>
      <c r="P36" s="43" t="str">
        <f t="shared" si="4"/>
        <v/>
      </c>
      <c r="Q36" s="32" t="str">
        <f t="shared" si="5"/>
        <v/>
      </c>
      <c r="R36" s="33"/>
    </row>
    <row r="37" spans="1:18" ht="19.8" x14ac:dyDescent="0.7">
      <c r="B37" s="13"/>
      <c r="C37" s="13"/>
      <c r="D37" s="13"/>
      <c r="E37" s="18"/>
      <c r="F37" s="42"/>
      <c r="G37" s="19"/>
      <c r="H37" s="42"/>
      <c r="I37" s="19"/>
      <c r="J37" s="42"/>
      <c r="K37" s="42"/>
      <c r="L37" s="43" t="str">
        <f t="shared" si="0"/>
        <v/>
      </c>
      <c r="M37" s="43" t="str">
        <f t="shared" si="1"/>
        <v/>
      </c>
      <c r="N37" s="43" t="str">
        <f t="shared" si="2"/>
        <v/>
      </c>
      <c r="O37" s="43" t="str">
        <f t="shared" si="3"/>
        <v/>
      </c>
      <c r="P37" s="43" t="str">
        <f t="shared" si="4"/>
        <v/>
      </c>
      <c r="Q37" s="32" t="str">
        <f t="shared" si="5"/>
        <v/>
      </c>
      <c r="R37" s="33"/>
    </row>
    <row r="38" spans="1:18" ht="19.8" x14ac:dyDescent="0.7">
      <c r="B38" s="13"/>
      <c r="C38" s="13"/>
      <c r="D38" s="13"/>
      <c r="E38" s="18"/>
      <c r="F38" s="42"/>
      <c r="G38" s="19"/>
      <c r="H38" s="42"/>
      <c r="I38" s="19"/>
      <c r="J38" s="42"/>
      <c r="K38" s="42"/>
      <c r="L38" s="43" t="str">
        <f t="shared" si="0"/>
        <v/>
      </c>
      <c r="M38" s="43" t="str">
        <f t="shared" si="1"/>
        <v/>
      </c>
      <c r="N38" s="43" t="str">
        <f t="shared" si="2"/>
        <v/>
      </c>
      <c r="O38" s="43" t="str">
        <f t="shared" si="3"/>
        <v/>
      </c>
      <c r="P38" s="43" t="str">
        <f t="shared" si="4"/>
        <v/>
      </c>
      <c r="Q38" s="32" t="str">
        <f t="shared" si="5"/>
        <v/>
      </c>
      <c r="R38" s="33"/>
    </row>
    <row r="39" spans="1:18" ht="19.8" x14ac:dyDescent="0.7">
      <c r="B39" s="13"/>
      <c r="C39" s="13"/>
      <c r="D39" s="13"/>
      <c r="E39" s="18"/>
      <c r="F39" s="42"/>
      <c r="G39" s="19"/>
      <c r="H39" s="42"/>
      <c r="I39" s="19"/>
      <c r="J39" s="42"/>
      <c r="K39" s="42"/>
      <c r="L39" s="43" t="str">
        <f t="shared" si="0"/>
        <v/>
      </c>
      <c r="M39" s="43" t="str">
        <f t="shared" si="1"/>
        <v/>
      </c>
      <c r="N39" s="43" t="str">
        <f t="shared" si="2"/>
        <v/>
      </c>
      <c r="O39" s="43" t="str">
        <f t="shared" si="3"/>
        <v/>
      </c>
      <c r="P39" s="43" t="str">
        <f t="shared" si="4"/>
        <v/>
      </c>
      <c r="Q39" s="32" t="str">
        <f t="shared" si="5"/>
        <v/>
      </c>
      <c r="R39" s="33"/>
    </row>
    <row r="40" spans="1:18" ht="19.8" x14ac:dyDescent="0.7">
      <c r="B40" s="13"/>
      <c r="C40" s="13"/>
      <c r="D40" s="13"/>
      <c r="E40" s="18"/>
      <c r="F40" s="42"/>
      <c r="G40" s="19"/>
      <c r="H40" s="42"/>
      <c r="I40" s="19"/>
      <c r="J40" s="42"/>
      <c r="K40" s="42"/>
      <c r="L40" s="43" t="str">
        <f t="shared" si="0"/>
        <v/>
      </c>
      <c r="M40" s="43" t="str">
        <f t="shared" si="1"/>
        <v/>
      </c>
      <c r="N40" s="43" t="str">
        <f t="shared" si="2"/>
        <v/>
      </c>
      <c r="O40" s="43" t="str">
        <f t="shared" si="3"/>
        <v/>
      </c>
      <c r="P40" s="43" t="str">
        <f t="shared" si="4"/>
        <v/>
      </c>
      <c r="Q40" s="32" t="str">
        <f t="shared" si="5"/>
        <v/>
      </c>
      <c r="R40" s="33"/>
    </row>
    <row r="42" spans="1:18" ht="20.399999999999999" x14ac:dyDescent="0.7">
      <c r="B42" s="23" t="s">
        <v>45</v>
      </c>
    </row>
    <row r="43" spans="1:18" ht="18" x14ac:dyDescent="0.6">
      <c r="B43" s="21" t="s">
        <v>46</v>
      </c>
      <c r="C43" s="17" t="s">
        <v>47</v>
      </c>
    </row>
    <row r="44" spans="1:18" ht="18" x14ac:dyDescent="0.6">
      <c r="B44" s="21" t="s">
        <v>48</v>
      </c>
      <c r="C44" s="17" t="s">
        <v>49</v>
      </c>
    </row>
    <row r="45" spans="1:18" ht="18" x14ac:dyDescent="0.6">
      <c r="B45" s="22" t="s">
        <v>50</v>
      </c>
      <c r="C45" s="17" t="s">
        <v>51</v>
      </c>
    </row>
    <row r="47" spans="1:18" ht="24" customHeight="1" x14ac:dyDescent="0.3">
      <c r="A47" s="5"/>
      <c r="B47" s="52" t="s">
        <v>19</v>
      </c>
      <c r="C47" s="52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</row>
    <row r="48" spans="1:18" ht="24" customHeight="1" x14ac:dyDescent="0.85">
      <c r="A48" s="5"/>
      <c r="B48" s="52"/>
      <c r="C48" s="52"/>
      <c r="D48" s="16" t="s">
        <v>89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</row>
    <row r="49" spans="1:18" ht="24" customHeight="1" x14ac:dyDescent="0.3">
      <c r="A49" s="5"/>
      <c r="B49" s="52"/>
      <c r="C49" s="52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</row>
  </sheetData>
  <mergeCells count="3">
    <mergeCell ref="B6:J6"/>
    <mergeCell ref="P1:R3"/>
    <mergeCell ref="B47:C49"/>
  </mergeCells>
  <conditionalFormatting sqref="Q9:Q40">
    <cfRule type="cellIs" dxfId="8" priority="3" operator="lessThan">
      <formula>0</formula>
    </cfRule>
  </conditionalFormatting>
  <conditionalFormatting sqref="R9:R40">
    <cfRule type="expression" dxfId="7" priority="1">
      <formula>R9="Overdue"</formula>
    </cfRule>
  </conditionalFormatting>
  <hyperlinks>
    <hyperlink ref="D48" r:id="rId1" xr:uid="{EB85D7B1-A524-48FF-B299-C050E883FE48}"/>
  </hyperlinks>
  <pageMargins left="0.75" right="0.75" top="1" bottom="1" header="0.511811023622047" footer="0.511811023622047"/>
  <pageSetup scale="44" orientation="landscape" horizontalDpi="300" verticalDpi="300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625F11D-E947-43C0-B456-29BFEE3731E5}">
          <x14:formula1>
            <xm:f>Dashboard!$E$7:$E$10</xm:f>
          </x14:formula1>
          <xm:sqref>R9:R40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66"/>
  <sheetViews>
    <sheetView showGridLines="0" zoomScaleNormal="100" workbookViewId="0">
      <selection activeCell="G56" sqref="G56"/>
    </sheetView>
  </sheetViews>
  <sheetFormatPr defaultColWidth="8.6640625" defaultRowHeight="14.4" x14ac:dyDescent="0.3"/>
  <cols>
    <col min="1" max="1" width="3" customWidth="1"/>
    <col min="2" max="2" width="23.6640625" customWidth="1"/>
    <col min="3" max="3" width="18.44140625" customWidth="1"/>
    <col min="4" max="4" width="17.33203125" customWidth="1"/>
    <col min="5" max="5" width="19.88671875" customWidth="1"/>
    <col min="6" max="6" width="17" customWidth="1"/>
    <col min="7" max="7" width="10.44140625" customWidth="1"/>
  </cols>
  <sheetData>
    <row r="1" spans="1:7" ht="30" customHeight="1" x14ac:dyDescent="0.3">
      <c r="A1" s="5"/>
      <c r="B1" s="5"/>
      <c r="C1" s="5"/>
      <c r="D1" s="5"/>
      <c r="E1" s="5"/>
      <c r="F1" s="57" t="e" vm="1">
        <v>#VALUE!</v>
      </c>
      <c r="G1" s="57"/>
    </row>
    <row r="2" spans="1:7" ht="39.75" customHeight="1" x14ac:dyDescent="0.3">
      <c r="A2" s="5"/>
      <c r="B2" s="4" t="s">
        <v>52</v>
      </c>
      <c r="C2" s="4"/>
      <c r="D2" s="4"/>
      <c r="E2" s="5"/>
      <c r="F2" s="57"/>
      <c r="G2" s="57"/>
    </row>
    <row r="3" spans="1:7" ht="19.5" customHeight="1" x14ac:dyDescent="0.7">
      <c r="A3" s="5"/>
      <c r="B3" s="12" t="s">
        <v>53</v>
      </c>
      <c r="C3" s="7"/>
      <c r="D3" s="7"/>
      <c r="E3" s="5"/>
      <c r="F3" s="57"/>
      <c r="G3" s="57"/>
    </row>
    <row r="5" spans="1:7" ht="24" x14ac:dyDescent="0.85">
      <c r="B5" s="24" t="s">
        <v>54</v>
      </c>
      <c r="E5" s="24" t="s">
        <v>55</v>
      </c>
    </row>
    <row r="6" spans="1:7" ht="21.75" customHeight="1" x14ac:dyDescent="0.7">
      <c r="B6" s="25" t="s">
        <v>100</v>
      </c>
      <c r="C6" s="49">
        <f>SUM('Job Tracker'!$F$9:$F$40)</f>
        <v>4830</v>
      </c>
      <c r="E6" s="20" t="s">
        <v>56</v>
      </c>
      <c r="F6" s="20" t="s">
        <v>57</v>
      </c>
      <c r="G6" s="20" t="s">
        <v>95</v>
      </c>
    </row>
    <row r="7" spans="1:7" ht="21.75" customHeight="1" x14ac:dyDescent="0.7">
      <c r="B7" s="25" t="s">
        <v>84</v>
      </c>
      <c r="C7" s="49">
        <f>SUM('Job Tracker'!$N$9:$N$40)</f>
        <v>4885</v>
      </c>
      <c r="E7" s="26" t="s">
        <v>37</v>
      </c>
      <c r="F7" s="35">
        <f>COUNTIF('Job Tracker'!R9:R40,Dashboard!E7)</f>
        <v>2</v>
      </c>
      <c r="G7" s="47">
        <f>SUMIF('Job Tracker'!R9:R40,Dashboard!E7,'Job Tracker'!F9:F40)</f>
        <v>1900</v>
      </c>
    </row>
    <row r="8" spans="1:7" ht="42" customHeight="1" x14ac:dyDescent="0.7">
      <c r="B8" s="25" t="s">
        <v>101</v>
      </c>
      <c r="C8" s="49">
        <f>SUM('Job Tracker'!$O$9:$O$40)</f>
        <v>580</v>
      </c>
      <c r="E8" s="36" t="s">
        <v>43</v>
      </c>
      <c r="F8" s="35">
        <f>COUNTIF('Job Tracker'!R9:R40,Dashboard!E8)</f>
        <v>1</v>
      </c>
      <c r="G8" s="47">
        <f>SUMIF('Job Tracker'!R9:R40,Dashboard!E8,'Job Tracker'!F9:F40)</f>
        <v>980</v>
      </c>
    </row>
    <row r="9" spans="1:7" ht="21.75" customHeight="1" x14ac:dyDescent="0.7">
      <c r="B9" s="25" t="s">
        <v>102</v>
      </c>
      <c r="C9" s="49">
        <f>SUM('Job Tracker'!$P$9:$P$40)</f>
        <v>-55</v>
      </c>
      <c r="E9" s="26" t="s">
        <v>32</v>
      </c>
      <c r="F9" s="35">
        <f>COUNTIF('Job Tracker'!R9:R40,Dashboard!E9)</f>
        <v>2</v>
      </c>
      <c r="G9" s="48">
        <f>SUMIF('Job Tracker'!R9:R40,Dashboard!E9,'Job Tracker'!F9:F40)</f>
        <v>1550</v>
      </c>
    </row>
    <row r="10" spans="1:7" ht="21.75" customHeight="1" x14ac:dyDescent="0.7">
      <c r="B10" s="25" t="s">
        <v>58</v>
      </c>
      <c r="C10" s="34">
        <f>IFERROR(SUM('Job Tracker'!$P$9:$P$40)/SUM('Job Tracker'!$F$9:$F$40),"")</f>
        <v>-1.1387163561076604E-2</v>
      </c>
      <c r="E10" s="26" t="s">
        <v>41</v>
      </c>
      <c r="F10" s="35">
        <f>COUNTIF('Job Tracker'!R9:R40,Dashboard!E10)</f>
        <v>1</v>
      </c>
      <c r="G10" s="47">
        <f>SUMIF('Job Tracker'!R9:R40,Dashboard!E10,'Job Tracker'!F9:F40)</f>
        <v>400</v>
      </c>
    </row>
    <row r="13" spans="1:7" ht="24" x14ac:dyDescent="0.85">
      <c r="B13" s="24" t="s">
        <v>59</v>
      </c>
    </row>
    <row r="14" spans="1:7" ht="19.8" x14ac:dyDescent="0.3">
      <c r="B14" s="20" t="s">
        <v>24</v>
      </c>
      <c r="C14" s="20" t="s">
        <v>57</v>
      </c>
      <c r="D14" s="20" t="s">
        <v>94</v>
      </c>
      <c r="E14" s="20" t="s">
        <v>86</v>
      </c>
      <c r="F14" s="20" t="s">
        <v>60</v>
      </c>
    </row>
    <row r="15" spans="1:7" ht="19.8" x14ac:dyDescent="0.7">
      <c r="B15" s="26" t="s">
        <v>31</v>
      </c>
      <c r="C15" s="27">
        <f>IF($B15="","",COUNTIF('Job Tracker'!$D$9:$D$40,$B15))</f>
        <v>3</v>
      </c>
      <c r="D15" s="45">
        <f>IF($B15="","",SUMIF('Job Tracker'!$D$9:$D$40,$B15,'Job Tracker'!$F$9:$F$40))</f>
        <v>2980</v>
      </c>
      <c r="E15" s="45">
        <f>IF($B15="","",SUMIF('Job Tracker'!$D$9:$D$40,$B15,'Job Tracker'!$P$9:$P$40))</f>
        <v>985</v>
      </c>
      <c r="F15" s="28">
        <f t="shared" ref="F15:F24" si="0">IF($B15="","",IFERROR(E15/D15,""))</f>
        <v>0.33053691275167785</v>
      </c>
    </row>
    <row r="16" spans="1:7" ht="19.8" x14ac:dyDescent="0.7">
      <c r="B16" s="26" t="s">
        <v>35</v>
      </c>
      <c r="C16" s="27">
        <f>IF($B16="","",COUNTIF('Job Tracker'!$D$9:$D$40,$B16))</f>
        <v>2</v>
      </c>
      <c r="D16" s="45">
        <f>IF($B16="","",SUMIF('Job Tracker'!$D$9:$D$40,$B16,'Job Tracker'!$F$9:$F$40))</f>
        <v>1450</v>
      </c>
      <c r="E16" s="45">
        <f>IF($B16="","",SUMIF('Job Tracker'!$D$9:$D$40,$B16,'Job Tracker'!$P$9:$P$40))</f>
        <v>-400</v>
      </c>
      <c r="F16" s="28">
        <f t="shared" si="0"/>
        <v>-0.27586206896551724</v>
      </c>
    </row>
    <row r="17" spans="2:6" ht="19.8" x14ac:dyDescent="0.7">
      <c r="B17" s="26" t="s">
        <v>40</v>
      </c>
      <c r="C17" s="27">
        <f>IF($B17="","",COUNTIF('Job Tracker'!$D$9:$D$40,$B17))</f>
        <v>1</v>
      </c>
      <c r="D17" s="45">
        <f>IF($B17="","",SUMIF('Job Tracker'!$D$9:$D$40,$B17,'Job Tracker'!$F$9:$F$40))</f>
        <v>400</v>
      </c>
      <c r="E17" s="45">
        <f>IF($B17="","",SUMIF('Job Tracker'!$D$9:$D$40,$B17,'Job Tracker'!$P$9:$P$40))</f>
        <v>-640</v>
      </c>
      <c r="F17" s="28">
        <f t="shared" si="0"/>
        <v>-1.6</v>
      </c>
    </row>
    <row r="18" spans="2:6" ht="19.8" x14ac:dyDescent="0.7">
      <c r="B18" s="13"/>
      <c r="C18" s="27" t="str">
        <f>IF($B18="","",COUNTIF('Job Tracker'!$D$9:$D$40,$B18))</f>
        <v/>
      </c>
      <c r="D18" s="45" t="str">
        <f>IF($B18="","",SUMIF('Job Tracker'!$D$9:$D$40,$B18,'Job Tracker'!$F$9:$F$40))</f>
        <v/>
      </c>
      <c r="E18" s="45" t="str">
        <f>IF($B18="","",SUMIF('Job Tracker'!$D$9:$D$40,$B18,'Job Tracker'!$P$9:$P$40))</f>
        <v/>
      </c>
      <c r="F18" s="28" t="str">
        <f t="shared" si="0"/>
        <v/>
      </c>
    </row>
    <row r="19" spans="2:6" ht="19.8" x14ac:dyDescent="0.7">
      <c r="B19" s="13"/>
      <c r="C19" s="27" t="str">
        <f>IF($B19="","",COUNTIF('Job Tracker'!$D$9:$D$40,$B19))</f>
        <v/>
      </c>
      <c r="D19" s="45" t="str">
        <f>IF($B19="","",SUMIF('Job Tracker'!$D$9:$D$40,$B19,'Job Tracker'!$F$9:$F$40))</f>
        <v/>
      </c>
      <c r="E19" s="45" t="str">
        <f>IF($B19="","",SUMIF('Job Tracker'!$D$9:$D$40,$B19,'Job Tracker'!$P$9:$P$40))</f>
        <v/>
      </c>
      <c r="F19" s="28" t="str">
        <f t="shared" si="0"/>
        <v/>
      </c>
    </row>
    <row r="20" spans="2:6" ht="19.8" x14ac:dyDescent="0.7">
      <c r="B20" s="13"/>
      <c r="C20" s="27" t="str">
        <f>IF($B20="","",COUNTIF('Job Tracker'!$D$9:$D$40,$B20))</f>
        <v/>
      </c>
      <c r="D20" s="45" t="str">
        <f>IF($B20="","",SUMIF('Job Tracker'!$D$9:$D$40,$B20,'Job Tracker'!$F$9:$F$40))</f>
        <v/>
      </c>
      <c r="E20" s="45" t="str">
        <f>IF($B20="","",SUMIF('Job Tracker'!$D$9:$D$40,$B20,'Job Tracker'!$P$9:$P$40))</f>
        <v/>
      </c>
      <c r="F20" s="28" t="str">
        <f t="shared" si="0"/>
        <v/>
      </c>
    </row>
    <row r="21" spans="2:6" ht="19.8" x14ac:dyDescent="0.7">
      <c r="B21" s="13"/>
      <c r="C21" s="27" t="str">
        <f>IF($B21="","",COUNTIF('Job Tracker'!$D$9:$D$40,$B21))</f>
        <v/>
      </c>
      <c r="D21" s="45" t="str">
        <f>IF($B21="","",SUMIF('Job Tracker'!$D$9:$D$40,$B21,'Job Tracker'!$F$9:$F$40))</f>
        <v/>
      </c>
      <c r="E21" s="45" t="str">
        <f>IF($B21="","",SUMIF('Job Tracker'!$D$9:$D$40,$B21,'Job Tracker'!$P$9:$P$40))</f>
        <v/>
      </c>
      <c r="F21" s="28" t="str">
        <f t="shared" si="0"/>
        <v/>
      </c>
    </row>
    <row r="22" spans="2:6" ht="19.8" x14ac:dyDescent="0.7">
      <c r="B22" s="13"/>
      <c r="C22" s="27" t="str">
        <f>IF($B22="","",COUNTIF('Job Tracker'!$D$9:$D$40,$B22))</f>
        <v/>
      </c>
      <c r="D22" s="45" t="str">
        <f>IF($B22="","",SUMIF('Job Tracker'!$D$9:$D$40,$B22,'Job Tracker'!$F$9:$F$40))</f>
        <v/>
      </c>
      <c r="E22" s="45" t="str">
        <f>IF($B22="","",SUMIF('Job Tracker'!$D$9:$D$40,$B22,'Job Tracker'!$P$9:$P$40))</f>
        <v/>
      </c>
      <c r="F22" s="28" t="str">
        <f t="shared" si="0"/>
        <v/>
      </c>
    </row>
    <row r="23" spans="2:6" ht="19.8" x14ac:dyDescent="0.7">
      <c r="B23" s="13"/>
      <c r="C23" s="27" t="str">
        <f>IF($B23="","",COUNTIF('Job Tracker'!$D$9:$D$40,$B23))</f>
        <v/>
      </c>
      <c r="D23" s="45" t="str">
        <f>IF($B23="","",SUMIF('Job Tracker'!$D$9:$D$40,$B23,'Job Tracker'!$F$9:$F$40))</f>
        <v/>
      </c>
      <c r="E23" s="45" t="str">
        <f>IF($B23="","",SUMIF('Job Tracker'!$D$9:$D$40,$B23,'Job Tracker'!$P$9:$P$40))</f>
        <v/>
      </c>
      <c r="F23" s="28" t="str">
        <f t="shared" si="0"/>
        <v/>
      </c>
    </row>
    <row r="24" spans="2:6" ht="19.8" x14ac:dyDescent="0.7">
      <c r="B24" s="13"/>
      <c r="C24" s="27" t="str">
        <f>IF($B24="","",COUNTIF('Job Tracker'!$D$9:$D$40,$B24))</f>
        <v/>
      </c>
      <c r="D24" s="45" t="str">
        <f>IF($B24="","",SUMIF('Job Tracker'!$D$9:$D$40,$B24,'Job Tracker'!$F$9:$F$40))</f>
        <v/>
      </c>
      <c r="E24" s="45" t="str">
        <f>IF($B24="","",SUMIF('Job Tracker'!$D$9:$D$40,$B24,'Job Tracker'!$P$9:$P$40))</f>
        <v/>
      </c>
      <c r="F24" s="28" t="str">
        <f t="shared" si="0"/>
        <v/>
      </c>
    </row>
    <row r="27" spans="2:6" ht="24" x14ac:dyDescent="0.85">
      <c r="B27" s="24" t="s">
        <v>61</v>
      </c>
    </row>
    <row r="28" spans="2:6" ht="19.8" x14ac:dyDescent="0.3">
      <c r="B28" s="20" t="s">
        <v>23</v>
      </c>
      <c r="C28" s="20" t="s">
        <v>57</v>
      </c>
      <c r="D28" s="20" t="s">
        <v>94</v>
      </c>
      <c r="E28" s="20" t="s">
        <v>86</v>
      </c>
      <c r="F28" s="20" t="s">
        <v>27</v>
      </c>
    </row>
    <row r="29" spans="2:6" ht="19.8" x14ac:dyDescent="0.7">
      <c r="B29" s="26" t="s">
        <v>30</v>
      </c>
      <c r="C29" s="27">
        <f>IF($B29="","",COUNTIF('Job Tracker'!$C$9:$C$40,$B29))</f>
        <v>2</v>
      </c>
      <c r="D29" s="45">
        <f>IF($B29="","",SUMIF('Job Tracker'!$C$9:$C$40,$B29,'Job Tracker'!$F$9:$F$40))</f>
        <v>2000</v>
      </c>
      <c r="E29" s="45">
        <f>IF($B29="","",SUMIF('Job Tracker'!$C$9:$C$40,$B29,'Job Tracker'!$P$9:$P$40))</f>
        <v>465</v>
      </c>
      <c r="F29" s="28">
        <f t="shared" ref="F29:F43" si="1">IF($B29="","",IFERROR(E29/D29,""))</f>
        <v>0.23250000000000001</v>
      </c>
    </row>
    <row r="30" spans="2:6" ht="19.8" x14ac:dyDescent="0.7">
      <c r="B30" s="26" t="s">
        <v>34</v>
      </c>
      <c r="C30" s="27">
        <f>IF($B30="","",COUNTIF('Job Tracker'!$C$9:$C$40,$B30))</f>
        <v>2</v>
      </c>
      <c r="D30" s="45">
        <f>IF($B30="","",SUMIF('Job Tracker'!$C$9:$C$40,$B30,'Job Tracker'!$F$9:$F$40))</f>
        <v>1730</v>
      </c>
      <c r="E30" s="45">
        <f>IF($B30="","",SUMIF('Job Tracker'!$C$9:$C$40,$B30,'Job Tracker'!$P$9:$P$40))</f>
        <v>285</v>
      </c>
      <c r="F30" s="28">
        <f t="shared" si="1"/>
        <v>0.16473988439306358</v>
      </c>
    </row>
    <row r="31" spans="2:6" ht="19.8" x14ac:dyDescent="0.7">
      <c r="B31" s="26" t="s">
        <v>39</v>
      </c>
      <c r="C31" s="27">
        <f>IF($B31="","",COUNTIF('Job Tracker'!$C$9:$C$40,$B31))</f>
        <v>2</v>
      </c>
      <c r="D31" s="45">
        <f>IF($B31="","",SUMIF('Job Tracker'!$C$9:$C$40,$B31,'Job Tracker'!$F$9:$F$40))</f>
        <v>1100</v>
      </c>
      <c r="E31" s="45">
        <f>IF($B31="","",SUMIF('Job Tracker'!$C$9:$C$40,$B31,'Job Tracker'!$P$9:$P$40))</f>
        <v>-805</v>
      </c>
      <c r="F31" s="28">
        <f t="shared" si="1"/>
        <v>-0.73181818181818181</v>
      </c>
    </row>
    <row r="32" spans="2:6" ht="19.8" x14ac:dyDescent="0.7">
      <c r="B32" s="13"/>
      <c r="C32" s="27" t="str">
        <f>IF($B32="","",COUNTIF('Job Tracker'!$C$9:$C$40,$B32))</f>
        <v/>
      </c>
      <c r="D32" s="45" t="str">
        <f>IF($B32="","",SUMIF('Job Tracker'!$C$9:$C$40,$B32,'Job Tracker'!$F$9:$F$40))</f>
        <v/>
      </c>
      <c r="E32" s="45" t="str">
        <f>IF($B32="","",SUMIF('Job Tracker'!$C$9:$C$40,$B32,'Job Tracker'!$P$9:$P$40))</f>
        <v/>
      </c>
      <c r="F32" s="28" t="str">
        <f t="shared" si="1"/>
        <v/>
      </c>
    </row>
    <row r="33" spans="2:6" ht="19.8" x14ac:dyDescent="0.7">
      <c r="B33" s="13"/>
      <c r="C33" s="27" t="str">
        <f>IF($B33="","",COUNTIF('Job Tracker'!$C$9:$C$40,$B33))</f>
        <v/>
      </c>
      <c r="D33" s="45" t="str">
        <f>IF($B33="","",SUMIF('Job Tracker'!$C$9:$C$40,$B33,'Job Tracker'!$F$9:$F$40))</f>
        <v/>
      </c>
      <c r="E33" s="45" t="str">
        <f>IF($B33="","",SUMIF('Job Tracker'!$C$9:$C$40,$B33,'Job Tracker'!$P$9:$P$40))</f>
        <v/>
      </c>
      <c r="F33" s="28" t="str">
        <f t="shared" si="1"/>
        <v/>
      </c>
    </row>
    <row r="34" spans="2:6" ht="19.8" x14ac:dyDescent="0.7">
      <c r="B34" s="13"/>
      <c r="C34" s="27" t="str">
        <f>IF($B34="","",COUNTIF('Job Tracker'!$C$9:$C$40,$B34))</f>
        <v/>
      </c>
      <c r="D34" s="45" t="str">
        <f>IF($B34="","",SUMIF('Job Tracker'!$C$9:$C$40,$B34,'Job Tracker'!$F$9:$F$40))</f>
        <v/>
      </c>
      <c r="E34" s="45" t="str">
        <f>IF($B34="","",SUMIF('Job Tracker'!$C$9:$C$40,$B34,'Job Tracker'!$P$9:$P$40))</f>
        <v/>
      </c>
      <c r="F34" s="28" t="str">
        <f t="shared" si="1"/>
        <v/>
      </c>
    </row>
    <row r="35" spans="2:6" ht="19.8" x14ac:dyDescent="0.7">
      <c r="B35" s="13"/>
      <c r="C35" s="27" t="str">
        <f>IF($B35="","",COUNTIF('Job Tracker'!$C$9:$C$40,$B35))</f>
        <v/>
      </c>
      <c r="D35" s="45" t="str">
        <f>IF($B35="","",SUMIF('Job Tracker'!$C$9:$C$40,$B35,'Job Tracker'!$F$9:$F$40))</f>
        <v/>
      </c>
      <c r="E35" s="45" t="str">
        <f>IF($B35="","",SUMIF('Job Tracker'!$C$9:$C$40,$B35,'Job Tracker'!$P$9:$P$40))</f>
        <v/>
      </c>
      <c r="F35" s="28" t="str">
        <f t="shared" si="1"/>
        <v/>
      </c>
    </row>
    <row r="36" spans="2:6" ht="19.8" x14ac:dyDescent="0.7">
      <c r="B36" s="13"/>
      <c r="C36" s="27" t="str">
        <f>IF($B36="","",COUNTIF('Job Tracker'!$C$9:$C$40,$B36))</f>
        <v/>
      </c>
      <c r="D36" s="45" t="str">
        <f>IF($B36="","",SUMIF('Job Tracker'!$C$9:$C$40,$B36,'Job Tracker'!$F$9:$F$40))</f>
        <v/>
      </c>
      <c r="E36" s="45" t="str">
        <f>IF($B36="","",SUMIF('Job Tracker'!$C$9:$C$40,$B36,'Job Tracker'!$P$9:$P$40))</f>
        <v/>
      </c>
      <c r="F36" s="28" t="str">
        <f t="shared" si="1"/>
        <v/>
      </c>
    </row>
    <row r="37" spans="2:6" ht="19.8" x14ac:dyDescent="0.7">
      <c r="B37" s="13"/>
      <c r="C37" s="27" t="str">
        <f>IF($B37="","",COUNTIF('Job Tracker'!$C$9:$C$40,$B37))</f>
        <v/>
      </c>
      <c r="D37" s="45" t="str">
        <f>IF($B37="","",SUMIF('Job Tracker'!$C$9:$C$40,$B37,'Job Tracker'!$F$9:$F$40))</f>
        <v/>
      </c>
      <c r="E37" s="45" t="str">
        <f>IF($B37="","",SUMIF('Job Tracker'!$C$9:$C$40,$B37,'Job Tracker'!$P$9:$P$40))</f>
        <v/>
      </c>
      <c r="F37" s="28" t="str">
        <f t="shared" si="1"/>
        <v/>
      </c>
    </row>
    <row r="38" spans="2:6" ht="19.8" x14ac:dyDescent="0.7">
      <c r="B38" s="13"/>
      <c r="C38" s="27" t="str">
        <f>IF($B38="","",COUNTIF('Job Tracker'!$C$9:$C$40,$B38))</f>
        <v/>
      </c>
      <c r="D38" s="45" t="str">
        <f>IF($B38="","",SUMIF('Job Tracker'!$C$9:$C$40,$B38,'Job Tracker'!$F$9:$F$40))</f>
        <v/>
      </c>
      <c r="E38" s="45" t="str">
        <f>IF($B38="","",SUMIF('Job Tracker'!$C$9:$C$40,$B38,'Job Tracker'!$P$9:$P$40))</f>
        <v/>
      </c>
      <c r="F38" s="28" t="str">
        <f t="shared" si="1"/>
        <v/>
      </c>
    </row>
    <row r="39" spans="2:6" ht="19.8" x14ac:dyDescent="0.7">
      <c r="B39" s="13"/>
      <c r="C39" s="27" t="str">
        <f>IF($B39="","",COUNTIF('Job Tracker'!$C$9:$C$40,$B39))</f>
        <v/>
      </c>
      <c r="D39" s="45" t="str">
        <f>IF($B39="","",SUMIF('Job Tracker'!$C$9:$C$40,$B39,'Job Tracker'!$F$9:$F$40))</f>
        <v/>
      </c>
      <c r="E39" s="45" t="str">
        <f>IF($B39="","",SUMIF('Job Tracker'!$C$9:$C$40,$B39,'Job Tracker'!$P$9:$P$40))</f>
        <v/>
      </c>
      <c r="F39" s="28" t="str">
        <f t="shared" si="1"/>
        <v/>
      </c>
    </row>
    <row r="40" spans="2:6" ht="19.8" x14ac:dyDescent="0.7">
      <c r="B40" s="13"/>
      <c r="C40" s="27" t="str">
        <f>IF($B40="","",COUNTIF('Job Tracker'!$C$9:$C$40,$B40))</f>
        <v/>
      </c>
      <c r="D40" s="45" t="str">
        <f>IF($B40="","",SUMIF('Job Tracker'!$C$9:$C$40,$B40,'Job Tracker'!$F$9:$F$40))</f>
        <v/>
      </c>
      <c r="E40" s="45" t="str">
        <f>IF($B40="","",SUMIF('Job Tracker'!$C$9:$C$40,$B40,'Job Tracker'!$P$9:$P$40))</f>
        <v/>
      </c>
      <c r="F40" s="28" t="str">
        <f t="shared" si="1"/>
        <v/>
      </c>
    </row>
    <row r="41" spans="2:6" ht="19.8" x14ac:dyDescent="0.7">
      <c r="B41" s="13"/>
      <c r="C41" s="27" t="str">
        <f>IF($B41="","",COUNTIF('Job Tracker'!$C$9:$C$40,$B41))</f>
        <v/>
      </c>
      <c r="D41" s="45" t="str">
        <f>IF($B41="","",SUMIF('Job Tracker'!$C$9:$C$40,$B41,'Job Tracker'!$F$9:$F$40))</f>
        <v/>
      </c>
      <c r="E41" s="45" t="str">
        <f>IF($B41="","",SUMIF('Job Tracker'!$C$9:$C$40,$B41,'Job Tracker'!$P$9:$P$40))</f>
        <v/>
      </c>
      <c r="F41" s="28" t="str">
        <f t="shared" si="1"/>
        <v/>
      </c>
    </row>
    <row r="42" spans="2:6" ht="19.8" x14ac:dyDescent="0.7">
      <c r="B42" s="13"/>
      <c r="C42" s="27" t="str">
        <f>IF($B42="","",COUNTIF('Job Tracker'!$C$9:$C$40,$B42))</f>
        <v/>
      </c>
      <c r="D42" s="45" t="str">
        <f>IF($B42="","",SUMIF('Job Tracker'!$C$9:$C$40,$B42,'Job Tracker'!$F$9:$F$40))</f>
        <v/>
      </c>
      <c r="E42" s="45" t="str">
        <f>IF($B42="","",SUMIF('Job Tracker'!$C$9:$C$40,$B42,'Job Tracker'!$P$9:$P$40))</f>
        <v/>
      </c>
      <c r="F42" s="28" t="str">
        <f t="shared" si="1"/>
        <v/>
      </c>
    </row>
    <row r="43" spans="2:6" ht="19.8" x14ac:dyDescent="0.7">
      <c r="B43" s="13"/>
      <c r="C43" s="27" t="str">
        <f>IF($B43="","",COUNTIF('Job Tracker'!$C$9:$C$40,$B43))</f>
        <v/>
      </c>
      <c r="D43" s="45" t="str">
        <f>IF($B43="","",SUMIF('Job Tracker'!$C$9:$C$40,$B43,'Job Tracker'!$F$9:$F$40))</f>
        <v/>
      </c>
      <c r="E43" s="45" t="str">
        <f>IF($B43="","",SUMIF('Job Tracker'!$C$9:$C$40,$B43,'Job Tracker'!$P$9:$P$40))</f>
        <v/>
      </c>
      <c r="F43" s="28" t="str">
        <f t="shared" si="1"/>
        <v/>
      </c>
    </row>
    <row r="46" spans="2:6" ht="24" x14ac:dyDescent="0.85">
      <c r="B46" s="24" t="s">
        <v>62</v>
      </c>
    </row>
    <row r="47" spans="2:6" ht="19.8" x14ac:dyDescent="0.3">
      <c r="B47" s="20" t="s">
        <v>63</v>
      </c>
      <c r="C47" s="20" t="s">
        <v>23</v>
      </c>
      <c r="D47" s="20" t="s">
        <v>94</v>
      </c>
      <c r="E47" s="20" t="s">
        <v>86</v>
      </c>
    </row>
    <row r="48" spans="2:6" ht="19.8" x14ac:dyDescent="0.7">
      <c r="B48" s="29">
        <v>1</v>
      </c>
      <c r="C48" s="14" t="str">
        <f>IF(E48="","",IFERROR(INDEX($B$29:$B$43,MATCH(E48,$E$29:$E$43,0)),""))</f>
        <v>Customer 1</v>
      </c>
      <c r="D48" s="45">
        <f>IF(E48="","",IFERROR(INDEX($D$29:$D$43,MATCH(E48,$E$29:$E$43,0)),""))</f>
        <v>2000</v>
      </c>
      <c r="E48" s="46">
        <f>IFERROR(LARGE($E$29:$E$43,1),"")</f>
        <v>465</v>
      </c>
    </row>
    <row r="49" spans="1:7" ht="19.8" x14ac:dyDescent="0.7">
      <c r="B49" s="29">
        <v>2</v>
      </c>
      <c r="C49" s="14" t="str">
        <f>IF(E49="","",IFERROR(INDEX($B$29:$B$43,MATCH(E49,$E$29:$E$43,0)),""))</f>
        <v>Customer 2</v>
      </c>
      <c r="D49" s="45">
        <f>IF(E49="","",IFERROR(INDEX($D$29:$D$43,MATCH(E49,$E$29:$E$43,0)),""))</f>
        <v>1730</v>
      </c>
      <c r="E49" s="45">
        <f>IFERROR(LARGE($E$29:$E$43,2),"")</f>
        <v>285</v>
      </c>
    </row>
    <row r="50" spans="1:7" ht="19.8" x14ac:dyDescent="0.7">
      <c r="B50" s="29">
        <v>3</v>
      </c>
      <c r="C50" s="14" t="str">
        <f>IF(E50="","",IFERROR(INDEX($B$29:$B$43,MATCH(E50,$E$29:$E$43,0)),""))</f>
        <v>Customer 3</v>
      </c>
      <c r="D50" s="45">
        <f>IF(E50="","",IFERROR(INDEX($D$29:$D$43,MATCH(E50,$E$29:$E$43,0)),""))</f>
        <v>1100</v>
      </c>
      <c r="E50" s="45">
        <f>IFERROR(LARGE($E$29:$E$43,3),"")</f>
        <v>-805</v>
      </c>
    </row>
    <row r="51" spans="1:7" ht="19.8" x14ac:dyDescent="0.7">
      <c r="B51" s="29">
        <v>4</v>
      </c>
      <c r="C51" s="14" t="str">
        <f>IF(E51="","",IFERROR(INDEX($B$29:$B$43,MATCH(E51,$E$29:$E$43,0)),""))</f>
        <v/>
      </c>
      <c r="D51" s="45" t="str">
        <f>IF(E51="","",IFERROR(INDEX($D$29:$D$43,MATCH(E51,$E$29:$E$43,0)),""))</f>
        <v/>
      </c>
      <c r="E51" s="45" t="str">
        <f>IFERROR(LARGE($E$29:$E$43,4),"")</f>
        <v/>
      </c>
    </row>
    <row r="52" spans="1:7" ht="19.8" x14ac:dyDescent="0.7">
      <c r="B52" s="29">
        <v>5</v>
      </c>
      <c r="C52" s="14" t="str">
        <f>IF(E52="","",IFERROR(INDEX($B$29:$B$43,MATCH(E52,$E$29:$E$43,0)),""))</f>
        <v/>
      </c>
      <c r="D52" s="45" t="str">
        <f>IF(E52="","",IFERROR(INDEX($D$29:$D$43,MATCH(E52,$E$29:$E$43,0)),""))</f>
        <v/>
      </c>
      <c r="E52" s="45" t="str">
        <f>IFERROR(LARGE($E$29:$E$43,5),"")</f>
        <v/>
      </c>
    </row>
    <row r="55" spans="1:7" ht="24" x14ac:dyDescent="0.85">
      <c r="B55" s="1" t="s">
        <v>64</v>
      </c>
    </row>
    <row r="56" spans="1:7" ht="19.8" x14ac:dyDescent="0.3">
      <c r="B56" s="20" t="s">
        <v>63</v>
      </c>
      <c r="C56" s="20" t="s">
        <v>65</v>
      </c>
      <c r="D56" s="20" t="s">
        <v>23</v>
      </c>
      <c r="E56" s="20" t="s">
        <v>86</v>
      </c>
      <c r="F56" s="20" t="s">
        <v>27</v>
      </c>
    </row>
    <row r="57" spans="1:7" ht="19.8" x14ac:dyDescent="0.7">
      <c r="B57" s="29">
        <v>1</v>
      </c>
      <c r="C57" s="14" t="str">
        <f>IF(E57="","",IFERROR(INDEX('Job Tracker'!$B$9:$B$40,MATCH(E57,'Job Tracker'!$P$9:$P$40,0)),""))</f>
        <v>JOB-004</v>
      </c>
      <c r="D57" s="14" t="str">
        <f>IF(E57="","",IFERROR(INDEX('Job Tracker'!$C$9:$C$40,MATCH(E57,'Job Tracker'!$P$9:$P$40,0)),""))</f>
        <v>Customer 3</v>
      </c>
      <c r="E57" s="44">
        <f>IFERROR(SMALL('Job Tracker'!$P$9:$P$40,1),"")</f>
        <v>-640</v>
      </c>
      <c r="F57" s="30">
        <f>IF(E57="","",IFERROR(INDEX('Job Tracker'!$Q$9:$Q$40,MATCH(E57,'Job Tracker'!$P$9:$P$40,0)),""))</f>
        <v>-1.6</v>
      </c>
    </row>
    <row r="58" spans="1:7" ht="19.8" x14ac:dyDescent="0.7">
      <c r="B58" s="29">
        <v>2</v>
      </c>
      <c r="C58" s="14" t="str">
        <f>IF(E58="","",IFERROR(INDEX('Job Tracker'!$B$9:$B$40,MATCH(E58,'Job Tracker'!$P$9:$P$40,0)),""))</f>
        <v>JOB-002</v>
      </c>
      <c r="D58" s="14" t="str">
        <f>IF(E58="","",IFERROR(INDEX('Job Tracker'!$C$9:$C$40,MATCH(E58,'Job Tracker'!$P$9:$P$40,0)),""))</f>
        <v>Customer 2</v>
      </c>
      <c r="E58" s="45">
        <f>IFERROR(SMALL('Job Tracker'!$P$9:$P$40,2),"")</f>
        <v>-235</v>
      </c>
      <c r="F58" s="28">
        <f>IF(E58="","",IFERROR(INDEX('Job Tracker'!$Q$9:$Q$40,MATCH(E58,'Job Tracker'!$P$9:$P$40,0)),""))</f>
        <v>-0.31333333333333335</v>
      </c>
    </row>
    <row r="59" spans="1:7" ht="19.8" x14ac:dyDescent="0.7">
      <c r="B59" s="29">
        <v>3</v>
      </c>
      <c r="C59" s="14" t="str">
        <f>IF(E59="","",IFERROR(INDEX('Job Tracker'!$B$9:$B$40,MATCH(E59,'Job Tracker'!$P$9:$P$40,0)),""))</f>
        <v>JOB-006</v>
      </c>
      <c r="D59" s="14" t="str">
        <f>IF(E59="","",IFERROR(INDEX('Job Tracker'!$C$9:$C$40,MATCH(E59,'Job Tracker'!$P$9:$P$40,0)),""))</f>
        <v>Customer 3</v>
      </c>
      <c r="E59" s="45">
        <f>IFERROR(SMALL('Job Tracker'!$P$9:$P$40,3),"")</f>
        <v>-165</v>
      </c>
      <c r="F59" s="28">
        <f>IF(E59="","",IFERROR(INDEX('Job Tracker'!$Q$9:$Q$40,MATCH(E59,'Job Tracker'!$P$9:$P$40,0)),""))</f>
        <v>-0.23571428571428571</v>
      </c>
    </row>
    <row r="60" spans="1:7" ht="19.8" x14ac:dyDescent="0.7">
      <c r="B60" s="29">
        <v>4</v>
      </c>
      <c r="C60" s="14" t="str">
        <f>IF(E60="","",IFERROR(INDEX('Job Tracker'!$B$9:$B$40,MATCH(E60,'Job Tracker'!$P$9:$P$40,0)),""))</f>
        <v>JOB-001</v>
      </c>
      <c r="D60" s="14" t="str">
        <f>IF(E60="","",IFERROR(INDEX('Job Tracker'!$C$9:$C$40,MATCH(E60,'Job Tracker'!$P$9:$P$40,0)),""))</f>
        <v>Customer 1</v>
      </c>
      <c r="E60" s="45">
        <f>IFERROR(SMALL('Job Tracker'!$P$9:$P$40,4),"")</f>
        <v>195</v>
      </c>
      <c r="F60" s="28">
        <f>IF(E60="","",IFERROR(INDEX('Job Tracker'!$Q$9:$Q$40,MATCH(E60,'Job Tracker'!$P$9:$P$40,0)),""))</f>
        <v>0.24374999999999999</v>
      </c>
    </row>
    <row r="61" spans="1:7" ht="19.8" x14ac:dyDescent="0.7">
      <c r="B61" s="29">
        <v>5</v>
      </c>
      <c r="C61" s="14" t="str">
        <f>IF(E61="","",IFERROR(INDEX('Job Tracker'!$B$9:$B$40,MATCH(E61,'Job Tracker'!$P$9:$P$40,0)),""))</f>
        <v>JOB-003</v>
      </c>
      <c r="D61" s="14" t="str">
        <f>IF(E61="","",IFERROR(INDEX('Job Tracker'!$C$9:$C$40,MATCH(E61,'Job Tracker'!$P$9:$P$40,0)),""))</f>
        <v>Customer 1</v>
      </c>
      <c r="E61" s="45">
        <f>IFERROR(SMALL('Job Tracker'!$P$9:$P$40,5),"")</f>
        <v>270</v>
      </c>
      <c r="F61" s="28">
        <f>IF(E61="","",IFERROR(INDEX('Job Tracker'!$Q$9:$Q$40,MATCH(E61,'Job Tracker'!$P$9:$P$40,0)),""))</f>
        <v>0.22500000000000001</v>
      </c>
    </row>
    <row r="64" spans="1:7" ht="24" customHeight="1" x14ac:dyDescent="0.3">
      <c r="A64" s="5"/>
      <c r="B64" s="52" t="s">
        <v>19</v>
      </c>
      <c r="C64" s="5"/>
      <c r="D64" s="5"/>
      <c r="E64" s="5"/>
      <c r="F64" s="5"/>
      <c r="G64" s="5"/>
    </row>
    <row r="65" spans="1:7" ht="24" customHeight="1" x14ac:dyDescent="0.85">
      <c r="A65" s="5"/>
      <c r="B65" s="52"/>
      <c r="C65" s="16" t="s">
        <v>89</v>
      </c>
      <c r="D65" s="5"/>
      <c r="E65" s="5"/>
      <c r="F65" s="5"/>
      <c r="G65" s="5"/>
    </row>
    <row r="66" spans="1:7" ht="24" customHeight="1" x14ac:dyDescent="0.3">
      <c r="A66" s="5"/>
      <c r="B66" s="52"/>
      <c r="C66" s="5"/>
      <c r="D66" s="5"/>
      <c r="E66" s="5"/>
      <c r="F66" s="5"/>
      <c r="G66" s="5"/>
    </row>
  </sheetData>
  <mergeCells count="2">
    <mergeCell ref="B64:B66"/>
    <mergeCell ref="F1:G3"/>
  </mergeCells>
  <conditionalFormatting sqref="C9:C10">
    <cfRule type="cellIs" dxfId="6" priority="2" operator="lessThan">
      <formula>0</formula>
    </cfRule>
    <cfRule type="cellIs" dxfId="5" priority="3" operator="greaterThan">
      <formula>0</formula>
    </cfRule>
  </conditionalFormatting>
  <conditionalFormatting sqref="E48:E52">
    <cfRule type="cellIs" dxfId="4" priority="9" operator="lessThan">
      <formula>0</formula>
    </cfRule>
  </conditionalFormatting>
  <conditionalFormatting sqref="E15:F24">
    <cfRule type="cellIs" dxfId="3" priority="16" operator="lessThan">
      <formula>0</formula>
    </cfRule>
  </conditionalFormatting>
  <conditionalFormatting sqref="E29:F43">
    <cfRule type="cellIs" dxfId="2" priority="11" operator="lessThan">
      <formula>0</formula>
    </cfRule>
  </conditionalFormatting>
  <conditionalFormatting sqref="E57:F61">
    <cfRule type="cellIs" dxfId="1" priority="4" operator="lessThan">
      <formula>0</formula>
    </cfRule>
  </conditionalFormatting>
  <conditionalFormatting sqref="G9">
    <cfRule type="cellIs" dxfId="0" priority="1" operator="greaterThan">
      <formula>0</formula>
    </cfRule>
  </conditionalFormatting>
  <hyperlinks>
    <hyperlink ref="C65" r:id="rId1" xr:uid="{CEC86B94-C609-4339-A0CD-0793E5567084}"/>
  </hyperlinks>
  <pageMargins left="0.75" right="0.75" top="1" bottom="1" header="0.511811023622047" footer="0.511811023622047"/>
  <pageSetup scale="82" fitToHeight="0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9"/>
  <sheetViews>
    <sheetView showGridLines="0" zoomScaleNormal="100" workbookViewId="0">
      <selection activeCell="B14" sqref="B14:C14"/>
    </sheetView>
  </sheetViews>
  <sheetFormatPr defaultColWidth="8.6640625" defaultRowHeight="14.4" x14ac:dyDescent="0.3"/>
  <cols>
    <col min="1" max="1" width="3" customWidth="1"/>
    <col min="2" max="2" width="28" customWidth="1"/>
    <col min="3" max="3" width="68.6640625" customWidth="1"/>
    <col min="4" max="4" width="15.33203125" customWidth="1"/>
    <col min="5" max="5" width="14.6640625" customWidth="1"/>
  </cols>
  <sheetData>
    <row r="1" spans="1:5" ht="30" customHeight="1" x14ac:dyDescent="0.3">
      <c r="A1" s="5"/>
      <c r="B1" s="5"/>
      <c r="C1" s="5"/>
      <c r="D1" s="51" t="e" vm="1">
        <v>#VALUE!</v>
      </c>
      <c r="E1" s="51"/>
    </row>
    <row r="2" spans="1:5" ht="39.75" customHeight="1" x14ac:dyDescent="0.3">
      <c r="A2" s="5"/>
      <c r="B2" s="4" t="s">
        <v>66</v>
      </c>
      <c r="C2" s="4"/>
      <c r="D2" s="51"/>
      <c r="E2" s="51"/>
    </row>
    <row r="3" spans="1:5" ht="19.5" customHeight="1" x14ac:dyDescent="0.7">
      <c r="A3" s="5"/>
      <c r="B3" s="12" t="s">
        <v>67</v>
      </c>
      <c r="C3" s="12"/>
      <c r="D3" s="51"/>
      <c r="E3" s="51"/>
    </row>
    <row r="6" spans="1:5" ht="25.5" customHeight="1" x14ac:dyDescent="0.3">
      <c r="B6" s="37" t="s">
        <v>68</v>
      </c>
      <c r="C6" s="37" t="s">
        <v>69</v>
      </c>
    </row>
    <row r="7" spans="1:5" ht="30" customHeight="1" x14ac:dyDescent="0.3">
      <c r="B7" s="38" t="s">
        <v>96</v>
      </c>
      <c r="C7" s="39" t="s">
        <v>97</v>
      </c>
    </row>
    <row r="8" spans="1:5" ht="30" customHeight="1" x14ac:dyDescent="0.3">
      <c r="B8" s="38" t="s">
        <v>70</v>
      </c>
      <c r="C8" s="39" t="s">
        <v>71</v>
      </c>
    </row>
    <row r="9" spans="1:5" ht="37.200000000000003" customHeight="1" x14ac:dyDescent="0.3">
      <c r="B9" s="38" t="s">
        <v>72</v>
      </c>
      <c r="C9" s="39" t="s">
        <v>98</v>
      </c>
    </row>
    <row r="10" spans="1:5" ht="36" customHeight="1" x14ac:dyDescent="0.3">
      <c r="B10" s="38" t="s">
        <v>73</v>
      </c>
      <c r="C10" s="39" t="s">
        <v>99</v>
      </c>
    </row>
    <row r="11" spans="1:5" ht="37.200000000000003" customHeight="1" x14ac:dyDescent="0.3">
      <c r="B11" s="38" t="s">
        <v>74</v>
      </c>
      <c r="C11" s="39" t="s">
        <v>75</v>
      </c>
    </row>
    <row r="12" spans="1:5" ht="30" customHeight="1" x14ac:dyDescent="0.3">
      <c r="B12" s="38" t="s">
        <v>27</v>
      </c>
      <c r="C12" s="39" t="s">
        <v>76</v>
      </c>
    </row>
    <row r="14" spans="1:5" ht="24" x14ac:dyDescent="0.85">
      <c r="B14" s="50" t="s">
        <v>77</v>
      </c>
      <c r="C14" s="50"/>
    </row>
    <row r="15" spans="1:5" ht="90" customHeight="1" x14ac:dyDescent="0.3">
      <c r="B15" s="53" t="s">
        <v>78</v>
      </c>
      <c r="C15" s="53"/>
      <c r="D15" s="53"/>
    </row>
    <row r="17" spans="1:5" ht="24" customHeight="1" x14ac:dyDescent="0.3">
      <c r="A17" s="5"/>
      <c r="B17" s="52" t="s">
        <v>19</v>
      </c>
      <c r="C17" s="5"/>
      <c r="D17" s="5"/>
      <c r="E17" s="5"/>
    </row>
    <row r="18" spans="1:5" ht="24" customHeight="1" x14ac:dyDescent="0.85">
      <c r="A18" s="5"/>
      <c r="B18" s="52"/>
      <c r="C18" s="40" t="s">
        <v>89</v>
      </c>
      <c r="D18" s="5"/>
      <c r="E18" s="5"/>
    </row>
    <row r="19" spans="1:5" ht="24" customHeight="1" x14ac:dyDescent="0.3">
      <c r="A19" s="5"/>
      <c r="B19" s="52"/>
      <c r="C19" s="5"/>
      <c r="D19" s="5"/>
      <c r="E19" s="5"/>
    </row>
  </sheetData>
  <mergeCells count="4">
    <mergeCell ref="B14:C14"/>
    <mergeCell ref="D1:E3"/>
    <mergeCell ref="B17:B19"/>
    <mergeCell ref="B15:D15"/>
  </mergeCells>
  <hyperlinks>
    <hyperlink ref="C18" r:id="rId1" xr:uid="{D54E52F1-CEBC-4D39-ABF3-1AC8F2D14265}"/>
  </hyperlinks>
  <pageMargins left="0.75" right="0.75" top="1" bottom="1" header="0.511811023622047" footer="0.511811023622047"/>
  <pageSetup scale="83" orientation="landscape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Job Tracker</vt:lpstr>
      <vt:lpstr>Dashboard</vt:lpstr>
      <vt:lpstr>How It's Calculated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Kathryn Perry</cp:lastModifiedBy>
  <cp:revision>0</cp:revision>
  <dcterms:created xsi:type="dcterms:W3CDTF">2026-07-21T13:28:22Z</dcterms:created>
  <dcterms:modified xsi:type="dcterms:W3CDTF">2026-07-24T11:01:14Z</dcterms:modified>
  <cp:category/>
  <cp:contentStatus/>
</cp:coreProperties>
</file>