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myuno-my.sharepoint.com/personal/dsbryant_uno_edu/Documents/Desktop/"/>
    </mc:Choice>
  </mc:AlternateContent>
  <xr:revisionPtr revIDLastSave="0" documentId="8_{418D1F10-D532-4999-85F2-C9845D816B47}" xr6:coauthVersionLast="36" xr6:coauthVersionMax="36" xr10:uidLastSave="{00000000-0000-0000-0000-000000000000}"/>
  <bookViews>
    <workbookView xWindow="0" yWindow="465" windowWidth="23985" windowHeight="13785" tabRatio="500" xr2:uid="{00000000-000D-0000-FFFF-FFFF00000000}"/>
  </bookViews>
  <sheets>
    <sheet name="Stipend Tabl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R5" i="2" l="1"/>
  <c r="D7" i="2" l="1"/>
  <c r="D32" i="2" l="1"/>
  <c r="D31" i="2"/>
  <c r="D30" i="2"/>
  <c r="D29" i="2"/>
  <c r="D28" i="2"/>
  <c r="D27" i="2"/>
  <c r="D49" i="2" l="1"/>
  <c r="D50" i="2"/>
  <c r="D51" i="2"/>
  <c r="D52" i="2"/>
  <c r="D53" i="2"/>
  <c r="D48" i="2"/>
  <c r="D38" i="2"/>
  <c r="D39" i="2"/>
  <c r="D40" i="2"/>
  <c r="D41" i="2"/>
  <c r="D42" i="2"/>
  <c r="D37" i="2"/>
  <c r="D11" i="2"/>
  <c r="D10" i="2"/>
  <c r="D9" i="2"/>
  <c r="D8" i="2"/>
  <c r="D6" i="2"/>
  <c r="R10" i="2"/>
  <c r="G11" i="2" s="1"/>
  <c r="R21" i="2" s="1"/>
  <c r="R30" i="2" s="1"/>
  <c r="Q10" i="2"/>
  <c r="R9" i="2"/>
  <c r="G10" i="2" s="1"/>
  <c r="Q9" i="2"/>
  <c r="R8" i="2"/>
  <c r="G9" i="2" s="1"/>
  <c r="Q8" i="2"/>
  <c r="R7" i="2"/>
  <c r="G8" i="2" s="1"/>
  <c r="Q7" i="2"/>
  <c r="E6" i="2" s="1"/>
  <c r="E7" i="2"/>
  <c r="F7" i="2" s="1"/>
  <c r="J7" i="2" s="1"/>
  <c r="R6" i="2"/>
  <c r="G7" i="2" s="1"/>
  <c r="H7" i="2" s="1"/>
  <c r="Q6" i="2"/>
  <c r="G6" i="2"/>
  <c r="Q5" i="2"/>
  <c r="I6" i="2" l="1"/>
  <c r="E27" i="2"/>
  <c r="E8" i="2"/>
  <c r="I8" i="2" s="1"/>
  <c r="E17" i="2"/>
  <c r="I17" i="2" s="1"/>
  <c r="I7" i="2"/>
  <c r="F8" i="2"/>
  <c r="J8" i="2" s="1"/>
  <c r="E39" i="2"/>
  <c r="I39" i="2" s="1"/>
  <c r="E29" i="2"/>
  <c r="H6" i="2"/>
  <c r="G37" i="2"/>
  <c r="G27" i="2"/>
  <c r="G48" i="2" s="1"/>
  <c r="H38" i="2"/>
  <c r="H28" i="2"/>
  <c r="H49" i="2" s="1"/>
  <c r="G38" i="2"/>
  <c r="G17" i="2"/>
  <c r="G28" i="2"/>
  <c r="G49" i="2" s="1"/>
  <c r="F38" i="2"/>
  <c r="J38" i="2" s="1"/>
  <c r="F17" i="2"/>
  <c r="J17" i="2" s="1"/>
  <c r="F28" i="2"/>
  <c r="E38" i="2"/>
  <c r="I38" i="2" s="1"/>
  <c r="E28" i="2"/>
  <c r="E37" i="2"/>
  <c r="I37" i="2" s="1"/>
  <c r="G39" i="2"/>
  <c r="G29" i="2"/>
  <c r="G50" i="2" s="1"/>
  <c r="G40" i="2"/>
  <c r="G18" i="2"/>
  <c r="G30" i="2"/>
  <c r="G51" i="2" s="1"/>
  <c r="G41" i="2"/>
  <c r="G31" i="2"/>
  <c r="G52" i="2" s="1"/>
  <c r="G42" i="2"/>
  <c r="R24" i="2" s="1"/>
  <c r="R33" i="2" s="1"/>
  <c r="G19" i="2"/>
  <c r="R22" i="2" s="1"/>
  <c r="R31" i="2" s="1"/>
  <c r="G32" i="2"/>
  <c r="E10" i="2"/>
  <c r="I10" i="2" s="1"/>
  <c r="E11" i="2"/>
  <c r="F6" i="2"/>
  <c r="J6" i="2" s="1"/>
  <c r="H8" i="2"/>
  <c r="E9" i="2"/>
  <c r="H10" i="2"/>
  <c r="H9" i="2"/>
  <c r="H11" i="2"/>
  <c r="S21" i="2" s="1"/>
  <c r="S30" i="2" s="1"/>
  <c r="E18" i="2" l="1"/>
  <c r="I18" i="2" s="1"/>
  <c r="I9" i="2"/>
  <c r="I29" i="2"/>
  <c r="E50" i="2"/>
  <c r="G53" i="2"/>
  <c r="R25" i="2" s="1"/>
  <c r="R34" i="2" s="1"/>
  <c r="R23" i="2"/>
  <c r="R32" i="2" s="1"/>
  <c r="F49" i="2"/>
  <c r="J28" i="2"/>
  <c r="P21" i="2"/>
  <c r="P30" i="2" s="1"/>
  <c r="E19" i="2"/>
  <c r="I11" i="2"/>
  <c r="I27" i="2"/>
  <c r="E48" i="2"/>
  <c r="I28" i="2"/>
  <c r="E49" i="2"/>
  <c r="H42" i="2"/>
  <c r="S24" i="2" s="1"/>
  <c r="S33" i="2" s="1"/>
  <c r="H19" i="2"/>
  <c r="S22" i="2" s="1"/>
  <c r="S31" i="2" s="1"/>
  <c r="H32" i="2"/>
  <c r="H40" i="2"/>
  <c r="H18" i="2"/>
  <c r="H30" i="2"/>
  <c r="H51" i="2" s="1"/>
  <c r="H41" i="2"/>
  <c r="H31" i="2"/>
  <c r="H52" i="2" s="1"/>
  <c r="E40" i="2"/>
  <c r="I40" i="2" s="1"/>
  <c r="E30" i="2"/>
  <c r="H39" i="2"/>
  <c r="H29" i="2"/>
  <c r="H50" i="2" s="1"/>
  <c r="F37" i="2"/>
  <c r="J37" i="2" s="1"/>
  <c r="F27" i="2"/>
  <c r="F11" i="2"/>
  <c r="E42" i="2"/>
  <c r="E32" i="2"/>
  <c r="F10" i="2"/>
  <c r="J10" i="2" s="1"/>
  <c r="E41" i="2"/>
  <c r="I41" i="2" s="1"/>
  <c r="E31" i="2"/>
  <c r="H17" i="2"/>
  <c r="H37" i="2"/>
  <c r="H27" i="2"/>
  <c r="H48" i="2" s="1"/>
  <c r="F39" i="2"/>
  <c r="J39" i="2" s="1"/>
  <c r="F29" i="2"/>
  <c r="F9" i="2"/>
  <c r="J9" i="2" s="1"/>
  <c r="J29" i="2" l="1"/>
  <c r="F50" i="2"/>
  <c r="I32" i="2"/>
  <c r="E53" i="2"/>
  <c r="P25" i="2" s="1"/>
  <c r="P34" i="2" s="1"/>
  <c r="P23" i="2"/>
  <c r="P32" i="2" s="1"/>
  <c r="I31" i="2"/>
  <c r="E52" i="2"/>
  <c r="I42" i="2"/>
  <c r="P24" i="2"/>
  <c r="P33" i="2" s="1"/>
  <c r="J11" i="2"/>
  <c r="Q21" i="2"/>
  <c r="Q30" i="2" s="1"/>
  <c r="H53" i="2"/>
  <c r="S25" i="2" s="1"/>
  <c r="S34" i="2" s="1"/>
  <c r="S23" i="2"/>
  <c r="S32" i="2" s="1"/>
  <c r="I19" i="2"/>
  <c r="P22" i="2"/>
  <c r="P31" i="2" s="1"/>
  <c r="J27" i="2"/>
  <c r="F48" i="2"/>
  <c r="E51" i="2"/>
  <c r="I30" i="2"/>
  <c r="F40" i="2"/>
  <c r="J40" i="2" s="1"/>
  <c r="F18" i="2"/>
  <c r="J18" i="2" s="1"/>
  <c r="F30" i="2"/>
  <c r="F41" i="2"/>
  <c r="J41" i="2" s="1"/>
  <c r="F31" i="2"/>
  <c r="F42" i="2"/>
  <c r="F19" i="2"/>
  <c r="F32" i="2"/>
  <c r="F53" i="2" l="1"/>
  <c r="Q25" i="2" s="1"/>
  <c r="Q34" i="2" s="1"/>
  <c r="Q23" i="2"/>
  <c r="Q32" i="2" s="1"/>
  <c r="J32" i="2"/>
  <c r="J30" i="2"/>
  <c r="F51" i="2"/>
  <c r="J31" i="2"/>
  <c r="F52" i="2"/>
  <c r="Q22" i="2"/>
  <c r="Q31" i="2" s="1"/>
  <c r="J19" i="2"/>
  <c r="J42" i="2"/>
  <c r="Q24" i="2"/>
  <c r="Q33" i="2" s="1"/>
</calcChain>
</file>

<file path=xl/sharedStrings.xml><?xml version="1.0" encoding="utf-8"?>
<sst xmlns="http://schemas.openxmlformats.org/spreadsheetml/2006/main" count="114" uniqueCount="43">
  <si>
    <t>STEM/Non-STEM</t>
  </si>
  <si>
    <t>IOR/TA Ratio</t>
  </si>
  <si>
    <t>PT Instructor</t>
  </si>
  <si>
    <t>Minimum per term</t>
  </si>
  <si>
    <t>Maximum per term</t>
  </si>
  <si>
    <t>Bonus (PhD student after first year) per term</t>
  </si>
  <si>
    <t>STEM</t>
  </si>
  <si>
    <t>Instructional Credit Hours</t>
  </si>
  <si>
    <t>Clock Hours</t>
  </si>
  <si>
    <t>% of Effort</t>
  </si>
  <si>
    <t>Min per term</t>
  </si>
  <si>
    <t>Max per term</t>
  </si>
  <si>
    <t>Non-STEM</t>
  </si>
  <si>
    <t>Civil &amp; Environmental Engr</t>
  </si>
  <si>
    <t>Electrical Engineering</t>
  </si>
  <si>
    <t>Mechanical Engineering</t>
  </si>
  <si>
    <t>Naval Architecture &amp; MarineEng</t>
  </si>
  <si>
    <t>Biological Sciences</t>
  </si>
  <si>
    <t>PT Instructor Base Pay (3 SCH)</t>
  </si>
  <si>
    <t>Chemistry</t>
  </si>
  <si>
    <t># weeks/Semester</t>
  </si>
  <si>
    <t>Computer Science</t>
  </si>
  <si>
    <t>Hours to % effort conversion</t>
  </si>
  <si>
    <t>Earth &amp; Enviromental Science</t>
  </si>
  <si>
    <t>Bonus  (PhD student after first year) per term</t>
  </si>
  <si>
    <t>Mathematics</t>
  </si>
  <si>
    <t>Clock Hours per week</t>
  </si>
  <si>
    <t>Physics</t>
  </si>
  <si>
    <t>Psychology</t>
  </si>
  <si>
    <t>Table A: TA1.Teaching Associate - Instructor of Record</t>
  </si>
  <si>
    <t>Table B: TA2.Teaching Assistant for Labs</t>
  </si>
  <si>
    <t>Table C: TA3.Teaching Assistant-Other</t>
  </si>
  <si>
    <t>Table D: Research Assistant</t>
  </si>
  <si>
    <t>Table E: Graduate Assistant-Other</t>
  </si>
  <si>
    <t>PhD Bonus</t>
  </si>
  <si>
    <t>Teaching Associate - Instructor of Record</t>
  </si>
  <si>
    <t>Teaching Assistant for Labs</t>
  </si>
  <si>
    <t>Teaching Assistant-Other</t>
  </si>
  <si>
    <t>Graduate Assistnat- Other Ratio</t>
  </si>
  <si>
    <t>Research Assistant</t>
  </si>
  <si>
    <t>Graduate Assistant-Other</t>
  </si>
  <si>
    <t>Hourly Rate</t>
  </si>
  <si>
    <t>Annual Rate (50% Effort)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</si>
</sst>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</numFmts>
  <fonts count="10" x14ac:knownFonts="1">
    <font>
      <sz val="10"/>
      <name val="Verdana"/>
    </font>
    <font>
      <sz val="10"/>
      <name val="Verdana"/>
      <family val="2"/>
    </font>
    <font>
      <b/>
      <sz val="14"/>
      <color rgb="FFFFFFFF"/>
      <name val="Calibri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2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35">
    <xf numFmtId="0" fontId="0" fillId="0" borderId="0" xfId="0"/>
    <xf numFmtId="44" fontId="4" fillId="0" borderId="0" xfId="0" applyNumberFormat="1" applyFont="1"/>
    <xf numFmtId="164" fontId="4" fillId="0" borderId="1" xfId="0" applyNumberFormat="1" applyFont="1" applyBorder="1"/>
    <xf numFmtId="44" fontId="4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vertical="top"/>
    </xf>
    <xf numFmtId="0" fontId="5" fillId="2" borderId="2" xfId="0" applyFont="1" applyFill="1" applyBorder="1"/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/>
    <xf numFmtId="0" fontId="6" fillId="2" borderId="5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 wrapText="1"/>
    </xf>
    <xf numFmtId="9" fontId="4" fillId="0" borderId="0" xfId="2" applyFont="1" applyAlignment="1">
      <alignment vertical="top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64" fontId="4" fillId="0" borderId="1" xfId="1" applyNumberFormat="1" applyFont="1" applyBorder="1"/>
    <xf numFmtId="164" fontId="4" fillId="0" borderId="20" xfId="1" applyNumberFormat="1" applyFont="1" applyBorder="1"/>
    <xf numFmtId="0" fontId="7" fillId="7" borderId="18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9" fontId="7" fillId="7" borderId="1" xfId="2" applyFont="1" applyFill="1" applyBorder="1" applyAlignment="1">
      <alignment horizontal="center" vertical="center" wrapText="1"/>
    </xf>
    <xf numFmtId="164" fontId="4" fillId="7" borderId="1" xfId="1" applyNumberFormat="1" applyFont="1" applyFill="1" applyBorder="1"/>
    <xf numFmtId="164" fontId="4" fillId="7" borderId="20" xfId="1" applyNumberFormat="1" applyFont="1" applyFill="1" applyBorder="1"/>
    <xf numFmtId="0" fontId="4" fillId="0" borderId="21" xfId="0" applyFont="1" applyFill="1" applyBorder="1"/>
    <xf numFmtId="0" fontId="4" fillId="0" borderId="21" xfId="0" applyFont="1" applyFill="1" applyBorder="1" applyAlignment="1"/>
    <xf numFmtId="0" fontId="7" fillId="0" borderId="22" xfId="0" applyFont="1" applyBorder="1" applyAlignment="1">
      <alignment horizontal="center" vertical="center" wrapText="1"/>
    </xf>
    <xf numFmtId="164" fontId="4" fillId="0" borderId="23" xfId="1" applyNumberFormat="1" applyFont="1" applyBorder="1"/>
    <xf numFmtId="164" fontId="4" fillId="0" borderId="24" xfId="1" applyNumberFormat="1" applyFont="1" applyBorder="1"/>
    <xf numFmtId="0" fontId="7" fillId="7" borderId="22" xfId="0" applyFont="1" applyFill="1" applyBorder="1" applyAlignment="1">
      <alignment horizontal="center" vertical="center" wrapText="1"/>
    </xf>
    <xf numFmtId="0" fontId="7" fillId="9" borderId="23" xfId="0" applyFont="1" applyFill="1" applyBorder="1" applyAlignment="1">
      <alignment horizontal="center" vertical="center" wrapText="1"/>
    </xf>
    <xf numFmtId="9" fontId="7" fillId="7" borderId="23" xfId="2" applyFont="1" applyFill="1" applyBorder="1" applyAlignment="1">
      <alignment horizontal="center" vertical="center" wrapText="1"/>
    </xf>
    <xf numFmtId="164" fontId="4" fillId="7" borderId="23" xfId="1" applyNumberFormat="1" applyFont="1" applyFill="1" applyBorder="1"/>
    <xf numFmtId="164" fontId="4" fillId="7" borderId="24" xfId="1" applyNumberFormat="1" applyFont="1" applyFill="1" applyBorder="1"/>
    <xf numFmtId="6" fontId="4" fillId="2" borderId="7" xfId="0" applyNumberFormat="1" applyFont="1" applyFill="1" applyBorder="1"/>
    <xf numFmtId="6" fontId="4" fillId="2" borderId="8" xfId="0" applyNumberFormat="1" applyFont="1" applyFill="1" applyBorder="1"/>
    <xf numFmtId="0" fontId="7" fillId="0" borderId="0" xfId="0" applyFont="1" applyBorder="1" applyAlignment="1">
      <alignment horizontal="center" vertical="center" wrapText="1"/>
    </xf>
    <xf numFmtId="164" fontId="4" fillId="0" borderId="0" xfId="1" applyNumberFormat="1" applyFont="1" applyBorder="1"/>
    <xf numFmtId="6" fontId="4" fillId="0" borderId="0" xfId="0" applyNumberFormat="1" applyFont="1" applyFill="1" applyBorder="1"/>
    <xf numFmtId="0" fontId="8" fillId="0" borderId="0" xfId="0" applyFont="1" applyAlignment="1">
      <alignment wrapText="1"/>
    </xf>
    <xf numFmtId="9" fontId="4" fillId="0" borderId="0" xfId="2" applyFont="1"/>
    <xf numFmtId="9" fontId="4" fillId="0" borderId="0" xfId="0" applyNumberFormat="1" applyFont="1"/>
    <xf numFmtId="43" fontId="4" fillId="0" borderId="0" xfId="3" applyFont="1" applyAlignment="1">
      <alignment vertical="top"/>
    </xf>
    <xf numFmtId="44" fontId="4" fillId="0" borderId="0" xfId="0" applyNumberFormat="1" applyFont="1" applyAlignment="1">
      <alignment vertical="top"/>
    </xf>
    <xf numFmtId="42" fontId="4" fillId="7" borderId="1" xfId="1" applyNumberFormat="1" applyFont="1" applyFill="1" applyBorder="1"/>
    <xf numFmtId="0" fontId="4" fillId="9" borderId="1" xfId="0" applyFont="1" applyFill="1" applyBorder="1"/>
    <xf numFmtId="44" fontId="4" fillId="9" borderId="1" xfId="0" applyNumberFormat="1" applyFont="1" applyFill="1" applyBorder="1"/>
    <xf numFmtId="0" fontId="7" fillId="9" borderId="18" xfId="0" applyFont="1" applyFill="1" applyBorder="1" applyAlignment="1">
      <alignment horizontal="center" vertical="center" wrapText="1"/>
    </xf>
    <xf numFmtId="9" fontId="7" fillId="9" borderId="1" xfId="2" applyFont="1" applyFill="1" applyBorder="1" applyAlignment="1">
      <alignment horizontal="center" vertical="center" wrapText="1"/>
    </xf>
    <xf numFmtId="165" fontId="4" fillId="9" borderId="1" xfId="1" applyNumberFormat="1" applyFont="1" applyFill="1" applyBorder="1"/>
    <xf numFmtId="164" fontId="4" fillId="9" borderId="1" xfId="1" applyNumberFormat="1" applyFont="1" applyFill="1" applyBorder="1"/>
    <xf numFmtId="164" fontId="4" fillId="9" borderId="20" xfId="1" applyNumberFormat="1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9" fontId="7" fillId="9" borderId="23" xfId="2" applyFont="1" applyFill="1" applyBorder="1" applyAlignment="1">
      <alignment horizontal="center" vertical="center" wrapText="1"/>
    </xf>
    <xf numFmtId="165" fontId="4" fillId="9" borderId="23" xfId="1" applyNumberFormat="1" applyFont="1" applyFill="1" applyBorder="1"/>
    <xf numFmtId="164" fontId="4" fillId="9" borderId="23" xfId="1" applyNumberFormat="1" applyFont="1" applyFill="1" applyBorder="1"/>
    <xf numFmtId="164" fontId="4" fillId="9" borderId="24" xfId="1" applyNumberFormat="1" applyFont="1" applyFill="1" applyBorder="1"/>
    <xf numFmtId="0" fontId="7" fillId="7" borderId="1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42" fontId="4" fillId="7" borderId="23" xfId="1" applyNumberFormat="1" applyFont="1" applyFill="1" applyBorder="1"/>
    <xf numFmtId="164" fontId="4" fillId="0" borderId="0" xfId="0" applyNumberFormat="1" applyFont="1" applyBorder="1"/>
    <xf numFmtId="44" fontId="4" fillId="0" borderId="0" xfId="1" applyFont="1"/>
    <xf numFmtId="0" fontId="4" fillId="8" borderId="18" xfId="0" applyFont="1" applyFill="1" applyBorder="1"/>
    <xf numFmtId="0" fontId="4" fillId="8" borderId="22" xfId="0" applyFont="1" applyFill="1" applyBorder="1"/>
    <xf numFmtId="0" fontId="7" fillId="7" borderId="23" xfId="0" applyFont="1" applyFill="1" applyBorder="1" applyAlignment="1">
      <alignment horizontal="center" vertical="center"/>
    </xf>
    <xf numFmtId="0" fontId="4" fillId="0" borderId="16" xfId="0" applyFont="1" applyBorder="1"/>
    <xf numFmtId="0" fontId="6" fillId="8" borderId="1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/>
    <xf numFmtId="0" fontId="4" fillId="9" borderId="18" xfId="0" applyFont="1" applyFill="1" applyBorder="1"/>
    <xf numFmtId="0" fontId="6" fillId="0" borderId="20" xfId="0" applyFont="1" applyFill="1" applyBorder="1" applyAlignment="1">
      <alignment horizontal="center" vertical="center" wrapText="1"/>
    </xf>
    <xf numFmtId="44" fontId="4" fillId="0" borderId="20" xfId="0" applyNumberFormat="1" applyFont="1" applyBorder="1"/>
    <xf numFmtId="44" fontId="4" fillId="0" borderId="23" xfId="0" applyNumberFormat="1" applyFont="1" applyBorder="1"/>
    <xf numFmtId="44" fontId="4" fillId="0" borderId="24" xfId="0" applyNumberFormat="1" applyFont="1" applyBorder="1"/>
    <xf numFmtId="164" fontId="4" fillId="0" borderId="20" xfId="0" applyNumberFormat="1" applyFont="1" applyBorder="1"/>
    <xf numFmtId="164" fontId="4" fillId="5" borderId="23" xfId="0" applyNumberFormat="1" applyFont="1" applyFill="1" applyBorder="1"/>
    <xf numFmtId="164" fontId="4" fillId="0" borderId="23" xfId="0" applyNumberFormat="1" applyFont="1" applyBorder="1"/>
    <xf numFmtId="164" fontId="4" fillId="0" borderId="24" xfId="0" applyNumberFormat="1" applyFont="1" applyBorder="1"/>
    <xf numFmtId="164" fontId="4" fillId="5" borderId="1" xfId="1" applyNumberFormat="1" applyFont="1" applyFill="1" applyBorder="1"/>
    <xf numFmtId="164" fontId="4" fillId="5" borderId="23" xfId="1" applyNumberFormat="1" applyFont="1" applyFill="1" applyBorder="1"/>
    <xf numFmtId="42" fontId="4" fillId="5" borderId="1" xfId="1" applyNumberFormat="1" applyFont="1" applyFill="1" applyBorder="1"/>
    <xf numFmtId="42" fontId="4" fillId="5" borderId="23" xfId="1" applyNumberFormat="1" applyFont="1" applyFill="1" applyBorder="1"/>
    <xf numFmtId="0" fontId="6" fillId="5" borderId="16" xfId="0" applyFont="1" applyFill="1" applyBorder="1" applyAlignment="1">
      <alignment horizontal="center" vertical="top" wrapText="1"/>
    </xf>
    <xf numFmtId="0" fontId="6" fillId="5" borderId="16" xfId="0" applyFont="1" applyFill="1" applyBorder="1" applyAlignment="1">
      <alignment horizontal="center" vertical="center" wrapText="1"/>
    </xf>
    <xf numFmtId="44" fontId="4" fillId="5" borderId="1" xfId="0" applyNumberFormat="1" applyFont="1" applyFill="1" applyBorder="1"/>
    <xf numFmtId="44" fontId="4" fillId="5" borderId="23" xfId="0" applyNumberFormat="1" applyFont="1" applyFill="1" applyBorder="1"/>
    <xf numFmtId="0" fontId="4" fillId="6" borderId="31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31" xfId="0" applyFont="1" applyFill="1" applyBorder="1" applyAlignment="1">
      <alignment vertical="top"/>
    </xf>
    <xf numFmtId="0" fontId="4" fillId="0" borderId="32" xfId="0" applyFont="1" applyFill="1" applyBorder="1" applyAlignment="1">
      <alignment vertical="top"/>
    </xf>
    <xf numFmtId="0" fontId="4" fillId="0" borderId="32" xfId="0" applyFont="1" applyBorder="1" applyAlignment="1">
      <alignment horizontal="left" vertical="top"/>
    </xf>
    <xf numFmtId="0" fontId="4" fillId="0" borderId="33" xfId="0" applyFont="1" applyFill="1" applyBorder="1" applyAlignment="1">
      <alignment vertical="top"/>
    </xf>
    <xf numFmtId="0" fontId="4" fillId="4" borderId="16" xfId="0" applyFont="1" applyFill="1" applyBorder="1" applyAlignment="1">
      <alignment horizontal="center"/>
    </xf>
    <xf numFmtId="0" fontId="4" fillId="9" borderId="27" xfId="0" applyFont="1" applyFill="1" applyBorder="1" applyAlignment="1">
      <alignment horizontal="center" wrapText="1"/>
    </xf>
    <xf numFmtId="0" fontId="4" fillId="9" borderId="19" xfId="0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4" borderId="13" xfId="0" applyFont="1" applyFill="1" applyBorder="1" applyAlignment="1">
      <alignment horizontal="center" vertical="top"/>
    </xf>
    <xf numFmtId="0" fontId="4" fillId="10" borderId="13" xfId="0" applyFont="1" applyFill="1" applyBorder="1" applyAlignment="1">
      <alignment horizontal="center" vertical="top" wrapText="1"/>
    </xf>
    <xf numFmtId="0" fontId="4" fillId="10" borderId="1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10" borderId="27" xfId="0" applyFont="1" applyFill="1" applyBorder="1" applyAlignment="1">
      <alignment horizontal="center" vertical="top" wrapText="1"/>
    </xf>
    <xf numFmtId="0" fontId="4" fillId="10" borderId="19" xfId="0" applyFont="1" applyFill="1" applyBorder="1" applyAlignment="1">
      <alignment horizontal="center" vertical="top" wrapText="1"/>
    </xf>
    <xf numFmtId="44" fontId="4" fillId="4" borderId="9" xfId="1" applyFont="1" applyFill="1" applyBorder="1" applyAlignment="1">
      <alignment horizontal="center"/>
    </xf>
    <xf numFmtId="44" fontId="4" fillId="4" borderId="10" xfId="1" applyFont="1" applyFill="1" applyBorder="1" applyAlignment="1">
      <alignment horizontal="center"/>
    </xf>
    <xf numFmtId="44" fontId="4" fillId="4" borderId="11" xfId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4" fillId="4" borderId="20" xfId="0" applyFont="1" applyFill="1" applyBorder="1" applyAlignment="1">
      <alignment horizontal="center" vertical="top"/>
    </xf>
    <xf numFmtId="44" fontId="4" fillId="0" borderId="18" xfId="0" applyNumberFormat="1" applyFont="1" applyBorder="1" applyAlignment="1">
      <alignment horizontal="left"/>
    </xf>
    <xf numFmtId="44" fontId="4" fillId="0" borderId="1" xfId="0" applyNumberFormat="1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28" xfId="0" applyFont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3"/>
  <sheetViews>
    <sheetView tabSelected="1" zoomScale="70" zoomScaleNormal="70" workbookViewId="0">
      <selection activeCell="L14" sqref="L14"/>
    </sheetView>
  </sheetViews>
  <sheetFormatPr defaultColWidth="9" defaultRowHeight="15" x14ac:dyDescent="0.2"/>
  <cols>
    <col min="1" max="1" width="4.875" style="4" customWidth="1"/>
    <col min="2" max="2" width="14" style="4" customWidth="1"/>
    <col min="3" max="3" width="9.375" style="4" customWidth="1"/>
    <col min="4" max="4" width="9.625" style="4" customWidth="1"/>
    <col min="5" max="5" width="12.625" style="4" customWidth="1"/>
    <col min="6" max="6" width="13.875" style="4" bestFit="1" customWidth="1"/>
    <col min="7" max="7" width="12.625" style="4" customWidth="1"/>
    <col min="8" max="8" width="13.875" style="4" bestFit="1" customWidth="1"/>
    <col min="9" max="9" width="16.125" style="4" customWidth="1"/>
    <col min="10" max="10" width="15.625" style="4" customWidth="1"/>
    <col min="11" max="11" width="4.125" style="4" customWidth="1"/>
    <col min="12" max="12" width="34.625" style="5" bestFit="1" customWidth="1"/>
    <col min="13" max="13" width="5" style="4" customWidth="1"/>
    <col min="14" max="14" width="22.625" style="4" bestFit="1" customWidth="1"/>
    <col min="15" max="15" width="8.375" style="4" bestFit="1" customWidth="1"/>
    <col min="16" max="19" width="18.5" style="4" bestFit="1" customWidth="1"/>
    <col min="20" max="16384" width="9" style="4"/>
  </cols>
  <sheetData>
    <row r="1" spans="1:19" ht="15.75" x14ac:dyDescent="0.25">
      <c r="N1" s="6" t="s">
        <v>0</v>
      </c>
      <c r="O1" s="7">
        <v>1.5</v>
      </c>
    </row>
    <row r="2" spans="1:19" ht="16.5" thickBot="1" x14ac:dyDescent="0.3">
      <c r="N2" s="8" t="s">
        <v>1</v>
      </c>
      <c r="O2" s="9">
        <v>1.6</v>
      </c>
    </row>
    <row r="3" spans="1:19" ht="19.5" thickBot="1" x14ac:dyDescent="0.25">
      <c r="B3" s="108" t="s">
        <v>29</v>
      </c>
      <c r="C3" s="109"/>
      <c r="D3" s="109"/>
      <c r="E3" s="109"/>
      <c r="F3" s="109"/>
      <c r="G3" s="109"/>
      <c r="H3" s="109"/>
      <c r="I3" s="109"/>
      <c r="J3" s="110"/>
      <c r="N3" s="118" t="s">
        <v>2</v>
      </c>
      <c r="O3" s="119"/>
      <c r="P3" s="119"/>
      <c r="Q3" s="119"/>
      <c r="R3" s="120"/>
    </row>
    <row r="4" spans="1:19" s="5" customFormat="1" ht="30.75" customHeight="1" thickBot="1" x14ac:dyDescent="0.25">
      <c r="B4" s="10"/>
      <c r="C4" s="11"/>
      <c r="D4" s="11"/>
      <c r="E4" s="112" t="s">
        <v>3</v>
      </c>
      <c r="F4" s="112"/>
      <c r="G4" s="112" t="s">
        <v>4</v>
      </c>
      <c r="H4" s="112"/>
      <c r="I4" s="113" t="s">
        <v>5</v>
      </c>
      <c r="J4" s="114"/>
      <c r="L4" s="97" t="s">
        <v>6</v>
      </c>
      <c r="N4" s="12" t="s">
        <v>7</v>
      </c>
      <c r="O4" s="13" t="s">
        <v>8</v>
      </c>
      <c r="P4" s="13" t="s">
        <v>9</v>
      </c>
      <c r="Q4" s="14" t="s">
        <v>10</v>
      </c>
      <c r="R4" s="15" t="s">
        <v>11</v>
      </c>
      <c r="S4" s="16"/>
    </row>
    <row r="5" spans="1:19" ht="32.25" thickBot="1" x14ac:dyDescent="0.25">
      <c r="B5" s="17" t="s">
        <v>7</v>
      </c>
      <c r="C5" s="18" t="s">
        <v>8</v>
      </c>
      <c r="D5" s="18" t="s">
        <v>9</v>
      </c>
      <c r="E5" s="94" t="s">
        <v>6</v>
      </c>
      <c r="F5" s="19" t="s">
        <v>12</v>
      </c>
      <c r="G5" s="94" t="s">
        <v>6</v>
      </c>
      <c r="H5" s="19" t="s">
        <v>12</v>
      </c>
      <c r="I5" s="94" t="s">
        <v>6</v>
      </c>
      <c r="J5" s="20" t="s">
        <v>12</v>
      </c>
      <c r="L5" s="100" t="s">
        <v>13</v>
      </c>
      <c r="N5" s="21">
        <v>1</v>
      </c>
      <c r="O5" s="22">
        <v>3</v>
      </c>
      <c r="P5" s="22">
        <v>8</v>
      </c>
      <c r="Q5" s="23">
        <f t="shared" ref="Q5:R10" si="0">(Q$11/3)*$N5</f>
        <v>1333.3333333333333</v>
      </c>
      <c r="R5" s="24">
        <f>(R$11/3)*$N5</f>
        <v>3000</v>
      </c>
    </row>
    <row r="6" spans="1:19" ht="16.5" thickBot="1" x14ac:dyDescent="0.25">
      <c r="B6" s="25">
        <v>1</v>
      </c>
      <c r="C6" s="26">
        <v>3</v>
      </c>
      <c r="D6" s="27">
        <f t="shared" ref="D6:D11" si="1">$Q$13*C6/$P$13</f>
        <v>7.4999999999999997E-2</v>
      </c>
      <c r="E6" s="89">
        <f>($Q$7/$N$7)*B6</f>
        <v>1333.3333333333333</v>
      </c>
      <c r="F6" s="28">
        <f t="shared" ref="F6:F11" si="2">E6/$O$1</f>
        <v>888.8888888888888</v>
      </c>
      <c r="G6" s="89">
        <f t="shared" ref="G6:G11" si="3">R5</f>
        <v>3000</v>
      </c>
      <c r="H6" s="28">
        <f t="shared" ref="H6:H11" si="4">G6/$O$1</f>
        <v>2000</v>
      </c>
      <c r="I6" s="89">
        <f>E6*$Q$14</f>
        <v>666.66666666666663</v>
      </c>
      <c r="J6" s="29">
        <f>F6*$Q$14</f>
        <v>444.4444444444444</v>
      </c>
      <c r="L6" s="101" t="s">
        <v>14</v>
      </c>
      <c r="N6" s="21">
        <v>2</v>
      </c>
      <c r="O6" s="22">
        <v>6</v>
      </c>
      <c r="P6" s="22">
        <v>16</v>
      </c>
      <c r="Q6" s="23">
        <f t="shared" si="0"/>
        <v>2666.6666666666665</v>
      </c>
      <c r="R6" s="24">
        <f t="shared" si="0"/>
        <v>6000</v>
      </c>
    </row>
    <row r="7" spans="1:19" ht="16.5" thickBot="1" x14ac:dyDescent="0.25">
      <c r="A7" s="30"/>
      <c r="B7" s="25">
        <v>2</v>
      </c>
      <c r="C7" s="26">
        <v>6</v>
      </c>
      <c r="D7" s="27">
        <f>$Q$13*C7/$P$13</f>
        <v>0.15</v>
      </c>
      <c r="E7" s="89">
        <f t="shared" ref="E7:E11" si="5">($Q$7/$N$7)*B7</f>
        <v>2666.6666666666665</v>
      </c>
      <c r="F7" s="28">
        <f t="shared" si="2"/>
        <v>1777.7777777777776</v>
      </c>
      <c r="G7" s="89">
        <f t="shared" si="3"/>
        <v>6000</v>
      </c>
      <c r="H7" s="28">
        <f t="shared" si="4"/>
        <v>4000</v>
      </c>
      <c r="I7" s="89">
        <f t="shared" ref="I7:I11" si="6">E7*$Q$14</f>
        <v>1333.3333333333333</v>
      </c>
      <c r="J7" s="29">
        <f t="shared" ref="J7:J11" si="7">F7*$Q$14</f>
        <v>888.8888888888888</v>
      </c>
      <c r="L7" s="101" t="s">
        <v>15</v>
      </c>
      <c r="N7" s="21">
        <v>3</v>
      </c>
      <c r="O7" s="22">
        <v>10</v>
      </c>
      <c r="P7" s="22">
        <v>25</v>
      </c>
      <c r="Q7" s="23">
        <f t="shared" si="0"/>
        <v>4000</v>
      </c>
      <c r="R7" s="24">
        <f t="shared" si="0"/>
        <v>9000</v>
      </c>
    </row>
    <row r="8" spans="1:19" ht="16.5" thickBot="1" x14ac:dyDescent="0.25">
      <c r="A8" s="30"/>
      <c r="B8" s="25">
        <v>3</v>
      </c>
      <c r="C8" s="26">
        <v>10</v>
      </c>
      <c r="D8" s="27">
        <f t="shared" si="1"/>
        <v>0.25</v>
      </c>
      <c r="E8" s="89">
        <f t="shared" si="5"/>
        <v>4000</v>
      </c>
      <c r="F8" s="28">
        <f t="shared" si="2"/>
        <v>2666.6666666666665</v>
      </c>
      <c r="G8" s="89">
        <f>R7</f>
        <v>9000</v>
      </c>
      <c r="H8" s="28">
        <f t="shared" si="4"/>
        <v>6000</v>
      </c>
      <c r="I8" s="89">
        <f t="shared" si="6"/>
        <v>2000</v>
      </c>
      <c r="J8" s="29">
        <f t="shared" si="7"/>
        <v>1333.3333333333333</v>
      </c>
      <c r="L8" s="101" t="s">
        <v>16</v>
      </c>
      <c r="N8" s="21">
        <v>4</v>
      </c>
      <c r="O8" s="22">
        <v>13</v>
      </c>
      <c r="P8" s="22">
        <v>33</v>
      </c>
      <c r="Q8" s="23">
        <f t="shared" si="0"/>
        <v>5333.333333333333</v>
      </c>
      <c r="R8" s="24">
        <f t="shared" si="0"/>
        <v>12000</v>
      </c>
    </row>
    <row r="9" spans="1:19" ht="16.5" thickBot="1" x14ac:dyDescent="0.25">
      <c r="A9" s="31"/>
      <c r="B9" s="25">
        <v>4</v>
      </c>
      <c r="C9" s="26">
        <v>13</v>
      </c>
      <c r="D9" s="27">
        <f t="shared" si="1"/>
        <v>0.32500000000000001</v>
      </c>
      <c r="E9" s="89">
        <f t="shared" si="5"/>
        <v>5333.333333333333</v>
      </c>
      <c r="F9" s="28">
        <f t="shared" si="2"/>
        <v>3555.5555555555552</v>
      </c>
      <c r="G9" s="89">
        <f t="shared" si="3"/>
        <v>12000</v>
      </c>
      <c r="H9" s="28">
        <f t="shared" si="4"/>
        <v>8000</v>
      </c>
      <c r="I9" s="89">
        <f t="shared" si="6"/>
        <v>2666.6666666666665</v>
      </c>
      <c r="J9" s="29">
        <f t="shared" si="7"/>
        <v>1777.7777777777776</v>
      </c>
      <c r="L9" s="101" t="s">
        <v>17</v>
      </c>
      <c r="N9" s="21">
        <v>5</v>
      </c>
      <c r="O9" s="22">
        <v>17</v>
      </c>
      <c r="P9" s="22">
        <v>42</v>
      </c>
      <c r="Q9" s="23">
        <f t="shared" si="0"/>
        <v>6666.6666666666661</v>
      </c>
      <c r="R9" s="24">
        <f t="shared" si="0"/>
        <v>15000</v>
      </c>
    </row>
    <row r="10" spans="1:19" ht="16.5" thickBot="1" x14ac:dyDescent="0.25">
      <c r="A10" s="30"/>
      <c r="B10" s="25">
        <v>5</v>
      </c>
      <c r="C10" s="26">
        <v>17</v>
      </c>
      <c r="D10" s="27">
        <f t="shared" si="1"/>
        <v>0.42499999999999999</v>
      </c>
      <c r="E10" s="89">
        <f t="shared" si="5"/>
        <v>6666.6666666666661</v>
      </c>
      <c r="F10" s="28">
        <f t="shared" si="2"/>
        <v>4444.4444444444443</v>
      </c>
      <c r="G10" s="89">
        <f t="shared" si="3"/>
        <v>15000</v>
      </c>
      <c r="H10" s="28">
        <f t="shared" si="4"/>
        <v>10000</v>
      </c>
      <c r="I10" s="89">
        <f t="shared" si="6"/>
        <v>3333.333333333333</v>
      </c>
      <c r="J10" s="29">
        <f t="shared" si="7"/>
        <v>2222.2222222222222</v>
      </c>
      <c r="L10" s="101" t="s">
        <v>19</v>
      </c>
      <c r="N10" s="32">
        <v>6</v>
      </c>
      <c r="O10" s="22">
        <v>20</v>
      </c>
      <c r="P10" s="22">
        <v>50</v>
      </c>
      <c r="Q10" s="33">
        <f t="shared" si="0"/>
        <v>8000</v>
      </c>
      <c r="R10" s="34">
        <f t="shared" si="0"/>
        <v>18000</v>
      </c>
    </row>
    <row r="11" spans="1:19" ht="16.5" thickBot="1" x14ac:dyDescent="0.25">
      <c r="A11" s="30"/>
      <c r="B11" s="35">
        <v>6</v>
      </c>
      <c r="C11" s="36">
        <v>20</v>
      </c>
      <c r="D11" s="37">
        <f t="shared" si="1"/>
        <v>0.5</v>
      </c>
      <c r="E11" s="90">
        <f t="shared" si="5"/>
        <v>8000</v>
      </c>
      <c r="F11" s="38">
        <f t="shared" si="2"/>
        <v>5333.333333333333</v>
      </c>
      <c r="G11" s="90">
        <f t="shared" si="3"/>
        <v>18000</v>
      </c>
      <c r="H11" s="38">
        <f t="shared" si="4"/>
        <v>12000</v>
      </c>
      <c r="I11" s="90">
        <f t="shared" si="6"/>
        <v>4000</v>
      </c>
      <c r="J11" s="39">
        <f t="shared" si="7"/>
        <v>2666.6666666666665</v>
      </c>
      <c r="L11" s="101" t="s">
        <v>21</v>
      </c>
      <c r="N11" s="121" t="s">
        <v>18</v>
      </c>
      <c r="O11" s="122"/>
      <c r="P11" s="123"/>
      <c r="Q11" s="40">
        <v>4000</v>
      </c>
      <c r="R11" s="41">
        <v>9000</v>
      </c>
    </row>
    <row r="12" spans="1:19" ht="15.75" x14ac:dyDescent="0.2">
      <c r="B12" s="42"/>
      <c r="C12" s="42"/>
      <c r="D12" s="42"/>
      <c r="E12" s="43"/>
      <c r="F12" s="43"/>
      <c r="G12" s="43"/>
      <c r="H12" s="43"/>
      <c r="I12" s="43"/>
      <c r="J12" s="43"/>
      <c r="L12" s="102" t="s">
        <v>23</v>
      </c>
      <c r="N12" s="107" t="s">
        <v>20</v>
      </c>
      <c r="O12" s="107"/>
      <c r="P12" s="107"/>
      <c r="Q12" s="4">
        <v>16</v>
      </c>
      <c r="R12" s="44"/>
    </row>
    <row r="13" spans="1:19" ht="16.5" thickBot="1" x14ac:dyDescent="0.3">
      <c r="B13" s="45"/>
      <c r="C13" s="45"/>
      <c r="D13" s="45"/>
      <c r="L13" s="101" t="s">
        <v>25</v>
      </c>
      <c r="N13" s="111" t="s">
        <v>22</v>
      </c>
      <c r="O13" s="111"/>
      <c r="P13" s="4">
        <v>10</v>
      </c>
      <c r="Q13" s="46">
        <v>0.25</v>
      </c>
    </row>
    <row r="14" spans="1:19" ht="19.5" thickBot="1" x14ac:dyDescent="0.25">
      <c r="B14" s="108" t="s">
        <v>30</v>
      </c>
      <c r="C14" s="109"/>
      <c r="D14" s="109"/>
      <c r="E14" s="109"/>
      <c r="F14" s="109"/>
      <c r="G14" s="109"/>
      <c r="H14" s="109"/>
      <c r="I14" s="109"/>
      <c r="J14" s="110"/>
      <c r="L14" s="101" t="s">
        <v>27</v>
      </c>
      <c r="N14" s="111" t="s">
        <v>34</v>
      </c>
      <c r="O14" s="111"/>
      <c r="P14" s="111"/>
      <c r="Q14" s="47">
        <v>0.5</v>
      </c>
    </row>
    <row r="15" spans="1:19" s="5" customFormat="1" ht="36" customHeight="1" thickBot="1" x14ac:dyDescent="0.25">
      <c r="B15" s="10"/>
      <c r="C15" s="11"/>
      <c r="D15" s="11"/>
      <c r="E15" s="112" t="s">
        <v>3</v>
      </c>
      <c r="F15" s="112"/>
      <c r="G15" s="112" t="s">
        <v>4</v>
      </c>
      <c r="H15" s="112"/>
      <c r="I15" s="113" t="s">
        <v>24</v>
      </c>
      <c r="J15" s="114"/>
      <c r="L15" s="103" t="s">
        <v>28</v>
      </c>
      <c r="N15" s="115" t="s">
        <v>38</v>
      </c>
      <c r="O15" s="115"/>
      <c r="P15" s="115"/>
      <c r="Q15" s="48">
        <v>0.8</v>
      </c>
    </row>
    <row r="16" spans="1:19" s="5" customFormat="1" ht="33" customHeight="1" x14ac:dyDescent="0.2">
      <c r="B16" s="12" t="s">
        <v>7</v>
      </c>
      <c r="C16" s="13" t="s">
        <v>26</v>
      </c>
      <c r="D16" s="13" t="s">
        <v>9</v>
      </c>
      <c r="E16" s="93" t="s">
        <v>6</v>
      </c>
      <c r="F16" s="14" t="s">
        <v>12</v>
      </c>
      <c r="G16" s="94" t="s">
        <v>6</v>
      </c>
      <c r="H16" s="14" t="s">
        <v>12</v>
      </c>
      <c r="I16" s="94" t="s">
        <v>6</v>
      </c>
      <c r="J16" s="15" t="s">
        <v>12</v>
      </c>
      <c r="L16" s="98"/>
      <c r="N16" s="49"/>
    </row>
    <row r="17" spans="2:19" ht="16.5" thickBot="1" x14ac:dyDescent="0.25">
      <c r="B17" s="25">
        <v>1</v>
      </c>
      <c r="C17" s="26">
        <v>3</v>
      </c>
      <c r="D17" s="27">
        <v>0.15</v>
      </c>
      <c r="E17" s="91">
        <f>E7/$O$2</f>
        <v>1666.6666666666665</v>
      </c>
      <c r="F17" s="50">
        <f>F7/$O$2</f>
        <v>1111.1111111111109</v>
      </c>
      <c r="G17" s="91">
        <f>G7/$O$2</f>
        <v>3750</v>
      </c>
      <c r="H17" s="50">
        <f t="shared" ref="H17" si="8">H6/$O$2</f>
        <v>1250</v>
      </c>
      <c r="I17" s="89">
        <f t="shared" ref="I17:J17" si="9">E17*$Q$14</f>
        <v>833.33333333333326</v>
      </c>
      <c r="J17" s="29">
        <f t="shared" si="9"/>
        <v>555.55555555555543</v>
      </c>
      <c r="L17" s="98"/>
      <c r="N17" s="1"/>
    </row>
    <row r="18" spans="2:19" ht="15.75" x14ac:dyDescent="0.2">
      <c r="B18" s="25">
        <v>2</v>
      </c>
      <c r="C18" s="26">
        <v>6</v>
      </c>
      <c r="D18" s="27">
        <v>0.3</v>
      </c>
      <c r="E18" s="91">
        <f>E9/$O$2</f>
        <v>3333.333333333333</v>
      </c>
      <c r="F18" s="50">
        <f>F9/$O$2</f>
        <v>2222.2222222222217</v>
      </c>
      <c r="G18" s="91">
        <f>G9/$O$2</f>
        <v>7500</v>
      </c>
      <c r="H18" s="50">
        <f>H9/$O$2</f>
        <v>5000</v>
      </c>
      <c r="I18" s="89">
        <f t="shared" ref="I18:I19" si="10">E18*$Q$14</f>
        <v>1666.6666666666665</v>
      </c>
      <c r="J18" s="29">
        <f t="shared" ref="J18:J19" si="11">F18*$Q$14</f>
        <v>1111.1111111111109</v>
      </c>
      <c r="L18" s="99"/>
      <c r="M18" s="127" t="s">
        <v>41</v>
      </c>
      <c r="N18" s="127"/>
      <c r="O18" s="127"/>
      <c r="P18" s="127"/>
      <c r="Q18" s="127"/>
      <c r="R18" s="127"/>
      <c r="S18" s="128"/>
    </row>
    <row r="19" spans="2:19" ht="15.75" x14ac:dyDescent="0.2">
      <c r="B19" s="25">
        <v>3</v>
      </c>
      <c r="C19" s="26">
        <v>10</v>
      </c>
      <c r="D19" s="27">
        <v>0.5</v>
      </c>
      <c r="E19" s="91">
        <f>E11/$O$2</f>
        <v>5000</v>
      </c>
      <c r="F19" s="50">
        <f>F11/$O$2</f>
        <v>3333.333333333333</v>
      </c>
      <c r="G19" s="91">
        <f>G11/$O$2</f>
        <v>11250</v>
      </c>
      <c r="H19" s="50">
        <f>H11/$O$2</f>
        <v>7500</v>
      </c>
      <c r="I19" s="89">
        <f t="shared" si="10"/>
        <v>2500</v>
      </c>
      <c r="J19" s="29">
        <f t="shared" si="11"/>
        <v>1666.6666666666665</v>
      </c>
      <c r="M19" s="80"/>
      <c r="N19" s="52"/>
      <c r="O19" s="51"/>
      <c r="P19" s="124" t="s">
        <v>3</v>
      </c>
      <c r="Q19" s="124"/>
      <c r="R19" s="124" t="s">
        <v>4</v>
      </c>
      <c r="S19" s="129"/>
    </row>
    <row r="20" spans="2:19" ht="15.75" x14ac:dyDescent="0.2">
      <c r="B20" s="53"/>
      <c r="C20" s="26"/>
      <c r="D20" s="54"/>
      <c r="E20" s="55"/>
      <c r="F20" s="55"/>
      <c r="G20" s="55"/>
      <c r="H20" s="55"/>
      <c r="I20" s="56"/>
      <c r="J20" s="57"/>
      <c r="M20" s="80"/>
      <c r="N20" s="52"/>
      <c r="O20" s="51"/>
      <c r="P20" s="78" t="s">
        <v>6</v>
      </c>
      <c r="Q20" s="58" t="s">
        <v>12</v>
      </c>
      <c r="R20" s="78" t="s">
        <v>6</v>
      </c>
      <c r="S20" s="81" t="s">
        <v>12</v>
      </c>
    </row>
    <row r="21" spans="2:19" ht="15.75" x14ac:dyDescent="0.2">
      <c r="B21" s="53"/>
      <c r="C21" s="26"/>
      <c r="D21" s="54"/>
      <c r="E21" s="55"/>
      <c r="F21" s="55"/>
      <c r="G21" s="55"/>
      <c r="H21" s="55"/>
      <c r="I21" s="56"/>
      <c r="J21" s="57"/>
      <c r="M21" s="130" t="s">
        <v>35</v>
      </c>
      <c r="N21" s="131"/>
      <c r="O21" s="131"/>
      <c r="P21" s="95">
        <f>E11/$Q$12/20</f>
        <v>25</v>
      </c>
      <c r="Q21" s="3">
        <f>F11/$Q$12/20</f>
        <v>16.666666666666664</v>
      </c>
      <c r="R21" s="95">
        <f t="shared" ref="R21:S21" si="12">G11/$Q$12/20</f>
        <v>56.25</v>
      </c>
      <c r="S21" s="82">
        <f t="shared" si="12"/>
        <v>37.5</v>
      </c>
    </row>
    <row r="22" spans="2:19" ht="16.5" thickBot="1" x14ac:dyDescent="0.25">
      <c r="B22" s="59"/>
      <c r="C22" s="36"/>
      <c r="D22" s="60"/>
      <c r="E22" s="61"/>
      <c r="F22" s="61"/>
      <c r="G22" s="61"/>
      <c r="H22" s="61"/>
      <c r="I22" s="62"/>
      <c r="J22" s="63"/>
      <c r="M22" s="132" t="s">
        <v>36</v>
      </c>
      <c r="N22" s="133"/>
      <c r="O22" s="133"/>
      <c r="P22" s="95">
        <f>E19/$Q$12/20</f>
        <v>15.625</v>
      </c>
      <c r="Q22" s="3">
        <f>F19/$Q$12/20</f>
        <v>10.416666666666666</v>
      </c>
      <c r="R22" s="95">
        <f>G19/$Q$12/20</f>
        <v>35.15625</v>
      </c>
      <c r="S22" s="82">
        <f>H19/$Q$12/20</f>
        <v>23.4375</v>
      </c>
    </row>
    <row r="23" spans="2:19" ht="16.5" thickBot="1" x14ac:dyDescent="0.25">
      <c r="B23" s="42"/>
      <c r="C23" s="42"/>
      <c r="D23" s="42"/>
      <c r="E23" s="43"/>
      <c r="F23" s="43"/>
      <c r="G23" s="43"/>
      <c r="H23" s="43"/>
      <c r="I23" s="43"/>
      <c r="J23" s="43"/>
      <c r="M23" s="132" t="s">
        <v>37</v>
      </c>
      <c r="N23" s="133"/>
      <c r="O23" s="133"/>
      <c r="P23" s="95">
        <f>E32/$Q$12/20</f>
        <v>15.625</v>
      </c>
      <c r="Q23" s="3">
        <f t="shared" ref="Q23:S23" si="13">F32/$Q$12/20</f>
        <v>10.416666666666666</v>
      </c>
      <c r="R23" s="95">
        <f t="shared" si="13"/>
        <v>35.15625</v>
      </c>
      <c r="S23" s="82">
        <f t="shared" si="13"/>
        <v>23.4375</v>
      </c>
    </row>
    <row r="24" spans="2:19" ht="19.5" thickBot="1" x14ac:dyDescent="0.25">
      <c r="B24" s="108" t="s">
        <v>31</v>
      </c>
      <c r="C24" s="109"/>
      <c r="D24" s="109"/>
      <c r="E24" s="109"/>
      <c r="F24" s="109"/>
      <c r="G24" s="109"/>
      <c r="H24" s="109"/>
      <c r="I24" s="109"/>
      <c r="J24" s="110"/>
      <c r="M24" s="132" t="s">
        <v>39</v>
      </c>
      <c r="N24" s="133"/>
      <c r="O24" s="133"/>
      <c r="P24" s="95">
        <f>E42/$Q$12/20</f>
        <v>20</v>
      </c>
      <c r="Q24" s="3">
        <f t="shared" ref="Q24:S24" si="14">F42/$Q$12/20</f>
        <v>13.333333333333334</v>
      </c>
      <c r="R24" s="95">
        <f t="shared" si="14"/>
        <v>45</v>
      </c>
      <c r="S24" s="82">
        <f t="shared" si="14"/>
        <v>30</v>
      </c>
    </row>
    <row r="25" spans="2:19" s="5" customFormat="1" ht="36" customHeight="1" thickBot="1" x14ac:dyDescent="0.25">
      <c r="B25" s="10"/>
      <c r="C25" s="11"/>
      <c r="D25" s="11"/>
      <c r="E25" s="112" t="s">
        <v>3</v>
      </c>
      <c r="F25" s="112"/>
      <c r="G25" s="112" t="s">
        <v>4</v>
      </c>
      <c r="H25" s="112"/>
      <c r="I25" s="113" t="s">
        <v>24</v>
      </c>
      <c r="J25" s="114"/>
      <c r="M25" s="125" t="s">
        <v>40</v>
      </c>
      <c r="N25" s="126"/>
      <c r="O25" s="126"/>
      <c r="P25" s="96">
        <f>E53/$Q$12/20</f>
        <v>12.5</v>
      </c>
      <c r="Q25" s="83">
        <f t="shared" ref="Q25:S25" si="15">F53/$Q$12/20</f>
        <v>8.3333333333333321</v>
      </c>
      <c r="R25" s="96">
        <f t="shared" si="15"/>
        <v>28.125</v>
      </c>
      <c r="S25" s="84">
        <f t="shared" si="15"/>
        <v>18.75</v>
      </c>
    </row>
    <row r="26" spans="2:19" ht="48" thickBot="1" x14ac:dyDescent="0.25">
      <c r="B26" s="17" t="s">
        <v>7</v>
      </c>
      <c r="C26" s="18" t="s">
        <v>26</v>
      </c>
      <c r="D26" s="18" t="s">
        <v>9</v>
      </c>
      <c r="E26" s="94" t="s">
        <v>6</v>
      </c>
      <c r="F26" s="19" t="s">
        <v>12</v>
      </c>
      <c r="G26" s="94" t="s">
        <v>6</v>
      </c>
      <c r="H26" s="19" t="s">
        <v>12</v>
      </c>
      <c r="I26" s="94" t="s">
        <v>6</v>
      </c>
      <c r="J26" s="20" t="s">
        <v>12</v>
      </c>
      <c r="N26" s="1"/>
    </row>
    <row r="27" spans="2:19" ht="15.75" x14ac:dyDescent="0.2">
      <c r="B27" s="53">
        <v>1</v>
      </c>
      <c r="C27" s="64">
        <v>3</v>
      </c>
      <c r="D27" s="27">
        <f>$Q$13*C27/$P$13</f>
        <v>7.4999999999999997E-2</v>
      </c>
      <c r="E27" s="91">
        <f>E6/$O$2</f>
        <v>833.33333333333326</v>
      </c>
      <c r="F27" s="50">
        <f>F6/$O$2</f>
        <v>555.55555555555543</v>
      </c>
      <c r="G27" s="91">
        <f>G6/$O$2</f>
        <v>1875</v>
      </c>
      <c r="H27" s="50">
        <f>H6/$O$2</f>
        <v>1250</v>
      </c>
      <c r="I27" s="89">
        <f t="shared" ref="I27:J32" si="16">E27*$Q$14</f>
        <v>416.66666666666663</v>
      </c>
      <c r="J27" s="29">
        <f t="shared" si="16"/>
        <v>277.77777777777771</v>
      </c>
      <c r="M27" s="134" t="s">
        <v>42</v>
      </c>
      <c r="N27" s="127"/>
      <c r="O27" s="127"/>
      <c r="P27" s="127"/>
      <c r="Q27" s="127"/>
      <c r="R27" s="127"/>
      <c r="S27" s="128"/>
    </row>
    <row r="28" spans="2:19" ht="15.75" x14ac:dyDescent="0.2">
      <c r="B28" s="53">
        <v>2</v>
      </c>
      <c r="C28" s="64">
        <v>6</v>
      </c>
      <c r="D28" s="27">
        <f t="shared" ref="D28:D32" si="17">$Q$13*C28/$P$13</f>
        <v>0.15</v>
      </c>
      <c r="E28" s="91">
        <f>E7/$O$2</f>
        <v>1666.6666666666665</v>
      </c>
      <c r="F28" s="50">
        <f t="shared" ref="F28:H32" si="18">F7/$O$2</f>
        <v>1111.1111111111109</v>
      </c>
      <c r="G28" s="91">
        <f t="shared" si="18"/>
        <v>3750</v>
      </c>
      <c r="H28" s="50">
        <f t="shared" si="18"/>
        <v>2500</v>
      </c>
      <c r="I28" s="89">
        <f t="shared" si="16"/>
        <v>833.33333333333326</v>
      </c>
      <c r="J28" s="29">
        <f t="shared" si="16"/>
        <v>555.55555555555543</v>
      </c>
      <c r="M28" s="80"/>
      <c r="N28" s="52"/>
      <c r="O28" s="51"/>
      <c r="P28" s="124" t="s">
        <v>3</v>
      </c>
      <c r="Q28" s="124"/>
      <c r="R28" s="124" t="s">
        <v>4</v>
      </c>
      <c r="S28" s="129"/>
    </row>
    <row r="29" spans="2:19" ht="15.75" x14ac:dyDescent="0.2">
      <c r="B29" s="53">
        <v>3</v>
      </c>
      <c r="C29" s="64">
        <v>10</v>
      </c>
      <c r="D29" s="27">
        <f t="shared" si="17"/>
        <v>0.25</v>
      </c>
      <c r="E29" s="91">
        <f t="shared" ref="E29:E32" si="19">E8/$O$2</f>
        <v>2500</v>
      </c>
      <c r="F29" s="50">
        <f t="shared" si="18"/>
        <v>1666.6666666666665</v>
      </c>
      <c r="G29" s="91">
        <f t="shared" si="18"/>
        <v>5625</v>
      </c>
      <c r="H29" s="50">
        <f t="shared" si="18"/>
        <v>3750</v>
      </c>
      <c r="I29" s="89">
        <f t="shared" si="16"/>
        <v>1250</v>
      </c>
      <c r="J29" s="29">
        <f t="shared" si="16"/>
        <v>833.33333333333326</v>
      </c>
      <c r="M29" s="80"/>
      <c r="N29" s="52"/>
      <c r="O29" s="51"/>
      <c r="P29" s="78" t="s">
        <v>6</v>
      </c>
      <c r="Q29" s="58" t="s">
        <v>12</v>
      </c>
      <c r="R29" s="78" t="s">
        <v>6</v>
      </c>
      <c r="S29" s="81" t="s">
        <v>12</v>
      </c>
    </row>
    <row r="30" spans="2:19" ht="15.75" x14ac:dyDescent="0.2">
      <c r="B30" s="53">
        <v>4</v>
      </c>
      <c r="C30" s="64">
        <v>13</v>
      </c>
      <c r="D30" s="27">
        <f t="shared" si="17"/>
        <v>0.32500000000000001</v>
      </c>
      <c r="E30" s="91">
        <f t="shared" si="19"/>
        <v>3333.333333333333</v>
      </c>
      <c r="F30" s="50">
        <f t="shared" si="18"/>
        <v>2222.2222222222217</v>
      </c>
      <c r="G30" s="91">
        <f t="shared" si="18"/>
        <v>7500</v>
      </c>
      <c r="H30" s="50">
        <f t="shared" si="18"/>
        <v>5000</v>
      </c>
      <c r="I30" s="89">
        <f t="shared" si="16"/>
        <v>1666.6666666666665</v>
      </c>
      <c r="J30" s="29">
        <f t="shared" si="16"/>
        <v>1111.1111111111109</v>
      </c>
      <c r="M30" s="130" t="s">
        <v>35</v>
      </c>
      <c r="N30" s="131"/>
      <c r="O30" s="131"/>
      <c r="P30" s="79">
        <f>P21*20*16*2</f>
        <v>16000</v>
      </c>
      <c r="Q30" s="2">
        <f t="shared" ref="Q30:S30" si="20">Q21*20*16*2</f>
        <v>10666.666666666664</v>
      </c>
      <c r="R30" s="79">
        <f t="shared" si="20"/>
        <v>36000</v>
      </c>
      <c r="S30" s="85">
        <f t="shared" si="20"/>
        <v>24000</v>
      </c>
    </row>
    <row r="31" spans="2:19" ht="15.75" x14ac:dyDescent="0.2">
      <c r="B31" s="53">
        <v>5</v>
      </c>
      <c r="C31" s="64">
        <v>17</v>
      </c>
      <c r="D31" s="27">
        <f t="shared" si="17"/>
        <v>0.42499999999999999</v>
      </c>
      <c r="E31" s="91">
        <f t="shared" si="19"/>
        <v>4166.6666666666661</v>
      </c>
      <c r="F31" s="50">
        <f t="shared" si="18"/>
        <v>2777.7777777777774</v>
      </c>
      <c r="G31" s="91">
        <f t="shared" si="18"/>
        <v>9375</v>
      </c>
      <c r="H31" s="50">
        <f t="shared" si="18"/>
        <v>6250</v>
      </c>
      <c r="I31" s="89">
        <f t="shared" si="16"/>
        <v>2083.333333333333</v>
      </c>
      <c r="J31" s="29">
        <f t="shared" si="16"/>
        <v>1388.8888888888887</v>
      </c>
      <c r="M31" s="132" t="s">
        <v>36</v>
      </c>
      <c r="N31" s="133"/>
      <c r="O31" s="133"/>
      <c r="P31" s="79">
        <f t="shared" ref="P31:S34" si="21">P22*20*16*2</f>
        <v>10000</v>
      </c>
      <c r="Q31" s="2">
        <f t="shared" si="21"/>
        <v>6666.6666666666661</v>
      </c>
      <c r="R31" s="79">
        <f t="shared" si="21"/>
        <v>22500</v>
      </c>
      <c r="S31" s="85">
        <f t="shared" si="21"/>
        <v>15000</v>
      </c>
    </row>
    <row r="32" spans="2:19" ht="16.5" thickBot="1" x14ac:dyDescent="0.25">
      <c r="B32" s="59">
        <v>6</v>
      </c>
      <c r="C32" s="65">
        <v>20</v>
      </c>
      <c r="D32" s="37">
        <f t="shared" si="17"/>
        <v>0.5</v>
      </c>
      <c r="E32" s="92">
        <f t="shared" si="19"/>
        <v>5000</v>
      </c>
      <c r="F32" s="66">
        <f t="shared" si="18"/>
        <v>3333.333333333333</v>
      </c>
      <c r="G32" s="92">
        <f t="shared" si="18"/>
        <v>11250</v>
      </c>
      <c r="H32" s="66">
        <f t="shared" si="18"/>
        <v>7500</v>
      </c>
      <c r="I32" s="90">
        <f t="shared" si="16"/>
        <v>2500</v>
      </c>
      <c r="J32" s="39">
        <f t="shared" si="16"/>
        <v>1666.6666666666665</v>
      </c>
      <c r="M32" s="132" t="s">
        <v>37</v>
      </c>
      <c r="N32" s="133"/>
      <c r="O32" s="133"/>
      <c r="P32" s="79">
        <f t="shared" si="21"/>
        <v>10000</v>
      </c>
      <c r="Q32" s="2">
        <f t="shared" si="21"/>
        <v>6666.6666666666661</v>
      </c>
      <c r="R32" s="79">
        <f t="shared" si="21"/>
        <v>22500</v>
      </c>
      <c r="S32" s="85">
        <f t="shared" si="21"/>
        <v>15000</v>
      </c>
    </row>
    <row r="33" spans="2:19" ht="16.5" thickBot="1" x14ac:dyDescent="0.25">
      <c r="B33" s="42"/>
      <c r="C33" s="42"/>
      <c r="D33" s="42"/>
      <c r="E33" s="67"/>
      <c r="F33" s="67"/>
      <c r="G33" s="67"/>
      <c r="H33" s="67"/>
      <c r="I33" s="68"/>
      <c r="J33" s="68"/>
      <c r="M33" s="132" t="s">
        <v>39</v>
      </c>
      <c r="N33" s="133"/>
      <c r="O33" s="133"/>
      <c r="P33" s="79">
        <f t="shared" si="21"/>
        <v>12800</v>
      </c>
      <c r="Q33" s="2">
        <f t="shared" si="21"/>
        <v>8533.3333333333339</v>
      </c>
      <c r="R33" s="79">
        <f t="shared" si="21"/>
        <v>28800</v>
      </c>
      <c r="S33" s="85">
        <f t="shared" si="21"/>
        <v>19200</v>
      </c>
    </row>
    <row r="34" spans="2:19" ht="19.5" thickBot="1" x14ac:dyDescent="0.25">
      <c r="B34" s="108" t="s">
        <v>32</v>
      </c>
      <c r="C34" s="109"/>
      <c r="D34" s="109"/>
      <c r="E34" s="109"/>
      <c r="F34" s="109"/>
      <c r="G34" s="109"/>
      <c r="H34" s="109"/>
      <c r="I34" s="109"/>
      <c r="J34" s="110"/>
      <c r="M34" s="125" t="s">
        <v>40</v>
      </c>
      <c r="N34" s="126"/>
      <c r="O34" s="126"/>
      <c r="P34" s="86">
        <f t="shared" si="21"/>
        <v>8000</v>
      </c>
      <c r="Q34" s="87">
        <f t="shared" si="21"/>
        <v>5333.3333333333321</v>
      </c>
      <c r="R34" s="86">
        <f t="shared" si="21"/>
        <v>18000</v>
      </c>
      <c r="S34" s="88">
        <f t="shared" si="21"/>
        <v>12000</v>
      </c>
    </row>
    <row r="35" spans="2:19" s="5" customFormat="1" ht="30.75" customHeight="1" thickBot="1" x14ac:dyDescent="0.25">
      <c r="B35" s="10"/>
      <c r="C35" s="11"/>
      <c r="D35" s="11"/>
      <c r="E35" s="112" t="s">
        <v>3</v>
      </c>
      <c r="F35" s="112"/>
      <c r="G35" s="112" t="s">
        <v>4</v>
      </c>
      <c r="H35" s="112"/>
      <c r="I35" s="116" t="s">
        <v>24</v>
      </c>
      <c r="J35" s="117"/>
      <c r="N35" s="49"/>
    </row>
    <row r="36" spans="2:19" ht="31.5" x14ac:dyDescent="0.2">
      <c r="B36" s="17" t="s">
        <v>7</v>
      </c>
      <c r="C36" s="18" t="s">
        <v>8</v>
      </c>
      <c r="D36" s="18" t="s">
        <v>9</v>
      </c>
      <c r="E36" s="94" t="s">
        <v>6</v>
      </c>
      <c r="F36" s="19" t="s">
        <v>12</v>
      </c>
      <c r="G36" s="94" t="s">
        <v>6</v>
      </c>
      <c r="H36" s="19" t="s">
        <v>12</v>
      </c>
      <c r="I36" s="94" t="s">
        <v>6</v>
      </c>
      <c r="J36" s="20" t="s">
        <v>12</v>
      </c>
      <c r="N36" s="1"/>
    </row>
    <row r="37" spans="2:19" ht="15.75" x14ac:dyDescent="0.2">
      <c r="B37" s="69"/>
      <c r="C37" s="64">
        <v>3</v>
      </c>
      <c r="D37" s="27">
        <f>$Q$13*C37/$P$13</f>
        <v>7.4999999999999997E-2</v>
      </c>
      <c r="E37" s="89">
        <f>E6*0.8</f>
        <v>1066.6666666666667</v>
      </c>
      <c r="F37" s="28">
        <f>F6*0.8</f>
        <v>711.11111111111109</v>
      </c>
      <c r="G37" s="89">
        <f>G6*0.8</f>
        <v>2400</v>
      </c>
      <c r="H37" s="28">
        <f>H6*0.8</f>
        <v>1600</v>
      </c>
      <c r="I37" s="89">
        <f t="shared" ref="I37:J42" si="22">E37*$Q$14</f>
        <v>533.33333333333337</v>
      </c>
      <c r="J37" s="29">
        <f t="shared" si="22"/>
        <v>355.55555555555554</v>
      </c>
      <c r="N37" s="1"/>
    </row>
    <row r="38" spans="2:19" ht="15.75" x14ac:dyDescent="0.2">
      <c r="B38" s="69"/>
      <c r="C38" s="64">
        <v>6</v>
      </c>
      <c r="D38" s="27">
        <f t="shared" ref="D38:D42" si="23">$Q$13*C38/$P$13</f>
        <v>0.15</v>
      </c>
      <c r="E38" s="89">
        <f t="shared" ref="E38:H42" si="24">E7*0.8</f>
        <v>2133.3333333333335</v>
      </c>
      <c r="F38" s="28">
        <f t="shared" si="24"/>
        <v>1422.2222222222222</v>
      </c>
      <c r="G38" s="89">
        <f t="shared" si="24"/>
        <v>4800</v>
      </c>
      <c r="H38" s="28">
        <f t="shared" si="24"/>
        <v>3200</v>
      </c>
      <c r="I38" s="89">
        <f t="shared" si="22"/>
        <v>1066.6666666666667</v>
      </c>
      <c r="J38" s="29">
        <f t="shared" si="22"/>
        <v>711.11111111111109</v>
      </c>
    </row>
    <row r="39" spans="2:19" ht="15.75" x14ac:dyDescent="0.2">
      <c r="B39" s="69"/>
      <c r="C39" s="64">
        <v>10</v>
      </c>
      <c r="D39" s="27">
        <f t="shared" si="23"/>
        <v>0.25</v>
      </c>
      <c r="E39" s="89">
        <f t="shared" si="24"/>
        <v>3200</v>
      </c>
      <c r="F39" s="28">
        <f t="shared" si="24"/>
        <v>2133.3333333333335</v>
      </c>
      <c r="G39" s="89">
        <f t="shared" si="24"/>
        <v>7200</v>
      </c>
      <c r="H39" s="28">
        <f t="shared" si="24"/>
        <v>4800</v>
      </c>
      <c r="I39" s="89">
        <f t="shared" si="22"/>
        <v>1600</v>
      </c>
      <c r="J39" s="29">
        <f t="shared" si="22"/>
        <v>1066.6666666666667</v>
      </c>
    </row>
    <row r="40" spans="2:19" ht="15.75" x14ac:dyDescent="0.2">
      <c r="B40" s="69"/>
      <c r="C40" s="64">
        <v>13</v>
      </c>
      <c r="D40" s="27">
        <f t="shared" si="23"/>
        <v>0.32500000000000001</v>
      </c>
      <c r="E40" s="89">
        <f t="shared" si="24"/>
        <v>4266.666666666667</v>
      </c>
      <c r="F40" s="28">
        <f t="shared" si="24"/>
        <v>2844.4444444444443</v>
      </c>
      <c r="G40" s="89">
        <f t="shared" si="24"/>
        <v>9600</v>
      </c>
      <c r="H40" s="28">
        <f t="shared" si="24"/>
        <v>6400</v>
      </c>
      <c r="I40" s="89">
        <f t="shared" si="22"/>
        <v>2133.3333333333335</v>
      </c>
      <c r="J40" s="29">
        <f t="shared" si="22"/>
        <v>1422.2222222222222</v>
      </c>
    </row>
    <row r="41" spans="2:19" ht="15.75" x14ac:dyDescent="0.2">
      <c r="B41" s="69"/>
      <c r="C41" s="64">
        <v>17</v>
      </c>
      <c r="D41" s="27">
        <f t="shared" si="23"/>
        <v>0.42499999999999999</v>
      </c>
      <c r="E41" s="89">
        <f t="shared" si="24"/>
        <v>5333.333333333333</v>
      </c>
      <c r="F41" s="28">
        <f t="shared" si="24"/>
        <v>3555.5555555555557</v>
      </c>
      <c r="G41" s="89">
        <f t="shared" si="24"/>
        <v>12000</v>
      </c>
      <c r="H41" s="28">
        <f t="shared" si="24"/>
        <v>8000</v>
      </c>
      <c r="I41" s="89">
        <f t="shared" si="22"/>
        <v>2666.6666666666665</v>
      </c>
      <c r="J41" s="29">
        <f t="shared" si="22"/>
        <v>1777.7777777777778</v>
      </c>
    </row>
    <row r="42" spans="2:19" ht="16.5" thickBot="1" x14ac:dyDescent="0.25">
      <c r="B42" s="70"/>
      <c r="C42" s="71">
        <v>20</v>
      </c>
      <c r="D42" s="37">
        <f t="shared" si="23"/>
        <v>0.5</v>
      </c>
      <c r="E42" s="90">
        <f t="shared" si="24"/>
        <v>6400</v>
      </c>
      <c r="F42" s="38">
        <f t="shared" si="24"/>
        <v>4266.666666666667</v>
      </c>
      <c r="G42" s="90">
        <f t="shared" si="24"/>
        <v>14400</v>
      </c>
      <c r="H42" s="38">
        <f t="shared" si="24"/>
        <v>9600</v>
      </c>
      <c r="I42" s="90">
        <f t="shared" si="22"/>
        <v>3200</v>
      </c>
      <c r="J42" s="39">
        <f t="shared" si="22"/>
        <v>2133.3333333333335</v>
      </c>
    </row>
    <row r="44" spans="2:19" ht="15.75" thickBot="1" x14ac:dyDescent="0.25"/>
    <row r="45" spans="2:19" ht="19.5" thickBot="1" x14ac:dyDescent="0.25">
      <c r="B45" s="108" t="s">
        <v>33</v>
      </c>
      <c r="C45" s="109"/>
      <c r="D45" s="109"/>
      <c r="E45" s="109"/>
      <c r="F45" s="109"/>
      <c r="G45" s="109"/>
      <c r="H45" s="109"/>
      <c r="I45" s="109"/>
      <c r="J45" s="110"/>
    </row>
    <row r="46" spans="2:19" ht="13.5" customHeight="1" thickBot="1" x14ac:dyDescent="0.25">
      <c r="B46" s="17" t="s">
        <v>7</v>
      </c>
      <c r="C46" s="72"/>
      <c r="D46" s="72"/>
      <c r="E46" s="104" t="s">
        <v>3</v>
      </c>
      <c r="F46" s="104"/>
      <c r="G46" s="104" t="s">
        <v>4</v>
      </c>
      <c r="H46" s="104"/>
      <c r="I46" s="105" t="s">
        <v>5</v>
      </c>
      <c r="J46" s="106"/>
    </row>
    <row r="47" spans="2:19" ht="31.5" x14ac:dyDescent="0.2">
      <c r="B47" s="73"/>
      <c r="C47" s="74" t="s">
        <v>8</v>
      </c>
      <c r="D47" s="74" t="s">
        <v>9</v>
      </c>
      <c r="E47" s="78" t="s">
        <v>6</v>
      </c>
      <c r="F47" s="58" t="s">
        <v>12</v>
      </c>
      <c r="G47" s="78" t="s">
        <v>6</v>
      </c>
      <c r="H47" s="58" t="s">
        <v>12</v>
      </c>
      <c r="I47" s="75" t="s">
        <v>6</v>
      </c>
      <c r="J47" s="76" t="s">
        <v>12</v>
      </c>
    </row>
    <row r="48" spans="2:19" ht="15.75" x14ac:dyDescent="0.2">
      <c r="B48" s="77"/>
      <c r="C48" s="64">
        <v>3</v>
      </c>
      <c r="D48" s="27">
        <f>$Q$13*C48/$P$13</f>
        <v>7.4999999999999997E-2</v>
      </c>
      <c r="E48" s="89">
        <f>E27*$Q$15</f>
        <v>666.66666666666663</v>
      </c>
      <c r="F48" s="28">
        <f>F27*$Q$15</f>
        <v>444.44444444444434</v>
      </c>
      <c r="G48" s="89">
        <f>G27*$Q$15</f>
        <v>1500</v>
      </c>
      <c r="H48" s="28">
        <f>H27*$Q$15</f>
        <v>1000</v>
      </c>
      <c r="I48" s="56">
        <v>0</v>
      </c>
      <c r="J48" s="57">
        <v>0</v>
      </c>
    </row>
    <row r="49" spans="2:10" ht="15.75" x14ac:dyDescent="0.2">
      <c r="B49" s="77"/>
      <c r="C49" s="64">
        <v>6</v>
      </c>
      <c r="D49" s="27">
        <f t="shared" ref="D49:D53" si="25">$Q$13*C49/$P$13</f>
        <v>0.15</v>
      </c>
      <c r="E49" s="89">
        <f t="shared" ref="E49:H53" si="26">E28*$Q$15</f>
        <v>1333.3333333333333</v>
      </c>
      <c r="F49" s="28">
        <f t="shared" si="26"/>
        <v>888.88888888888869</v>
      </c>
      <c r="G49" s="89">
        <f t="shared" si="26"/>
        <v>3000</v>
      </c>
      <c r="H49" s="28">
        <f t="shared" si="26"/>
        <v>2000</v>
      </c>
      <c r="I49" s="56">
        <v>0</v>
      </c>
      <c r="J49" s="57">
        <v>0</v>
      </c>
    </row>
    <row r="50" spans="2:10" ht="15.75" x14ac:dyDescent="0.2">
      <c r="B50" s="69"/>
      <c r="C50" s="64">
        <v>10</v>
      </c>
      <c r="D50" s="27">
        <f t="shared" si="25"/>
        <v>0.25</v>
      </c>
      <c r="E50" s="89">
        <f t="shared" si="26"/>
        <v>2000</v>
      </c>
      <c r="F50" s="28">
        <f t="shared" si="26"/>
        <v>1333.3333333333333</v>
      </c>
      <c r="G50" s="89">
        <f t="shared" si="26"/>
        <v>4500</v>
      </c>
      <c r="H50" s="28">
        <f t="shared" si="26"/>
        <v>3000</v>
      </c>
      <c r="I50" s="56">
        <v>0</v>
      </c>
      <c r="J50" s="57">
        <v>0</v>
      </c>
    </row>
    <row r="51" spans="2:10" ht="15.75" x14ac:dyDescent="0.2">
      <c r="B51" s="69"/>
      <c r="C51" s="64">
        <v>13</v>
      </c>
      <c r="D51" s="27">
        <f t="shared" si="25"/>
        <v>0.32500000000000001</v>
      </c>
      <c r="E51" s="89">
        <f t="shared" si="26"/>
        <v>2666.6666666666665</v>
      </c>
      <c r="F51" s="28">
        <f t="shared" si="26"/>
        <v>1777.7777777777774</v>
      </c>
      <c r="G51" s="89">
        <f t="shared" si="26"/>
        <v>6000</v>
      </c>
      <c r="H51" s="28">
        <f t="shared" si="26"/>
        <v>4000</v>
      </c>
      <c r="I51" s="56">
        <v>0</v>
      </c>
      <c r="J51" s="57">
        <v>0</v>
      </c>
    </row>
    <row r="52" spans="2:10" ht="15.75" x14ac:dyDescent="0.2">
      <c r="B52" s="69"/>
      <c r="C52" s="64">
        <v>17</v>
      </c>
      <c r="D52" s="27">
        <f t="shared" si="25"/>
        <v>0.42499999999999999</v>
      </c>
      <c r="E52" s="89">
        <f t="shared" si="26"/>
        <v>3333.333333333333</v>
      </c>
      <c r="F52" s="28">
        <f t="shared" si="26"/>
        <v>2222.2222222222222</v>
      </c>
      <c r="G52" s="89">
        <f t="shared" si="26"/>
        <v>7500</v>
      </c>
      <c r="H52" s="28">
        <f t="shared" si="26"/>
        <v>5000</v>
      </c>
      <c r="I52" s="56">
        <v>0</v>
      </c>
      <c r="J52" s="57">
        <v>0</v>
      </c>
    </row>
    <row r="53" spans="2:10" ht="16.5" thickBot="1" x14ac:dyDescent="0.25">
      <c r="B53" s="70"/>
      <c r="C53" s="71">
        <v>20</v>
      </c>
      <c r="D53" s="37">
        <f t="shared" si="25"/>
        <v>0.5</v>
      </c>
      <c r="E53" s="90">
        <f t="shared" si="26"/>
        <v>4000</v>
      </c>
      <c r="F53" s="38">
        <f t="shared" si="26"/>
        <v>2666.6666666666665</v>
      </c>
      <c r="G53" s="90">
        <f t="shared" si="26"/>
        <v>9000</v>
      </c>
      <c r="H53" s="38">
        <f t="shared" si="26"/>
        <v>6000</v>
      </c>
      <c r="I53" s="62">
        <v>0</v>
      </c>
      <c r="J53" s="63">
        <v>0</v>
      </c>
    </row>
  </sheetData>
  <mergeCells count="42">
    <mergeCell ref="M32:O32"/>
    <mergeCell ref="M33:O33"/>
    <mergeCell ref="M34:O34"/>
    <mergeCell ref="M27:S27"/>
    <mergeCell ref="P28:Q28"/>
    <mergeCell ref="R28:S28"/>
    <mergeCell ref="M30:O30"/>
    <mergeCell ref="M31:O31"/>
    <mergeCell ref="E25:F25"/>
    <mergeCell ref="G25:H25"/>
    <mergeCell ref="I25:J25"/>
    <mergeCell ref="N11:P11"/>
    <mergeCell ref="N13:O13"/>
    <mergeCell ref="P19:Q19"/>
    <mergeCell ref="M25:O25"/>
    <mergeCell ref="M18:S18"/>
    <mergeCell ref="R19:S19"/>
    <mergeCell ref="M21:O21"/>
    <mergeCell ref="M22:O22"/>
    <mergeCell ref="M23:O23"/>
    <mergeCell ref="M24:O24"/>
    <mergeCell ref="B3:J3"/>
    <mergeCell ref="N3:R3"/>
    <mergeCell ref="E4:F4"/>
    <mergeCell ref="G4:H4"/>
    <mergeCell ref="I4:J4"/>
    <mergeCell ref="E46:F46"/>
    <mergeCell ref="G46:H46"/>
    <mergeCell ref="I46:J46"/>
    <mergeCell ref="N12:P12"/>
    <mergeCell ref="B14:J14"/>
    <mergeCell ref="N14:P14"/>
    <mergeCell ref="E15:F15"/>
    <mergeCell ref="G15:H15"/>
    <mergeCell ref="I15:J15"/>
    <mergeCell ref="N15:P15"/>
    <mergeCell ref="B34:J34"/>
    <mergeCell ref="E35:F35"/>
    <mergeCell ref="G35:H35"/>
    <mergeCell ref="I35:J35"/>
    <mergeCell ref="B45:J45"/>
    <mergeCell ref="B24:J24"/>
  </mergeCells>
  <pageMargins left="0.7" right="0.7" top="0.75" bottom="0.75" header="0.3" footer="0.3"/>
  <pageSetup scale="41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37D3F006F3BF44AB77B29F85043278" ma:contentTypeVersion="0" ma:contentTypeDescription="Create a new document." ma:contentTypeScope="" ma:versionID="5eb91c2b27a00be661dbc3eb29edcde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A456E8-0BB5-4621-9B2C-E13A6E0E42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779EE5-0CE0-4F45-88B1-E8411C2FCF3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343538c-31b6-4258-a292-d1c6a9e7dbdb"/>
    <ds:schemaRef ds:uri="http://purl.org/dc/terms/"/>
    <ds:schemaRef ds:uri="0bcdda2c-6d3c-4776-82c8-4bb0f8966d6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1AACDC-A71B-4EB2-A111-B6EE994692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Stipend Table</vt:lpstr>
    </vt:vector>
  </TitlesOfParts>
  <Manager/>
  <Company>University of New Orleans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Athey</dc:creator>
  <cp:keywords/>
  <dc:description/>
  <cp:lastModifiedBy>Dante Spenser Bryant</cp:lastModifiedBy>
  <cp:revision/>
  <cp:lastPrinted>2019-09-11T19:36:59Z</cp:lastPrinted>
  <dcterms:created xsi:type="dcterms:W3CDTF">2019-07-13T21:54:08Z</dcterms:created>
  <dcterms:modified xsi:type="dcterms:W3CDTF">2021-07-22T17:57:57Z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0x0101000337D3F006F3BF44AB77B29F85043278</vt:lpwstr>
  </property>
</Properties>
</file>