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Facturas" sheetId="2" state="visible" r:id="rId4"/>
    <sheet name="Antigüedad de Saldo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<sst xmlns="http://schemas.openxmlformats.org/spreadsheetml/2006/main" count="105" uniqueCount="70">
  <si>
    <t xml:space="preserve">Plantilla de Antigüedad de Saldos (AR Aging) — ILIO</t>
  </si>
  <si>
    <t xml:space="preserve">Reporte de antigüedad de saldos para PYMEs mexicanas. Gratuita, editable, sin macros.</t>
  </si>
  <si>
    <t xml:space="preserve">Cómo usar esta plantilla</t>
  </si>
  <si>
    <t xml:space="preserve">1. Ve a la pestaña "Facturas" y captura tus cuentas por cobrar pendientes: una fila por factura.</t>
  </si>
  <si>
    <t xml:space="preserve">2. Llena solo las columnas con fondo AMARILLO (Cliente, RFC, Folio/UUID, Fecha de emisión, Fecha de vencimiento, Monto, Estatus).</t>
  </si>
  <si>
    <t xml:space="preserve">3. Las columnas "Días vencido" y "Rango de antigüedad" se calculan solas con base en la fecha de hoy — no las edites.</t>
  </si>
  <si>
    <t xml:space="preserve">4. Cuando un cliente pague, cambia su Estatus a "Pagada". Deja de contar como cartera vencida automáticamente.</t>
  </si>
  <si>
    <t xml:space="preserve">5. Ve a la pestaña "Antigüedad de Saldos" para ver el resumen por cliente y por rango de días — se actualiza solo.</t>
  </si>
  <si>
    <t xml:space="preserve">6. Los totales y porcentajes de la parte superior te dicen qué porción de tu cartera está en riesgo (61+ días).</t>
  </si>
  <si>
    <t xml:space="preserve">Antes de cobrar, verifica el CFDI</t>
  </si>
  <si>
    <t xml:space="preserve">Antes de dar seguimiento a una factura, confirma que el CFDI siga vigente ante el SAT (no cancelado). Puedes hacerlo gratis en https://verificacfdi.facturaelectronica.sat.gob.mx. Si necesitas la guía completa paso a paso, consulta el artículo "Cómo cobrar facturas vencidas en México" en el blog de ILIO.</t>
  </si>
  <si>
    <t xml:space="preserve">Convenciones de color</t>
  </si>
  <si>
    <t xml:space="preserve">Amarillo: Celdas que debes llenar tú (inputs)</t>
  </si>
  <si>
    <t xml:space="preserve">Negro: Fórmulas — no editar</t>
  </si>
  <si>
    <t xml:space="preserve">Verde / Ámbar / Rojo: Semáforo de antigüedad: al corriente, atención, riesgo alto</t>
  </si>
  <si>
    <t xml:space="preserve">Esta plantilla es una herramienta de apoyo, no sustituye tu contabilidad ni el consejo de tu contador. Descárgala gratis desde ilio.mx/blog.</t>
  </si>
  <si>
    <t xml:space="preserve">Facturas pendientes de cobro</t>
  </si>
  <si>
    <t xml:space="preserve">Cliente</t>
  </si>
  <si>
    <t xml:space="preserve">RFC</t>
  </si>
  <si>
    <t xml:space="preserve">Folio / UUID</t>
  </si>
  <si>
    <t xml:space="preserve">Fecha de emisión</t>
  </si>
  <si>
    <t xml:space="preserve">Fecha de vencimiento</t>
  </si>
  <si>
    <t xml:space="preserve">Monto (MXN)</t>
  </si>
  <si>
    <t xml:space="preserve">Estatus</t>
  </si>
  <si>
    <t xml:space="preserve">Fecha de pago</t>
  </si>
  <si>
    <t xml:space="preserve">Días vencido</t>
  </si>
  <si>
    <t xml:space="preserve">Rango de antigüedad</t>
  </si>
  <si>
    <t xml:space="preserve">Comercializadora del Valle SA de CV</t>
  </si>
  <si>
    <t xml:space="preserve">CVA850101AB1</t>
  </si>
  <si>
    <t xml:space="preserve">A-1042</t>
  </si>
  <si>
    <t xml:space="preserve">Pendiente</t>
  </si>
  <si>
    <t xml:space="preserve">A-1058</t>
  </si>
  <si>
    <t xml:space="preserve">Grupo Industrial Nortec</t>
  </si>
  <si>
    <t xml:space="preserve">GIN920315XY2</t>
  </si>
  <si>
    <t xml:space="preserve">A-1015</t>
  </si>
  <si>
    <t xml:space="preserve">A-1061</t>
  </si>
  <si>
    <t xml:space="preserve">Distribuidora JMR</t>
  </si>
  <si>
    <t xml:space="preserve">DJM101010PQ3</t>
  </si>
  <si>
    <t xml:space="preserve">A-0998</t>
  </si>
  <si>
    <t xml:space="preserve">A-1070</t>
  </si>
  <si>
    <t xml:space="preserve">Servicios Corporativos Aliadas</t>
  </si>
  <si>
    <t xml:space="preserve">SCA070707RT4</t>
  </si>
  <si>
    <t xml:space="preserve">A-1030</t>
  </si>
  <si>
    <t xml:space="preserve">A-1005</t>
  </si>
  <si>
    <t xml:space="preserve">Pagada</t>
  </si>
  <si>
    <t xml:space="preserve">Manufacturas del Bajío</t>
  </si>
  <si>
    <t xml:space="preserve">MDB990202LM5</t>
  </si>
  <si>
    <t xml:space="preserve">A-1050</t>
  </si>
  <si>
    <t xml:space="preserve">A-1066</t>
  </si>
  <si>
    <t xml:space="preserve">Consultoría Estrategia Norte</t>
  </si>
  <si>
    <t xml:space="preserve">CEN110909WE6</t>
  </si>
  <si>
    <t xml:space="preserve">A-1000</t>
  </si>
  <si>
    <t xml:space="preserve">A-1072</t>
  </si>
  <si>
    <t xml:space="preserve">Reporte de Antigüedad de Saldos</t>
  </si>
  <si>
    <t xml:space="preserve">Se actualiza automáticamente desde la pestaña "Facturas". No editar celdas con fórmula.</t>
  </si>
  <si>
    <t xml:space="preserve">RESUMEN GENERAL</t>
  </si>
  <si>
    <t xml:space="preserve">Rango</t>
  </si>
  <si>
    <t xml:space="preserve">Al corriente</t>
  </si>
  <si>
    <t xml:space="preserve">1-30 días</t>
  </si>
  <si>
    <t xml:space="preserve">31-60 días</t>
  </si>
  <si>
    <t xml:space="preserve">61-90 días</t>
  </si>
  <si>
    <t xml:space="preserve">+90 días</t>
  </si>
  <si>
    <t xml:space="preserve">Total cartera</t>
  </si>
  <si>
    <t xml:space="preserve">% de la cartera</t>
  </si>
  <si>
    <t xml:space="preserve"># de facturas</t>
  </si>
  <si>
    <t xml:space="preserve">Cartera en riesgo alto (61+ días):</t>
  </si>
  <si>
    <t xml:space="preserve">DESGLOSE POR CLIENTE</t>
  </si>
  <si>
    <t xml:space="preserve">Total vencido</t>
  </si>
  <si>
    <t xml:space="preserve">% de su saldo en +60 días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</si>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</sst>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\$#,##0;&quot;($&quot;#,##0\);\-"/>
    <numFmt numFmtId="167" formatCode="General"/>
    <numFmt numFmtId="168" formatCode="0.0%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F1E3D"/>
      <name val="Arial"/>
      <family val="0"/>
      <charset val="1"/>
    </font>
    <font>
      <i val="true"/>
      <sz val="12"/>
      <color rgb="FF5B6472"/>
      <name val="Arial"/>
      <family val="0"/>
      <charset val="1"/>
    </font>
    <font>
      <b val="true"/>
      <sz val="13"/>
      <color rgb="FF0F1E3D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5B6472"/>
      <name val="Arial"/>
      <family val="0"/>
      <charset val="1"/>
    </font>
    <font>
      <b val="true"/>
      <sz val="14"/>
      <color rgb="FF0F1E3D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1D2433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6"/>
      <color rgb="FF0F1E3D"/>
      <name val="Arial"/>
      <family val="0"/>
      <charset val="1"/>
    </font>
    <font>
      <b val="true"/>
      <sz val="12"/>
      <color rgb="FF0F1E3D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F1E3D"/>
      <name val="Arial"/>
      <family val="0"/>
      <charset val="1"/>
    </font>
    <font>
      <b val="true"/>
      <sz val="14"/>
      <color rgb="FFC0392B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F1E3D"/>
        <bgColor rgb="FF1D2433"/>
      </patternFill>
    </fill>
    <fill>
      <patternFill patternType="solid">
        <fgColor rgb="FFFFFDE7"/>
        <bgColor rgb="FFFFFFFF"/>
      </patternFill>
    </fill>
    <fill>
      <patternFill patternType="solid">
        <fgColor rgb="FFE7F8EE"/>
        <bgColor rgb="FFF0F1F3"/>
      </patternFill>
    </fill>
    <fill>
      <patternFill patternType="solid">
        <fgColor rgb="FFFEF3D6"/>
        <bgColor rgb="FFFFFDE7"/>
      </patternFill>
    </fill>
    <fill>
      <patternFill patternType="solid">
        <fgColor rgb="FFFDE8E8"/>
        <bgColor rgb="FFFEF3D6"/>
      </patternFill>
    </fill>
    <fill>
      <patternFill patternType="solid">
        <fgColor rgb="FFF0F1F3"/>
        <bgColor rgb="FFE7F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CE1"/>
      </left>
      <right style="thin">
        <color rgb="FFD9DCE1"/>
      </right>
      <top style="thin">
        <color rgb="FFD9DCE1"/>
      </top>
      <bottom style="thin">
        <color rgb="FFD9DC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E7F8EE"/>
        </patternFill>
      </fill>
    </dxf>
    <dxf>
      <fill>
        <patternFill>
          <bgColor rgb="FFFEF3D6"/>
        </patternFill>
      </fill>
    </dxf>
    <dxf>
      <fill>
        <patternFill>
          <bgColor rgb="FFFDE8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E7F8EE"/>
      <rgbColor rgb="FF660066"/>
      <rgbColor rgb="FFFF8080"/>
      <rgbColor rgb="FF0066CC"/>
      <rgbColor rgb="FFD9DC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1F3"/>
      <rgbColor rgb="FFFDE8E8"/>
      <rgbColor rgb="FFFEF3D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472"/>
      <rgbColor rgb="FF969696"/>
      <rgbColor rgb="FF0F1E3D"/>
      <rgbColor rgb="FF339966"/>
      <rgbColor rgb="FF003300"/>
      <rgbColor rgb="FF333300"/>
      <rgbColor rgb="FFC0392B"/>
      <rgbColor rgb="FF993366"/>
      <rgbColor rgb="FF333399"/>
      <rgbColor rgb="FF1D24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7.5" hidden="false" customHeight="true" outlineLevel="0" collapsed="false"/>
    <row r="4" customFormat="false" ht="16.15" hidden="false" customHeight="false" outlineLevel="0" collapsed="false">
      <c r="A4" s="3" t="s">
        <v>2</v>
      </c>
    </row>
    <row r="5" customFormat="false" ht="19.5" hidden="false" customHeight="true" outlineLevel="0" collapsed="false">
      <c r="A5" s="4" t="s">
        <v>3</v>
      </c>
    </row>
    <row r="6" customFormat="false" ht="19.5" hidden="false" customHeight="true" outlineLevel="0" collapsed="false">
      <c r="A6" s="4" t="s">
        <v>4</v>
      </c>
    </row>
    <row r="7" customFormat="false" ht="19.5" hidden="false" customHeight="true" outlineLevel="0" collapsed="false">
      <c r="A7" s="4" t="s">
        <v>5</v>
      </c>
    </row>
    <row r="8" customFormat="false" ht="19.5" hidden="false" customHeight="true" outlineLevel="0" collapsed="false">
      <c r="A8" s="4" t="s">
        <v>6</v>
      </c>
    </row>
    <row r="9" customFormat="false" ht="19.5" hidden="false" customHeight="true" outlineLevel="0" collapsed="false">
      <c r="A9" s="4" t="s">
        <v>7</v>
      </c>
    </row>
    <row r="10" customFormat="false" ht="19.5" hidden="false" customHeight="true" outlineLevel="0" collapsed="false">
      <c r="A10" s="4" t="s">
        <v>8</v>
      </c>
    </row>
    <row r="12" customFormat="false" ht="16.15" hidden="false" customHeight="false" outlineLevel="0" collapsed="false">
      <c r="A12" s="3" t="s">
        <v>9</v>
      </c>
    </row>
    <row r="13" customFormat="false" ht="39.75" hidden="false" customHeight="true" outlineLevel="0" collapsed="false">
      <c r="A13" s="4" t="s">
        <v>10</v>
      </c>
    </row>
    <row r="15" customFormat="false" ht="16.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4" t="s">
        <v>12</v>
      </c>
    </row>
    <row r="17" customFormat="false" ht="15" hidden="false" customHeight="false" outlineLevel="0" collapsed="false">
      <c r="A17" s="4" t="s">
        <v>13</v>
      </c>
    </row>
    <row r="18" customFormat="false" ht="15" hidden="false" customHeight="false" outlineLevel="0" collapsed="false">
      <c r="A18" s="4" t="s">
        <v>14</v>
      </c>
    </row>
    <row r="21" customFormat="false" ht="19.5" hidden="false" customHeight="true" outlineLevel="0" collapsed="false">
      <c r="A21" s="5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22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9" min="9" style="0" width="13"/>
    <col collapsed="false" customWidth="true" hidden="false" outlineLevel="0" max="10" min="10" style="0" width="18"/>
  </cols>
  <sheetData>
    <row r="1" customFormat="false" ht="17.35" hidden="false" customHeight="false" outlineLevel="0" collapsed="false">
      <c r="A1" s="6" t="s">
        <v>16</v>
      </c>
    </row>
    <row r="2" customFormat="false" ht="31.5" hidden="false" customHeight="true" outlineLevel="0" collapsed="false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</row>
    <row r="3" customFormat="false" ht="15" hidden="false" customHeight="false" outlineLevel="0" collapsed="false">
      <c r="A3" s="8" t="s">
        <v>27</v>
      </c>
      <c r="B3" s="8" t="s">
        <v>28</v>
      </c>
      <c r="C3" s="8" t="s">
        <v>29</v>
      </c>
      <c r="D3" s="9" t="n">
        <v>46213</v>
      </c>
      <c r="E3" s="9" t="n">
        <v>46243</v>
      </c>
      <c r="F3" s="10" t="n">
        <v>48500</v>
      </c>
      <c r="G3" s="8" t="s">
        <v>30</v>
      </c>
      <c r="H3" s="9"/>
      <c r="I3" s="11" t="n">
        <f aca="true">IF($G3="Pagada",0,IF($E3&gt;=TODAY(),0,TODAY()-$E3))</f>
        <v>25</v>
      </c>
      <c r="J3" s="12" t="str">
        <f aca="false">IF($G3="Pagada","Pagada",IF($I3=0,"Al corriente",IF($I3&lt;=30,"1-30 días",IF($I3&lt;=60,"31-60 días",IF($I3&lt;=90,"61-90 días","+90 días")))))</f>
        <v>1-30 días</v>
      </c>
    </row>
    <row r="4" customFormat="false" ht="15" hidden="false" customHeight="false" outlineLevel="0" collapsed="false">
      <c r="A4" s="8" t="s">
        <v>27</v>
      </c>
      <c r="B4" s="8" t="s">
        <v>28</v>
      </c>
      <c r="C4" s="8" t="s">
        <v>31</v>
      </c>
      <c r="D4" s="9" t="n">
        <v>46235</v>
      </c>
      <c r="E4" s="9" t="n">
        <v>46265</v>
      </c>
      <c r="F4" s="10" t="n">
        <v>22000</v>
      </c>
      <c r="G4" s="8" t="s">
        <v>30</v>
      </c>
      <c r="H4" s="9"/>
      <c r="I4" s="11" t="n">
        <f aca="true">IF($G4="Pagada",0,IF($E4&gt;=TODAY(),0,TODAY()-$E4))</f>
        <v>3</v>
      </c>
      <c r="J4" s="12" t="str">
        <f aca="false">IF($G4="Pagada","Pagada",IF($I4=0,"Al corriente",IF($I4&lt;=30,"1-30 días",IF($I4&lt;=60,"31-60 días",IF($I4&lt;=90,"61-90 días","+90 días")))))</f>
        <v>1-30 días</v>
      </c>
    </row>
    <row r="5" customFormat="false" ht="15" hidden="false" customHeight="false" outlineLevel="0" collapsed="false">
      <c r="A5" s="8" t="s">
        <v>32</v>
      </c>
      <c r="B5" s="8" t="s">
        <v>33</v>
      </c>
      <c r="C5" s="8" t="s">
        <v>34</v>
      </c>
      <c r="D5" s="9" t="n">
        <v>46162</v>
      </c>
      <c r="E5" s="9" t="n">
        <v>46192</v>
      </c>
      <c r="F5" s="10" t="n">
        <v>135000</v>
      </c>
      <c r="G5" s="8" t="s">
        <v>30</v>
      </c>
      <c r="H5" s="9"/>
      <c r="I5" s="11" t="n">
        <f aca="true">IF($G5="Pagada",0,IF($E5&gt;=TODAY(),0,TODAY()-$E5))</f>
        <v>76</v>
      </c>
      <c r="J5" s="12" t="str">
        <f aca="false">IF($G5="Pagada","Pagada",IF($I5=0,"Al corriente",IF($I5&lt;=30,"1-30 días",IF($I5&lt;=60,"31-60 días",IF($I5&lt;=90,"61-90 días","+90 días")))))</f>
        <v>61-90 días</v>
      </c>
    </row>
    <row r="6" customFormat="false" ht="15" hidden="false" customHeight="false" outlineLevel="0" collapsed="false">
      <c r="A6" s="8" t="s">
        <v>32</v>
      </c>
      <c r="B6" s="8" t="s">
        <v>33</v>
      </c>
      <c r="C6" s="8" t="s">
        <v>35</v>
      </c>
      <c r="D6" s="9" t="n">
        <v>46239</v>
      </c>
      <c r="E6" s="9" t="n">
        <v>46269</v>
      </c>
      <c r="F6" s="10" t="n">
        <v>61000</v>
      </c>
      <c r="G6" s="8" t="s">
        <v>30</v>
      </c>
      <c r="H6" s="9"/>
      <c r="I6" s="11" t="n">
        <f aca="true">IF($G6="Pagada",0,IF($E6&gt;=TODAY(),0,TODAY()-$E6))</f>
        <v>0</v>
      </c>
      <c r="J6" s="12" t="str">
        <f aca="false">IF($G6="Pagada","Pagada",IF($I6=0,"Al corriente",IF($I6&lt;=30,"1-30 días",IF($I6&lt;=60,"31-60 días",IF($I6&lt;=90,"61-90 días","+90 días")))))</f>
        <v>Al corriente</v>
      </c>
    </row>
    <row r="7" customFormat="false" ht="15" hidden="false" customHeight="false" outlineLevel="0" collapsed="false">
      <c r="A7" s="8" t="s">
        <v>36</v>
      </c>
      <c r="B7" s="8" t="s">
        <v>37</v>
      </c>
      <c r="C7" s="8" t="s">
        <v>38</v>
      </c>
      <c r="D7" s="9" t="n">
        <v>46127</v>
      </c>
      <c r="E7" s="9" t="n">
        <v>46157</v>
      </c>
      <c r="F7" s="10" t="n">
        <v>18500</v>
      </c>
      <c r="G7" s="8" t="s">
        <v>30</v>
      </c>
      <c r="H7" s="9"/>
      <c r="I7" s="11" t="n">
        <f aca="true">IF($G7="Pagada",0,IF($E7&gt;=TODAY(),0,TODAY()-$E7))</f>
        <v>111</v>
      </c>
      <c r="J7" s="12" t="str">
        <f aca="false">IF($G7="Pagada","Pagada",IF($I7=0,"Al corriente",IF($I7&lt;=30,"1-30 días",IF($I7&lt;=60,"31-60 días",IF($I7&lt;=90,"61-90 días","+90 días")))))</f>
        <v>+90 días</v>
      </c>
    </row>
    <row r="8" customFormat="false" ht="15" hidden="false" customHeight="false" outlineLevel="0" collapsed="false">
      <c r="A8" s="8" t="s">
        <v>36</v>
      </c>
      <c r="B8" s="8" t="s">
        <v>37</v>
      </c>
      <c r="C8" s="8" t="s">
        <v>39</v>
      </c>
      <c r="D8" s="9" t="n">
        <v>46254</v>
      </c>
      <c r="E8" s="9" t="n">
        <v>46284</v>
      </c>
      <c r="F8" s="10" t="n">
        <v>9800</v>
      </c>
      <c r="G8" s="8" t="s">
        <v>30</v>
      </c>
      <c r="H8" s="9"/>
      <c r="I8" s="11" t="n">
        <f aca="true">IF($G8="Pagada",0,IF($E8&gt;=TODAY(),0,TODAY()-$E8))</f>
        <v>0</v>
      </c>
      <c r="J8" s="12" t="str">
        <f aca="false">IF($G8="Pagada","Pagada",IF($I8=0,"Al corriente",IF($I8&lt;=30,"1-30 días",IF($I8&lt;=60,"31-60 días",IF($I8&lt;=90,"61-90 días","+90 días")))))</f>
        <v>Al corriente</v>
      </c>
    </row>
    <row r="9" customFormat="false" ht="15" hidden="false" customHeight="false" outlineLevel="0" collapsed="false">
      <c r="A9" s="8" t="s">
        <v>40</v>
      </c>
      <c r="B9" s="8" t="s">
        <v>41</v>
      </c>
      <c r="C9" s="8" t="s">
        <v>42</v>
      </c>
      <c r="D9" s="9" t="n">
        <v>46198</v>
      </c>
      <c r="E9" s="9" t="n">
        <v>46228</v>
      </c>
      <c r="F9" s="10" t="n">
        <v>76400</v>
      </c>
      <c r="G9" s="8" t="s">
        <v>30</v>
      </c>
      <c r="H9" s="9"/>
      <c r="I9" s="11" t="n">
        <f aca="true">IF($G9="Pagada",0,IF($E9&gt;=TODAY(),0,TODAY()-$E9))</f>
        <v>40</v>
      </c>
      <c r="J9" s="12" t="str">
        <f aca="false">IF($G9="Pagada","Pagada",IF($I9=0,"Al corriente",IF($I9&lt;=30,"1-30 días",IF($I9&lt;=60,"31-60 días",IF($I9&lt;=90,"61-90 días","+90 días")))))</f>
        <v>31-60 días</v>
      </c>
    </row>
    <row r="10" customFormat="false" ht="15" hidden="false" customHeight="false" outlineLevel="0" collapsed="false">
      <c r="A10" s="8" t="s">
        <v>40</v>
      </c>
      <c r="B10" s="8" t="s">
        <v>41</v>
      </c>
      <c r="C10" s="8" t="s">
        <v>43</v>
      </c>
      <c r="D10" s="9" t="n">
        <v>46091</v>
      </c>
      <c r="E10" s="9" t="n">
        <v>46121</v>
      </c>
      <c r="F10" s="10" t="n">
        <v>32000</v>
      </c>
      <c r="G10" s="8" t="s">
        <v>44</v>
      </c>
      <c r="H10" s="9" t="n">
        <v>46140</v>
      </c>
      <c r="I10" s="11" t="n">
        <f aca="true">IF($G10="Pagada",0,IF($E10&gt;=TODAY(),0,TODAY()-$E10))</f>
        <v>0</v>
      </c>
      <c r="J10" s="12" t="str">
        <f aca="false">IF($G10="Pagada","Pagada",IF($I10=0,"Al corriente",IF($I10&lt;=30,"1-30 días",IF($I10&lt;=60,"31-60 días",IF($I10&lt;=90,"61-90 días","+90 días")))))</f>
        <v>Pagada</v>
      </c>
    </row>
    <row r="11" customFormat="false" ht="15" hidden="false" customHeight="false" outlineLevel="0" collapsed="false">
      <c r="A11" s="8" t="s">
        <v>45</v>
      </c>
      <c r="B11" s="8" t="s">
        <v>46</v>
      </c>
      <c r="C11" s="8" t="s">
        <v>47</v>
      </c>
      <c r="D11" s="9" t="n">
        <v>46231</v>
      </c>
      <c r="E11" s="9" t="n">
        <v>46261</v>
      </c>
      <c r="F11" s="10" t="n">
        <v>54000</v>
      </c>
      <c r="G11" s="8" t="s">
        <v>30</v>
      </c>
      <c r="H11" s="9"/>
      <c r="I11" s="11" t="n">
        <f aca="true">IF($G11="Pagada",0,IF($E11&gt;=TODAY(),0,TODAY()-$E11))</f>
        <v>7</v>
      </c>
      <c r="J11" s="12" t="str">
        <f aca="false">IF($G11="Pagada","Pagada",IF($I11=0,"Al corriente",IF($I11&lt;=30,"1-30 días",IF($I11&lt;=60,"31-60 días",IF($I11&lt;=90,"61-90 días","+90 días")))))</f>
        <v>1-30 días</v>
      </c>
    </row>
    <row r="12" customFormat="false" ht="15" hidden="false" customHeight="false" outlineLevel="0" collapsed="false">
      <c r="A12" s="8" t="s">
        <v>45</v>
      </c>
      <c r="B12" s="8" t="s">
        <v>46</v>
      </c>
      <c r="C12" s="8" t="s">
        <v>48</v>
      </c>
      <c r="D12" s="9" t="n">
        <v>46249</v>
      </c>
      <c r="E12" s="9" t="n">
        <v>46279</v>
      </c>
      <c r="F12" s="10" t="n">
        <v>41200</v>
      </c>
      <c r="G12" s="8" t="s">
        <v>30</v>
      </c>
      <c r="H12" s="9"/>
      <c r="I12" s="11" t="n">
        <f aca="true">IF($G12="Pagada",0,IF($E12&gt;=TODAY(),0,TODAY()-$E12))</f>
        <v>0</v>
      </c>
      <c r="J12" s="12" t="str">
        <f aca="false">IF($G12="Pagada","Pagada",IF($I12=0,"Al corriente",IF($I12&lt;=30,"1-30 días",IF($I12&lt;=60,"31-60 días",IF($I12&lt;=90,"61-90 días","+90 días")))))</f>
        <v>Al corriente</v>
      </c>
    </row>
    <row r="13" customFormat="false" ht="15" hidden="false" customHeight="false" outlineLevel="0" collapsed="false">
      <c r="A13" s="8" t="s">
        <v>49</v>
      </c>
      <c r="B13" s="8" t="s">
        <v>50</v>
      </c>
      <c r="C13" s="8" t="s">
        <v>51</v>
      </c>
      <c r="D13" s="9" t="n">
        <v>46063</v>
      </c>
      <c r="E13" s="9" t="n">
        <v>46093</v>
      </c>
      <c r="F13" s="10" t="n">
        <v>28900</v>
      </c>
      <c r="G13" s="8" t="s">
        <v>30</v>
      </c>
      <c r="H13" s="9"/>
      <c r="I13" s="11" t="n">
        <f aca="true">IF($G13="Pagada",0,IF($E13&gt;=TODAY(),0,TODAY()-$E13))</f>
        <v>175</v>
      </c>
      <c r="J13" s="12" t="str">
        <f aca="false">IF($G13="Pagada","Pagada",IF($I13=0,"Al corriente",IF($I13&lt;=30,"1-30 días",IF($I13&lt;=60,"31-60 días",IF($I13&lt;=90,"61-90 días","+90 días")))))</f>
        <v>+90 días</v>
      </c>
    </row>
    <row r="14" customFormat="false" ht="15" hidden="false" customHeight="false" outlineLevel="0" collapsed="false">
      <c r="A14" s="8" t="s">
        <v>49</v>
      </c>
      <c r="B14" s="8" t="s">
        <v>50</v>
      </c>
      <c r="C14" s="8" t="s">
        <v>52</v>
      </c>
      <c r="D14" s="9" t="n">
        <v>46259</v>
      </c>
      <c r="E14" s="9" t="n">
        <v>46289</v>
      </c>
      <c r="F14" s="10" t="n">
        <v>15600</v>
      </c>
      <c r="G14" s="8" t="s">
        <v>30</v>
      </c>
      <c r="H14" s="9"/>
      <c r="I14" s="11" t="n">
        <f aca="true">IF($G14="Pagada",0,IF($E14&gt;=TODAY(),0,TODAY()-$E14))</f>
        <v>0</v>
      </c>
      <c r="J14" s="12" t="str">
        <f aca="false">IF($G14="Pagada","Pagada",IF($I14=0,"Al corriente",IF($I14&lt;=30,"1-30 días",IF($I14&lt;=60,"31-60 días",IF($I14&lt;=90,"61-90 días","+90 días")))))</f>
        <v>Al corriente</v>
      </c>
    </row>
    <row r="15" customFormat="false" ht="15" hidden="false" customHeight="false" outlineLevel="0" collapsed="false">
      <c r="A15" s="13"/>
      <c r="B15" s="13"/>
      <c r="C15" s="13"/>
      <c r="D15" s="14"/>
      <c r="E15" s="14"/>
      <c r="F15" s="15"/>
      <c r="G15" s="13"/>
      <c r="H15" s="14"/>
      <c r="I15" s="16" t="str">
        <f aca="true">IF($G15="Pagada",0,IF($E15&gt;=TODAY(),0,IF($E15="","",TODAY()-$E15)))</f>
        <v/>
      </c>
      <c r="J15" s="17" t="str">
        <f aca="false">IF($E15="","",IF($G15="Pagada","Pagada",IF($I15=0,"Al corriente",IF($I15&lt;=30,"1-30 días",IF($I15&lt;=60,"31-60 días",IF($I15&lt;=90,"61-90 días","+90 días"))))))</f>
        <v/>
      </c>
    </row>
    <row r="16" customFormat="false" ht="15" hidden="false" customHeight="false" outlineLevel="0" collapsed="false">
      <c r="A16" s="13"/>
      <c r="B16" s="13"/>
      <c r="C16" s="13"/>
      <c r="D16" s="14"/>
      <c r="E16" s="14"/>
      <c r="F16" s="15"/>
      <c r="G16" s="13"/>
      <c r="H16" s="14"/>
      <c r="I16" s="16" t="str">
        <f aca="true">IF($G16="Pagada",0,IF($E16&gt;=TODAY(),0,IF($E16="","",TODAY()-$E16)))</f>
        <v/>
      </c>
      <c r="J16" s="17" t="str">
        <f aca="false">IF($E16="","",IF($G16="Pagada","Pagada",IF($I16=0,"Al corriente",IF($I16&lt;=30,"1-30 días",IF($I16&lt;=60,"31-60 días",IF($I16&lt;=90,"61-90 días","+90 días"))))))</f>
        <v/>
      </c>
    </row>
    <row r="17" customFormat="false" ht="15" hidden="false" customHeight="false" outlineLevel="0" collapsed="false">
      <c r="A17" s="13"/>
      <c r="B17" s="13"/>
      <c r="C17" s="13"/>
      <c r="D17" s="14"/>
      <c r="E17" s="14"/>
      <c r="F17" s="15"/>
      <c r="G17" s="13"/>
      <c r="H17" s="14"/>
      <c r="I17" s="16" t="str">
        <f aca="true">IF($G17="Pagada",0,IF($E17&gt;=TODAY(),0,IF($E17="","",TODAY()-$E17)))</f>
        <v/>
      </c>
      <c r="J17" s="17" t="str">
        <f aca="false">IF($E17="","",IF($G17="Pagada","Pagada",IF($I17=0,"Al corriente",IF($I17&lt;=30,"1-30 días",IF($I17&lt;=60,"31-60 días",IF($I17&lt;=90,"61-90 días","+90 días"))))))</f>
        <v/>
      </c>
    </row>
    <row r="18" customFormat="false" ht="15" hidden="false" customHeight="false" outlineLevel="0" collapsed="false">
      <c r="A18" s="13"/>
      <c r="B18" s="13"/>
      <c r="C18" s="13"/>
      <c r="D18" s="14"/>
      <c r="E18" s="14"/>
      <c r="F18" s="15"/>
      <c r="G18" s="13"/>
      <c r="H18" s="14"/>
      <c r="I18" s="16" t="str">
        <f aca="true">IF($G18="Pagada",0,IF($E18&gt;=TODAY(),0,IF($E18="","",TODAY()-$E18)))</f>
        <v/>
      </c>
      <c r="J18" s="17" t="str">
        <f aca="false">IF($E18="","",IF($G18="Pagada","Pagada",IF($I18=0,"Al corriente",IF($I18&lt;=30,"1-30 días",IF($I18&lt;=60,"31-60 días",IF($I18&lt;=90,"61-90 días","+90 días"))))))</f>
        <v/>
      </c>
    </row>
    <row r="19" customFormat="false" ht="15" hidden="false" customHeight="false" outlineLevel="0" collapsed="false">
      <c r="A19" s="13"/>
      <c r="B19" s="13"/>
      <c r="C19" s="13"/>
      <c r="D19" s="14"/>
      <c r="E19" s="14"/>
      <c r="F19" s="15"/>
      <c r="G19" s="13"/>
      <c r="H19" s="14"/>
      <c r="I19" s="16" t="str">
        <f aca="true">IF($G19="Pagada",0,IF($E19&gt;=TODAY(),0,IF($E19="","",TODAY()-$E19)))</f>
        <v/>
      </c>
      <c r="J19" s="17" t="str">
        <f aca="false">IF($E19="","",IF($G19="Pagada","Pagada",IF($I19=0,"Al corriente",IF($I19&lt;=30,"1-30 días",IF($I19&lt;=60,"31-60 días",IF($I19&lt;=90,"61-90 días","+90 días"))))))</f>
        <v/>
      </c>
    </row>
    <row r="20" customFormat="false" ht="15" hidden="false" customHeight="false" outlineLevel="0" collapsed="false">
      <c r="A20" s="13"/>
      <c r="B20" s="13"/>
      <c r="C20" s="13"/>
      <c r="D20" s="14"/>
      <c r="E20" s="14"/>
      <c r="F20" s="15"/>
      <c r="G20" s="13"/>
      <c r="H20" s="14"/>
      <c r="I20" s="16" t="str">
        <f aca="true">IF($G20="Pagada",0,IF($E20&gt;=TODAY(),0,IF($E20="","",TODAY()-$E20)))</f>
        <v/>
      </c>
      <c r="J20" s="17" t="str">
        <f aca="false">IF($E20="","",IF($G20="Pagada","Pagada",IF($I20=0,"Al corriente",IF($I20&lt;=30,"1-30 días",IF($I20&lt;=60,"31-60 días",IF($I20&lt;=90,"61-90 días","+90 días"))))))</f>
        <v/>
      </c>
    </row>
    <row r="21" customFormat="false" ht="15" hidden="false" customHeight="false" outlineLevel="0" collapsed="false">
      <c r="A21" s="13"/>
      <c r="B21" s="13"/>
      <c r="C21" s="13"/>
      <c r="D21" s="14"/>
      <c r="E21" s="14"/>
      <c r="F21" s="15"/>
      <c r="G21" s="13"/>
      <c r="H21" s="14"/>
      <c r="I21" s="16" t="str">
        <f aca="true">IF($G21="Pagada",0,IF($E21&gt;=TODAY(),0,IF($E21="","",TODAY()-$E21)))</f>
        <v/>
      </c>
      <c r="J21" s="17" t="str">
        <f aca="false">IF($E21="","",IF($G21="Pagada","Pagada",IF($I21=0,"Al corriente",IF($I21&lt;=30,"1-30 días",IF($I21&lt;=60,"31-60 días",IF($I21&lt;=90,"61-90 días","+90 días"))))))</f>
        <v/>
      </c>
    </row>
    <row r="22" customFormat="false" ht="15" hidden="false" customHeight="false" outlineLevel="0" collapsed="false">
      <c r="A22" s="13"/>
      <c r="B22" s="13"/>
      <c r="C22" s="13"/>
      <c r="D22" s="14"/>
      <c r="E22" s="14"/>
      <c r="F22" s="15"/>
      <c r="G22" s="13"/>
      <c r="H22" s="14"/>
      <c r="I22" s="16" t="str">
        <f aca="true">IF($G22="Pagada",0,IF($E22&gt;=TODAY(),0,IF($E22="","",TODAY()-$E22)))</f>
        <v/>
      </c>
      <c r="J22" s="17" t="str">
        <f aca="false">IF($E22="","",IF($G22="Pagada","Pagada",IF($I22=0,"Al corriente",IF($I22&lt;=30,"1-30 días",IF($I22&lt;=60,"31-60 días",IF($I22&lt;=90,"61-90 días","+90 días"))))))</f>
        <v/>
      </c>
    </row>
    <row r="23" customFormat="false" ht="15" hidden="false" customHeight="false" outlineLevel="0" collapsed="false">
      <c r="A23" s="13"/>
      <c r="B23" s="13"/>
      <c r="C23" s="13"/>
      <c r="D23" s="14"/>
      <c r="E23" s="14"/>
      <c r="F23" s="15"/>
      <c r="G23" s="13"/>
      <c r="H23" s="14"/>
      <c r="I23" s="16" t="str">
        <f aca="true">IF($G23="Pagada",0,IF($E23&gt;=TODAY(),0,IF($E23="","",TODAY()-$E23)))</f>
        <v/>
      </c>
      <c r="J23" s="17" t="str">
        <f aca="false">IF($E23="","",IF($G23="Pagada","Pagada",IF($I23=0,"Al corriente",IF($I23&lt;=30,"1-30 días",IF($I23&lt;=60,"31-60 días",IF($I23&lt;=90,"61-90 días","+90 días"))))))</f>
        <v/>
      </c>
    </row>
    <row r="24" customFormat="false" ht="15" hidden="false" customHeight="false" outlineLevel="0" collapsed="false">
      <c r="A24" s="13"/>
      <c r="B24" s="13"/>
      <c r="C24" s="13"/>
      <c r="D24" s="14"/>
      <c r="E24" s="14"/>
      <c r="F24" s="15"/>
      <c r="G24" s="13"/>
      <c r="H24" s="14"/>
      <c r="I24" s="16" t="str">
        <f aca="true">IF($G24="Pagada",0,IF($E24&gt;=TODAY(),0,IF($E24="","",TODAY()-$E24)))</f>
        <v/>
      </c>
      <c r="J24" s="17" t="str">
        <f aca="false">IF($E24="","",IF($G24="Pagada","Pagada",IF($I24=0,"Al corriente",IF($I24&lt;=30,"1-30 días",IF($I24&lt;=60,"31-60 días",IF($I24&lt;=90,"61-90 días","+90 días"))))))</f>
        <v/>
      </c>
    </row>
    <row r="25" customFormat="false" ht="15" hidden="false" customHeight="false" outlineLevel="0" collapsed="false">
      <c r="A25" s="13"/>
      <c r="B25" s="13"/>
      <c r="C25" s="13"/>
      <c r="D25" s="14"/>
      <c r="E25" s="14"/>
      <c r="F25" s="15"/>
      <c r="G25" s="13"/>
      <c r="H25" s="14"/>
      <c r="I25" s="16" t="str">
        <f aca="true">IF($G25="Pagada",0,IF($E25&gt;=TODAY(),0,IF($E25="","",TODAY()-$E25)))</f>
        <v/>
      </c>
      <c r="J25" s="17" t="str">
        <f aca="false">IF($E25="","",IF($G25="Pagada","Pagada",IF($I25=0,"Al corriente",IF($I25&lt;=30,"1-30 días",IF($I25&lt;=60,"31-60 días",IF($I25&lt;=90,"61-90 días","+90 días"))))))</f>
        <v/>
      </c>
    </row>
    <row r="26" customFormat="false" ht="15" hidden="false" customHeight="false" outlineLevel="0" collapsed="false">
      <c r="A26" s="13"/>
      <c r="B26" s="13"/>
      <c r="C26" s="13"/>
      <c r="D26" s="14"/>
      <c r="E26" s="14"/>
      <c r="F26" s="15"/>
      <c r="G26" s="13"/>
      <c r="H26" s="14"/>
      <c r="I26" s="16" t="str">
        <f aca="true">IF($G26="Pagada",0,IF($E26&gt;=TODAY(),0,IF($E26="","",TODAY()-$E26)))</f>
        <v/>
      </c>
      <c r="J26" s="17" t="str">
        <f aca="false">IF($E26="","",IF($G26="Pagada","Pagada",IF($I26=0,"Al corriente",IF($I26&lt;=30,"1-30 días",IF($I26&lt;=60,"31-60 días",IF($I26&lt;=90,"61-90 días","+90 días"))))))</f>
        <v/>
      </c>
    </row>
    <row r="27" customFormat="false" ht="15" hidden="false" customHeight="false" outlineLevel="0" collapsed="false">
      <c r="A27" s="13"/>
      <c r="B27" s="13"/>
      <c r="C27" s="13"/>
      <c r="D27" s="14"/>
      <c r="E27" s="14"/>
      <c r="F27" s="15"/>
      <c r="G27" s="13"/>
      <c r="H27" s="14"/>
      <c r="I27" s="16" t="str">
        <f aca="true">IF($G27="Pagada",0,IF($E27&gt;=TODAY(),0,IF($E27="","",TODAY()-$E27)))</f>
        <v/>
      </c>
      <c r="J27" s="17" t="str">
        <f aca="false">IF($E27="","",IF($G27="Pagada","Pagada",IF($I27=0,"Al corriente",IF($I27&lt;=30,"1-30 días",IF($I27&lt;=60,"31-60 días",IF($I27&lt;=90,"61-90 días","+90 días"))))))</f>
        <v/>
      </c>
    </row>
    <row r="28" customFormat="false" ht="15" hidden="false" customHeight="false" outlineLevel="0" collapsed="false">
      <c r="A28" s="13"/>
      <c r="B28" s="13"/>
      <c r="C28" s="13"/>
      <c r="D28" s="14"/>
      <c r="E28" s="14"/>
      <c r="F28" s="15"/>
      <c r="G28" s="13"/>
      <c r="H28" s="14"/>
      <c r="I28" s="16" t="str">
        <f aca="true">IF($G28="Pagada",0,IF($E28&gt;=TODAY(),0,IF($E28="","",TODAY()-$E28)))</f>
        <v/>
      </c>
      <c r="J28" s="17" t="str">
        <f aca="false">IF($E28="","",IF($G28="Pagada","Pagada",IF($I28=0,"Al corriente",IF($I28&lt;=30,"1-30 días",IF($I28&lt;=60,"31-60 días",IF($I28&lt;=90,"61-90 días","+90 días"))))))</f>
        <v/>
      </c>
    </row>
    <row r="29" customFormat="false" ht="15" hidden="false" customHeight="false" outlineLevel="0" collapsed="false">
      <c r="A29" s="13"/>
      <c r="B29" s="13"/>
      <c r="C29" s="13"/>
      <c r="D29" s="14"/>
      <c r="E29" s="14"/>
      <c r="F29" s="15"/>
      <c r="G29" s="13"/>
      <c r="H29" s="14"/>
      <c r="I29" s="16" t="str">
        <f aca="true">IF($G29="Pagada",0,IF($E29&gt;=TODAY(),0,IF($E29="","",TODAY()-$E29)))</f>
        <v/>
      </c>
      <c r="J29" s="17" t="str">
        <f aca="false">IF($E29="","",IF($G29="Pagada","Pagada",IF($I29=0,"Al corriente",IF($I29&lt;=30,"1-30 días",IF($I29&lt;=60,"31-60 días",IF($I29&lt;=90,"61-90 días","+90 días"))))))</f>
        <v/>
      </c>
    </row>
    <row r="30" customFormat="false" ht="15" hidden="false" customHeight="false" outlineLevel="0" collapsed="false">
      <c r="A30" s="13"/>
      <c r="B30" s="13"/>
      <c r="C30" s="13"/>
      <c r="D30" s="14"/>
      <c r="E30" s="14"/>
      <c r="F30" s="15"/>
      <c r="G30" s="13"/>
      <c r="H30" s="14"/>
      <c r="I30" s="16" t="str">
        <f aca="true">IF($G30="Pagada",0,IF($E30&gt;=TODAY(),0,IF($E30="","",TODAY()-$E30)))</f>
        <v/>
      </c>
      <c r="J30" s="17" t="str">
        <f aca="false">IF($E30="","",IF($G30="Pagada","Pagada",IF($I30=0,"Al corriente",IF($I30&lt;=30,"1-30 días",IF($I30&lt;=60,"31-60 días",IF($I30&lt;=90,"61-90 días","+90 días"))))))</f>
        <v/>
      </c>
    </row>
    <row r="31" customFormat="false" ht="15" hidden="false" customHeight="false" outlineLevel="0" collapsed="false">
      <c r="A31" s="13"/>
      <c r="B31" s="13"/>
      <c r="C31" s="13"/>
      <c r="D31" s="14"/>
      <c r="E31" s="14"/>
      <c r="F31" s="15"/>
      <c r="G31" s="13"/>
      <c r="H31" s="14"/>
      <c r="I31" s="16" t="str">
        <f aca="true">IF($G31="Pagada",0,IF($E31&gt;=TODAY(),0,IF($E31="","",TODAY()-$E31)))</f>
        <v/>
      </c>
      <c r="J31" s="17" t="str">
        <f aca="false">IF($E31="","",IF($G31="Pagada","Pagada",IF($I31=0,"Al corriente",IF($I31&lt;=30,"1-30 días",IF($I31&lt;=60,"31-60 días",IF($I31&lt;=90,"61-90 días","+90 días"))))))</f>
        <v/>
      </c>
    </row>
    <row r="32" customFormat="false" ht="15" hidden="false" customHeight="false" outlineLevel="0" collapsed="false">
      <c r="A32" s="13"/>
      <c r="B32" s="13"/>
      <c r="C32" s="13"/>
      <c r="D32" s="14"/>
      <c r="E32" s="14"/>
      <c r="F32" s="15"/>
      <c r="G32" s="13"/>
      <c r="H32" s="14"/>
      <c r="I32" s="16" t="str">
        <f aca="true">IF($G32="Pagada",0,IF($E32&gt;=TODAY(),0,IF($E32="","",TODAY()-$E32)))</f>
        <v/>
      </c>
      <c r="J32" s="17" t="str">
        <f aca="false">IF($E32="","",IF($G32="Pagada","Pagada",IF($I32=0,"Al corriente",IF($I32&lt;=30,"1-30 días",IF($I32&lt;=60,"31-60 días",IF($I32&lt;=90,"61-90 días","+90 días"))))))</f>
        <v/>
      </c>
    </row>
    <row r="33" customFormat="false" ht="15" hidden="false" customHeight="false" outlineLevel="0" collapsed="false">
      <c r="A33" s="13"/>
      <c r="B33" s="13"/>
      <c r="C33" s="13"/>
      <c r="D33" s="14"/>
      <c r="E33" s="14"/>
      <c r="F33" s="15"/>
      <c r="G33" s="13"/>
      <c r="H33" s="14"/>
      <c r="I33" s="16" t="str">
        <f aca="true">IF($G33="Pagada",0,IF($E33&gt;=TODAY(),0,IF($E33="","",TODAY()-$E33)))</f>
        <v/>
      </c>
      <c r="J33" s="17" t="str">
        <f aca="false">IF($E33="","",IF($G33="Pagada","Pagada",IF($I33=0,"Al corriente",IF($I33&lt;=30,"1-30 días",IF($I33&lt;=60,"31-60 días",IF($I33&lt;=90,"61-90 días","+90 días"))))))</f>
        <v/>
      </c>
    </row>
    <row r="34" customFormat="false" ht="15" hidden="false" customHeight="false" outlineLevel="0" collapsed="false">
      <c r="A34" s="13"/>
      <c r="B34" s="13"/>
      <c r="C34" s="13"/>
      <c r="D34" s="14"/>
      <c r="E34" s="14"/>
      <c r="F34" s="15"/>
      <c r="G34" s="13"/>
      <c r="H34" s="14"/>
      <c r="I34" s="16" t="str">
        <f aca="true">IF($G34="Pagada",0,IF($E34&gt;=TODAY(),0,IF($E34="","",TODAY()-$E34)))</f>
        <v/>
      </c>
      <c r="J34" s="17" t="str">
        <f aca="false">IF($E34="","",IF($G34="Pagada","Pagada",IF($I34=0,"Al corriente",IF($I34&lt;=30,"1-30 días",IF($I34&lt;=60,"31-60 días",IF($I34&lt;=90,"61-90 días","+90 días"))))))</f>
        <v/>
      </c>
    </row>
    <row r="35" customFormat="false" ht="15" hidden="false" customHeight="false" outlineLevel="0" collapsed="false">
      <c r="A35" s="13"/>
      <c r="B35" s="13"/>
      <c r="C35" s="13"/>
      <c r="D35" s="14"/>
      <c r="E35" s="14"/>
      <c r="F35" s="15"/>
      <c r="G35" s="13"/>
      <c r="H35" s="14"/>
      <c r="I35" s="16" t="str">
        <f aca="true">IF($G35="Pagada",0,IF($E35&gt;=TODAY(),0,IF($E35="","",TODAY()-$E35)))</f>
        <v/>
      </c>
      <c r="J35" s="17" t="str">
        <f aca="false">IF($E35="","",IF($G35="Pagada","Pagada",IF($I35=0,"Al corriente",IF($I35&lt;=30,"1-30 días",IF($I35&lt;=60,"31-60 días",IF($I35&lt;=90,"61-90 días","+90 días"))))))</f>
        <v/>
      </c>
    </row>
    <row r="36" customFormat="false" ht="15" hidden="false" customHeight="false" outlineLevel="0" collapsed="false">
      <c r="A36" s="13"/>
      <c r="B36" s="13"/>
      <c r="C36" s="13"/>
      <c r="D36" s="14"/>
      <c r="E36" s="14"/>
      <c r="F36" s="15"/>
      <c r="G36" s="13"/>
      <c r="H36" s="14"/>
      <c r="I36" s="16" t="str">
        <f aca="true">IF($G36="Pagada",0,IF($E36&gt;=TODAY(),0,IF($E36="","",TODAY()-$E36)))</f>
        <v/>
      </c>
      <c r="J36" s="17" t="str">
        <f aca="false">IF($E36="","",IF($G36="Pagada","Pagada",IF($I36=0,"Al corriente",IF($I36&lt;=30,"1-30 días",IF($I36&lt;=60,"31-60 días",IF($I36&lt;=90,"61-90 días","+90 días"))))))</f>
        <v/>
      </c>
    </row>
    <row r="37" customFormat="false" ht="15" hidden="false" customHeight="false" outlineLevel="0" collapsed="false">
      <c r="A37" s="13"/>
      <c r="B37" s="13"/>
      <c r="C37" s="13"/>
      <c r="D37" s="14"/>
      <c r="E37" s="14"/>
      <c r="F37" s="15"/>
      <c r="G37" s="13"/>
      <c r="H37" s="14"/>
      <c r="I37" s="16" t="str">
        <f aca="true">IF($G37="Pagada",0,IF($E37&gt;=TODAY(),0,IF($E37="","",TODAY()-$E37)))</f>
        <v/>
      </c>
      <c r="J37" s="17" t="str">
        <f aca="false">IF($E37="","",IF($G37="Pagada","Pagada",IF($I37=0,"Al corriente",IF($I37&lt;=30,"1-30 días",IF($I37&lt;=60,"31-60 días",IF($I37&lt;=90,"61-90 días","+90 días"))))))</f>
        <v/>
      </c>
    </row>
    <row r="38" customFormat="false" ht="15" hidden="false" customHeight="false" outlineLevel="0" collapsed="false">
      <c r="A38" s="13"/>
      <c r="B38" s="13"/>
      <c r="C38" s="13"/>
      <c r="D38" s="14"/>
      <c r="E38" s="14"/>
      <c r="F38" s="15"/>
      <c r="G38" s="13"/>
      <c r="H38" s="14"/>
      <c r="I38" s="16" t="str">
        <f aca="true">IF($G38="Pagada",0,IF($E38&gt;=TODAY(),0,IF($E38="","",TODAY()-$E38)))</f>
        <v/>
      </c>
      <c r="J38" s="17" t="str">
        <f aca="false">IF($E38="","",IF($G38="Pagada","Pagada",IF($I38=0,"Al corriente",IF($I38&lt;=30,"1-30 días",IF($I38&lt;=60,"31-60 días",IF($I38&lt;=90,"61-90 días","+90 días"))))))</f>
        <v/>
      </c>
    </row>
    <row r="39" customFormat="false" ht="15" hidden="false" customHeight="false" outlineLevel="0" collapsed="false">
      <c r="A39" s="13"/>
      <c r="B39" s="13"/>
      <c r="C39" s="13"/>
      <c r="D39" s="14"/>
      <c r="E39" s="14"/>
      <c r="F39" s="15"/>
      <c r="G39" s="13"/>
      <c r="H39" s="14"/>
      <c r="I39" s="16" t="str">
        <f aca="true">IF($G39="Pagada",0,IF($E39&gt;=TODAY(),0,IF($E39="","",TODAY()-$E39)))</f>
        <v/>
      </c>
      <c r="J39" s="17" t="str">
        <f aca="false">IF($E39="","",IF($G39="Pagada","Pagada",IF($I39=0,"Al corriente",IF($I39&lt;=30,"1-30 días",IF($I39&lt;=60,"31-60 días",IF($I39&lt;=90,"61-90 días","+90 días"))))))</f>
        <v/>
      </c>
    </row>
    <row r="40" customFormat="false" ht="15" hidden="false" customHeight="false" outlineLevel="0" collapsed="false">
      <c r="A40" s="13"/>
      <c r="B40" s="13"/>
      <c r="C40" s="13"/>
      <c r="D40" s="14"/>
      <c r="E40" s="14"/>
      <c r="F40" s="15"/>
      <c r="G40" s="13"/>
      <c r="H40" s="14"/>
      <c r="I40" s="16" t="str">
        <f aca="true">IF($G40="Pagada",0,IF($E40&gt;=TODAY(),0,IF($E40="","",TODAY()-$E40)))</f>
        <v/>
      </c>
      <c r="J40" s="17" t="str">
        <f aca="false">IF($E40="","",IF($G40="Pagada","Pagada",IF($I40=0,"Al corriente",IF($I40&lt;=30,"1-30 días",IF($I40&lt;=60,"31-60 días",IF($I40&lt;=90,"61-90 días","+90 días"))))))</f>
        <v/>
      </c>
    </row>
    <row r="41" customFormat="false" ht="15" hidden="false" customHeight="false" outlineLevel="0" collapsed="false">
      <c r="A41" s="13"/>
      <c r="B41" s="13"/>
      <c r="C41" s="13"/>
      <c r="D41" s="14"/>
      <c r="E41" s="14"/>
      <c r="F41" s="15"/>
      <c r="G41" s="13"/>
      <c r="H41" s="14"/>
      <c r="I41" s="16" t="str">
        <f aca="true">IF($G41="Pagada",0,IF($E41&gt;=TODAY(),0,IF($E41="","",TODAY()-$E41)))</f>
        <v/>
      </c>
      <c r="J41" s="17" t="str">
        <f aca="false">IF($E41="","",IF($G41="Pagada","Pagada",IF($I41=0,"Al corriente",IF($I41&lt;=30,"1-30 días",IF($I41&lt;=60,"31-60 días",IF($I41&lt;=90,"61-90 días","+90 días"))))))</f>
        <v/>
      </c>
    </row>
    <row r="42" customFormat="false" ht="15" hidden="false" customHeight="false" outlineLevel="0" collapsed="false">
      <c r="A42" s="13"/>
      <c r="B42" s="13"/>
      <c r="C42" s="13"/>
      <c r="D42" s="14"/>
      <c r="E42" s="14"/>
      <c r="F42" s="15"/>
      <c r="G42" s="13"/>
      <c r="H42" s="14"/>
      <c r="I42" s="16" t="str">
        <f aca="true">IF($G42="Pagada",0,IF($E42&gt;=TODAY(),0,IF($E42="","",TODAY()-$E42)))</f>
        <v/>
      </c>
      <c r="J42" s="17" t="str">
        <f aca="false">IF($E42="","",IF($G42="Pagada","Pagada",IF($I42=0,"Al corriente",IF($I42&lt;=30,"1-30 días",IF($I42&lt;=60,"31-60 días",IF($I42&lt;=90,"61-90 días","+90 días"))))))</f>
        <v/>
      </c>
    </row>
    <row r="43" customFormat="false" ht="15" hidden="false" customHeight="false" outlineLevel="0" collapsed="false">
      <c r="A43" s="13"/>
      <c r="B43" s="13"/>
      <c r="C43" s="13"/>
      <c r="D43" s="14"/>
      <c r="E43" s="14"/>
      <c r="F43" s="15"/>
      <c r="G43" s="13"/>
      <c r="H43" s="14"/>
      <c r="I43" s="16" t="str">
        <f aca="true">IF($G43="Pagada",0,IF($E43&gt;=TODAY(),0,IF($E43="","",TODAY()-$E43)))</f>
        <v/>
      </c>
      <c r="J43" s="17" t="str">
        <f aca="false">IF($E43="","",IF($G43="Pagada","Pagada",IF($I43=0,"Al corriente",IF($I43&lt;=30,"1-30 días",IF($I43&lt;=60,"31-60 días",IF($I43&lt;=90,"61-90 días","+90 días"))))))</f>
        <v/>
      </c>
    </row>
    <row r="44" customFormat="false" ht="15" hidden="false" customHeight="false" outlineLevel="0" collapsed="false">
      <c r="A44" s="13"/>
      <c r="B44" s="13"/>
      <c r="C44" s="13"/>
      <c r="D44" s="14"/>
      <c r="E44" s="14"/>
      <c r="F44" s="15"/>
      <c r="G44" s="13"/>
      <c r="H44" s="14"/>
      <c r="I44" s="16" t="str">
        <f aca="true">IF($G44="Pagada",0,IF($E44&gt;=TODAY(),0,IF($E44="","",TODAY()-$E44)))</f>
        <v/>
      </c>
      <c r="J44" s="17" t="str">
        <f aca="false">IF($E44="","",IF($G44="Pagada","Pagada",IF($I44=0,"Al corriente",IF($I44&lt;=30,"1-30 días",IF($I44&lt;=60,"31-60 días",IF($I44&lt;=90,"61-90 días","+90 días"))))))</f>
        <v/>
      </c>
    </row>
    <row r="45" customFormat="false" ht="15" hidden="false" customHeight="false" outlineLevel="0" collapsed="false">
      <c r="A45" s="13"/>
      <c r="B45" s="13"/>
      <c r="C45" s="13"/>
      <c r="D45" s="14"/>
      <c r="E45" s="14"/>
      <c r="F45" s="15"/>
      <c r="G45" s="13"/>
      <c r="H45" s="14"/>
      <c r="I45" s="16" t="str">
        <f aca="true">IF($G45="Pagada",0,IF($E45&gt;=TODAY(),0,IF($E45="","",TODAY()-$E45)))</f>
        <v/>
      </c>
      <c r="J45" s="17" t="str">
        <f aca="false">IF($E45="","",IF($G45="Pagada","Pagada",IF($I45=0,"Al corriente",IF($I45&lt;=30,"1-30 días",IF($I45&lt;=60,"31-60 días",IF($I45&lt;=90,"61-90 días","+90 días"))))))</f>
        <v/>
      </c>
    </row>
    <row r="46" customFormat="false" ht="15" hidden="false" customHeight="false" outlineLevel="0" collapsed="false">
      <c r="A46" s="13"/>
      <c r="B46" s="13"/>
      <c r="C46" s="13"/>
      <c r="D46" s="14"/>
      <c r="E46" s="14"/>
      <c r="F46" s="15"/>
      <c r="G46" s="13"/>
      <c r="H46" s="14"/>
      <c r="I46" s="16" t="str">
        <f aca="true">IF($G46="Pagada",0,IF($E46&gt;=TODAY(),0,IF($E46="","",TODAY()-$E46)))</f>
        <v/>
      </c>
      <c r="J46" s="17" t="str">
        <f aca="false">IF($E46="","",IF($G46="Pagada","Pagada",IF($I46=0,"Al corriente",IF($I46&lt;=30,"1-30 días",IF($I46&lt;=60,"31-60 días",IF($I46&lt;=90,"61-90 días","+90 días"))))))</f>
        <v/>
      </c>
    </row>
    <row r="47" customFormat="false" ht="15" hidden="false" customHeight="false" outlineLevel="0" collapsed="false">
      <c r="A47" s="13"/>
      <c r="B47" s="13"/>
      <c r="C47" s="13"/>
      <c r="D47" s="14"/>
      <c r="E47" s="14"/>
      <c r="F47" s="15"/>
      <c r="G47" s="13"/>
      <c r="H47" s="14"/>
      <c r="I47" s="16" t="str">
        <f aca="true">IF($G47="Pagada",0,IF($E47&gt;=TODAY(),0,IF($E47="","",TODAY()-$E47)))</f>
        <v/>
      </c>
      <c r="J47" s="17" t="str">
        <f aca="false">IF($E47="","",IF($G47="Pagada","Pagada",IF($I47=0,"Al corriente",IF($I47&lt;=30,"1-30 días",IF($I47&lt;=60,"31-60 días",IF($I47&lt;=90,"61-90 días","+90 días"))))))</f>
        <v/>
      </c>
    </row>
    <row r="48" customFormat="false" ht="15" hidden="false" customHeight="false" outlineLevel="0" collapsed="false">
      <c r="A48" s="13"/>
      <c r="B48" s="13"/>
      <c r="C48" s="13"/>
      <c r="D48" s="14"/>
      <c r="E48" s="14"/>
      <c r="F48" s="15"/>
      <c r="G48" s="13"/>
      <c r="H48" s="14"/>
      <c r="I48" s="16" t="str">
        <f aca="true">IF($G48="Pagada",0,IF($E48&gt;=TODAY(),0,IF($E48="","",TODAY()-$E48)))</f>
        <v/>
      </c>
      <c r="J48" s="17" t="str">
        <f aca="false">IF($E48="","",IF($G48="Pagada","Pagada",IF($I48=0,"Al corriente",IF($I48&lt;=30,"1-30 días",IF($I48&lt;=60,"31-60 días",IF($I48&lt;=90,"61-90 días","+90 días"))))))</f>
        <v/>
      </c>
    </row>
    <row r="49" customFormat="false" ht="15" hidden="false" customHeight="false" outlineLevel="0" collapsed="false">
      <c r="A49" s="13"/>
      <c r="B49" s="13"/>
      <c r="C49" s="13"/>
      <c r="D49" s="14"/>
      <c r="E49" s="14"/>
      <c r="F49" s="15"/>
      <c r="G49" s="13"/>
      <c r="H49" s="14"/>
      <c r="I49" s="16" t="str">
        <f aca="true">IF($G49="Pagada",0,IF($E49&gt;=TODAY(),0,IF($E49="","",TODAY()-$E49)))</f>
        <v/>
      </c>
      <c r="J49" s="17" t="str">
        <f aca="false">IF($E49="","",IF($G49="Pagada","Pagada",IF($I49=0,"Al corriente",IF($I49&lt;=30,"1-30 días",IF($I49&lt;=60,"31-60 días",IF($I49&lt;=90,"61-90 días","+90 días"))))))</f>
        <v/>
      </c>
    </row>
    <row r="50" customFormat="false" ht="15" hidden="false" customHeight="false" outlineLevel="0" collapsed="false">
      <c r="A50" s="13"/>
      <c r="B50" s="13"/>
      <c r="C50" s="13"/>
      <c r="D50" s="14"/>
      <c r="E50" s="14"/>
      <c r="F50" s="15"/>
      <c r="G50" s="13"/>
      <c r="H50" s="14"/>
      <c r="I50" s="16" t="str">
        <f aca="true">IF($G50="Pagada",0,IF($E50&gt;=TODAY(),0,IF($E50="","",TODAY()-$E50)))</f>
        <v/>
      </c>
      <c r="J50" s="17" t="str">
        <f aca="false">IF($E50="","",IF($G50="Pagada","Pagada",IF($I50=0,"Al corriente",IF($I50&lt;=30,"1-30 días",IF($I50&lt;=60,"31-60 días",IF($I50&lt;=90,"61-90 días","+90 días"))))))</f>
        <v/>
      </c>
    </row>
    <row r="51" customFormat="false" ht="15" hidden="false" customHeight="false" outlineLevel="0" collapsed="false">
      <c r="A51" s="13"/>
      <c r="B51" s="13"/>
      <c r="C51" s="13"/>
      <c r="D51" s="14"/>
      <c r="E51" s="14"/>
      <c r="F51" s="15"/>
      <c r="G51" s="13"/>
      <c r="H51" s="14"/>
      <c r="I51" s="16" t="str">
        <f aca="true">IF($G51="Pagada",0,IF($E51&gt;=TODAY(),0,IF($E51="","",TODAY()-$E51)))</f>
        <v/>
      </c>
      <c r="J51" s="17" t="str">
        <f aca="false">IF($E51="","",IF($G51="Pagada","Pagada",IF($I51=0,"Al corriente",IF($I51&lt;=30,"1-30 días",IF($I51&lt;=60,"31-60 días",IF($I51&lt;=90,"61-90 días","+90 días"))))))</f>
        <v/>
      </c>
    </row>
    <row r="52" customFormat="false" ht="15" hidden="false" customHeight="false" outlineLevel="0" collapsed="false">
      <c r="A52" s="13"/>
      <c r="B52" s="13"/>
      <c r="C52" s="13"/>
      <c r="D52" s="14"/>
      <c r="E52" s="14"/>
      <c r="F52" s="15"/>
      <c r="G52" s="13"/>
      <c r="H52" s="14"/>
      <c r="I52" s="16" t="str">
        <f aca="true">IF($G52="Pagada",0,IF($E52&gt;=TODAY(),0,IF($E52="","",TODAY()-$E52)))</f>
        <v/>
      </c>
      <c r="J52" s="17" t="str">
        <f aca="false">IF($E52="","",IF($G52="Pagada","Pagada",IF($I52=0,"Al corriente",IF($I52&lt;=30,"1-30 días",IF($I52&lt;=60,"31-60 días",IF($I52&lt;=90,"61-90 días","+90 días"))))))</f>
        <v/>
      </c>
    </row>
    <row r="53" customFormat="false" ht="15" hidden="false" customHeight="false" outlineLevel="0" collapsed="false">
      <c r="A53" s="13"/>
      <c r="B53" s="13"/>
      <c r="C53" s="13"/>
      <c r="D53" s="14"/>
      <c r="E53" s="14"/>
      <c r="F53" s="15"/>
      <c r="G53" s="13"/>
      <c r="H53" s="14"/>
      <c r="I53" s="16" t="str">
        <f aca="true">IF($G53="Pagada",0,IF($E53&gt;=TODAY(),0,IF($E53="","",TODAY()-$E53)))</f>
        <v/>
      </c>
      <c r="J53" s="17" t="str">
        <f aca="false">IF($E53="","",IF($G53="Pagada","Pagada",IF($I53=0,"Al corriente",IF($I53&lt;=30,"1-30 días",IF($I53&lt;=60,"31-60 días",IF($I53&lt;=90,"61-90 días","+90 días"))))))</f>
        <v/>
      </c>
    </row>
    <row r="54" customFormat="false" ht="15" hidden="false" customHeight="false" outlineLevel="0" collapsed="false">
      <c r="A54" s="13"/>
      <c r="B54" s="13"/>
      <c r="C54" s="13"/>
      <c r="D54" s="14"/>
      <c r="E54" s="14"/>
      <c r="F54" s="15"/>
      <c r="G54" s="13"/>
      <c r="H54" s="14"/>
      <c r="I54" s="16" t="str">
        <f aca="true">IF($G54="Pagada",0,IF($E54&gt;=TODAY(),0,IF($E54="","",TODAY()-$E54)))</f>
        <v/>
      </c>
      <c r="J54" s="17" t="str">
        <f aca="false">IF($E54="","",IF($G54="Pagada","Pagada",IF($I54=0,"Al corriente",IF($I54&lt;=30,"1-30 días",IF($I54&lt;=60,"31-60 días",IF($I54&lt;=90,"61-90 días","+90 días"))))))</f>
        <v/>
      </c>
    </row>
    <row r="55" customFormat="false" ht="15" hidden="false" customHeight="false" outlineLevel="0" collapsed="false">
      <c r="A55" s="13"/>
      <c r="B55" s="13"/>
      <c r="C55" s="13"/>
      <c r="D55" s="14"/>
      <c r="E55" s="14"/>
      <c r="F55" s="15"/>
      <c r="G55" s="13"/>
      <c r="H55" s="14"/>
      <c r="I55" s="16" t="str">
        <f aca="true">IF($G55="Pagada",0,IF($E55&gt;=TODAY(),0,IF($E55="","",TODAY()-$E55)))</f>
        <v/>
      </c>
      <c r="J55" s="17" t="str">
        <f aca="false">IF($E55="","",IF($G55="Pagada","Pagada",IF($I55=0,"Al corriente",IF($I55&lt;=30,"1-30 días",IF($I55&lt;=60,"31-60 días",IF($I55&lt;=90,"61-90 días","+90 días"))))))</f>
        <v/>
      </c>
    </row>
    <row r="56" customFormat="false" ht="15" hidden="false" customHeight="false" outlineLevel="0" collapsed="false">
      <c r="A56" s="13"/>
      <c r="B56" s="13"/>
      <c r="C56" s="13"/>
      <c r="D56" s="14"/>
      <c r="E56" s="14"/>
      <c r="F56" s="15"/>
      <c r="G56" s="13"/>
      <c r="H56" s="14"/>
      <c r="I56" s="16" t="str">
        <f aca="true">IF($G56="Pagada",0,IF($E56&gt;=TODAY(),0,IF($E56="","",TODAY()-$E56)))</f>
        <v/>
      </c>
      <c r="J56" s="17" t="str">
        <f aca="false">IF($E56="","",IF($G56="Pagada","Pagada",IF($I56=0,"Al corriente",IF($I56&lt;=30,"1-30 días",IF($I56&lt;=60,"31-60 días",IF($I56&lt;=90,"61-90 días","+90 días"))))))</f>
        <v/>
      </c>
    </row>
    <row r="57" customFormat="false" ht="15" hidden="false" customHeight="false" outlineLevel="0" collapsed="false">
      <c r="A57" s="13"/>
      <c r="B57" s="13"/>
      <c r="C57" s="13"/>
      <c r="D57" s="14"/>
      <c r="E57" s="14"/>
      <c r="F57" s="15"/>
      <c r="G57" s="13"/>
      <c r="H57" s="14"/>
      <c r="I57" s="16" t="str">
        <f aca="true">IF($G57="Pagada",0,IF($E57&gt;=TODAY(),0,IF($E57="","",TODAY()-$E57)))</f>
        <v/>
      </c>
      <c r="J57" s="17" t="str">
        <f aca="false">IF($E57="","",IF($G57="Pagada","Pagada",IF($I57=0,"Al corriente",IF($I57&lt;=30,"1-30 días",IF($I57&lt;=60,"31-60 días",IF($I57&lt;=90,"61-90 días","+90 días"))))))</f>
        <v/>
      </c>
    </row>
    <row r="58" customFormat="false" ht="15" hidden="false" customHeight="false" outlineLevel="0" collapsed="false">
      <c r="A58" s="13"/>
      <c r="B58" s="13"/>
      <c r="C58" s="13"/>
      <c r="D58" s="14"/>
      <c r="E58" s="14"/>
      <c r="F58" s="15"/>
      <c r="G58" s="13"/>
      <c r="H58" s="14"/>
      <c r="I58" s="16" t="str">
        <f aca="true">IF($G58="Pagada",0,IF($E58&gt;=TODAY(),0,IF($E58="","",TODAY()-$E58)))</f>
        <v/>
      </c>
      <c r="J58" s="17" t="str">
        <f aca="false">IF($E58="","",IF($G58="Pagada","Pagada",IF($I58=0,"Al corriente",IF($I58&lt;=30,"1-30 días",IF($I58&lt;=60,"31-60 días",IF($I58&lt;=90,"61-90 días","+90 días"))))))</f>
        <v/>
      </c>
    </row>
    <row r="59" customFormat="false" ht="15" hidden="false" customHeight="false" outlineLevel="0" collapsed="false">
      <c r="A59" s="13"/>
      <c r="B59" s="13"/>
      <c r="C59" s="13"/>
      <c r="D59" s="14"/>
      <c r="E59" s="14"/>
      <c r="F59" s="15"/>
      <c r="G59" s="13"/>
      <c r="H59" s="14"/>
      <c r="I59" s="16" t="str">
        <f aca="true">IF($G59="Pagada",0,IF($E59&gt;=TODAY(),0,IF($E59="","",TODAY()-$E59)))</f>
        <v/>
      </c>
      <c r="J59" s="17" t="str">
        <f aca="false">IF($E59="","",IF($G59="Pagada","Pagada",IF($I59=0,"Al corriente",IF($I59&lt;=30,"1-30 días",IF($I59&lt;=60,"31-60 días",IF($I59&lt;=90,"61-90 días","+90 días"))))))</f>
        <v/>
      </c>
    </row>
    <row r="60" customFormat="false" ht="15" hidden="false" customHeight="false" outlineLevel="0" collapsed="false">
      <c r="A60" s="13"/>
      <c r="B60" s="13"/>
      <c r="C60" s="13"/>
      <c r="D60" s="14"/>
      <c r="E60" s="14"/>
      <c r="F60" s="15"/>
      <c r="G60" s="13"/>
      <c r="H60" s="14"/>
      <c r="I60" s="16" t="str">
        <f aca="true">IF($G60="Pagada",0,IF($E60&gt;=TODAY(),0,IF($E60="","",TODAY()-$E60)))</f>
        <v/>
      </c>
      <c r="J60" s="17" t="str">
        <f aca="false">IF($E60="","",IF($G60="Pagada","Pagada",IF($I60=0,"Al corriente",IF($I60&lt;=30,"1-30 días",IF($I60&lt;=60,"31-60 días",IF($I60&lt;=90,"61-90 días","+90 días"))))))</f>
        <v/>
      </c>
    </row>
    <row r="61" customFormat="false" ht="15" hidden="false" customHeight="false" outlineLevel="0" collapsed="false">
      <c r="A61" s="13"/>
      <c r="B61" s="13"/>
      <c r="C61" s="13"/>
      <c r="D61" s="14"/>
      <c r="E61" s="14"/>
      <c r="F61" s="15"/>
      <c r="G61" s="13"/>
      <c r="H61" s="14"/>
      <c r="I61" s="16" t="str">
        <f aca="true">IF($G61="Pagada",0,IF($E61&gt;=TODAY(),0,IF($E61="","",TODAY()-$E61)))</f>
        <v/>
      </c>
      <c r="J61" s="17" t="str">
        <f aca="false">IF($E61="","",IF($G61="Pagada","Pagada",IF($I61=0,"Al corriente",IF($I61&lt;=30,"1-30 días",IF($I61&lt;=60,"31-60 días",IF($I61&lt;=90,"61-90 días","+90 días"))))))</f>
        <v/>
      </c>
    </row>
    <row r="62" customFormat="false" ht="15" hidden="false" customHeight="false" outlineLevel="0" collapsed="false">
      <c r="A62" s="13"/>
      <c r="B62" s="13"/>
      <c r="C62" s="13"/>
      <c r="D62" s="14"/>
      <c r="E62" s="14"/>
      <c r="F62" s="15"/>
      <c r="G62" s="13"/>
      <c r="H62" s="14"/>
      <c r="I62" s="16" t="str">
        <f aca="true">IF($G62="Pagada",0,IF($E62&gt;=TODAY(),0,IF($E62="","",TODAY()-$E62)))</f>
        <v/>
      </c>
      <c r="J62" s="17" t="str">
        <f aca="false">IF($E62="","",IF($G62="Pagada","Pagada",IF($I62=0,"Al corriente",IF($I62&lt;=30,"1-30 días",IF($I62&lt;=60,"31-60 días",IF($I62&lt;=90,"61-90 días","+90 días"))))))</f>
        <v/>
      </c>
    </row>
  </sheetData>
  <conditionalFormatting sqref="J3:J63">
    <cfRule type="expression" priority="2" aboveAverage="0" equalAverage="0" bottom="0" percent="0" rank="0" text="" dxfId="0">
      <formula>$J3="Al corriente"</formula>
    </cfRule>
    <cfRule type="expression" priority="3" aboveAverage="0" equalAverage="0" bottom="0" percent="0" rank="0" text="" dxfId="0">
      <formula>$J3="1-30 días"</formula>
    </cfRule>
    <cfRule type="expression" priority="4" aboveAverage="0" equalAverage="0" bottom="0" percent="0" rank="0" text="" dxfId="1">
      <formula>$J3="31-60 días"</formula>
    </cfRule>
    <cfRule type="expression" priority="5" aboveAverage="0" equalAverage="0" bottom="0" percent="0" rank="0" text="" dxfId="1">
      <formula>$J3="61-90 días"</formula>
    </cfRule>
    <cfRule type="expression" priority="6" aboveAverage="0" equalAverage="0" bottom="0" percent="0" rank="0" text="" dxfId="2">
      <formula>$J3="+90 días"</formula>
    </cfRule>
  </conditionalFormatting>
  <dataValidations count="1">
    <dataValidation allowBlank="true" errorStyle="stop" operator="between" showDropDown="false" showErrorMessage="false" showInputMessage="false" sqref="G3:G63" type="list">
      <formula1>"Pendiente,Pagada,Cancelada"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6" topLeftCell="A1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8" min="2" style="0" width="16"/>
    <col collapsed="false" customWidth="true" hidden="false" outlineLevel="0" max="9" min="9" style="0" width="20"/>
  </cols>
  <sheetData>
    <row r="1" customFormat="false" ht="19.7" hidden="false" customHeight="false" outlineLevel="0" collapsed="false">
      <c r="A1" s="18" t="s">
        <v>53</v>
      </c>
    </row>
    <row r="2" customFormat="false" ht="15" hidden="false" customHeight="false" outlineLevel="0" collapsed="false">
      <c r="A2" s="19" t="s">
        <v>54</v>
      </c>
    </row>
    <row r="4" customFormat="false" ht="19.5" hidden="false" customHeight="true" outlineLevel="0" collapsed="false">
      <c r="A4" s="20" t="s">
        <v>55</v>
      </c>
    </row>
    <row r="6" customFormat="false" ht="15" hidden="false" customHeight="false" outlineLevel="0" collapsed="false">
      <c r="A6" s="21" t="s">
        <v>56</v>
      </c>
      <c r="B6" s="21" t="s">
        <v>57</v>
      </c>
      <c r="C6" s="21" t="s">
        <v>58</v>
      </c>
      <c r="D6" s="21" t="s">
        <v>59</v>
      </c>
      <c r="E6" s="21" t="s">
        <v>60</v>
      </c>
      <c r="F6" s="21" t="s">
        <v>61</v>
      </c>
      <c r="G6" s="21" t="s">
        <v>62</v>
      </c>
    </row>
    <row r="7" customFormat="false" ht="15" hidden="false" customHeight="false" outlineLevel="0" collapsed="false">
      <c r="A7" s="22" t="s">
        <v>22</v>
      </c>
      <c r="B7" s="23" t="n">
        <f aca="false">SUMIF(Facturas!$J$3:$J$62,"Al corriente",Facturas!$F$3:$F$62)</f>
        <v>127600</v>
      </c>
      <c r="C7" s="23" t="n">
        <f aca="false">SUMIF(Facturas!$J$3:$J$62,"1-30 días",Facturas!$F$3:$F$62)</f>
        <v>124500</v>
      </c>
      <c r="D7" s="24" t="n">
        <f aca="false">SUMIF(Facturas!$J$3:$J$62,"31-60 días",Facturas!$F$3:$F$62)</f>
        <v>76400</v>
      </c>
      <c r="E7" s="24" t="n">
        <f aca="false">SUMIF(Facturas!$J$3:$J$62,"61-90 días",Facturas!$F$3:$F$62)</f>
        <v>135000</v>
      </c>
      <c r="F7" s="25" t="n">
        <f aca="false">SUMIF(Facturas!$J$3:$J$62,"+90 días",Facturas!$F$3:$F$62)</f>
        <v>47400</v>
      </c>
      <c r="G7" s="26" t="n">
        <f aca="false">SUM(B7:F7)</f>
        <v>510900</v>
      </c>
    </row>
    <row r="8" customFormat="false" ht="15" hidden="false" customHeight="false" outlineLevel="0" collapsed="false">
      <c r="A8" s="22" t="s">
        <v>63</v>
      </c>
      <c r="B8" s="27" t="n">
        <f aca="false">IFERROR(B7/$G$7,0)</f>
        <v>0.249755333724799</v>
      </c>
      <c r="C8" s="27" t="n">
        <f aca="false">IFERROR(C7/$G$7,0)</f>
        <v>0.243687610099824</v>
      </c>
      <c r="D8" s="27" t="n">
        <f aca="false">IFERROR(D7/$G$7,0)</f>
        <v>0.149540027402623</v>
      </c>
      <c r="E8" s="27" t="n">
        <f aca="false">IFERROR(E7/$G$7,0)</f>
        <v>0.264239577216676</v>
      </c>
      <c r="F8" s="27" t="n">
        <f aca="false">IFERROR(F7/$G$7,0)</f>
        <v>0.0927774515560775</v>
      </c>
      <c r="G8" s="27" t="n">
        <f aca="false">IFERROR(G7/$G$7,0)</f>
        <v>1</v>
      </c>
    </row>
    <row r="9" customFormat="false" ht="15" hidden="false" customHeight="false" outlineLevel="0" collapsed="false">
      <c r="A9" s="22" t="s">
        <v>64</v>
      </c>
      <c r="B9" s="28" t="n">
        <f aca="false">COUNTIF(Facturas!$J$3:$J$62,"Al corriente")</f>
        <v>4</v>
      </c>
      <c r="C9" s="28" t="n">
        <f aca="false">COUNTIF(Facturas!$J$3:$J$62,"1-30 días")</f>
        <v>3</v>
      </c>
      <c r="D9" s="28" t="n">
        <f aca="false">COUNTIF(Facturas!$J$3:$J$62,"31-60 días")</f>
        <v>1</v>
      </c>
      <c r="E9" s="28" t="n">
        <f aca="false">COUNTIF(Facturas!$J$3:$J$62,"61-90 días")</f>
        <v>1</v>
      </c>
      <c r="F9" s="28" t="n">
        <f aca="false">COUNTIF(Facturas!$J$3:$J$62,"+90 días")</f>
        <v>2</v>
      </c>
      <c r="G9" s="29" t="n">
        <f aca="false">SUM(B9:F9)</f>
        <v>11</v>
      </c>
    </row>
    <row r="11" customFormat="false" ht="21.75" hidden="false" customHeight="true" outlineLevel="0" collapsed="false">
      <c r="A11" s="30" t="s">
        <v>65</v>
      </c>
      <c r="B11" s="31" t="n">
        <f aca="false">IFERROR((D7+E7)/$G$7,0)</f>
        <v>0.413779604619299</v>
      </c>
    </row>
    <row r="14" customFormat="false" ht="15" hidden="false" customHeight="false" outlineLevel="0" collapsed="false">
      <c r="A14" s="20" t="s">
        <v>66</v>
      </c>
    </row>
    <row r="16" customFormat="false" ht="30" hidden="false" customHeight="true" outlineLevel="0" collapsed="false">
      <c r="A16" s="21" t="s">
        <v>17</v>
      </c>
      <c r="B16" s="21" t="s">
        <v>57</v>
      </c>
      <c r="C16" s="21" t="s">
        <v>58</v>
      </c>
      <c r="D16" s="21" t="s">
        <v>59</v>
      </c>
      <c r="E16" s="21" t="s">
        <v>60</v>
      </c>
      <c r="F16" s="21" t="s">
        <v>61</v>
      </c>
      <c r="G16" s="21" t="s">
        <v>67</v>
      </c>
      <c r="H16" s="21" t="s">
        <v>68</v>
      </c>
    </row>
    <row r="17" customFormat="false" ht="15" hidden="false" customHeight="false" outlineLevel="0" collapsed="false">
      <c r="A17" s="32" t="s">
        <v>27</v>
      </c>
      <c r="B17" s="33" t="n">
        <f aca="false">SUMIFS(Facturas!$F$3:$F$62,Facturas!$A$3:$A$62,$A17,Facturas!$J$3:$J$62,"Al corriente")</f>
        <v>0</v>
      </c>
      <c r="C17" s="33" t="n">
        <f aca="false">SUMIFS(Facturas!$F$3:$F$62,Facturas!$A$3:$A$62,$A17,Facturas!$J$3:$J$62,"1-30 días")</f>
        <v>70500</v>
      </c>
      <c r="D17" s="33" t="n">
        <f aca="false">SUMIFS(Facturas!$F$3:$F$62,Facturas!$A$3:$A$62,$A17,Facturas!$J$3:$J$62,"31-60 días")</f>
        <v>0</v>
      </c>
      <c r="E17" s="33" t="n">
        <f aca="false">SUMIFS(Facturas!$F$3:$F$62,Facturas!$A$3:$A$62,$A17,Facturas!$J$3:$J$62,"61-90 días")</f>
        <v>0</v>
      </c>
      <c r="F17" s="33" t="n">
        <f aca="false">SUMIFS(Facturas!$F$3:$F$62,Facturas!$A$3:$A$62,$A17,Facturas!$J$3:$J$62,"+90 días")</f>
        <v>0</v>
      </c>
      <c r="G17" s="26" t="n">
        <f aca="false">SUM(C17:F17)</f>
        <v>70500</v>
      </c>
      <c r="H17" s="27" t="n">
        <f aca="false">IFERROR((E17+F17)/G17,0)</f>
        <v>0</v>
      </c>
    </row>
    <row r="18" customFormat="false" ht="15" hidden="false" customHeight="false" outlineLevel="0" collapsed="false">
      <c r="A18" s="32" t="s">
        <v>32</v>
      </c>
      <c r="B18" s="33" t="n">
        <f aca="false">SUMIFS(Facturas!$F$3:$F$62,Facturas!$A$3:$A$62,$A18,Facturas!$J$3:$J$62,"Al corriente")</f>
        <v>61000</v>
      </c>
      <c r="C18" s="33" t="n">
        <f aca="false">SUMIFS(Facturas!$F$3:$F$62,Facturas!$A$3:$A$62,$A18,Facturas!$J$3:$J$62,"1-30 días")</f>
        <v>0</v>
      </c>
      <c r="D18" s="33" t="n">
        <f aca="false">SUMIFS(Facturas!$F$3:$F$62,Facturas!$A$3:$A$62,$A18,Facturas!$J$3:$J$62,"31-60 días")</f>
        <v>0</v>
      </c>
      <c r="E18" s="33" t="n">
        <f aca="false">SUMIFS(Facturas!$F$3:$F$62,Facturas!$A$3:$A$62,$A18,Facturas!$J$3:$J$62,"61-90 días")</f>
        <v>135000</v>
      </c>
      <c r="F18" s="33" t="n">
        <f aca="false">SUMIFS(Facturas!$F$3:$F$62,Facturas!$A$3:$A$62,$A18,Facturas!$J$3:$J$62,"+90 días")</f>
        <v>0</v>
      </c>
      <c r="G18" s="26" t="n">
        <f aca="false">SUM(C18:F18)</f>
        <v>135000</v>
      </c>
      <c r="H18" s="27" t="n">
        <f aca="false">IFERROR((E18+F18)/G18,0)</f>
        <v>1</v>
      </c>
    </row>
    <row r="19" customFormat="false" ht="15" hidden="false" customHeight="false" outlineLevel="0" collapsed="false">
      <c r="A19" s="32" t="s">
        <v>36</v>
      </c>
      <c r="B19" s="33" t="n">
        <f aca="false">SUMIFS(Facturas!$F$3:$F$62,Facturas!$A$3:$A$62,$A19,Facturas!$J$3:$J$62,"Al corriente")</f>
        <v>9800</v>
      </c>
      <c r="C19" s="33" t="n">
        <f aca="false">SUMIFS(Facturas!$F$3:$F$62,Facturas!$A$3:$A$62,$A19,Facturas!$J$3:$J$62,"1-30 días")</f>
        <v>0</v>
      </c>
      <c r="D19" s="33" t="n">
        <f aca="false">SUMIFS(Facturas!$F$3:$F$62,Facturas!$A$3:$A$62,$A19,Facturas!$J$3:$J$62,"31-60 días")</f>
        <v>0</v>
      </c>
      <c r="E19" s="33" t="n">
        <f aca="false">SUMIFS(Facturas!$F$3:$F$62,Facturas!$A$3:$A$62,$A19,Facturas!$J$3:$J$62,"61-90 días")</f>
        <v>0</v>
      </c>
      <c r="F19" s="33" t="n">
        <f aca="false">SUMIFS(Facturas!$F$3:$F$62,Facturas!$A$3:$A$62,$A19,Facturas!$J$3:$J$62,"+90 días")</f>
        <v>18500</v>
      </c>
      <c r="G19" s="26" t="n">
        <f aca="false">SUM(C19:F19)</f>
        <v>18500</v>
      </c>
      <c r="H19" s="27" t="n">
        <f aca="false">IFERROR((E19+F19)/G19,0)</f>
        <v>1</v>
      </c>
    </row>
    <row r="20" customFormat="false" ht="15" hidden="false" customHeight="false" outlineLevel="0" collapsed="false">
      <c r="A20" s="32" t="s">
        <v>40</v>
      </c>
      <c r="B20" s="33" t="n">
        <f aca="false">SUMIFS(Facturas!$F$3:$F$62,Facturas!$A$3:$A$62,$A20,Facturas!$J$3:$J$62,"Al corriente")</f>
        <v>0</v>
      </c>
      <c r="C20" s="33" t="n">
        <f aca="false">SUMIFS(Facturas!$F$3:$F$62,Facturas!$A$3:$A$62,$A20,Facturas!$J$3:$J$62,"1-30 días")</f>
        <v>0</v>
      </c>
      <c r="D20" s="33" t="n">
        <f aca="false">SUMIFS(Facturas!$F$3:$F$62,Facturas!$A$3:$A$62,$A20,Facturas!$J$3:$J$62,"31-60 días")</f>
        <v>76400</v>
      </c>
      <c r="E20" s="33" t="n">
        <f aca="false">SUMIFS(Facturas!$F$3:$F$62,Facturas!$A$3:$A$62,$A20,Facturas!$J$3:$J$62,"61-90 días")</f>
        <v>0</v>
      </c>
      <c r="F20" s="33" t="n">
        <f aca="false">SUMIFS(Facturas!$F$3:$F$62,Facturas!$A$3:$A$62,$A20,Facturas!$J$3:$J$62,"+90 días")</f>
        <v>0</v>
      </c>
      <c r="G20" s="26" t="n">
        <f aca="false">SUM(C20:F20)</f>
        <v>76400</v>
      </c>
      <c r="H20" s="27" t="n">
        <f aca="false">IFERROR((E20+F20)/G20,0)</f>
        <v>0</v>
      </c>
    </row>
    <row r="21" customFormat="false" ht="15" hidden="false" customHeight="false" outlineLevel="0" collapsed="false">
      <c r="A21" s="32" t="s">
        <v>45</v>
      </c>
      <c r="B21" s="33" t="n">
        <f aca="false">SUMIFS(Facturas!$F$3:$F$62,Facturas!$A$3:$A$62,$A21,Facturas!$J$3:$J$62,"Al corriente")</f>
        <v>41200</v>
      </c>
      <c r="C21" s="33" t="n">
        <f aca="false">SUMIFS(Facturas!$F$3:$F$62,Facturas!$A$3:$A$62,$A21,Facturas!$J$3:$J$62,"1-30 días")</f>
        <v>54000</v>
      </c>
      <c r="D21" s="33" t="n">
        <f aca="false">SUMIFS(Facturas!$F$3:$F$62,Facturas!$A$3:$A$62,$A21,Facturas!$J$3:$J$62,"31-60 días")</f>
        <v>0</v>
      </c>
      <c r="E21" s="33" t="n">
        <f aca="false">SUMIFS(Facturas!$F$3:$F$62,Facturas!$A$3:$A$62,$A21,Facturas!$J$3:$J$62,"61-90 días")</f>
        <v>0</v>
      </c>
      <c r="F21" s="33" t="n">
        <f aca="false">SUMIFS(Facturas!$F$3:$F$62,Facturas!$A$3:$A$62,$A21,Facturas!$J$3:$J$62,"+90 días")</f>
        <v>0</v>
      </c>
      <c r="G21" s="26" t="n">
        <f aca="false">SUM(C21:F21)</f>
        <v>54000</v>
      </c>
      <c r="H21" s="27" t="n">
        <f aca="false">IFERROR((E21+F21)/G21,0)</f>
        <v>0</v>
      </c>
    </row>
    <row r="22" customFormat="false" ht="15" hidden="false" customHeight="false" outlineLevel="0" collapsed="false">
      <c r="A22" s="32" t="s">
        <v>49</v>
      </c>
      <c r="B22" s="33" t="n">
        <f aca="false">SUMIFS(Facturas!$F$3:$F$62,Facturas!$A$3:$A$62,$A22,Facturas!$J$3:$J$62,"Al corriente")</f>
        <v>15600</v>
      </c>
      <c r="C22" s="33" t="n">
        <f aca="false">SUMIFS(Facturas!$F$3:$F$62,Facturas!$A$3:$A$62,$A22,Facturas!$J$3:$J$62,"1-30 días")</f>
        <v>0</v>
      </c>
      <c r="D22" s="33" t="n">
        <f aca="false">SUMIFS(Facturas!$F$3:$F$62,Facturas!$A$3:$A$62,$A22,Facturas!$J$3:$J$62,"31-60 días")</f>
        <v>0</v>
      </c>
      <c r="E22" s="33" t="n">
        <f aca="false">SUMIFS(Facturas!$F$3:$F$62,Facturas!$A$3:$A$62,$A22,Facturas!$J$3:$J$62,"61-90 días")</f>
        <v>0</v>
      </c>
      <c r="F22" s="33" t="n">
        <f aca="false">SUMIFS(Facturas!$F$3:$F$62,Facturas!$A$3:$A$62,$A22,Facturas!$J$3:$J$62,"+90 días")</f>
        <v>28900</v>
      </c>
      <c r="G22" s="26" t="n">
        <f aca="false">SUM(C22:F22)</f>
        <v>28900</v>
      </c>
      <c r="H22" s="27" t="n">
        <f aca="false">IFERROR((E22+F22)/G22,0)</f>
        <v>1</v>
      </c>
    </row>
    <row r="23" customFormat="false" ht="15" hidden="false" customHeight="false" outlineLevel="0" collapsed="false">
      <c r="A23" s="34" t="s">
        <v>69</v>
      </c>
      <c r="B23" s="35" t="n">
        <f aca="false">SUM(B17:B22)</f>
        <v>127600</v>
      </c>
      <c r="C23" s="35" t="n">
        <f aca="false">SUM(C17:C22)</f>
        <v>124500</v>
      </c>
      <c r="D23" s="35" t="n">
        <f aca="false">SUM(D17:D22)</f>
        <v>76400</v>
      </c>
      <c r="E23" s="35" t="n">
        <f aca="false">SUM(E17:E22)</f>
        <v>135000</v>
      </c>
      <c r="F23" s="35" t="n">
        <f aca="false">SUM(F17:F22)</f>
        <v>47400</v>
      </c>
      <c r="G23" s="35" t="n">
        <f aca="false">SUM(G17:G22)</f>
        <v>383300</v>
      </c>
      <c r="H23" s="36"/>
    </row>
  </sheetData>
  <conditionalFormatting sqref="H17:H22">
    <cfRule type="cellIs" priority="2" operator="greaterThan" aboveAverage="0" equalAverage="0" bottom="0" percent="0" rank="0" text="" dxfId="2">
      <formula>0.5</formula>
    </cfRule>
    <cfRule type="cellIs" priority="3" operator="between" aboveAverage="0" equalAverage="0" bottom="0" percent="0" rank="0" text="" dxfId="1">
      <formula>0.2</formula>
      <formula>0.5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2026-09-03T08:30:02Z</dcterms:created>
  <dc:creator>openpyxl</dc:creator>
  <dc:description/>
  <dc:language>en-US</dc:language>
  <cp:lastModifiedBy/>
  <dcterms:modified xsi:type="dcterms:W3CDTF">2026-09-03T08:30:02Z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