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gabrielblais/Desktop/Ressources/Timetastic/Monthly rota template/"/>
    </mc:Choice>
  </mc:AlternateContent>
  <xr:revisionPtr revIDLastSave="0" documentId="13_ncr:1_{335E3A2B-DC34-9540-A93F-5A96248AE859}" xr6:coauthVersionLast="47" xr6:coauthVersionMax="47" xr10:uidLastSave="{00000000-0000-0000-0000-000000000000}"/>
  <bookViews>
    <workbookView xWindow="0" yWindow="660" windowWidth="34560" windowHeight="20180" tabRatio="500" xr2:uid="{00000000-000D-0000-FFFF-FFFF00000000}"/>
  </bookViews>
  <sheets>
    <sheet name="Schedule" sheetId="1" r:id="rId1"/>
    <sheet name="Staff" sheetId="2" r:id="rId2"/>
    <sheet name="Shift type" sheetId="3" r:id="rId3"/>
  </sheets>
  <definedNames>
    <definedName name="_xlnm.Print_Area" localSheetId="0">Schedule!$B$1:$AG$40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57" i="1"/>
  <c r="C58" i="1" s="1"/>
  <c r="C59" i="1" s="1"/>
  <c r="C60" i="1" s="1"/>
  <c r="C61" i="1" s="1"/>
  <c r="C62" i="1" s="1"/>
  <c r="AY9" i="1"/>
  <c r="AX9" i="1"/>
  <c r="AW9" i="1"/>
  <c r="AV9" i="1"/>
  <c r="AU9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AP9" i="1"/>
  <c r="AQ9" i="1"/>
  <c r="AR9" i="1"/>
  <c r="AS9" i="1"/>
  <c r="AT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AN33" i="1"/>
  <c r="AO33" i="1"/>
  <c r="AN30" i="1"/>
  <c r="AO30" i="1"/>
  <c r="AN27" i="1"/>
  <c r="AO27" i="1"/>
  <c r="AN24" i="1"/>
  <c r="AO24" i="1"/>
  <c r="AN21" i="1"/>
  <c r="AO21" i="1"/>
  <c r="AN18" i="1"/>
  <c r="AO18" i="1"/>
  <c r="AN15" i="1"/>
  <c r="AO15" i="1"/>
  <c r="AN12" i="1"/>
  <c r="AO12" i="1"/>
  <c r="AN9" i="1"/>
  <c r="AO9" i="1"/>
  <c r="AN6" i="1"/>
  <c r="AO6" i="1"/>
  <c r="AJ8" i="1"/>
  <c r="AK8" i="1" s="1"/>
  <c r="B9" i="1" s="1"/>
  <c r="AM9" i="1"/>
  <c r="AJ11" i="1"/>
  <c r="AK11" i="1" s="1"/>
  <c r="B12" i="1" s="1"/>
  <c r="AM12" i="1"/>
  <c r="AJ14" i="1"/>
  <c r="AK14" i="1" s="1"/>
  <c r="B15" i="1" s="1"/>
  <c r="AM15" i="1"/>
  <c r="AJ17" i="1"/>
  <c r="AK17" i="1" s="1"/>
  <c r="B18" i="1" s="1"/>
  <c r="AM18" i="1"/>
  <c r="AJ20" i="1"/>
  <c r="AK20" i="1" s="1"/>
  <c r="B21" i="1" s="1"/>
  <c r="AM21" i="1"/>
  <c r="AJ23" i="1"/>
  <c r="AK23" i="1" s="1"/>
  <c r="B24" i="1" s="1"/>
  <c r="AM24" i="1"/>
  <c r="AJ26" i="1"/>
  <c r="AK26" i="1" s="1"/>
  <c r="B27" i="1" s="1"/>
  <c r="AM27" i="1"/>
  <c r="AJ29" i="1"/>
  <c r="AK29" i="1" s="1"/>
  <c r="B30" i="1" s="1"/>
  <c r="AM30" i="1"/>
  <c r="AJ32" i="1"/>
  <c r="AK32" i="1" s="1"/>
  <c r="B33" i="1" s="1"/>
  <c r="AM33" i="1"/>
  <c r="AM6" i="1"/>
  <c r="AJ5" i="1"/>
  <c r="AK5" i="1" s="1"/>
  <c r="B6" i="1" s="1"/>
  <c r="AM1" i="1"/>
  <c r="AP4" i="1" s="1"/>
  <c r="F4" i="1" s="1"/>
  <c r="AP3" i="1" l="1"/>
  <c r="BX28" i="1"/>
  <c r="CE19" i="1"/>
  <c r="CD19" i="1"/>
  <c r="CX19" i="1"/>
  <c r="CN19" i="1"/>
  <c r="BV16" i="1"/>
  <c r="CY19" i="1"/>
  <c r="CO19" i="1"/>
  <c r="CM19" i="1"/>
  <c r="CB19" i="1"/>
  <c r="BY7" i="1"/>
  <c r="CV34" i="1"/>
  <c r="CW19" i="1"/>
  <c r="CV19" i="1"/>
  <c r="CZ19" i="1"/>
  <c r="CP19" i="1"/>
  <c r="CF19" i="1"/>
  <c r="BX19" i="1"/>
  <c r="BW19" i="1"/>
  <c r="CU25" i="1"/>
  <c r="CK25" i="1"/>
  <c r="CA25" i="1"/>
  <c r="CI22" i="1"/>
  <c r="BY22" i="1"/>
  <c r="CT19" i="1"/>
  <c r="CJ19" i="1"/>
  <c r="BZ19" i="1"/>
  <c r="CP34" i="1"/>
  <c r="CL19" i="1"/>
  <c r="CS19" i="1"/>
  <c r="CI19" i="1"/>
  <c r="BY19" i="1"/>
  <c r="CY34" i="1"/>
  <c r="CO34" i="1"/>
  <c r="CE34" i="1"/>
  <c r="BV13" i="1"/>
  <c r="CE13" i="1"/>
  <c r="CD13" i="1"/>
  <c r="CR13" i="1"/>
  <c r="BR30" i="1"/>
  <c r="B31" i="1" s="1"/>
  <c r="BR15" i="1"/>
  <c r="B16" i="1" s="1"/>
  <c r="CZ34" i="1"/>
  <c r="CF34" i="1"/>
  <c r="CV25" i="1"/>
  <c r="CL25" i="1"/>
  <c r="CB25" i="1"/>
  <c r="CR16" i="1"/>
  <c r="CS13" i="1"/>
  <c r="CI13" i="1"/>
  <c r="BY13" i="1"/>
  <c r="CD22" i="1"/>
  <c r="BW13" i="1"/>
  <c r="CX34" i="1"/>
  <c r="CD34" i="1"/>
  <c r="CT25" i="1"/>
  <c r="BZ25" i="1"/>
  <c r="CQ13" i="1"/>
  <c r="BZ10" i="1"/>
  <c r="CU7" i="1"/>
  <c r="CA7" i="1"/>
  <c r="CN22" i="1"/>
  <c r="CH13" i="1"/>
  <c r="CA10" i="1"/>
  <c r="BR27" i="1"/>
  <c r="B28" i="1" s="1"/>
  <c r="CN34" i="1"/>
  <c r="CG13" i="1"/>
  <c r="CK7" i="1"/>
  <c r="BR12" i="1"/>
  <c r="B13" i="1" s="1"/>
  <c r="CM34" i="1"/>
  <c r="CC34" i="1"/>
  <c r="CV22" i="1"/>
  <c r="CL22" i="1"/>
  <c r="CB22" i="1"/>
  <c r="CQ19" i="1"/>
  <c r="CG19" i="1"/>
  <c r="CX10" i="1"/>
  <c r="CN10" i="1"/>
  <c r="CT7" i="1"/>
  <c r="CB34" i="1"/>
  <c r="CZ22" i="1"/>
  <c r="CU22" i="1"/>
  <c r="CK22" i="1"/>
  <c r="CA22" i="1"/>
  <c r="CO13" i="1"/>
  <c r="CM10" i="1"/>
  <c r="CP7" i="1"/>
  <c r="CS7" i="1"/>
  <c r="CK34" i="1"/>
  <c r="CJ25" i="1"/>
  <c r="CT22" i="1"/>
  <c r="CJ22" i="1"/>
  <c r="BZ22" i="1"/>
  <c r="CX13" i="1"/>
  <c r="CN13" i="1"/>
  <c r="CI7" i="1"/>
  <c r="CR7" i="1"/>
  <c r="CH7" i="1"/>
  <c r="CS22" i="1"/>
  <c r="CQ7" i="1"/>
  <c r="BX22" i="1"/>
  <c r="BR18" i="1"/>
  <c r="B19" i="1" s="1"/>
  <c r="CX22" i="1"/>
  <c r="BV22" i="1"/>
  <c r="CG22" i="1"/>
  <c r="BZ7" i="1"/>
  <c r="CG7" i="1"/>
  <c r="BX7" i="1"/>
  <c r="CF22" i="1"/>
  <c r="CK16" i="1"/>
  <c r="CA16" i="1"/>
  <c r="BR33" i="1"/>
  <c r="B34" i="1" s="1"/>
  <c r="CQ22" i="1"/>
  <c r="CC19" i="1"/>
  <c r="BW22" i="1"/>
  <c r="CW25" i="1"/>
  <c r="CC25" i="1"/>
  <c r="CP22" i="1"/>
  <c r="CU19" i="1"/>
  <c r="CK19" i="1"/>
  <c r="CA19" i="1"/>
  <c r="CS16" i="1"/>
  <c r="CI16" i="1"/>
  <c r="BY16" i="1"/>
  <c r="CB31" i="1"/>
  <c r="CX28" i="1"/>
  <c r="CD28" i="1"/>
  <c r="CE28" i="1"/>
  <c r="CN28" i="1"/>
  <c r="CO28" i="1"/>
  <c r="CQ28" i="1"/>
  <c r="BW28" i="1"/>
  <c r="CU31" i="1"/>
  <c r="CR28" i="1"/>
  <c r="CG28" i="1"/>
  <c r="CU10" i="1"/>
  <c r="CK10" i="1"/>
  <c r="CY28" i="1"/>
  <c r="CT10" i="1"/>
  <c r="BV31" i="1"/>
  <c r="CH31" i="1"/>
  <c r="CL31" i="1"/>
  <c r="CK31" i="1"/>
  <c r="BX31" i="1"/>
  <c r="CR31" i="1"/>
  <c r="CS31" i="1"/>
  <c r="CV31" i="1"/>
  <c r="CH28" i="1"/>
  <c r="CI31" i="1"/>
  <c r="CA31" i="1"/>
  <c r="BY31" i="1"/>
  <c r="CG10" i="1"/>
  <c r="CH10" i="1"/>
  <c r="CW10" i="1"/>
  <c r="BW10" i="1"/>
  <c r="CE10" i="1"/>
  <c r="BX10" i="1"/>
  <c r="CW34" i="1"/>
  <c r="CY31" i="1"/>
  <c r="CO31" i="1"/>
  <c r="CE31" i="1"/>
  <c r="CW28" i="1"/>
  <c r="CM28" i="1"/>
  <c r="CC28" i="1"/>
  <c r="CM25" i="1"/>
  <c r="CZ10" i="1"/>
  <c r="CP10" i="1"/>
  <c r="CW7" i="1"/>
  <c r="CM7" i="1"/>
  <c r="CC7" i="1"/>
  <c r="CD31" i="1"/>
  <c r="CV28" i="1"/>
  <c r="CL28" i="1"/>
  <c r="CB28" i="1"/>
  <c r="CH16" i="1"/>
  <c r="CT16" i="1"/>
  <c r="CJ16" i="1"/>
  <c r="BZ16" i="1"/>
  <c r="CY10" i="1"/>
  <c r="CO10" i="1"/>
  <c r="CC10" i="1"/>
  <c r="CJ7" i="1"/>
  <c r="CV7" i="1"/>
  <c r="CL7" i="1"/>
  <c r="CB7" i="1"/>
  <c r="CJ28" i="1"/>
  <c r="CD25" i="1"/>
  <c r="CZ13" i="1"/>
  <c r="BR21" i="1"/>
  <c r="B22" i="1" s="1"/>
  <c r="BV28" i="1"/>
  <c r="CM31" i="1"/>
  <c r="CC31" i="1"/>
  <c r="CA28" i="1"/>
  <c r="CB16" i="1"/>
  <c r="CB10" i="1"/>
  <c r="CT28" i="1"/>
  <c r="BZ28" i="1"/>
  <c r="CY13" i="1"/>
  <c r="CP13" i="1"/>
  <c r="CF13" i="1"/>
  <c r="BV7" i="1"/>
  <c r="BV25" i="1"/>
  <c r="BX13" i="1"/>
  <c r="CS28" i="1"/>
  <c r="CI28" i="1"/>
  <c r="BY28" i="1"/>
  <c r="CS25" i="1"/>
  <c r="CI25" i="1"/>
  <c r="BY25" i="1"/>
  <c r="CR22" i="1"/>
  <c r="CH22" i="1"/>
  <c r="CR19" i="1"/>
  <c r="CH19" i="1"/>
  <c r="CV16" i="1"/>
  <c r="CQ16" i="1"/>
  <c r="CG16" i="1"/>
  <c r="CV10" i="1"/>
  <c r="CL10" i="1"/>
  <c r="CF7" i="1"/>
  <c r="CT31" i="1"/>
  <c r="CN31" i="1"/>
  <c r="CK28" i="1"/>
  <c r="BV10" i="1"/>
  <c r="CU34" i="1"/>
  <c r="BZ31" i="1"/>
  <c r="CX25" i="1"/>
  <c r="CR25" i="1"/>
  <c r="CU16" i="1"/>
  <c r="CP16" i="1"/>
  <c r="BY10" i="1"/>
  <c r="BX16" i="1"/>
  <c r="BX25" i="1"/>
  <c r="CT34" i="1"/>
  <c r="BZ34" i="1"/>
  <c r="CQ25" i="1"/>
  <c r="CG25" i="1"/>
  <c r="CY16" i="1"/>
  <c r="CO16" i="1"/>
  <c r="CE16" i="1"/>
  <c r="CW13" i="1"/>
  <c r="CM13" i="1"/>
  <c r="CC13" i="1"/>
  <c r="CZ7" i="1"/>
  <c r="BV34" i="1"/>
  <c r="BW34" i="1"/>
  <c r="CS34" i="1"/>
  <c r="CI34" i="1"/>
  <c r="BY34" i="1"/>
  <c r="CZ28" i="1"/>
  <c r="CP28" i="1"/>
  <c r="CF28" i="1"/>
  <c r="CZ25" i="1"/>
  <c r="CP25" i="1"/>
  <c r="CF25" i="1"/>
  <c r="CY22" i="1"/>
  <c r="CO22" i="1"/>
  <c r="CE22" i="1"/>
  <c r="CX16" i="1"/>
  <c r="CN16" i="1"/>
  <c r="CD16" i="1"/>
  <c r="CV13" i="1"/>
  <c r="CL13" i="1"/>
  <c r="CB13" i="1"/>
  <c r="CS10" i="1"/>
  <c r="CI10" i="1"/>
  <c r="CF10" i="1"/>
  <c r="BR9" i="1"/>
  <c r="B10" i="1" s="1"/>
  <c r="CU28" i="1"/>
  <c r="CR34" i="1"/>
  <c r="CK13" i="1"/>
  <c r="CA13" i="1"/>
  <c r="CR10" i="1"/>
  <c r="CY7" i="1"/>
  <c r="CO7" i="1"/>
  <c r="CE7" i="1"/>
  <c r="CX31" i="1"/>
  <c r="CW31" i="1"/>
  <c r="BR24" i="1"/>
  <c r="B25" i="1" s="1"/>
  <c r="BW31" i="1"/>
  <c r="CL34" i="1"/>
  <c r="CA34" i="1"/>
  <c r="CJ31" i="1"/>
  <c r="CH25" i="1"/>
  <c r="CZ16" i="1"/>
  <c r="CF16" i="1"/>
  <c r="CD10" i="1"/>
  <c r="BX34" i="1"/>
  <c r="CJ34" i="1"/>
  <c r="BW16" i="1"/>
  <c r="BW25" i="1"/>
  <c r="CH34" i="1"/>
  <c r="CQ31" i="1"/>
  <c r="CG31" i="1"/>
  <c r="CY25" i="1"/>
  <c r="CO25" i="1"/>
  <c r="CE25" i="1"/>
  <c r="CL16" i="1"/>
  <c r="CW16" i="1"/>
  <c r="CM16" i="1"/>
  <c r="CC16" i="1"/>
  <c r="CU13" i="1"/>
  <c r="BW7" i="1"/>
  <c r="CQ34" i="1"/>
  <c r="CG34" i="1"/>
  <c r="CZ31" i="1"/>
  <c r="CP31" i="1"/>
  <c r="CF31" i="1"/>
  <c r="CN25" i="1"/>
  <c r="CW22" i="1"/>
  <c r="CM22" i="1"/>
  <c r="CC22" i="1"/>
  <c r="CT13" i="1"/>
  <c r="CJ13" i="1"/>
  <c r="BZ13" i="1"/>
  <c r="CQ10" i="1"/>
  <c r="CX7" i="1"/>
  <c r="CN7" i="1"/>
  <c r="CD7" i="1"/>
  <c r="CJ10" i="1"/>
  <c r="BR6" i="1"/>
  <c r="B7" i="1" s="1"/>
  <c r="BV19" i="1"/>
  <c r="BI4" i="1"/>
  <c r="BI3" i="1" s="1"/>
  <c r="AY4" i="1"/>
  <c r="AY3" i="1" s="1"/>
  <c r="BH4" i="1"/>
  <c r="BH3" i="1" s="1"/>
  <c r="AN4" i="1"/>
  <c r="AN3" i="1" s="1"/>
  <c r="BP4" i="1"/>
  <c r="BP3" i="1" s="1"/>
  <c r="BF4" i="1"/>
  <c r="BF3" i="1" s="1"/>
  <c r="AV4" i="1"/>
  <c r="AV3" i="1" s="1"/>
  <c r="BE4" i="1"/>
  <c r="BE3" i="1" s="1"/>
  <c r="AU4" i="1"/>
  <c r="AU3" i="1" s="1"/>
  <c r="BD4" i="1"/>
  <c r="BD3" i="1" s="1"/>
  <c r="AT4" i="1"/>
  <c r="AT3" i="1" s="1"/>
  <c r="AS4" i="1"/>
  <c r="AS3" i="1" s="1"/>
  <c r="AM4" i="1"/>
  <c r="AM3" i="1" s="1"/>
  <c r="BB4" i="1"/>
  <c r="BB3" i="1" s="1"/>
  <c r="AR4" i="1"/>
  <c r="AR3" i="1" s="1"/>
  <c r="BL4" i="1"/>
  <c r="BL3" i="1" s="1"/>
  <c r="BK4" i="1"/>
  <c r="BK3" i="1" s="1"/>
  <c r="BA4" i="1"/>
  <c r="BA3" i="1" s="1"/>
  <c r="AQ4" i="1"/>
  <c r="AQ3" i="1" s="1"/>
  <c r="BQ4" i="1"/>
  <c r="BQ3" i="1" s="1"/>
  <c r="AO4" i="1"/>
  <c r="AO3" i="1" s="1"/>
  <c r="AX4" i="1"/>
  <c r="AX3" i="1" s="1"/>
  <c r="BG4" i="1"/>
  <c r="BG3" i="1" s="1"/>
  <c r="AW4" i="1"/>
  <c r="AW3" i="1" s="1"/>
  <c r="BO4" i="1"/>
  <c r="BO3" i="1" s="1"/>
  <c r="BN4" i="1"/>
  <c r="BN3" i="1" s="1"/>
  <c r="BM4" i="1"/>
  <c r="BM3" i="1" s="1"/>
  <c r="BC4" i="1"/>
  <c r="BC3" i="1" s="1"/>
  <c r="BJ4" i="1"/>
  <c r="BJ3" i="1" s="1"/>
  <c r="AZ4" i="1"/>
  <c r="AZ3" i="1" s="1"/>
  <c r="AM2" i="1"/>
  <c r="AR36" i="1" s="1"/>
  <c r="D4" i="1" l="1"/>
  <c r="Z4" i="1"/>
  <c r="S4" i="1"/>
  <c r="C4" i="1"/>
  <c r="X4" i="1"/>
  <c r="G4" i="1"/>
  <c r="Q4" i="1"/>
  <c r="AD4" i="1"/>
  <c r="I4" i="1"/>
  <c r="E4" i="1"/>
  <c r="J4" i="1"/>
  <c r="Y4" i="1"/>
  <c r="N4" i="1"/>
  <c r="O4" i="1"/>
  <c r="P4" i="1"/>
  <c r="T4" i="1"/>
  <c r="AC4" i="1"/>
  <c r="L4" i="1"/>
  <c r="M36" i="1"/>
  <c r="AG4" i="1"/>
  <c r="K4" i="1"/>
  <c r="AB4" i="1"/>
  <c r="V4" i="1"/>
  <c r="AE4" i="1"/>
  <c r="H4" i="1"/>
  <c r="AF4" i="1"/>
  <c r="AA4" i="1"/>
  <c r="U4" i="1"/>
  <c r="M4" i="1"/>
  <c r="R4" i="1"/>
  <c r="W4" i="1"/>
  <c r="AM36" i="1"/>
  <c r="AN36" i="1"/>
  <c r="E36" i="1" s="1"/>
  <c r="AO36" i="1"/>
  <c r="AP36" i="1"/>
  <c r="I36" i="1" s="1"/>
  <c r="AQ36" i="1"/>
  <c r="BZ38" i="1" l="1" a="1"/>
  <c r="K38" i="1" s="1"/>
  <c r="BX38" i="1" a="1"/>
  <c r="G38" i="1" s="1"/>
  <c r="BW38" i="1" a="1"/>
  <c r="E38" i="1" s="1"/>
  <c r="CA38" i="1" a="1"/>
  <c r="M38" i="1" s="1"/>
  <c r="BV38" i="1" a="1"/>
  <c r="C38" i="1" s="1"/>
  <c r="BY38" i="1" a="1"/>
  <c r="I38" i="1" s="1"/>
  <c r="AM37" i="1" a="1"/>
  <c r="C37" i="1" s="1"/>
  <c r="C36" i="1"/>
  <c r="AR37" i="1" a="1"/>
  <c r="M37" i="1" s="1"/>
  <c r="AQ37" i="1" a="1"/>
  <c r="K37" i="1" s="1"/>
  <c r="AP37" i="1" a="1"/>
  <c r="I37" i="1" s="1"/>
  <c r="AO37" i="1" a="1"/>
  <c r="G37" i="1" s="1"/>
  <c r="AN37" i="1" a="1"/>
  <c r="E37" i="1" s="1"/>
  <c r="G36" i="1"/>
  <c r="K3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<sst xmlns="http://schemas.openxmlformats.org/spreadsheetml/2006/main" count="85" uniqueCount="53">
  <si>
    <t>Total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</si>
  <si>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</si>
  <si>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</si>
  <si>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</si>
  <si>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</si>
  <si>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</si>
  <si>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</si>
  <si>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</si>
  <si>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</si>
  <si>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</si>
  <si>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</si>
  <si>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Total hours</t>
  </si>
  <si>
    <t>Total scheduled hours</t>
  </si>
  <si>
    <t>Workday</t>
  </si>
  <si>
    <t>Month</t>
  </si>
  <si>
    <t>First day of month</t>
  </si>
  <si>
    <t>Number of weeks</t>
  </si>
  <si>
    <t>Weeks</t>
  </si>
  <si>
    <t>Shift type</t>
  </si>
  <si>
    <t>Time off</t>
  </si>
  <si>
    <t>Sick leave</t>
  </si>
  <si>
    <t>Salary</t>
  </si>
  <si>
    <t>Days</t>
  </si>
  <si>
    <t>Week number</t>
  </si>
  <si>
    <t>Hourly rate</t>
  </si>
  <si>
    <t>Day</t>
  </si>
  <si>
    <t>Index</t>
  </si>
  <si>
    <t>Monday</t>
  </si>
  <si>
    <t>Tuesday</t>
  </si>
  <si>
    <t>Wednesday</t>
  </si>
  <si>
    <t>Thursday</t>
  </si>
  <si>
    <t>Friday</t>
  </si>
  <si>
    <t>Sunday</t>
  </si>
  <si>
    <t>Saturday</t>
  </si>
  <si>
    <t>Start of week</t>
  </si>
  <si>
    <t>Selected index</t>
  </si>
  <si>
    <t>Holiday</t>
  </si>
  <si>
    <t>How to add someone to the rota</t>
  </si>
  <si>
    <t>1) Insert three rows directly above an existing person.</t>
  </si>
  <si>
    <r>
      <t xml:space="preserve">2) Copy the </t>
    </r>
    <r>
      <rPr>
        <b/>
        <sz val="12"/>
        <color rgb="FF174F8F"/>
        <rFont val="Helvetica"/>
        <family val="2"/>
      </rPr>
      <t>three full rows</t>
    </r>
    <r>
      <rPr>
        <sz val="12"/>
        <color rgb="FF174F8F"/>
        <rFont val="Helvetica"/>
        <family val="2"/>
      </rPr>
      <t xml:space="preserve"> for an existing person, then paste them into the three rows you just inserted.</t>
    </r>
  </si>
  <si>
    <r>
      <t xml:space="preserve">3) Edit the new person's details (name, hourly rate) in the </t>
    </r>
    <r>
      <rPr>
        <b/>
        <sz val="12"/>
        <color rgb="FF174F8F"/>
        <rFont val="Helvetica"/>
        <family val="2"/>
      </rPr>
      <t>Staff</t>
    </r>
    <r>
      <rPr>
        <sz val="12"/>
        <color rgb="FF174F8F"/>
        <rFont val="Helvetica"/>
        <family val="2"/>
      </rPr>
      <t xml:space="preserve"> tab.</t>
    </r>
  </si>
  <si>
    <t>How to add a shift type to the rota</t>
  </si>
  <si>
    <r>
      <t xml:space="preserve">1) Create it in the </t>
    </r>
    <r>
      <rPr>
        <b/>
        <sz val="12"/>
        <color rgb="FF174F8F"/>
        <rFont val="Helvetica"/>
        <family val="2"/>
      </rPr>
      <t>Shift type</t>
    </r>
    <r>
      <rPr>
        <sz val="12"/>
        <color rgb="FF174F8F"/>
        <rFont val="Helvetica"/>
        <family val="2"/>
      </rPr>
      <t xml:space="preserve"> tab.</t>
    </r>
  </si>
  <si>
    <t>2) Select the shift type in the cell directly below the person's work hours.</t>
  </si>
  <si>
    <t>*Two extra tabs manage your staff and shift types in this workbook.</t>
  </si>
  <si>
    <t>Team member</t>
  </si>
  <si>
    <t>How to add someone</t>
  </si>
  <si>
    <t>1) Insert a row directly above an existing person.</t>
  </si>
  <si>
    <t>How to add a shift type</t>
  </si>
  <si>
    <r>
      <t xml:space="preserve">1) Insert a row directly </t>
    </r>
    <r>
      <rPr>
        <b/>
        <sz val="12"/>
        <color rgb="FF174F8F"/>
        <rFont val="Helvetica"/>
        <family val="2"/>
      </rPr>
      <t>above</t>
    </r>
    <r>
      <rPr>
        <sz val="12"/>
        <color rgb="FF174F8F"/>
        <rFont val="Helvetica"/>
        <family val="2"/>
      </rPr>
      <t xml:space="preserve"> an existing shift type.</t>
    </r>
  </si>
  <si>
    <t>2) Enter the shift type name.</t>
  </si>
  <si>
    <t>Labour cost</t>
  </si>
  <si>
    <r>
      <t xml:space="preserve">2) Fill in the </t>
    </r>
    <r>
      <rPr>
        <b/>
        <sz val="12"/>
        <color rgb="FF174F8F"/>
        <rFont val="Helvetica"/>
        <family val="2"/>
      </rPr>
      <t>Team member</t>
    </r>
    <r>
      <rPr>
        <sz val="12"/>
        <color rgb="FF174F8F"/>
        <rFont val="Helvetica"/>
        <family val="2"/>
      </rPr>
      <t xml:space="preserve"> and </t>
    </r>
    <r>
      <rPr>
        <b/>
        <sz val="12"/>
        <color rgb="FF174F8F"/>
        <rFont val="Helvetica"/>
        <family val="2"/>
      </rPr>
      <t>Hourly rate</t>
    </r>
    <r>
      <rPr>
        <sz val="12"/>
        <color rgb="FF174F8F"/>
        <rFont val="Helvetica"/>
        <family val="2"/>
      </rPr>
      <t xml:space="preserve"> columns.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</si>
</sst>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$&quot;#,##0.00;\-&quot;$&quot;#,##0.00"/>
    <numFmt numFmtId="165" formatCode="_-&quot;$&quot;* #,##0.00_-;\-&quot;$&quot;* #,##0.00_-;_-&quot;$&quot;* &quot;-&quot;??_-;_-@_-"/>
    <numFmt numFmtId="166" formatCode="[$-F800]dddd\,\ mmmm\ dd\,\ yyyy"/>
    <numFmt numFmtId="167" formatCode="[$-1009]ddd\ d"/>
    <numFmt numFmtId="168" formatCode="[$-F400]h:mm:ss\ AM/PM"/>
    <numFmt numFmtId="169" formatCode="[$-409]h:mm\ AM/PM;@"/>
    <numFmt numFmtId="170" formatCode="&quot;$&quot;#,##0.00"/>
    <numFmt numFmtId="171" formatCode="[h]:mm"/>
    <numFmt numFmtId="172" formatCode="h:mm;@"/>
    <numFmt numFmtId="173" formatCode="[$-1009]mmmm"/>
    <numFmt numFmtId="176" formatCode="\£#,##0.00"/>
    <numFmt numFmtId="177" formatCode="\£#,##0.00;\-&quot;$&quot;#,##0.00"/>
  </numFmts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F6973"/>
      <name val="Arial"/>
      <family val="2"/>
    </font>
    <font>
      <b/>
      <sz val="13"/>
      <color rgb="FF0F6973"/>
      <name val="Arial"/>
      <family val="2"/>
    </font>
    <font>
      <sz val="12"/>
      <color rgb="FF0F6973"/>
      <name val="Arial"/>
      <family val="2"/>
    </font>
    <font>
      <sz val="14"/>
      <color theme="1"/>
      <name val="Arial"/>
      <family val="2"/>
    </font>
    <font>
      <sz val="12"/>
      <color theme="1"/>
      <name val="Helvetica"/>
      <family val="2"/>
    </font>
    <font>
      <b/>
      <sz val="14"/>
      <color rgb="FF0F6973"/>
      <name val="Helvetica"/>
      <family val="2"/>
    </font>
    <font>
      <sz val="12"/>
      <color rgb="FF0F6973"/>
      <name val="Helvetica"/>
      <family val="2"/>
    </font>
    <font>
      <b/>
      <sz val="16"/>
      <color theme="0"/>
      <name val="Helvetica"/>
      <family val="2"/>
    </font>
    <font>
      <b/>
      <sz val="12"/>
      <color theme="1"/>
      <name val="Helvetica"/>
      <family val="2"/>
    </font>
    <font>
      <sz val="11"/>
      <color theme="1"/>
      <name val="Helvetica"/>
      <family val="2"/>
    </font>
    <font>
      <sz val="10"/>
      <color theme="1"/>
      <name val="Helvetica"/>
      <family val="2"/>
    </font>
    <font>
      <b/>
      <sz val="11"/>
      <color rgb="FF116873"/>
      <name val="Helvetica"/>
      <family val="2"/>
    </font>
    <font>
      <b/>
      <sz val="12"/>
      <color rgb="FF116873"/>
      <name val="Helvetica"/>
      <family val="2"/>
    </font>
    <font>
      <b/>
      <sz val="10"/>
      <color rgb="FF116873"/>
      <name val="Helvetica"/>
      <family val="2"/>
    </font>
    <font>
      <sz val="12"/>
      <color rgb="FF174F8F"/>
      <name val="Helvetica"/>
      <family val="2"/>
    </font>
    <font>
      <b/>
      <sz val="12"/>
      <color rgb="FF174F8F"/>
      <name val="Helvetica"/>
      <family val="2"/>
    </font>
    <font>
      <b/>
      <sz val="11"/>
      <color rgb="FF174F8F"/>
      <name val="Helvetica"/>
      <family val="2"/>
    </font>
    <font>
      <sz val="11"/>
      <color rgb="FF174F8F"/>
      <name val="Helvetica"/>
      <family val="2"/>
    </font>
    <font>
      <sz val="10"/>
      <color rgb="FF174F8F"/>
      <name val="Helvetica"/>
      <family val="2"/>
    </font>
    <font>
      <b/>
      <sz val="10"/>
      <color rgb="FF174F8F"/>
      <name val="Helvetica"/>
      <family val="2"/>
    </font>
    <font>
      <b/>
      <sz val="14"/>
      <color rgb="FF174F8F"/>
      <name val="Helvetica"/>
      <family val="2"/>
    </font>
    <font>
      <sz val="14"/>
      <color rgb="FF174F8F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0F6973"/>
        <bgColor indexed="64"/>
      </patternFill>
    </fill>
    <fill>
      <patternFill patternType="solid">
        <fgColor rgb="FFF2F5F2"/>
        <bgColor indexed="64"/>
      </patternFill>
    </fill>
    <fill>
      <patternFill patternType="solid">
        <fgColor rgb="FFDAE8E8"/>
        <bgColor indexed="64"/>
      </patternFill>
    </fill>
    <fill>
      <patternFill patternType="solid">
        <fgColor rgb="FFEBF2F7"/>
        <bgColor indexed="64"/>
      </patternFill>
    </fill>
    <fill>
      <patternFill patternType="solid">
        <fgColor rgb="FFEBF2F7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F6973"/>
      </bottom>
      <diagonal/>
    </border>
    <border>
      <left/>
      <right/>
      <top style="thin">
        <color rgb="FF91C3BE"/>
      </top>
      <bottom style="thin">
        <color rgb="FF91C3BE"/>
      </bottom>
      <diagonal/>
    </border>
    <border>
      <left/>
      <right style="thin">
        <color rgb="FF91C3BE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AAC6E1"/>
      </bottom>
      <diagonal/>
    </border>
    <border>
      <left style="thin">
        <color rgb="FFAAC6E1"/>
      </left>
      <right style="thin">
        <color rgb="FFAAC6E1"/>
      </right>
      <top style="thin">
        <color rgb="FFAAC6E1"/>
      </top>
      <bottom style="thin">
        <color rgb="FFAAC6E1"/>
      </bottom>
      <diagonal/>
    </border>
    <border>
      <left style="thin">
        <color rgb="FFAAC6E1"/>
      </left>
      <right style="thin">
        <color rgb="FFAAC6E1"/>
      </right>
      <top style="thin">
        <color rgb="FFAAC6E1"/>
      </top>
      <bottom/>
      <diagonal/>
    </border>
    <border>
      <left style="thin">
        <color rgb="FFAAC6E1"/>
      </left>
      <right style="thin">
        <color rgb="FFAAC6E1"/>
      </right>
      <top/>
      <bottom/>
      <diagonal/>
    </border>
    <border>
      <left style="thin">
        <color rgb="FFAAC6E1"/>
      </left>
      <right style="thin">
        <color rgb="FFAAC6E1"/>
      </right>
      <top/>
      <bottom style="thin">
        <color rgb="FFAAC6E1"/>
      </bottom>
      <diagonal/>
    </border>
    <border>
      <left style="thin">
        <color rgb="FFAAC6E1"/>
      </left>
      <right/>
      <top style="thin">
        <color rgb="FFAAC6E1"/>
      </top>
      <bottom/>
      <diagonal/>
    </border>
    <border>
      <left/>
      <right/>
      <top style="thin">
        <color rgb="FFAAC6E1"/>
      </top>
      <bottom/>
      <diagonal/>
    </border>
    <border>
      <left/>
      <right style="thin">
        <color rgb="FFAAC6E1"/>
      </right>
      <top/>
      <bottom style="thin">
        <color rgb="FFAAC6E1"/>
      </bottom>
      <diagonal/>
    </border>
    <border>
      <left/>
      <right style="thin">
        <color rgb="FFAAC6E1"/>
      </right>
      <top/>
      <bottom/>
      <diagonal/>
    </border>
    <border>
      <left style="thin">
        <color rgb="FFAAC6E1"/>
      </left>
      <right/>
      <top/>
      <bottom style="thin">
        <color rgb="FFAAC6E1"/>
      </bottom>
      <diagonal/>
    </border>
    <border>
      <left/>
      <right style="thin">
        <color rgb="FFAAC6E1"/>
      </right>
      <top style="thin">
        <color rgb="FFAAC6E1"/>
      </top>
      <bottom style="thin">
        <color rgb="FFAAC6E1"/>
      </bottom>
      <diagonal/>
    </border>
    <border>
      <left style="thin">
        <color rgb="FFAAC6E1"/>
      </left>
      <right/>
      <top style="thin">
        <color rgb="FFAAC6E1"/>
      </top>
      <bottom style="thin">
        <color rgb="FFAAC6E1"/>
      </bottom>
      <diagonal/>
    </border>
    <border>
      <left/>
      <right style="thin">
        <color rgb="FFAAC6E1"/>
      </right>
      <top style="thin">
        <color rgb="FFAAC6E1"/>
      </top>
      <bottom/>
      <diagonal/>
    </border>
    <border>
      <left/>
      <right/>
      <top style="thin">
        <color rgb="FFAAC6E1"/>
      </top>
      <bottom style="thin">
        <color rgb="FFAAC6E1"/>
      </bottom>
      <diagonal/>
    </border>
  </borders>
  <cellStyleXfs count="27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6" fillId="3" borderId="3">
      <alignment horizontal="left" vertical="center" indent="1"/>
      <protection locked="0"/>
    </xf>
    <xf numFmtId="164" fontId="7" fillId="0" borderId="2">
      <alignment horizontal="left" vertical="center" indent="1"/>
    </xf>
    <xf numFmtId="0" fontId="8" fillId="2" borderId="1">
      <alignment horizontal="left" vertical="center" wrapText="1" indent="1"/>
    </xf>
  </cellStyleXfs>
  <cellXfs count="96">
    <xf numFmtId="0" fontId="0" fillId="0" borderId="0" xfId="0"/>
    <xf numFmtId="20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0" fontId="9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10" fontId="9" fillId="0" borderId="0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268" applyFont="1">
      <alignment vertical="center"/>
    </xf>
    <xf numFmtId="0" fontId="11" fillId="0" borderId="0" xfId="269" applyFont="1">
      <alignment vertical="center"/>
    </xf>
    <xf numFmtId="0" fontId="12" fillId="0" borderId="0" xfId="255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9" fontId="14" fillId="0" borderId="0" xfId="0" applyNumberFormat="1" applyFont="1" applyAlignment="1">
      <alignment horizontal="center" vertical="center"/>
    </xf>
    <xf numFmtId="170" fontId="14" fillId="0" borderId="0" xfId="0" applyNumberFormat="1" applyFont="1" applyAlignment="1">
      <alignment vertical="center"/>
    </xf>
    <xf numFmtId="171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70" fontId="15" fillId="0" borderId="0" xfId="0" applyNumberFormat="1" applyFont="1" applyAlignment="1">
      <alignment vertical="center"/>
    </xf>
    <xf numFmtId="167" fontId="9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268" applyFont="1" applyAlignment="1">
      <alignment horizontal="left" vertical="center" indent="1"/>
    </xf>
    <xf numFmtId="0" fontId="11" fillId="0" borderId="0" xfId="269" applyFont="1" applyAlignment="1">
      <alignment horizontal="left" vertical="center" indent="1"/>
    </xf>
    <xf numFmtId="164" fontId="9" fillId="0" borderId="0" xfId="1" applyNumberFormat="1" applyFont="1" applyAlignment="1">
      <alignment horizontal="left" vertical="center"/>
    </xf>
    <xf numFmtId="168" fontId="9" fillId="0" borderId="0" xfId="0" applyNumberFormat="1" applyFont="1" applyAlignment="1">
      <alignment vertical="center"/>
    </xf>
    <xf numFmtId="46" fontId="9" fillId="0" borderId="0" xfId="0" applyNumberFormat="1" applyFont="1" applyAlignment="1">
      <alignment vertical="center"/>
    </xf>
    <xf numFmtId="0" fontId="9" fillId="0" borderId="0" xfId="0" applyFont="1"/>
    <xf numFmtId="14" fontId="15" fillId="0" borderId="0" xfId="0" applyNumberFormat="1" applyFont="1" applyAlignment="1">
      <alignment horizontal="left" vertical="center"/>
    </xf>
    <xf numFmtId="170" fontId="15" fillId="0" borderId="0" xfId="0" applyNumberFormat="1" applyFont="1" applyAlignment="1">
      <alignment horizontal="left" vertical="center"/>
    </xf>
    <xf numFmtId="171" fontId="14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" fontId="1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171" fontId="16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/>
    </xf>
    <xf numFmtId="170" fontId="17" fillId="0" borderId="0" xfId="0" applyNumberFormat="1" applyFont="1" applyAlignment="1">
      <alignment horizontal="right" vertical="center"/>
    </xf>
    <xf numFmtId="171" fontId="16" fillId="0" borderId="0" xfId="0" quotePrefix="1" applyNumberFormat="1" applyFont="1" applyAlignment="1">
      <alignment horizontal="right" vertical="center"/>
    </xf>
    <xf numFmtId="172" fontId="15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/>
    </xf>
    <xf numFmtId="0" fontId="19" fillId="5" borderId="4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center" vertical="center"/>
    </xf>
    <xf numFmtId="0" fontId="21" fillId="5" borderId="13" xfId="0" applyFont="1" applyFill="1" applyBorder="1" applyAlignment="1" applyProtection="1">
      <alignment horizontal="left" indent="1"/>
      <protection locked="0"/>
    </xf>
    <xf numFmtId="169" fontId="22" fillId="0" borderId="7" xfId="0" applyNumberFormat="1" applyFont="1" applyBorder="1" applyAlignment="1" applyProtection="1">
      <alignment horizontal="center"/>
      <protection locked="0"/>
    </xf>
    <xf numFmtId="169" fontId="22" fillId="0" borderId="7" xfId="0" applyNumberFormat="1" applyFont="1" applyFill="1" applyBorder="1" applyAlignment="1" applyProtection="1">
      <alignment horizontal="center"/>
      <protection locked="0"/>
    </xf>
    <xf numFmtId="169" fontId="22" fillId="0" borderId="8" xfId="0" applyNumberFormat="1" applyFont="1" applyBorder="1" applyAlignment="1" applyProtection="1">
      <alignment horizontal="center" vertical="top"/>
      <protection locked="0"/>
    </xf>
    <xf numFmtId="169" fontId="22" fillId="0" borderId="8" xfId="0" applyNumberFormat="1" applyFont="1" applyFill="1" applyBorder="1" applyAlignment="1" applyProtection="1">
      <alignment horizontal="center" vertical="top"/>
      <protection locked="0"/>
    </xf>
    <xf numFmtId="172" fontId="22" fillId="5" borderId="12" xfId="0" applyNumberFormat="1" applyFont="1" applyFill="1" applyBorder="1" applyAlignment="1">
      <alignment horizontal="left" vertical="top" indent="1"/>
    </xf>
    <xf numFmtId="169" fontId="22" fillId="0" borderId="9" xfId="0" applyNumberFormat="1" applyFont="1" applyBorder="1" applyAlignment="1" applyProtection="1">
      <alignment horizontal="center" vertical="top"/>
      <protection locked="0"/>
    </xf>
    <xf numFmtId="169" fontId="22" fillId="0" borderId="9" xfId="0" applyNumberFormat="1" applyFont="1" applyFill="1" applyBorder="1" applyAlignment="1" applyProtection="1">
      <alignment horizontal="center" vertical="top"/>
      <protection locked="0"/>
    </xf>
    <xf numFmtId="169" fontId="22" fillId="0" borderId="8" xfId="0" applyNumberFormat="1" applyFont="1" applyBorder="1" applyAlignment="1" applyProtection="1">
      <alignment horizontal="center"/>
      <protection locked="0"/>
    </xf>
    <xf numFmtId="172" fontId="21" fillId="5" borderId="13" xfId="0" applyNumberFormat="1" applyFont="1" applyFill="1" applyBorder="1" applyAlignment="1" applyProtection="1">
      <alignment horizontal="left" indent="1"/>
      <protection locked="0"/>
    </xf>
    <xf numFmtId="171" fontId="21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/>
    </xf>
    <xf numFmtId="0" fontId="24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5" fillId="0" borderId="5" xfId="0" applyFont="1" applyBorder="1" applyAlignment="1">
      <alignment horizontal="center" vertical="center"/>
    </xf>
    <xf numFmtId="173" fontId="19" fillId="0" borderId="5" xfId="0" applyNumberFormat="1" applyFont="1" applyBorder="1" applyAlignment="1" applyProtection="1">
      <alignment horizontal="center" vertical="center"/>
      <protection locked="0"/>
    </xf>
    <xf numFmtId="166" fontId="19" fillId="0" borderId="0" xfId="0" applyNumberFormat="1" applyFont="1" applyAlignment="1">
      <alignment vertical="center"/>
    </xf>
    <xf numFmtId="0" fontId="25" fillId="0" borderId="5" xfId="0" applyFont="1" applyBorder="1" applyAlignment="1">
      <alignment horizontal="center" vertical="center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0" xfId="0" applyFont="1"/>
    <xf numFmtId="171" fontId="19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171" fontId="19" fillId="0" borderId="6" xfId="0" applyNumberFormat="1" applyFont="1" applyBorder="1" applyAlignment="1">
      <alignment horizontal="center" vertical="center"/>
    </xf>
    <xf numFmtId="0" fontId="25" fillId="0" borderId="0" xfId="268" applyFont="1" applyAlignment="1">
      <alignment horizontal="left" vertical="center" indent="1"/>
    </xf>
    <xf numFmtId="0" fontId="19" fillId="0" borderId="0" xfId="269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20" fillId="0" borderId="6" xfId="269" applyFont="1" applyBorder="1">
      <alignment vertical="center"/>
    </xf>
    <xf numFmtId="0" fontId="20" fillId="0" borderId="6" xfId="269" applyFont="1" applyBorder="1" applyAlignment="1">
      <alignment horizontal="left" vertical="center"/>
    </xf>
    <xf numFmtId="0" fontId="19" fillId="0" borderId="6" xfId="269" applyFont="1" applyBorder="1">
      <alignment vertical="center"/>
    </xf>
    <xf numFmtId="0" fontId="19" fillId="0" borderId="6" xfId="269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/>
    </xf>
    <xf numFmtId="0" fontId="19" fillId="0" borderId="0" xfId="269" applyFont="1" applyAlignment="1">
      <alignment horizontal="right" vertical="center"/>
    </xf>
    <xf numFmtId="0" fontId="19" fillId="0" borderId="0" xfId="269" applyFont="1" applyAlignment="1">
      <alignment horizontal="left" vertical="center"/>
    </xf>
    <xf numFmtId="176" fontId="23" fillId="5" borderId="13" xfId="0" applyNumberFormat="1" applyFont="1" applyFill="1" applyBorder="1" applyAlignment="1">
      <alignment horizontal="left" vertical="top" indent="1"/>
    </xf>
    <xf numFmtId="176" fontId="19" fillId="0" borderId="6" xfId="0" applyNumberFormat="1" applyFont="1" applyBorder="1" applyAlignment="1">
      <alignment horizontal="center" vertical="center"/>
    </xf>
    <xf numFmtId="170" fontId="24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left" vertical="center"/>
    </xf>
    <xf numFmtId="176" fontId="9" fillId="0" borderId="0" xfId="0" applyNumberFormat="1" applyFont="1"/>
    <xf numFmtId="0" fontId="25" fillId="5" borderId="12" xfId="0" applyFont="1" applyFill="1" applyBorder="1" applyAlignment="1">
      <alignment horizontal="left" vertical="center" wrapText="1" indent="1"/>
    </xf>
    <xf numFmtId="164" fontId="25" fillId="5" borderId="14" xfId="1" applyNumberFormat="1" applyFont="1" applyFill="1" applyBorder="1" applyAlignment="1">
      <alignment horizontal="left" vertical="center" wrapText="1" indent="1"/>
    </xf>
    <xf numFmtId="0" fontId="20" fillId="5" borderId="15" xfId="0" applyFont="1" applyFill="1" applyBorder="1" applyAlignment="1">
      <alignment horizontal="left" vertical="center" indent="1"/>
    </xf>
    <xf numFmtId="177" fontId="19" fillId="0" borderId="16" xfId="1" applyNumberFormat="1" applyFont="1" applyBorder="1" applyAlignment="1">
      <alignment horizontal="left" vertical="center" indent="1"/>
    </xf>
    <xf numFmtId="0" fontId="20" fillId="6" borderId="15" xfId="0" applyFont="1" applyFill="1" applyBorder="1" applyAlignment="1">
      <alignment horizontal="left" vertical="center" indent="1"/>
    </xf>
    <xf numFmtId="0" fontId="20" fillId="6" borderId="17" xfId="0" applyFont="1" applyFill="1" applyBorder="1" applyAlignment="1">
      <alignment horizontal="left" vertical="center" indent="1"/>
    </xf>
    <xf numFmtId="177" fontId="19" fillId="0" borderId="10" xfId="1" applyNumberFormat="1" applyFont="1" applyBorder="1" applyAlignment="1">
      <alignment horizontal="left" vertical="center" indent="1"/>
    </xf>
    <xf numFmtId="0" fontId="25" fillId="0" borderId="0" xfId="268" applyFont="1" applyAlignment="1">
      <alignment horizontal="left" vertical="center"/>
    </xf>
    <xf numFmtId="0" fontId="19" fillId="0" borderId="0" xfId="269" applyFont="1" applyAlignment="1">
      <alignment horizontal="left" vertical="center"/>
    </xf>
    <xf numFmtId="0" fontId="26" fillId="5" borderId="5" xfId="272" applyFont="1" applyFill="1" applyBorder="1">
      <alignment horizontal="left" vertical="center" wrapText="1" indent="1"/>
    </xf>
    <xf numFmtId="0" fontId="19" fillId="0" borderId="18" xfId="0" applyFont="1" applyBorder="1" applyAlignment="1">
      <alignment horizontal="left" vertical="center" indent="1"/>
    </xf>
    <xf numFmtId="0" fontId="19" fillId="0" borderId="11" xfId="0" applyFont="1" applyBorder="1" applyAlignment="1">
      <alignment horizontal="left" vertical="center" indent="1"/>
    </xf>
    <xf numFmtId="0" fontId="25" fillId="0" borderId="0" xfId="268" applyFont="1">
      <alignment vertical="center"/>
    </xf>
    <xf numFmtId="0" fontId="19" fillId="0" borderId="0" xfId="269" applyFont="1">
      <alignment vertical="center"/>
    </xf>
  </cellXfs>
  <cellStyles count="273">
    <cellStyle name="Gallery" xfId="270" xr:uid="{7A246588-38FD-E348-8976-4171F08E6CD2}"/>
    <cellStyle name="H2" xfId="268" xr:uid="{035B6236-92E0-A842-BD81-C0832C6C98A1}"/>
    <cellStyle name="Header" xfId="272" xr:uid="{57CFDBC6-A82D-E647-8246-CDC06561BDA2}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7" builtinId="9" hidden="1"/>
    <cellStyle name="Lien hypertexte visité" xfId="258" builtinId="9" hidden="1"/>
    <cellStyle name="Lien hypertexte visité" xfId="259" builtinId="9" hidden="1"/>
    <cellStyle name="Lien hypertexte visité" xfId="260" builtinId="9" hidden="1"/>
    <cellStyle name="Lien hypertexte visité" xfId="261" builtinId="9" hidden="1"/>
    <cellStyle name="Lien hypertexte visité" xfId="262" builtinId="9" hidden="1"/>
    <cellStyle name="Lien hypertexte visité" xfId="263" builtinId="9" hidden="1"/>
    <cellStyle name="Lien hypertexte visité" xfId="264" builtinId="9" hidden="1"/>
    <cellStyle name="Lien hypertexte visité" xfId="265" builtinId="9" hidden="1"/>
    <cellStyle name="Lien hypertexte visité" xfId="266" builtinId="9" hidden="1"/>
    <cellStyle name="Lien hypertexte visité" xfId="267" builtinId="9" hidden="1"/>
    <cellStyle name="Monétaire" xfId="1" builtinId="4"/>
    <cellStyle name="Normal" xfId="0" builtinId="0"/>
    <cellStyle name="Pourcentage" xfId="2" builtinId="5"/>
    <cellStyle name="Texte" xfId="269" xr:uid="{B90E8E0A-ABA5-274C-9875-9F713F9A4527}"/>
    <cellStyle name="texte-cell" xfId="271" xr:uid="{73137175-9894-F642-AD7B-1241F52E2937}"/>
  </cellStyles>
  <dxfs count="15">
    <dxf>
      <font>
        <strike val="0"/>
        <outline val="0"/>
        <shadow val="0"/>
        <u val="none"/>
        <vertAlign val="baseline"/>
        <sz val="12"/>
        <color rgb="FF174F8F"/>
        <name val="Helvetica"/>
        <family val="2"/>
        <scheme val="none"/>
      </font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4"/>
        <color rgb="FF174F8F"/>
        <name val="Helvetica"/>
        <family val="2"/>
        <scheme val="none"/>
      </font>
      <fill>
        <patternFill patternType="solid">
          <fgColor indexed="64"/>
          <bgColor rgb="FFEBF2F7"/>
        </patternFill>
      </fill>
      <border diagonalUp="0" diagonalDown="0" outline="0">
        <left style="thin">
          <color rgb="FFAAC6E1"/>
        </left>
        <right style="thin">
          <color rgb="FFAAC6E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174F8F"/>
        <name val="Helvetica"/>
        <family val="2"/>
        <scheme val="none"/>
      </font>
      <alignment horizontal="left" vertical="center" textRotation="0" wrapText="0" relativeIndent="1" justifyLastLine="0" shrinkToFit="0" readingOrder="0"/>
      <border diagonalUp="0" diagonalDown="0" outline="0">
        <left/>
        <right/>
        <top style="thin">
          <color rgb="FFAAC6E1"/>
        </top>
        <bottom style="thin">
          <color rgb="FFAAC6E1"/>
        </bottom>
      </border>
    </dxf>
    <dxf>
      <border>
        <top style="thin">
          <color rgb="FFAAC6E1"/>
        </top>
      </border>
    </dxf>
    <dxf>
      <border>
        <bottom style="thin">
          <color rgb="FFAAC6E1"/>
        </bottom>
      </border>
    </dxf>
    <dxf>
      <border diagonalUp="0" diagonalDown="0">
        <left style="thin">
          <color rgb="FFAAC6E1"/>
        </left>
        <right style="thin">
          <color rgb="FFAAC6E1"/>
        </right>
        <top style="thin">
          <color rgb="FFAAC6E1"/>
        </top>
        <bottom style="thin">
          <color rgb="FFAAC6E1"/>
        </bottom>
      </border>
    </dxf>
    <dxf>
      <font>
        <strike val="0"/>
        <outline val="0"/>
        <shadow val="0"/>
        <u val="none"/>
        <vertAlign val="baseline"/>
        <sz val="12"/>
        <color rgb="FF174F8F"/>
        <name val="Helvetica"/>
        <family val="2"/>
        <scheme val="none"/>
      </font>
      <alignment vertical="center" textRotation="0" justifyLastLine="0" shrinkToFit="0"/>
    </dxf>
    <dxf>
      <font>
        <b/>
        <strike val="0"/>
        <outline val="0"/>
        <shadow val="0"/>
        <u val="none"/>
        <vertAlign val="baseline"/>
        <sz val="14"/>
        <color rgb="FF174F8F"/>
        <name val="Helvetica"/>
        <family val="2"/>
        <scheme val="none"/>
      </font>
      <fill>
        <patternFill patternType="solid">
          <fgColor indexed="64"/>
          <bgColor rgb="FFEBF2F7"/>
        </patternFill>
      </fill>
      <alignment horizontal="general" vertical="center" textRotation="0" wrapText="1" justifyLastLine="0" shrinkToFit="0"/>
      <border diagonalUp="0" diagonalDown="0" outline="0">
        <left style="thin">
          <color rgb="FFAAC6E1"/>
        </left>
        <right style="thin">
          <color rgb="FFAAC6E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color rgb="FF174F8F"/>
        <name val="Helvetica"/>
        <family val="2"/>
        <scheme val="none"/>
      </font>
      <numFmt numFmtId="177" formatCode="\£#,##0.00;\-&quot;$&quot;#,##0.00"/>
      <alignment horizontal="left" vertical="center" textRotation="0" relativeIndent="1" justifyLastLine="0" shrinkToFit="0" readingOrder="0"/>
      <border diagonalUp="0" diagonalDown="0" outline="0">
        <left style="thin">
          <color rgb="FFAAC6E1"/>
        </left>
        <right/>
        <top style="thin">
          <color rgb="FFAAC6E1"/>
        </top>
        <bottom style="thin">
          <color rgb="FFAAC6E1"/>
        </bottom>
      </border>
    </dxf>
    <dxf>
      <font>
        <b/>
        <strike val="0"/>
        <outline val="0"/>
        <shadow val="0"/>
        <u val="none"/>
        <vertAlign val="baseline"/>
        <sz val="12"/>
        <color rgb="FF174F8F"/>
        <name val="Helvetica"/>
        <family val="2"/>
        <scheme val="none"/>
      </font>
      <fill>
        <patternFill patternType="solid">
          <fgColor indexed="64"/>
          <bgColor rgb="FFEBF2F7"/>
        </patternFill>
      </fill>
      <alignment horizontal="left" vertical="center" textRotation="0" relativeIndent="1" justifyLastLine="0" shrinkToFit="0" readingOrder="0"/>
      <border diagonalUp="0" diagonalDown="0" outline="0">
        <left/>
        <right style="thin">
          <color rgb="FFAAC6E1"/>
        </right>
        <top style="thin">
          <color rgb="FFAAC6E1"/>
        </top>
        <bottom style="thin">
          <color rgb="FFAAC6E1"/>
        </bottom>
      </border>
    </dxf>
    <dxf>
      <border>
        <top style="thin">
          <color rgb="FFAAC6E1"/>
        </top>
      </border>
    </dxf>
    <dxf>
      <border>
        <bottom style="thin">
          <color rgb="FFAAC6E1"/>
        </bottom>
      </border>
    </dxf>
    <dxf>
      <border diagonalUp="0" diagonalDown="0">
        <left style="thin">
          <color rgb="FFAAC6E1"/>
        </left>
        <right style="thin">
          <color rgb="FFAAC6E1"/>
        </right>
        <top style="thin">
          <color rgb="FFAAC6E1"/>
        </top>
        <bottom style="thin">
          <color rgb="FFAAC6E1"/>
        </bottom>
      </border>
    </dxf>
    <dxf>
      <fill>
        <patternFill>
          <bgColor rgb="FFAAC6E1"/>
        </patternFill>
      </fill>
    </dxf>
    <dxf>
      <font>
        <color rgb="FFE4017D"/>
      </font>
    </dxf>
  </dxfs>
  <tableStyles count="0" defaultTableStyle="TableStyleMedium9" defaultPivotStyle="PivotStyleMedium4"/>
  <colors>
    <mruColors>
      <color rgb="FFAAC6E1"/>
      <color rgb="FFE4017D"/>
      <color rgb="FF7FA8CC"/>
      <color rgb="FFEBF2F7"/>
      <color rgb="FF174F8F"/>
      <color rgb="FFBCD3D4"/>
      <color rgb="FF80AEB1"/>
      <color rgb="FF116873"/>
      <color rgb="FFDAE8E8"/>
      <color rgb="FFF2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timetastic.co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198836</xdr:rowOff>
    </xdr:from>
    <xdr:to>
      <xdr:col>21</xdr:col>
      <xdr:colOff>77299</xdr:colOff>
      <xdr:row>39</xdr:row>
      <xdr:rowOff>927960</xdr:rowOff>
    </xdr:to>
    <xdr:pic>
      <xdr:nvPicPr>
        <xdr:cNvPr id="5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7EF32-6CF2-054B-9F6A-F8D2F857B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177800" y="12162236"/>
          <a:ext cx="15749099" cy="7291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Employees" displayName="Employees" ref="B2:C12" totalsRowShown="0" headerRowDxfId="7" dataDxfId="6" headerRowBorderDxfId="11" tableBorderDxfId="12" totalsRowBorderDxfId="10">
  <autoFilter ref="B2:C12" xr:uid="{00000000-0009-0000-0100-000002000000}"/>
  <tableColumns count="2">
    <tableColumn id="1" xr3:uid="{00000000-0010-0000-0000-000001000000}" name="Team member" dataDxfId="9"/>
    <tableColumn id="2" xr3:uid="{00000000-0010-0000-0000-000002000000}" name="Hourly rate" dataDxfId="8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ositions" displayName="Positions" ref="B2:B6" totalsRowShown="0" headerRowDxfId="1" dataDxfId="0" headerRowBorderDxfId="4" tableBorderDxfId="5" totalsRowBorderDxfId="3" headerRowCellStyle="Header">
  <autoFilter ref="B2:B6" xr:uid="{00000000-0009-0000-0100-000003000000}"/>
  <tableColumns count="1">
    <tableColumn id="1" xr3:uid="{00000000-0010-0000-0100-000001000000}" name="Shift type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7FA8CC"/>
    <pageSetUpPr fitToPage="1"/>
  </sheetPr>
  <dimension ref="B1:DA68"/>
  <sheetViews>
    <sheetView showGridLines="0" tabSelected="1" zoomScaleNormal="100" zoomScalePageLayoutView="107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2" sqref="B2"/>
    </sheetView>
  </sheetViews>
  <sheetFormatPr baseColWidth="10" defaultColWidth="10.83203125" defaultRowHeight="0" customHeight="1" zeroHeight="1" x14ac:dyDescent="0.2"/>
  <cols>
    <col min="1" max="1" width="2.33203125" style="2" customWidth="1"/>
    <col min="2" max="2" width="28.33203125" style="2" customWidth="1"/>
    <col min="3" max="23" width="9.33203125" style="2" customWidth="1"/>
    <col min="24" max="24" width="9.33203125" style="3" customWidth="1"/>
    <col min="25" max="33" width="9.33203125" style="2" customWidth="1"/>
    <col min="34" max="36" width="14.1640625" style="2" customWidth="1"/>
    <col min="37" max="37" width="14.1640625" style="4" customWidth="1"/>
    <col min="38" max="38" width="17.83203125" style="32" customWidth="1"/>
    <col min="39" max="40" width="14.1640625" style="20" customWidth="1"/>
    <col min="41" max="49" width="14.1640625" style="2" customWidth="1"/>
    <col min="50" max="50" width="11" style="2" customWidth="1"/>
    <col min="51" max="51" width="14.1640625" style="2" customWidth="1"/>
    <col min="52" max="52" width="9.33203125" style="2" customWidth="1"/>
    <col min="53" max="53" width="13.1640625" style="2" customWidth="1"/>
    <col min="54" max="54" width="14.1640625" style="2" customWidth="1"/>
    <col min="55" max="16383" width="10.83203125" style="2" customWidth="1"/>
    <col min="16384" max="16384" width="10.83203125" style="2"/>
  </cols>
  <sheetData>
    <row r="1" spans="2:105" ht="23" customHeight="1" x14ac:dyDescent="0.2">
      <c r="B1" s="1"/>
      <c r="AL1" s="52" t="s">
        <v>15</v>
      </c>
      <c r="AM1" s="27">
        <f>DATE(YEAR($C$2),MONTH($C$2),1)</f>
        <v>46266</v>
      </c>
      <c r="AN1" s="29"/>
      <c r="AO1" s="15"/>
      <c r="AP1" s="15"/>
      <c r="AQ1" s="15"/>
    </row>
    <row r="2" spans="2:105" ht="23" customHeight="1" x14ac:dyDescent="0.2">
      <c r="B2" s="56" t="s">
        <v>14</v>
      </c>
      <c r="C2" s="57">
        <v>46266</v>
      </c>
      <c r="D2" s="57"/>
      <c r="E2" s="57"/>
      <c r="F2" s="58"/>
      <c r="G2" s="59" t="s">
        <v>34</v>
      </c>
      <c r="H2" s="59"/>
      <c r="I2" s="60" t="s">
        <v>27</v>
      </c>
      <c r="J2" s="60"/>
      <c r="U2" s="11"/>
      <c r="V2" s="11"/>
      <c r="W2" s="11"/>
      <c r="X2" s="11"/>
      <c r="AL2" s="54" t="s">
        <v>16</v>
      </c>
      <c r="AM2" s="31">
        <f>INT((EOMONTH($AM$1, 0) - DATE(YEAR($AM$1), MONTH($AM$1), 1) + WEEKDAY(DATE(YEAR($AM$1), MONTH($AM$1), 1), 2)) / 7) + 1</f>
        <v>5</v>
      </c>
      <c r="AN2" s="28"/>
      <c r="AO2" s="17"/>
      <c r="AP2" s="17"/>
      <c r="AQ2" s="17"/>
    </row>
    <row r="3" spans="2:105" ht="23" customHeight="1" x14ac:dyDescent="0.2">
      <c r="U3" s="11"/>
      <c r="V3" s="11"/>
      <c r="W3" s="11"/>
      <c r="X3" s="11"/>
      <c r="AK3" s="2"/>
      <c r="AL3" s="55" t="s">
        <v>23</v>
      </c>
      <c r="AM3" s="20">
        <f>IF(AM4="",0,WEEKNUM($AM$1+AM4-1-$C$54)-WEEKNUM($AM$1)+1)</f>
        <v>1</v>
      </c>
      <c r="AN3" s="20">
        <f t="shared" ref="AN3:BQ3" si="0">IF(AN4="",0,WEEKNUM($AM$1+AN4-1-$C$54)-WEEKNUM($AM$1)+1)</f>
        <v>1</v>
      </c>
      <c r="AO3" s="20">
        <f t="shared" si="0"/>
        <v>1</v>
      </c>
      <c r="AP3" s="20">
        <f t="shared" si="0"/>
        <v>1</v>
      </c>
      <c r="AQ3" s="20">
        <f t="shared" si="0"/>
        <v>1</v>
      </c>
      <c r="AR3" s="20">
        <f t="shared" si="0"/>
        <v>1</v>
      </c>
      <c r="AS3" s="20">
        <f t="shared" si="0"/>
        <v>2</v>
      </c>
      <c r="AT3" s="20">
        <f t="shared" si="0"/>
        <v>2</v>
      </c>
      <c r="AU3" s="20">
        <f t="shared" si="0"/>
        <v>2</v>
      </c>
      <c r="AV3" s="20">
        <f t="shared" si="0"/>
        <v>2</v>
      </c>
      <c r="AW3" s="20">
        <f t="shared" si="0"/>
        <v>2</v>
      </c>
      <c r="AX3" s="20">
        <f t="shared" si="0"/>
        <v>2</v>
      </c>
      <c r="AY3" s="20">
        <f t="shared" si="0"/>
        <v>2</v>
      </c>
      <c r="AZ3" s="20">
        <f t="shared" si="0"/>
        <v>3</v>
      </c>
      <c r="BA3" s="20">
        <f t="shared" si="0"/>
        <v>3</v>
      </c>
      <c r="BB3" s="20">
        <f t="shared" si="0"/>
        <v>3</v>
      </c>
      <c r="BC3" s="20">
        <f t="shared" si="0"/>
        <v>3</v>
      </c>
      <c r="BD3" s="20">
        <f t="shared" si="0"/>
        <v>3</v>
      </c>
      <c r="BE3" s="20">
        <f t="shared" si="0"/>
        <v>3</v>
      </c>
      <c r="BF3" s="20">
        <f t="shared" si="0"/>
        <v>3</v>
      </c>
      <c r="BG3" s="20">
        <f t="shared" si="0"/>
        <v>4</v>
      </c>
      <c r="BH3" s="20">
        <f t="shared" si="0"/>
        <v>4</v>
      </c>
      <c r="BI3" s="20">
        <f t="shared" si="0"/>
        <v>4</v>
      </c>
      <c r="BJ3" s="20">
        <f t="shared" si="0"/>
        <v>4</v>
      </c>
      <c r="BK3" s="20">
        <f t="shared" si="0"/>
        <v>4</v>
      </c>
      <c r="BL3" s="20">
        <f t="shared" si="0"/>
        <v>4</v>
      </c>
      <c r="BM3" s="20">
        <f t="shared" si="0"/>
        <v>4</v>
      </c>
      <c r="BN3" s="20">
        <f t="shared" si="0"/>
        <v>5</v>
      </c>
      <c r="BO3" s="20">
        <f t="shared" si="0"/>
        <v>5</v>
      </c>
      <c r="BP3" s="20">
        <f t="shared" si="0"/>
        <v>5</v>
      </c>
      <c r="BQ3" s="20">
        <f t="shared" si="0"/>
        <v>0</v>
      </c>
    </row>
    <row r="4" spans="2:105" s="20" customFormat="1" ht="35" customHeight="1" x14ac:dyDescent="0.2">
      <c r="B4" s="40"/>
      <c r="C4" s="64">
        <f>AM4</f>
        <v>1</v>
      </c>
      <c r="D4" s="64">
        <f t="shared" ref="D4:AG4" si="1">AN4</f>
        <v>2</v>
      </c>
      <c r="E4" s="64">
        <f t="shared" si="1"/>
        <v>3</v>
      </c>
      <c r="F4" s="64">
        <f t="shared" si="1"/>
        <v>4</v>
      </c>
      <c r="G4" s="64">
        <f t="shared" si="1"/>
        <v>5</v>
      </c>
      <c r="H4" s="64">
        <f t="shared" si="1"/>
        <v>6</v>
      </c>
      <c r="I4" s="41">
        <f t="shared" si="1"/>
        <v>7</v>
      </c>
      <c r="J4" s="64">
        <f t="shared" si="1"/>
        <v>8</v>
      </c>
      <c r="K4" s="64">
        <f t="shared" si="1"/>
        <v>9</v>
      </c>
      <c r="L4" s="64">
        <f t="shared" si="1"/>
        <v>10</v>
      </c>
      <c r="M4" s="64">
        <f t="shared" si="1"/>
        <v>11</v>
      </c>
      <c r="N4" s="64">
        <f t="shared" si="1"/>
        <v>12</v>
      </c>
      <c r="O4" s="64">
        <f t="shared" si="1"/>
        <v>13</v>
      </c>
      <c r="P4" s="64">
        <f t="shared" si="1"/>
        <v>14</v>
      </c>
      <c r="Q4" s="64">
        <f t="shared" si="1"/>
        <v>15</v>
      </c>
      <c r="R4" s="64">
        <f t="shared" si="1"/>
        <v>16</v>
      </c>
      <c r="S4" s="64">
        <f t="shared" si="1"/>
        <v>17</v>
      </c>
      <c r="T4" s="64">
        <f t="shared" si="1"/>
        <v>18</v>
      </c>
      <c r="U4" s="64">
        <f t="shared" si="1"/>
        <v>19</v>
      </c>
      <c r="V4" s="64">
        <f t="shared" si="1"/>
        <v>20</v>
      </c>
      <c r="W4" s="41">
        <f t="shared" si="1"/>
        <v>21</v>
      </c>
      <c r="X4" s="64">
        <f t="shared" si="1"/>
        <v>22</v>
      </c>
      <c r="Y4" s="64">
        <f t="shared" si="1"/>
        <v>23</v>
      </c>
      <c r="Z4" s="64">
        <f t="shared" si="1"/>
        <v>24</v>
      </c>
      <c r="AA4" s="64">
        <f t="shared" si="1"/>
        <v>25</v>
      </c>
      <c r="AB4" s="64">
        <f t="shared" si="1"/>
        <v>26</v>
      </c>
      <c r="AC4" s="64">
        <f t="shared" si="1"/>
        <v>27</v>
      </c>
      <c r="AD4" s="64">
        <f t="shared" si="1"/>
        <v>28</v>
      </c>
      <c r="AE4" s="64">
        <f t="shared" si="1"/>
        <v>29</v>
      </c>
      <c r="AF4" s="64">
        <f t="shared" si="1"/>
        <v>30</v>
      </c>
      <c r="AG4" s="64" t="str">
        <f t="shared" si="1"/>
        <v/>
      </c>
      <c r="AH4" s="18"/>
      <c r="AI4" s="18"/>
      <c r="AJ4" s="18"/>
      <c r="AK4" s="19"/>
      <c r="AL4" s="52" t="s">
        <v>22</v>
      </c>
      <c r="AM4" s="20">
        <f t="shared" ref="AM4:BQ4" si="2">IF(COLUMN(A1)&lt;=DAY(EOMONTH($AM$1,0)), COLUMN(A1), "")</f>
        <v>1</v>
      </c>
      <c r="AN4" s="20">
        <f t="shared" si="2"/>
        <v>2</v>
      </c>
      <c r="AO4" s="20">
        <f t="shared" si="2"/>
        <v>3</v>
      </c>
      <c r="AP4" s="20">
        <f t="shared" si="2"/>
        <v>4</v>
      </c>
      <c r="AQ4" s="20">
        <f t="shared" si="2"/>
        <v>5</v>
      </c>
      <c r="AR4" s="20">
        <f t="shared" si="2"/>
        <v>6</v>
      </c>
      <c r="AS4" s="20">
        <f t="shared" si="2"/>
        <v>7</v>
      </c>
      <c r="AT4" s="20">
        <f t="shared" si="2"/>
        <v>8</v>
      </c>
      <c r="AU4" s="20">
        <f t="shared" si="2"/>
        <v>9</v>
      </c>
      <c r="AV4" s="20">
        <f t="shared" si="2"/>
        <v>10</v>
      </c>
      <c r="AW4" s="20">
        <f t="shared" si="2"/>
        <v>11</v>
      </c>
      <c r="AX4" s="20">
        <f t="shared" si="2"/>
        <v>12</v>
      </c>
      <c r="AY4" s="20">
        <f t="shared" si="2"/>
        <v>13</v>
      </c>
      <c r="AZ4" s="20">
        <f t="shared" si="2"/>
        <v>14</v>
      </c>
      <c r="BA4" s="20">
        <f t="shared" si="2"/>
        <v>15</v>
      </c>
      <c r="BB4" s="20">
        <f t="shared" si="2"/>
        <v>16</v>
      </c>
      <c r="BC4" s="20">
        <f t="shared" si="2"/>
        <v>17</v>
      </c>
      <c r="BD4" s="20">
        <f t="shared" si="2"/>
        <v>18</v>
      </c>
      <c r="BE4" s="20">
        <f t="shared" si="2"/>
        <v>19</v>
      </c>
      <c r="BF4" s="20">
        <f t="shared" si="2"/>
        <v>20</v>
      </c>
      <c r="BG4" s="20">
        <f t="shared" si="2"/>
        <v>21</v>
      </c>
      <c r="BH4" s="20">
        <f t="shared" si="2"/>
        <v>22</v>
      </c>
      <c r="BI4" s="20">
        <f t="shared" si="2"/>
        <v>23</v>
      </c>
      <c r="BJ4" s="20">
        <f t="shared" si="2"/>
        <v>24</v>
      </c>
      <c r="BK4" s="20">
        <f t="shared" si="2"/>
        <v>25</v>
      </c>
      <c r="BL4" s="20">
        <f t="shared" si="2"/>
        <v>26</v>
      </c>
      <c r="BM4" s="20">
        <f t="shared" si="2"/>
        <v>27</v>
      </c>
      <c r="BN4" s="20">
        <f t="shared" si="2"/>
        <v>28</v>
      </c>
      <c r="BO4" s="20">
        <f t="shared" si="2"/>
        <v>29</v>
      </c>
      <c r="BP4" s="20">
        <f t="shared" si="2"/>
        <v>30</v>
      </c>
      <c r="BQ4" s="20" t="str">
        <f t="shared" si="2"/>
        <v/>
      </c>
      <c r="BR4" s="20" t="s">
        <v>0</v>
      </c>
    </row>
    <row r="5" spans="2:105" s="12" customFormat="1" ht="23" customHeight="1" x14ac:dyDescent="0.2">
      <c r="B5" s="42" t="s">
        <v>1</v>
      </c>
      <c r="C5" s="43">
        <v>0.33333333333333331</v>
      </c>
      <c r="D5" s="43"/>
      <c r="E5" s="43">
        <v>0.33333333333333331</v>
      </c>
      <c r="F5" s="43"/>
      <c r="G5" s="44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13"/>
      <c r="AI5" s="79" t="s">
        <v>21</v>
      </c>
      <c r="AJ5" s="80">
        <f>VLOOKUP(B5, Employees[], 2, FALSE)</f>
        <v>16</v>
      </c>
      <c r="AK5" s="80">
        <f>IF(ISNA(AJ5), 0, AJ5)</f>
        <v>16</v>
      </c>
      <c r="AR5" s="15"/>
      <c r="AS5" s="15"/>
      <c r="AV5" s="15"/>
    </row>
    <row r="6" spans="2:105" s="12" customFormat="1" ht="23" customHeight="1" x14ac:dyDescent="0.2">
      <c r="B6" s="77" t="str">
        <f>CONCATENATE("£", AK5, " / hr")</f>
        <v>£16 / hr</v>
      </c>
      <c r="C6" s="45">
        <v>0.6875</v>
      </c>
      <c r="D6" s="45"/>
      <c r="E6" s="45">
        <v>0.70833333333333337</v>
      </c>
      <c r="F6" s="45"/>
      <c r="G6" s="46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13"/>
      <c r="AI6" s="13"/>
      <c r="AJ6" s="13"/>
      <c r="AK6" s="14"/>
      <c r="AL6" s="52" t="s">
        <v>11</v>
      </c>
      <c r="AM6" s="38">
        <f t="shared" ref="AM6:BQ6" si="3">IF(AND(C6&lt;&gt;"", C5&lt;&gt;""), IF(C6&lt;C5, C6+24, C6)-C5, 0)</f>
        <v>0.35416666666666669</v>
      </c>
      <c r="AN6" s="38">
        <f t="shared" si="3"/>
        <v>0</v>
      </c>
      <c r="AO6" s="38">
        <f t="shared" si="3"/>
        <v>0.37500000000000006</v>
      </c>
      <c r="AP6" s="38">
        <f t="shared" si="3"/>
        <v>0</v>
      </c>
      <c r="AQ6" s="38">
        <f t="shared" si="3"/>
        <v>0</v>
      </c>
      <c r="AR6" s="38">
        <f t="shared" si="3"/>
        <v>0</v>
      </c>
      <c r="AS6" s="38">
        <f t="shared" si="3"/>
        <v>0</v>
      </c>
      <c r="AT6" s="38">
        <f t="shared" si="3"/>
        <v>0</v>
      </c>
      <c r="AU6" s="38">
        <f t="shared" si="3"/>
        <v>0</v>
      </c>
      <c r="AV6" s="38">
        <f t="shared" si="3"/>
        <v>0</v>
      </c>
      <c r="AW6" s="38">
        <f t="shared" si="3"/>
        <v>0</v>
      </c>
      <c r="AX6" s="38">
        <f t="shared" si="3"/>
        <v>0</v>
      </c>
      <c r="AY6" s="38">
        <f t="shared" si="3"/>
        <v>0</v>
      </c>
      <c r="AZ6" s="38">
        <f t="shared" si="3"/>
        <v>0</v>
      </c>
      <c r="BA6" s="38">
        <f t="shared" si="3"/>
        <v>0</v>
      </c>
      <c r="BB6" s="38">
        <f t="shared" si="3"/>
        <v>0</v>
      </c>
      <c r="BC6" s="38">
        <f t="shared" si="3"/>
        <v>0</v>
      </c>
      <c r="BD6" s="38">
        <f t="shared" si="3"/>
        <v>0</v>
      </c>
      <c r="BE6" s="38">
        <f t="shared" si="3"/>
        <v>0</v>
      </c>
      <c r="BF6" s="38">
        <f t="shared" si="3"/>
        <v>0</v>
      </c>
      <c r="BG6" s="38">
        <f t="shared" si="3"/>
        <v>0</v>
      </c>
      <c r="BH6" s="38">
        <f t="shared" si="3"/>
        <v>0</v>
      </c>
      <c r="BI6" s="38">
        <f t="shared" si="3"/>
        <v>0</v>
      </c>
      <c r="BJ6" s="38">
        <f t="shared" si="3"/>
        <v>0</v>
      </c>
      <c r="BK6" s="38">
        <f t="shared" si="3"/>
        <v>0</v>
      </c>
      <c r="BL6" s="38">
        <f t="shared" si="3"/>
        <v>0</v>
      </c>
      <c r="BM6" s="38">
        <f t="shared" si="3"/>
        <v>0</v>
      </c>
      <c r="BN6" s="38">
        <f t="shared" si="3"/>
        <v>0</v>
      </c>
      <c r="BO6" s="38">
        <f t="shared" si="3"/>
        <v>0</v>
      </c>
      <c r="BP6" s="38">
        <f t="shared" si="3"/>
        <v>0</v>
      </c>
      <c r="BQ6" s="38">
        <f t="shared" si="3"/>
        <v>0</v>
      </c>
      <c r="BR6" s="15">
        <f>SUM(AM6:BQ6)</f>
        <v>0.72916666666666674</v>
      </c>
    </row>
    <row r="7" spans="2:105" s="16" customFormat="1" ht="23" customHeight="1" x14ac:dyDescent="0.2">
      <c r="B7" s="47" t="str">
        <f xml:space="preserve"> IF(BR6=0, "",_xlfn.CONCAT("Total: ",TEXT(BR6, "[h]:mm")))</f>
        <v>Total: 17:30</v>
      </c>
      <c r="C7" s="48" t="s">
        <v>13</v>
      </c>
      <c r="D7" s="48"/>
      <c r="E7" s="48" t="s">
        <v>13</v>
      </c>
      <c r="F7" s="48"/>
      <c r="G7" s="49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17"/>
      <c r="AI7" s="17"/>
      <c r="AJ7" s="17"/>
      <c r="AK7" s="17"/>
      <c r="BU7" s="52" t="s">
        <v>51</v>
      </c>
      <c r="BV7" s="80">
        <f t="shared" ref="BV7:CZ7" si="4">AM6*$AK5*24</f>
        <v>136</v>
      </c>
      <c r="BW7" s="80">
        <f t="shared" si="4"/>
        <v>0</v>
      </c>
      <c r="BX7" s="80">
        <f t="shared" si="4"/>
        <v>144.00000000000003</v>
      </c>
      <c r="BY7" s="80">
        <f t="shared" si="4"/>
        <v>0</v>
      </c>
      <c r="BZ7" s="80">
        <f t="shared" si="4"/>
        <v>0</v>
      </c>
      <c r="CA7" s="80">
        <f t="shared" si="4"/>
        <v>0</v>
      </c>
      <c r="CB7" s="80">
        <f t="shared" si="4"/>
        <v>0</v>
      </c>
      <c r="CC7" s="80">
        <f t="shared" si="4"/>
        <v>0</v>
      </c>
      <c r="CD7" s="80">
        <f t="shared" si="4"/>
        <v>0</v>
      </c>
      <c r="CE7" s="80">
        <f t="shared" si="4"/>
        <v>0</v>
      </c>
      <c r="CF7" s="80">
        <f t="shared" si="4"/>
        <v>0</v>
      </c>
      <c r="CG7" s="80">
        <f t="shared" si="4"/>
        <v>0</v>
      </c>
      <c r="CH7" s="80">
        <f t="shared" si="4"/>
        <v>0</v>
      </c>
      <c r="CI7" s="80">
        <f t="shared" si="4"/>
        <v>0</v>
      </c>
      <c r="CJ7" s="80">
        <f t="shared" si="4"/>
        <v>0</v>
      </c>
      <c r="CK7" s="80">
        <f t="shared" si="4"/>
        <v>0</v>
      </c>
      <c r="CL7" s="80">
        <f t="shared" si="4"/>
        <v>0</v>
      </c>
      <c r="CM7" s="80">
        <f t="shared" si="4"/>
        <v>0</v>
      </c>
      <c r="CN7" s="80">
        <f t="shared" si="4"/>
        <v>0</v>
      </c>
      <c r="CO7" s="80">
        <f t="shared" si="4"/>
        <v>0</v>
      </c>
      <c r="CP7" s="80">
        <f t="shared" si="4"/>
        <v>0</v>
      </c>
      <c r="CQ7" s="80">
        <f t="shared" si="4"/>
        <v>0</v>
      </c>
      <c r="CR7" s="80">
        <f t="shared" si="4"/>
        <v>0</v>
      </c>
      <c r="CS7" s="80">
        <f t="shared" si="4"/>
        <v>0</v>
      </c>
      <c r="CT7" s="80">
        <f t="shared" si="4"/>
        <v>0</v>
      </c>
      <c r="CU7" s="80">
        <f t="shared" si="4"/>
        <v>0</v>
      </c>
      <c r="CV7" s="80">
        <f t="shared" si="4"/>
        <v>0</v>
      </c>
      <c r="CW7" s="80">
        <f t="shared" si="4"/>
        <v>0</v>
      </c>
      <c r="CX7" s="80">
        <f t="shared" si="4"/>
        <v>0</v>
      </c>
      <c r="CY7" s="80">
        <f t="shared" si="4"/>
        <v>0</v>
      </c>
      <c r="CZ7" s="80">
        <f t="shared" si="4"/>
        <v>0</v>
      </c>
      <c r="DA7" s="15"/>
    </row>
    <row r="8" spans="2:105" s="12" customFormat="1" ht="23" customHeight="1" x14ac:dyDescent="0.2">
      <c r="B8" s="42" t="s">
        <v>2</v>
      </c>
      <c r="C8" s="43"/>
      <c r="D8" s="43"/>
      <c r="E8" s="43"/>
      <c r="F8" s="43"/>
      <c r="G8" s="43"/>
      <c r="H8" s="43"/>
      <c r="I8" s="43">
        <v>0.33333333333333331</v>
      </c>
      <c r="J8" s="43">
        <v>0.33333333333333331</v>
      </c>
      <c r="K8" s="43">
        <v>0.33333333333333331</v>
      </c>
      <c r="L8" s="43">
        <v>0.33333333333333331</v>
      </c>
      <c r="M8" s="43">
        <v>0.33333333333333331</v>
      </c>
      <c r="N8" s="43">
        <v>0.33333333333333331</v>
      </c>
      <c r="O8" s="43">
        <v>0.33333333333333331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J8" s="80">
        <f>VLOOKUP(B8, Employees[], 2, FALSE)</f>
        <v>16</v>
      </c>
      <c r="AK8" s="80">
        <f>IF(ISNA(AJ8), 0, AJ8)</f>
        <v>16</v>
      </c>
      <c r="AL8" s="34"/>
      <c r="BR8" s="15"/>
    </row>
    <row r="9" spans="2:105" s="12" customFormat="1" ht="23" customHeight="1" x14ac:dyDescent="0.2">
      <c r="B9" s="77" t="str">
        <f>CONCATENATE("£", AK8, " / hr")</f>
        <v>£16 / hr</v>
      </c>
      <c r="C9" s="45"/>
      <c r="D9" s="45"/>
      <c r="E9" s="45"/>
      <c r="F9" s="45"/>
      <c r="G9" s="45"/>
      <c r="H9" s="45"/>
      <c r="I9" s="45">
        <v>0.66666666666666663</v>
      </c>
      <c r="J9" s="45">
        <v>0.66666666666666663</v>
      </c>
      <c r="K9" s="45">
        <v>0.66666666666666663</v>
      </c>
      <c r="L9" s="45">
        <v>0.66666666666666663</v>
      </c>
      <c r="M9" s="45">
        <v>0.66666666666666663</v>
      </c>
      <c r="N9" s="45">
        <v>0.66666666666666663</v>
      </c>
      <c r="O9" s="45">
        <v>0.66666666666666663</v>
      </c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K9" s="13"/>
      <c r="AL9" s="33"/>
      <c r="AM9" s="38">
        <f t="shared" ref="AM9:BQ9" si="5">IF(AND(C9&lt;&gt;"", C8&lt;&gt;""), IF(C9&lt;C8, C9+24, C9)-C8, 0)</f>
        <v>0</v>
      </c>
      <c r="AN9" s="38">
        <f t="shared" si="5"/>
        <v>0</v>
      </c>
      <c r="AO9" s="38">
        <f t="shared" si="5"/>
        <v>0</v>
      </c>
      <c r="AP9" s="38">
        <f t="shared" si="5"/>
        <v>0</v>
      </c>
      <c r="AQ9" s="38">
        <f t="shared" si="5"/>
        <v>0</v>
      </c>
      <c r="AR9" s="38">
        <f t="shared" si="5"/>
        <v>0</v>
      </c>
      <c r="AS9" s="38">
        <f t="shared" si="5"/>
        <v>0.33333333333333331</v>
      </c>
      <c r="AT9" s="38">
        <f t="shared" si="5"/>
        <v>0.33333333333333331</v>
      </c>
      <c r="AU9" s="38">
        <f t="shared" si="5"/>
        <v>0.33333333333333331</v>
      </c>
      <c r="AV9" s="38">
        <f t="shared" si="5"/>
        <v>0.33333333333333331</v>
      </c>
      <c r="AW9" s="38">
        <f t="shared" si="5"/>
        <v>0.33333333333333331</v>
      </c>
      <c r="AX9" s="38">
        <f t="shared" si="5"/>
        <v>0.33333333333333331</v>
      </c>
      <c r="AY9" s="38">
        <f t="shared" si="5"/>
        <v>0.33333333333333331</v>
      </c>
      <c r="AZ9" s="38">
        <f t="shared" si="5"/>
        <v>0</v>
      </c>
      <c r="BA9" s="38">
        <f t="shared" si="5"/>
        <v>0</v>
      </c>
      <c r="BB9" s="38">
        <f t="shared" si="5"/>
        <v>0</v>
      </c>
      <c r="BC9" s="38">
        <f t="shared" si="5"/>
        <v>0</v>
      </c>
      <c r="BD9" s="38">
        <f t="shared" si="5"/>
        <v>0</v>
      </c>
      <c r="BE9" s="38">
        <f t="shared" si="5"/>
        <v>0</v>
      </c>
      <c r="BF9" s="38">
        <f t="shared" si="5"/>
        <v>0</v>
      </c>
      <c r="BG9" s="38">
        <f t="shared" si="5"/>
        <v>0</v>
      </c>
      <c r="BH9" s="38">
        <f t="shared" si="5"/>
        <v>0</v>
      </c>
      <c r="BI9" s="38">
        <f t="shared" si="5"/>
        <v>0</v>
      </c>
      <c r="BJ9" s="38">
        <f t="shared" si="5"/>
        <v>0</v>
      </c>
      <c r="BK9" s="38">
        <f t="shared" si="5"/>
        <v>0</v>
      </c>
      <c r="BL9" s="38">
        <f t="shared" si="5"/>
        <v>0</v>
      </c>
      <c r="BM9" s="38">
        <f t="shared" si="5"/>
        <v>0</v>
      </c>
      <c r="BN9" s="38">
        <f t="shared" si="5"/>
        <v>0</v>
      </c>
      <c r="BO9" s="38">
        <f t="shared" si="5"/>
        <v>0</v>
      </c>
      <c r="BP9" s="38">
        <f t="shared" si="5"/>
        <v>0</v>
      </c>
      <c r="BQ9" s="38">
        <f t="shared" si="5"/>
        <v>0</v>
      </c>
      <c r="BR9" s="15">
        <f t="shared" ref="BR9:BR33" si="6">SUM(AM9:BQ9)</f>
        <v>2.333333333333333</v>
      </c>
    </row>
    <row r="10" spans="2:105" s="16" customFormat="1" ht="23" customHeight="1" x14ac:dyDescent="0.2">
      <c r="B10" s="47" t="str">
        <f xml:space="preserve"> IF(BR9=0, "",_xlfn.CONCAT("Total: ",TEXT(BR9, "[h]:mm")))</f>
        <v>Total: 56:00</v>
      </c>
      <c r="C10" s="48"/>
      <c r="D10" s="48"/>
      <c r="E10" s="48"/>
      <c r="F10" s="48"/>
      <c r="G10" s="48"/>
      <c r="H10" s="48"/>
      <c r="I10" s="48" t="s">
        <v>36</v>
      </c>
      <c r="J10" s="48" t="s">
        <v>36</v>
      </c>
      <c r="K10" s="48" t="s">
        <v>36</v>
      </c>
      <c r="L10" s="48" t="s">
        <v>36</v>
      </c>
      <c r="M10" s="48" t="s">
        <v>36</v>
      </c>
      <c r="N10" s="48" t="s">
        <v>36</v>
      </c>
      <c r="O10" s="48" t="s">
        <v>36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17"/>
      <c r="AI10" s="17"/>
      <c r="AJ10" s="17"/>
      <c r="AK10" s="17"/>
      <c r="AL10" s="33"/>
      <c r="BV10" s="80">
        <f t="shared" ref="BV10:CZ10" si="7">AM9*$AK8*24</f>
        <v>0</v>
      </c>
      <c r="BW10" s="80">
        <f t="shared" si="7"/>
        <v>0</v>
      </c>
      <c r="BX10" s="80">
        <f t="shared" si="7"/>
        <v>0</v>
      </c>
      <c r="BY10" s="80">
        <f t="shared" si="7"/>
        <v>0</v>
      </c>
      <c r="BZ10" s="80">
        <f t="shared" si="7"/>
        <v>0</v>
      </c>
      <c r="CA10" s="80">
        <f t="shared" si="7"/>
        <v>0</v>
      </c>
      <c r="CB10" s="80">
        <f t="shared" si="7"/>
        <v>128</v>
      </c>
      <c r="CC10" s="80">
        <f t="shared" si="7"/>
        <v>128</v>
      </c>
      <c r="CD10" s="80">
        <f t="shared" si="7"/>
        <v>128</v>
      </c>
      <c r="CE10" s="80">
        <f t="shared" si="7"/>
        <v>128</v>
      </c>
      <c r="CF10" s="80">
        <f t="shared" si="7"/>
        <v>128</v>
      </c>
      <c r="CG10" s="80">
        <f t="shared" si="7"/>
        <v>128</v>
      </c>
      <c r="CH10" s="80">
        <f t="shared" si="7"/>
        <v>128</v>
      </c>
      <c r="CI10" s="80">
        <f t="shared" si="7"/>
        <v>0</v>
      </c>
      <c r="CJ10" s="80">
        <f t="shared" si="7"/>
        <v>0</v>
      </c>
      <c r="CK10" s="80">
        <f t="shared" si="7"/>
        <v>0</v>
      </c>
      <c r="CL10" s="80">
        <f t="shared" si="7"/>
        <v>0</v>
      </c>
      <c r="CM10" s="80">
        <f t="shared" si="7"/>
        <v>0</v>
      </c>
      <c r="CN10" s="80">
        <f t="shared" si="7"/>
        <v>0</v>
      </c>
      <c r="CO10" s="80">
        <f t="shared" si="7"/>
        <v>0</v>
      </c>
      <c r="CP10" s="80">
        <f t="shared" si="7"/>
        <v>0</v>
      </c>
      <c r="CQ10" s="80">
        <f t="shared" si="7"/>
        <v>0</v>
      </c>
      <c r="CR10" s="80">
        <f t="shared" si="7"/>
        <v>0</v>
      </c>
      <c r="CS10" s="80">
        <f t="shared" si="7"/>
        <v>0</v>
      </c>
      <c r="CT10" s="80">
        <f t="shared" si="7"/>
        <v>0</v>
      </c>
      <c r="CU10" s="80">
        <f t="shared" si="7"/>
        <v>0</v>
      </c>
      <c r="CV10" s="80">
        <f t="shared" si="7"/>
        <v>0</v>
      </c>
      <c r="CW10" s="80">
        <f t="shared" si="7"/>
        <v>0</v>
      </c>
      <c r="CX10" s="80">
        <f t="shared" si="7"/>
        <v>0</v>
      </c>
      <c r="CY10" s="80">
        <f t="shared" si="7"/>
        <v>0</v>
      </c>
      <c r="CZ10" s="80">
        <f t="shared" si="7"/>
        <v>0</v>
      </c>
      <c r="DA10" s="15"/>
    </row>
    <row r="11" spans="2:105" s="12" customFormat="1" ht="23" customHeight="1" x14ac:dyDescent="0.2">
      <c r="B11" s="42" t="s">
        <v>3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>
        <v>0.41666666666666669</v>
      </c>
      <c r="S11" s="50">
        <v>0.41666666666666669</v>
      </c>
      <c r="T11" s="50">
        <v>0.41666666666666669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13"/>
      <c r="AI11" s="13"/>
      <c r="AJ11" s="80">
        <f>VLOOKUP(B11, Employees[], 2, FALSE)</f>
        <v>18</v>
      </c>
      <c r="AK11" s="80">
        <f>IF(ISNA(AJ11), 0, AJ11)</f>
        <v>18</v>
      </c>
      <c r="AL11" s="34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</row>
    <row r="12" spans="2:105" s="12" customFormat="1" ht="23" customHeight="1" x14ac:dyDescent="0.2">
      <c r="B12" s="77" t="str">
        <f>CONCATENATE("£", AK11, " / hr")</f>
        <v>£18 / hr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>
        <v>0.58333333333333337</v>
      </c>
      <c r="S12" s="45">
        <v>0.58333333333333337</v>
      </c>
      <c r="T12" s="45">
        <v>0.58333333333333337</v>
      </c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13"/>
      <c r="AI12" s="13"/>
      <c r="AJ12" s="13"/>
      <c r="AK12" s="14"/>
      <c r="AL12" s="33"/>
      <c r="AM12" s="38">
        <f t="shared" ref="AM12:BQ12" si="8">IF(AND(C12&lt;&gt;"", C11&lt;&gt;""), IF(C12&lt;C11, C12+24, C12)-C11, 0)</f>
        <v>0</v>
      </c>
      <c r="AN12" s="38">
        <f t="shared" si="8"/>
        <v>0</v>
      </c>
      <c r="AO12" s="38">
        <f t="shared" si="8"/>
        <v>0</v>
      </c>
      <c r="AP12" s="38">
        <f t="shared" si="8"/>
        <v>0</v>
      </c>
      <c r="AQ12" s="38">
        <f t="shared" si="8"/>
        <v>0</v>
      </c>
      <c r="AR12" s="38">
        <f t="shared" si="8"/>
        <v>0</v>
      </c>
      <c r="AS12" s="38">
        <f t="shared" si="8"/>
        <v>0</v>
      </c>
      <c r="AT12" s="38">
        <f t="shared" si="8"/>
        <v>0</v>
      </c>
      <c r="AU12" s="38">
        <f t="shared" si="8"/>
        <v>0</v>
      </c>
      <c r="AV12" s="38">
        <f t="shared" si="8"/>
        <v>0</v>
      </c>
      <c r="AW12" s="38">
        <f t="shared" si="8"/>
        <v>0</v>
      </c>
      <c r="AX12" s="38">
        <f t="shared" si="8"/>
        <v>0</v>
      </c>
      <c r="AY12" s="38">
        <f t="shared" si="8"/>
        <v>0</v>
      </c>
      <c r="AZ12" s="38">
        <f t="shared" si="8"/>
        <v>0</v>
      </c>
      <c r="BA12" s="38">
        <f t="shared" si="8"/>
        <v>0</v>
      </c>
      <c r="BB12" s="38">
        <f t="shared" si="8"/>
        <v>0.16666666666666669</v>
      </c>
      <c r="BC12" s="38">
        <f t="shared" si="8"/>
        <v>0.16666666666666669</v>
      </c>
      <c r="BD12" s="38">
        <f t="shared" si="8"/>
        <v>0.16666666666666669</v>
      </c>
      <c r="BE12" s="38">
        <f t="shared" si="8"/>
        <v>0</v>
      </c>
      <c r="BF12" s="38">
        <f t="shared" si="8"/>
        <v>0</v>
      </c>
      <c r="BG12" s="38">
        <f t="shared" si="8"/>
        <v>0</v>
      </c>
      <c r="BH12" s="38">
        <f t="shared" si="8"/>
        <v>0</v>
      </c>
      <c r="BI12" s="38">
        <f t="shared" si="8"/>
        <v>0</v>
      </c>
      <c r="BJ12" s="38">
        <f t="shared" si="8"/>
        <v>0</v>
      </c>
      <c r="BK12" s="38">
        <f t="shared" si="8"/>
        <v>0</v>
      </c>
      <c r="BL12" s="38">
        <f t="shared" si="8"/>
        <v>0</v>
      </c>
      <c r="BM12" s="38">
        <f t="shared" si="8"/>
        <v>0</v>
      </c>
      <c r="BN12" s="38">
        <f t="shared" si="8"/>
        <v>0</v>
      </c>
      <c r="BO12" s="38">
        <f t="shared" si="8"/>
        <v>0</v>
      </c>
      <c r="BP12" s="38">
        <f t="shared" si="8"/>
        <v>0</v>
      </c>
      <c r="BQ12" s="38">
        <f t="shared" si="8"/>
        <v>0</v>
      </c>
      <c r="BR12" s="15">
        <f t="shared" si="6"/>
        <v>0.5</v>
      </c>
    </row>
    <row r="13" spans="2:105" s="16" customFormat="1" ht="23" customHeight="1" x14ac:dyDescent="0.2">
      <c r="B13" s="47" t="str">
        <f xml:space="preserve"> IF(BR12=0, "",_xlfn.CONCAT("Total: ",TEXT(BR12, "[h]:mm")))</f>
        <v>Total: 12:00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13</v>
      </c>
      <c r="S13" s="48" t="s">
        <v>13</v>
      </c>
      <c r="T13" s="48" t="s">
        <v>13</v>
      </c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17"/>
      <c r="AI13" s="17"/>
      <c r="AJ13" s="17"/>
      <c r="AK13" s="17"/>
      <c r="AL13" s="33"/>
      <c r="BV13" s="80">
        <f t="shared" ref="BV13:CZ13" si="9">AM12*$AK11*24</f>
        <v>0</v>
      </c>
      <c r="BW13" s="80">
        <f t="shared" si="9"/>
        <v>0</v>
      </c>
      <c r="BX13" s="80">
        <f t="shared" si="9"/>
        <v>0</v>
      </c>
      <c r="BY13" s="80">
        <f t="shared" si="9"/>
        <v>0</v>
      </c>
      <c r="BZ13" s="80">
        <f t="shared" si="9"/>
        <v>0</v>
      </c>
      <c r="CA13" s="80">
        <f t="shared" si="9"/>
        <v>0</v>
      </c>
      <c r="CB13" s="80">
        <f t="shared" si="9"/>
        <v>0</v>
      </c>
      <c r="CC13" s="80">
        <f t="shared" si="9"/>
        <v>0</v>
      </c>
      <c r="CD13" s="80">
        <f t="shared" si="9"/>
        <v>0</v>
      </c>
      <c r="CE13" s="80">
        <f t="shared" si="9"/>
        <v>0</v>
      </c>
      <c r="CF13" s="80">
        <f t="shared" si="9"/>
        <v>0</v>
      </c>
      <c r="CG13" s="80">
        <f t="shared" si="9"/>
        <v>0</v>
      </c>
      <c r="CH13" s="80">
        <f t="shared" si="9"/>
        <v>0</v>
      </c>
      <c r="CI13" s="80">
        <f t="shared" si="9"/>
        <v>0</v>
      </c>
      <c r="CJ13" s="80">
        <f t="shared" si="9"/>
        <v>0</v>
      </c>
      <c r="CK13" s="80">
        <f t="shared" si="9"/>
        <v>72.000000000000014</v>
      </c>
      <c r="CL13" s="80">
        <f t="shared" si="9"/>
        <v>72.000000000000014</v>
      </c>
      <c r="CM13" s="80">
        <f t="shared" si="9"/>
        <v>72.000000000000014</v>
      </c>
      <c r="CN13" s="80">
        <f t="shared" si="9"/>
        <v>0</v>
      </c>
      <c r="CO13" s="80">
        <f t="shared" si="9"/>
        <v>0</v>
      </c>
      <c r="CP13" s="80">
        <f t="shared" si="9"/>
        <v>0</v>
      </c>
      <c r="CQ13" s="80">
        <f t="shared" si="9"/>
        <v>0</v>
      </c>
      <c r="CR13" s="80">
        <f t="shared" si="9"/>
        <v>0</v>
      </c>
      <c r="CS13" s="80">
        <f t="shared" si="9"/>
        <v>0</v>
      </c>
      <c r="CT13" s="80">
        <f t="shared" si="9"/>
        <v>0</v>
      </c>
      <c r="CU13" s="80">
        <f t="shared" si="9"/>
        <v>0</v>
      </c>
      <c r="CV13" s="80">
        <f t="shared" si="9"/>
        <v>0</v>
      </c>
      <c r="CW13" s="80">
        <f t="shared" si="9"/>
        <v>0</v>
      </c>
      <c r="CX13" s="80">
        <f t="shared" si="9"/>
        <v>0</v>
      </c>
      <c r="CY13" s="80">
        <f t="shared" si="9"/>
        <v>0</v>
      </c>
      <c r="CZ13" s="80">
        <f t="shared" si="9"/>
        <v>0</v>
      </c>
      <c r="DA13" s="15"/>
    </row>
    <row r="14" spans="2:105" s="12" customFormat="1" ht="23" customHeight="1" x14ac:dyDescent="0.2">
      <c r="B14" s="42" t="s">
        <v>4</v>
      </c>
      <c r="C14" s="50"/>
      <c r="D14" s="50">
        <v>0.5</v>
      </c>
      <c r="E14" s="50">
        <v>0.5</v>
      </c>
      <c r="F14" s="50">
        <v>0.5</v>
      </c>
      <c r="G14" s="50">
        <v>0.5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3"/>
      <c r="AI14" s="13"/>
      <c r="AJ14" s="80">
        <f>VLOOKUP(B14, Employees[], 2, FALSE)</f>
        <v>20</v>
      </c>
      <c r="AK14" s="80">
        <f>IF(ISNA(AJ14), 0, AJ14)</f>
        <v>20</v>
      </c>
      <c r="AL14" s="34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</row>
    <row r="15" spans="2:105" s="12" customFormat="1" ht="23" customHeight="1" x14ac:dyDescent="0.2">
      <c r="B15" s="77" t="str">
        <f>CONCATENATE("£", AK14, " / hr")</f>
        <v>£20 / hr</v>
      </c>
      <c r="C15" s="45"/>
      <c r="D15" s="45">
        <v>0.66666666666666663</v>
      </c>
      <c r="E15" s="45">
        <v>0.66666666666666663</v>
      </c>
      <c r="F15" s="45">
        <v>0.66666666666666663</v>
      </c>
      <c r="G15" s="45">
        <v>0.66666666666666663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13"/>
      <c r="AI15" s="13"/>
      <c r="AJ15" s="13"/>
      <c r="AK15" s="14"/>
      <c r="AL15" s="33"/>
      <c r="AM15" s="38">
        <f t="shared" ref="AM15:BQ15" si="10">IF(AND(C15&lt;&gt;"", C14&lt;&gt;""), IF(C15&lt;C14, C15+24, C15)-C14, 0)</f>
        <v>0</v>
      </c>
      <c r="AN15" s="38">
        <f t="shared" si="10"/>
        <v>0.16666666666666663</v>
      </c>
      <c r="AO15" s="38">
        <f t="shared" si="10"/>
        <v>0.16666666666666663</v>
      </c>
      <c r="AP15" s="38">
        <f t="shared" si="10"/>
        <v>0.16666666666666663</v>
      </c>
      <c r="AQ15" s="38">
        <f t="shared" si="10"/>
        <v>0.16666666666666663</v>
      </c>
      <c r="AR15" s="38">
        <f t="shared" si="10"/>
        <v>0</v>
      </c>
      <c r="AS15" s="38">
        <f t="shared" si="10"/>
        <v>0</v>
      </c>
      <c r="AT15" s="38">
        <f t="shared" si="10"/>
        <v>0</v>
      </c>
      <c r="AU15" s="38">
        <f t="shared" si="10"/>
        <v>0</v>
      </c>
      <c r="AV15" s="38">
        <f t="shared" si="10"/>
        <v>0</v>
      </c>
      <c r="AW15" s="38">
        <f t="shared" si="10"/>
        <v>0</v>
      </c>
      <c r="AX15" s="38">
        <f t="shared" si="10"/>
        <v>0</v>
      </c>
      <c r="AY15" s="38">
        <f t="shared" si="10"/>
        <v>0</v>
      </c>
      <c r="AZ15" s="38">
        <f t="shared" si="10"/>
        <v>0</v>
      </c>
      <c r="BA15" s="38">
        <f t="shared" si="10"/>
        <v>0</v>
      </c>
      <c r="BB15" s="38">
        <f t="shared" si="10"/>
        <v>0</v>
      </c>
      <c r="BC15" s="38">
        <f t="shared" si="10"/>
        <v>0</v>
      </c>
      <c r="BD15" s="38">
        <f t="shared" si="10"/>
        <v>0</v>
      </c>
      <c r="BE15" s="38">
        <f t="shared" si="10"/>
        <v>0</v>
      </c>
      <c r="BF15" s="38">
        <f t="shared" si="10"/>
        <v>0</v>
      </c>
      <c r="BG15" s="38">
        <f t="shared" si="10"/>
        <v>0</v>
      </c>
      <c r="BH15" s="38">
        <f t="shared" si="10"/>
        <v>0</v>
      </c>
      <c r="BI15" s="38">
        <f t="shared" si="10"/>
        <v>0</v>
      </c>
      <c r="BJ15" s="38">
        <f t="shared" si="10"/>
        <v>0</v>
      </c>
      <c r="BK15" s="38">
        <f t="shared" si="10"/>
        <v>0</v>
      </c>
      <c r="BL15" s="38">
        <f t="shared" si="10"/>
        <v>0</v>
      </c>
      <c r="BM15" s="38">
        <f t="shared" si="10"/>
        <v>0</v>
      </c>
      <c r="BN15" s="38">
        <f t="shared" si="10"/>
        <v>0</v>
      </c>
      <c r="BO15" s="38">
        <f t="shared" si="10"/>
        <v>0</v>
      </c>
      <c r="BP15" s="38">
        <f t="shared" si="10"/>
        <v>0</v>
      </c>
      <c r="BQ15" s="38">
        <f t="shared" si="10"/>
        <v>0</v>
      </c>
      <c r="BR15" s="15">
        <f t="shared" si="6"/>
        <v>0.66666666666666652</v>
      </c>
    </row>
    <row r="16" spans="2:105" s="16" customFormat="1" ht="23" customHeight="1" x14ac:dyDescent="0.2">
      <c r="B16" s="47" t="str">
        <f xml:space="preserve"> IF(BR15=0, "",_xlfn.CONCAT("Total: ",TEXT(BR15, "[h]:mm")))</f>
        <v>Total: 16:00</v>
      </c>
      <c r="C16" s="48"/>
      <c r="D16" s="48" t="s">
        <v>13</v>
      </c>
      <c r="E16" s="48" t="s">
        <v>13</v>
      </c>
      <c r="F16" s="48" t="s">
        <v>13</v>
      </c>
      <c r="G16" s="48" t="s">
        <v>13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17"/>
      <c r="AI16" s="17"/>
      <c r="AJ16" s="17"/>
      <c r="AK16" s="17"/>
      <c r="AL16" s="33"/>
      <c r="BV16" s="80">
        <f t="shared" ref="BV16:CZ16" si="11">AM15*$AK14*24</f>
        <v>0</v>
      </c>
      <c r="BW16" s="80">
        <f t="shared" si="11"/>
        <v>79.999999999999986</v>
      </c>
      <c r="BX16" s="80">
        <f t="shared" si="11"/>
        <v>79.999999999999986</v>
      </c>
      <c r="BY16" s="80">
        <f t="shared" si="11"/>
        <v>79.999999999999986</v>
      </c>
      <c r="BZ16" s="80">
        <f t="shared" si="11"/>
        <v>79.999999999999986</v>
      </c>
      <c r="CA16" s="80">
        <f t="shared" si="11"/>
        <v>0</v>
      </c>
      <c r="CB16" s="80">
        <f t="shared" si="11"/>
        <v>0</v>
      </c>
      <c r="CC16" s="80">
        <f t="shared" si="11"/>
        <v>0</v>
      </c>
      <c r="CD16" s="80">
        <f t="shared" si="11"/>
        <v>0</v>
      </c>
      <c r="CE16" s="80">
        <f t="shared" si="11"/>
        <v>0</v>
      </c>
      <c r="CF16" s="80">
        <f t="shared" si="11"/>
        <v>0</v>
      </c>
      <c r="CG16" s="80">
        <f t="shared" si="11"/>
        <v>0</v>
      </c>
      <c r="CH16" s="80">
        <f t="shared" si="11"/>
        <v>0</v>
      </c>
      <c r="CI16" s="80">
        <f t="shared" si="11"/>
        <v>0</v>
      </c>
      <c r="CJ16" s="80">
        <f t="shared" si="11"/>
        <v>0</v>
      </c>
      <c r="CK16" s="80">
        <f t="shared" si="11"/>
        <v>0</v>
      </c>
      <c r="CL16" s="80">
        <f t="shared" si="11"/>
        <v>0</v>
      </c>
      <c r="CM16" s="80">
        <f t="shared" si="11"/>
        <v>0</v>
      </c>
      <c r="CN16" s="80">
        <f t="shared" si="11"/>
        <v>0</v>
      </c>
      <c r="CO16" s="80">
        <f t="shared" si="11"/>
        <v>0</v>
      </c>
      <c r="CP16" s="80">
        <f t="shared" si="11"/>
        <v>0</v>
      </c>
      <c r="CQ16" s="80">
        <f t="shared" si="11"/>
        <v>0</v>
      </c>
      <c r="CR16" s="80">
        <f t="shared" si="11"/>
        <v>0</v>
      </c>
      <c r="CS16" s="80">
        <f t="shared" si="11"/>
        <v>0</v>
      </c>
      <c r="CT16" s="80">
        <f t="shared" si="11"/>
        <v>0</v>
      </c>
      <c r="CU16" s="80">
        <f t="shared" si="11"/>
        <v>0</v>
      </c>
      <c r="CV16" s="80">
        <f t="shared" si="11"/>
        <v>0</v>
      </c>
      <c r="CW16" s="80">
        <f t="shared" si="11"/>
        <v>0</v>
      </c>
      <c r="CX16" s="80">
        <f t="shared" si="11"/>
        <v>0</v>
      </c>
      <c r="CY16" s="80">
        <f t="shared" si="11"/>
        <v>0</v>
      </c>
      <c r="CZ16" s="80">
        <f t="shared" si="11"/>
        <v>0</v>
      </c>
      <c r="DA16" s="15"/>
    </row>
    <row r="17" spans="2:105" s="12" customFormat="1" ht="23" customHeight="1" x14ac:dyDescent="0.2">
      <c r="B17" s="51" t="s">
        <v>5</v>
      </c>
      <c r="C17" s="50"/>
      <c r="D17" s="50"/>
      <c r="E17" s="50"/>
      <c r="F17" s="50"/>
      <c r="G17" s="50"/>
      <c r="H17" s="50"/>
      <c r="I17" s="50"/>
      <c r="J17" s="50"/>
      <c r="K17" s="50"/>
      <c r="L17" s="50">
        <v>0.41666666666666669</v>
      </c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13"/>
      <c r="AI17" s="13"/>
      <c r="AJ17" s="80">
        <f>VLOOKUP(B17, Employees[], 2, FALSE)</f>
        <v>20</v>
      </c>
      <c r="AK17" s="80">
        <f>IF(ISNA(AJ17), 0, AJ17)</f>
        <v>20</v>
      </c>
      <c r="AL17" s="34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</row>
    <row r="18" spans="2:105" s="12" customFormat="1" ht="23" customHeight="1" x14ac:dyDescent="0.2">
      <c r="B18" s="77" t="str">
        <f>CONCATENATE("£", AK17, " / hr")</f>
        <v>£20 / hr</v>
      </c>
      <c r="C18" s="45"/>
      <c r="D18" s="45"/>
      <c r="E18" s="45"/>
      <c r="F18" s="45"/>
      <c r="G18" s="45"/>
      <c r="H18" s="45"/>
      <c r="I18" s="45"/>
      <c r="J18" s="45"/>
      <c r="K18" s="45"/>
      <c r="L18" s="45">
        <v>0.66666666666666663</v>
      </c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13"/>
      <c r="AI18" s="13"/>
      <c r="AJ18" s="13"/>
      <c r="AK18" s="14"/>
      <c r="AL18" s="33"/>
      <c r="AM18" s="38">
        <f t="shared" ref="AM18:BQ18" si="12">IF(AND(C18&lt;&gt;"", C17&lt;&gt;""), IF(C18&lt;C17, C18+24, C18)-C17, 0)</f>
        <v>0</v>
      </c>
      <c r="AN18" s="38">
        <f t="shared" si="12"/>
        <v>0</v>
      </c>
      <c r="AO18" s="38">
        <f t="shared" si="12"/>
        <v>0</v>
      </c>
      <c r="AP18" s="38">
        <f t="shared" si="12"/>
        <v>0</v>
      </c>
      <c r="AQ18" s="38">
        <f t="shared" si="12"/>
        <v>0</v>
      </c>
      <c r="AR18" s="38">
        <f t="shared" si="12"/>
        <v>0</v>
      </c>
      <c r="AS18" s="38">
        <f t="shared" si="12"/>
        <v>0</v>
      </c>
      <c r="AT18" s="38">
        <f t="shared" si="12"/>
        <v>0</v>
      </c>
      <c r="AU18" s="38">
        <f t="shared" si="12"/>
        <v>0</v>
      </c>
      <c r="AV18" s="38">
        <f t="shared" si="12"/>
        <v>0.24999999999999994</v>
      </c>
      <c r="AW18" s="38">
        <f t="shared" si="12"/>
        <v>0</v>
      </c>
      <c r="AX18" s="38">
        <f t="shared" si="12"/>
        <v>0</v>
      </c>
      <c r="AY18" s="38">
        <f t="shared" si="12"/>
        <v>0</v>
      </c>
      <c r="AZ18" s="38">
        <f t="shared" si="12"/>
        <v>0</v>
      </c>
      <c r="BA18" s="38">
        <f t="shared" si="12"/>
        <v>0</v>
      </c>
      <c r="BB18" s="38">
        <f t="shared" si="12"/>
        <v>0</v>
      </c>
      <c r="BC18" s="38">
        <f t="shared" si="12"/>
        <v>0</v>
      </c>
      <c r="BD18" s="38">
        <f t="shared" si="12"/>
        <v>0</v>
      </c>
      <c r="BE18" s="38">
        <f t="shared" si="12"/>
        <v>0</v>
      </c>
      <c r="BF18" s="38">
        <f t="shared" si="12"/>
        <v>0</v>
      </c>
      <c r="BG18" s="38">
        <f t="shared" si="12"/>
        <v>0</v>
      </c>
      <c r="BH18" s="38">
        <f t="shared" si="12"/>
        <v>0</v>
      </c>
      <c r="BI18" s="38">
        <f t="shared" si="12"/>
        <v>0</v>
      </c>
      <c r="BJ18" s="38">
        <f t="shared" si="12"/>
        <v>0</v>
      </c>
      <c r="BK18" s="38">
        <f t="shared" si="12"/>
        <v>0</v>
      </c>
      <c r="BL18" s="38">
        <f t="shared" si="12"/>
        <v>0</v>
      </c>
      <c r="BM18" s="38">
        <f t="shared" si="12"/>
        <v>0</v>
      </c>
      <c r="BN18" s="38">
        <f t="shared" si="12"/>
        <v>0</v>
      </c>
      <c r="BO18" s="38">
        <f t="shared" si="12"/>
        <v>0</v>
      </c>
      <c r="BP18" s="38">
        <f t="shared" si="12"/>
        <v>0</v>
      </c>
      <c r="BQ18" s="38">
        <f t="shared" si="12"/>
        <v>0</v>
      </c>
      <c r="BR18" s="15">
        <f t="shared" si="6"/>
        <v>0.24999999999999994</v>
      </c>
    </row>
    <row r="19" spans="2:105" s="16" customFormat="1" ht="23" customHeight="1" x14ac:dyDescent="0.2">
      <c r="B19" s="47" t="str">
        <f xml:space="preserve"> IF(BR18=0, "",_xlfn.CONCAT("Total: ",TEXT(BR18, "[h]:mm")))</f>
        <v>Total: 6:00</v>
      </c>
      <c r="C19" s="48"/>
      <c r="D19" s="48"/>
      <c r="E19" s="48"/>
      <c r="F19" s="48"/>
      <c r="G19" s="48"/>
      <c r="H19" s="48"/>
      <c r="I19" s="48"/>
      <c r="J19" s="48"/>
      <c r="K19" s="48"/>
      <c r="L19" s="48" t="s">
        <v>13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17"/>
      <c r="AI19" s="17"/>
      <c r="AJ19" s="17"/>
      <c r="AK19" s="17"/>
      <c r="AL19" s="33"/>
      <c r="BV19" s="80">
        <f t="shared" ref="BV19:CZ19" si="13">AM18*$AK17*24</f>
        <v>0</v>
      </c>
      <c r="BW19" s="80">
        <f t="shared" si="13"/>
        <v>0</v>
      </c>
      <c r="BX19" s="80">
        <f t="shared" si="13"/>
        <v>0</v>
      </c>
      <c r="BY19" s="80">
        <f t="shared" si="13"/>
        <v>0</v>
      </c>
      <c r="BZ19" s="80">
        <f t="shared" si="13"/>
        <v>0</v>
      </c>
      <c r="CA19" s="80">
        <f t="shared" si="13"/>
        <v>0</v>
      </c>
      <c r="CB19" s="80">
        <f t="shared" si="13"/>
        <v>0</v>
      </c>
      <c r="CC19" s="80">
        <f t="shared" si="13"/>
        <v>0</v>
      </c>
      <c r="CD19" s="80">
        <f t="shared" si="13"/>
        <v>0</v>
      </c>
      <c r="CE19" s="80">
        <f t="shared" si="13"/>
        <v>119.99999999999997</v>
      </c>
      <c r="CF19" s="80">
        <f t="shared" si="13"/>
        <v>0</v>
      </c>
      <c r="CG19" s="80">
        <f t="shared" si="13"/>
        <v>0</v>
      </c>
      <c r="CH19" s="80">
        <f t="shared" si="13"/>
        <v>0</v>
      </c>
      <c r="CI19" s="80">
        <f t="shared" si="13"/>
        <v>0</v>
      </c>
      <c r="CJ19" s="80">
        <f t="shared" si="13"/>
        <v>0</v>
      </c>
      <c r="CK19" s="80">
        <f t="shared" si="13"/>
        <v>0</v>
      </c>
      <c r="CL19" s="80">
        <f t="shared" si="13"/>
        <v>0</v>
      </c>
      <c r="CM19" s="80">
        <f t="shared" si="13"/>
        <v>0</v>
      </c>
      <c r="CN19" s="80">
        <f t="shared" si="13"/>
        <v>0</v>
      </c>
      <c r="CO19" s="80">
        <f t="shared" si="13"/>
        <v>0</v>
      </c>
      <c r="CP19" s="80">
        <f t="shared" si="13"/>
        <v>0</v>
      </c>
      <c r="CQ19" s="80">
        <f t="shared" si="13"/>
        <v>0</v>
      </c>
      <c r="CR19" s="80">
        <f t="shared" si="13"/>
        <v>0</v>
      </c>
      <c r="CS19" s="80">
        <f t="shared" si="13"/>
        <v>0</v>
      </c>
      <c r="CT19" s="80">
        <f t="shared" si="13"/>
        <v>0</v>
      </c>
      <c r="CU19" s="80">
        <f t="shared" si="13"/>
        <v>0</v>
      </c>
      <c r="CV19" s="80">
        <f t="shared" si="13"/>
        <v>0</v>
      </c>
      <c r="CW19" s="80">
        <f t="shared" si="13"/>
        <v>0</v>
      </c>
      <c r="CX19" s="80">
        <f t="shared" si="13"/>
        <v>0</v>
      </c>
      <c r="CY19" s="80">
        <f t="shared" si="13"/>
        <v>0</v>
      </c>
      <c r="CZ19" s="80">
        <f t="shared" si="13"/>
        <v>0</v>
      </c>
      <c r="DA19" s="15"/>
    </row>
    <row r="20" spans="2:105" s="12" customFormat="1" ht="23" customHeight="1" x14ac:dyDescent="0.2">
      <c r="B20" s="51" t="s">
        <v>6</v>
      </c>
      <c r="C20" s="50"/>
      <c r="D20" s="50"/>
      <c r="E20" s="50"/>
      <c r="F20" s="50">
        <v>0.33333333333333331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13"/>
      <c r="AI20" s="13"/>
      <c r="AJ20" s="80">
        <f>VLOOKUP(B20, Employees[], 2, FALSE)</f>
        <v>19</v>
      </c>
      <c r="AK20" s="80">
        <f>IF(ISNA(AJ20), 0, AJ20)</f>
        <v>19</v>
      </c>
      <c r="AL20" s="34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</row>
    <row r="21" spans="2:105" s="12" customFormat="1" ht="23" customHeight="1" x14ac:dyDescent="0.2">
      <c r="B21" s="77" t="str">
        <f>CONCATENATE("£", AK20, " / hr")</f>
        <v>£19 / hr</v>
      </c>
      <c r="C21" s="45"/>
      <c r="D21" s="45"/>
      <c r="E21" s="45"/>
      <c r="F21" s="45">
        <v>0.66666666666666663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13"/>
      <c r="AI21" s="13"/>
      <c r="AJ21" s="13"/>
      <c r="AK21" s="14"/>
      <c r="AL21" s="33"/>
      <c r="AM21" s="38">
        <f t="shared" ref="AM21:BQ21" si="14">IF(AND(C21&lt;&gt;"", C20&lt;&gt;""), IF(C21&lt;C20, C21+24, C21)-C20, 0)</f>
        <v>0</v>
      </c>
      <c r="AN21" s="38">
        <f t="shared" si="14"/>
        <v>0</v>
      </c>
      <c r="AO21" s="38">
        <f t="shared" si="14"/>
        <v>0</v>
      </c>
      <c r="AP21" s="38">
        <f t="shared" si="14"/>
        <v>0.33333333333333331</v>
      </c>
      <c r="AQ21" s="38">
        <f t="shared" si="14"/>
        <v>0</v>
      </c>
      <c r="AR21" s="38">
        <f t="shared" si="14"/>
        <v>0</v>
      </c>
      <c r="AS21" s="38">
        <f t="shared" si="14"/>
        <v>0</v>
      </c>
      <c r="AT21" s="38">
        <f t="shared" si="14"/>
        <v>0</v>
      </c>
      <c r="AU21" s="38">
        <f t="shared" si="14"/>
        <v>0</v>
      </c>
      <c r="AV21" s="38">
        <f t="shared" si="14"/>
        <v>0</v>
      </c>
      <c r="AW21" s="38">
        <f t="shared" si="14"/>
        <v>0</v>
      </c>
      <c r="AX21" s="38">
        <f t="shared" si="14"/>
        <v>0</v>
      </c>
      <c r="AY21" s="38">
        <f t="shared" si="14"/>
        <v>0</v>
      </c>
      <c r="AZ21" s="38">
        <f t="shared" si="14"/>
        <v>0</v>
      </c>
      <c r="BA21" s="38">
        <f t="shared" si="14"/>
        <v>0</v>
      </c>
      <c r="BB21" s="38">
        <f t="shared" si="14"/>
        <v>0</v>
      </c>
      <c r="BC21" s="38">
        <f t="shared" si="14"/>
        <v>0</v>
      </c>
      <c r="BD21" s="38">
        <f t="shared" si="14"/>
        <v>0</v>
      </c>
      <c r="BE21" s="38">
        <f t="shared" si="14"/>
        <v>0</v>
      </c>
      <c r="BF21" s="38">
        <f t="shared" si="14"/>
        <v>0</v>
      </c>
      <c r="BG21" s="38">
        <f t="shared" si="14"/>
        <v>0</v>
      </c>
      <c r="BH21" s="38">
        <f t="shared" si="14"/>
        <v>0</v>
      </c>
      <c r="BI21" s="38">
        <f t="shared" si="14"/>
        <v>0</v>
      </c>
      <c r="BJ21" s="38">
        <f t="shared" si="14"/>
        <v>0</v>
      </c>
      <c r="BK21" s="38">
        <f t="shared" si="14"/>
        <v>0</v>
      </c>
      <c r="BL21" s="38">
        <f t="shared" si="14"/>
        <v>0</v>
      </c>
      <c r="BM21" s="38">
        <f t="shared" si="14"/>
        <v>0</v>
      </c>
      <c r="BN21" s="38">
        <f t="shared" si="14"/>
        <v>0</v>
      </c>
      <c r="BO21" s="38">
        <f t="shared" si="14"/>
        <v>0</v>
      </c>
      <c r="BP21" s="38">
        <f t="shared" si="14"/>
        <v>0</v>
      </c>
      <c r="BQ21" s="38">
        <f t="shared" si="14"/>
        <v>0</v>
      </c>
      <c r="BR21" s="15">
        <f t="shared" si="6"/>
        <v>0.33333333333333331</v>
      </c>
    </row>
    <row r="22" spans="2:105" s="16" customFormat="1" ht="23" customHeight="1" x14ac:dyDescent="0.2">
      <c r="B22" s="47" t="str">
        <f xml:space="preserve"> IF(BR21=0, "",_xlfn.CONCAT("Total: ",TEXT(BR21, "[h]:mm")))</f>
        <v>Total: 8:00</v>
      </c>
      <c r="C22" s="48"/>
      <c r="D22" s="48"/>
      <c r="E22" s="48"/>
      <c r="F22" s="48" t="s">
        <v>20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17"/>
      <c r="AI22" s="17"/>
      <c r="AJ22" s="17"/>
      <c r="AK22" s="17"/>
      <c r="AL22" s="33"/>
      <c r="BV22" s="80">
        <f t="shared" ref="BV22:CZ22" si="15">AM21*$AK20*24</f>
        <v>0</v>
      </c>
      <c r="BW22" s="80">
        <f t="shared" si="15"/>
        <v>0</v>
      </c>
      <c r="BX22" s="80">
        <f t="shared" si="15"/>
        <v>0</v>
      </c>
      <c r="BY22" s="80">
        <f t="shared" si="15"/>
        <v>152</v>
      </c>
      <c r="BZ22" s="80">
        <f t="shared" si="15"/>
        <v>0</v>
      </c>
      <c r="CA22" s="80">
        <f t="shared" si="15"/>
        <v>0</v>
      </c>
      <c r="CB22" s="80">
        <f t="shared" si="15"/>
        <v>0</v>
      </c>
      <c r="CC22" s="80">
        <f t="shared" si="15"/>
        <v>0</v>
      </c>
      <c r="CD22" s="80">
        <f t="shared" si="15"/>
        <v>0</v>
      </c>
      <c r="CE22" s="80">
        <f t="shared" si="15"/>
        <v>0</v>
      </c>
      <c r="CF22" s="80">
        <f t="shared" si="15"/>
        <v>0</v>
      </c>
      <c r="CG22" s="80">
        <f t="shared" si="15"/>
        <v>0</v>
      </c>
      <c r="CH22" s="80">
        <f t="shared" si="15"/>
        <v>0</v>
      </c>
      <c r="CI22" s="80">
        <f t="shared" si="15"/>
        <v>0</v>
      </c>
      <c r="CJ22" s="80">
        <f t="shared" si="15"/>
        <v>0</v>
      </c>
      <c r="CK22" s="80">
        <f t="shared" si="15"/>
        <v>0</v>
      </c>
      <c r="CL22" s="80">
        <f t="shared" si="15"/>
        <v>0</v>
      </c>
      <c r="CM22" s="80">
        <f t="shared" si="15"/>
        <v>0</v>
      </c>
      <c r="CN22" s="80">
        <f t="shared" si="15"/>
        <v>0</v>
      </c>
      <c r="CO22" s="80">
        <f t="shared" si="15"/>
        <v>0</v>
      </c>
      <c r="CP22" s="80">
        <f t="shared" si="15"/>
        <v>0</v>
      </c>
      <c r="CQ22" s="80">
        <f t="shared" si="15"/>
        <v>0</v>
      </c>
      <c r="CR22" s="80">
        <f t="shared" si="15"/>
        <v>0</v>
      </c>
      <c r="CS22" s="80">
        <f t="shared" si="15"/>
        <v>0</v>
      </c>
      <c r="CT22" s="80">
        <f t="shared" si="15"/>
        <v>0</v>
      </c>
      <c r="CU22" s="80">
        <f t="shared" si="15"/>
        <v>0</v>
      </c>
      <c r="CV22" s="80">
        <f t="shared" si="15"/>
        <v>0</v>
      </c>
      <c r="CW22" s="80">
        <f t="shared" si="15"/>
        <v>0</v>
      </c>
      <c r="CX22" s="80">
        <f t="shared" si="15"/>
        <v>0</v>
      </c>
      <c r="CY22" s="80">
        <f t="shared" si="15"/>
        <v>0</v>
      </c>
      <c r="CZ22" s="80">
        <f t="shared" si="15"/>
        <v>0</v>
      </c>
      <c r="DA22" s="15"/>
    </row>
    <row r="23" spans="2:105" s="12" customFormat="1" ht="23" customHeight="1" x14ac:dyDescent="0.2">
      <c r="B23" s="51" t="s">
        <v>7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13"/>
      <c r="AI23" s="13"/>
      <c r="AJ23" s="80">
        <f>VLOOKUP(B23, Employees[], 2, FALSE)</f>
        <v>22</v>
      </c>
      <c r="AK23" s="80">
        <f>IF(ISNA(AJ23), 0, AJ23)</f>
        <v>22</v>
      </c>
      <c r="AL23" s="34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</row>
    <row r="24" spans="2:105" s="12" customFormat="1" ht="23" customHeight="1" x14ac:dyDescent="0.2">
      <c r="B24" s="77" t="str">
        <f>CONCATENATE("£", AK23, " / hr")</f>
        <v>£22 / hr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3"/>
      <c r="AI24" s="13"/>
      <c r="AJ24" s="13"/>
      <c r="AK24" s="14"/>
      <c r="AL24" s="33"/>
      <c r="AM24" s="38">
        <f t="shared" ref="AM24:BQ24" si="16">IF(AND(C24&lt;&gt;"", C23&lt;&gt;""), IF(C24&lt;C23, C24+24, C24)-C23, 0)</f>
        <v>0</v>
      </c>
      <c r="AN24" s="38">
        <f t="shared" si="16"/>
        <v>0</v>
      </c>
      <c r="AO24" s="38">
        <f t="shared" si="16"/>
        <v>0</v>
      </c>
      <c r="AP24" s="38">
        <f t="shared" si="16"/>
        <v>0</v>
      </c>
      <c r="AQ24" s="38">
        <f t="shared" si="16"/>
        <v>0</v>
      </c>
      <c r="AR24" s="38">
        <f t="shared" si="16"/>
        <v>0</v>
      </c>
      <c r="AS24" s="38">
        <f t="shared" si="16"/>
        <v>0</v>
      </c>
      <c r="AT24" s="38">
        <f t="shared" si="16"/>
        <v>0</v>
      </c>
      <c r="AU24" s="38">
        <f t="shared" si="16"/>
        <v>0</v>
      </c>
      <c r="AV24" s="38">
        <f t="shared" si="16"/>
        <v>0</v>
      </c>
      <c r="AW24" s="38">
        <f t="shared" si="16"/>
        <v>0</v>
      </c>
      <c r="AX24" s="38">
        <f t="shared" si="16"/>
        <v>0</v>
      </c>
      <c r="AY24" s="38">
        <f t="shared" si="16"/>
        <v>0</v>
      </c>
      <c r="AZ24" s="38">
        <f t="shared" si="16"/>
        <v>0</v>
      </c>
      <c r="BA24" s="38">
        <f t="shared" si="16"/>
        <v>0</v>
      </c>
      <c r="BB24" s="38">
        <f t="shared" si="16"/>
        <v>0</v>
      </c>
      <c r="BC24" s="38">
        <f t="shared" si="16"/>
        <v>0</v>
      </c>
      <c r="BD24" s="38">
        <f t="shared" si="16"/>
        <v>0</v>
      </c>
      <c r="BE24" s="38">
        <f t="shared" si="16"/>
        <v>0</v>
      </c>
      <c r="BF24" s="38">
        <f t="shared" si="16"/>
        <v>0</v>
      </c>
      <c r="BG24" s="38">
        <f t="shared" si="16"/>
        <v>0</v>
      </c>
      <c r="BH24" s="38">
        <f t="shared" si="16"/>
        <v>0</v>
      </c>
      <c r="BI24" s="38">
        <f t="shared" si="16"/>
        <v>0</v>
      </c>
      <c r="BJ24" s="38">
        <f t="shared" si="16"/>
        <v>0</v>
      </c>
      <c r="BK24" s="38">
        <f t="shared" si="16"/>
        <v>0</v>
      </c>
      <c r="BL24" s="38">
        <f t="shared" si="16"/>
        <v>0</v>
      </c>
      <c r="BM24" s="38">
        <f t="shared" si="16"/>
        <v>0</v>
      </c>
      <c r="BN24" s="38">
        <f t="shared" si="16"/>
        <v>0</v>
      </c>
      <c r="BO24" s="38">
        <f t="shared" si="16"/>
        <v>0</v>
      </c>
      <c r="BP24" s="38">
        <f t="shared" si="16"/>
        <v>0</v>
      </c>
      <c r="BQ24" s="38">
        <f t="shared" si="16"/>
        <v>0</v>
      </c>
      <c r="BR24" s="15">
        <f t="shared" si="6"/>
        <v>0</v>
      </c>
    </row>
    <row r="25" spans="2:105" s="16" customFormat="1" ht="23" customHeight="1" x14ac:dyDescent="0.2">
      <c r="B25" s="47" t="str">
        <f xml:space="preserve"> IF(BR24=0, "",_xlfn.CONCAT("Total: ",TEXT(BR24, "[h]:mm")))</f>
        <v/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17"/>
      <c r="AI25" s="17"/>
      <c r="AJ25" s="17"/>
      <c r="AK25" s="17"/>
      <c r="AL25" s="33"/>
      <c r="BV25" s="80">
        <f t="shared" ref="BV25:CZ25" si="17">AM24*$AK23*24</f>
        <v>0</v>
      </c>
      <c r="BW25" s="80">
        <f t="shared" si="17"/>
        <v>0</v>
      </c>
      <c r="BX25" s="80">
        <f t="shared" si="17"/>
        <v>0</v>
      </c>
      <c r="BY25" s="80">
        <f t="shared" si="17"/>
        <v>0</v>
      </c>
      <c r="BZ25" s="80">
        <f t="shared" si="17"/>
        <v>0</v>
      </c>
      <c r="CA25" s="80">
        <f t="shared" si="17"/>
        <v>0</v>
      </c>
      <c r="CB25" s="80">
        <f t="shared" si="17"/>
        <v>0</v>
      </c>
      <c r="CC25" s="80">
        <f t="shared" si="17"/>
        <v>0</v>
      </c>
      <c r="CD25" s="80">
        <f t="shared" si="17"/>
        <v>0</v>
      </c>
      <c r="CE25" s="80">
        <f t="shared" si="17"/>
        <v>0</v>
      </c>
      <c r="CF25" s="80">
        <f t="shared" si="17"/>
        <v>0</v>
      </c>
      <c r="CG25" s="80">
        <f t="shared" si="17"/>
        <v>0</v>
      </c>
      <c r="CH25" s="80">
        <f t="shared" si="17"/>
        <v>0</v>
      </c>
      <c r="CI25" s="80">
        <f t="shared" si="17"/>
        <v>0</v>
      </c>
      <c r="CJ25" s="80">
        <f t="shared" si="17"/>
        <v>0</v>
      </c>
      <c r="CK25" s="80">
        <f t="shared" si="17"/>
        <v>0</v>
      </c>
      <c r="CL25" s="80">
        <f t="shared" si="17"/>
        <v>0</v>
      </c>
      <c r="CM25" s="80">
        <f t="shared" si="17"/>
        <v>0</v>
      </c>
      <c r="CN25" s="80">
        <f t="shared" si="17"/>
        <v>0</v>
      </c>
      <c r="CO25" s="80">
        <f t="shared" si="17"/>
        <v>0</v>
      </c>
      <c r="CP25" s="80">
        <f t="shared" si="17"/>
        <v>0</v>
      </c>
      <c r="CQ25" s="80">
        <f t="shared" si="17"/>
        <v>0</v>
      </c>
      <c r="CR25" s="80">
        <f t="shared" si="17"/>
        <v>0</v>
      </c>
      <c r="CS25" s="80">
        <f t="shared" si="17"/>
        <v>0</v>
      </c>
      <c r="CT25" s="80">
        <f t="shared" si="17"/>
        <v>0</v>
      </c>
      <c r="CU25" s="80">
        <f t="shared" si="17"/>
        <v>0</v>
      </c>
      <c r="CV25" s="80">
        <f t="shared" si="17"/>
        <v>0</v>
      </c>
      <c r="CW25" s="80">
        <f t="shared" si="17"/>
        <v>0</v>
      </c>
      <c r="CX25" s="80">
        <f t="shared" si="17"/>
        <v>0</v>
      </c>
      <c r="CY25" s="80">
        <f t="shared" si="17"/>
        <v>0</v>
      </c>
      <c r="CZ25" s="80">
        <f t="shared" si="17"/>
        <v>0</v>
      </c>
      <c r="DA25" s="15"/>
    </row>
    <row r="26" spans="2:105" s="12" customFormat="1" ht="23" customHeight="1" x14ac:dyDescent="0.2">
      <c r="B26" s="51" t="s">
        <v>8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13"/>
      <c r="AI26" s="13"/>
      <c r="AJ26" s="80">
        <f>VLOOKUP(B26, Employees[], 2, FALSE)</f>
        <v>24</v>
      </c>
      <c r="AK26" s="80">
        <f>IF(ISNA(AJ26), 0, AJ26)</f>
        <v>24</v>
      </c>
      <c r="AL26" s="34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</row>
    <row r="27" spans="2:105" s="12" customFormat="1" ht="23" customHeight="1" x14ac:dyDescent="0.2">
      <c r="B27" s="77" t="str">
        <f>CONCATENATE("£", AK26, " / hr")</f>
        <v>£24 / hr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3"/>
      <c r="AI27" s="13"/>
      <c r="AJ27" s="13"/>
      <c r="AK27" s="14"/>
      <c r="AL27" s="33"/>
      <c r="AM27" s="38">
        <f t="shared" ref="AM27:BQ27" si="18">IF(AND(C27&lt;&gt;"", C26&lt;&gt;""), IF(C27&lt;C26, C27+24, C27)-C26, 0)</f>
        <v>0</v>
      </c>
      <c r="AN27" s="38">
        <f t="shared" si="18"/>
        <v>0</v>
      </c>
      <c r="AO27" s="38">
        <f t="shared" si="18"/>
        <v>0</v>
      </c>
      <c r="AP27" s="38">
        <f t="shared" si="18"/>
        <v>0</v>
      </c>
      <c r="AQ27" s="38">
        <f t="shared" si="18"/>
        <v>0</v>
      </c>
      <c r="AR27" s="38">
        <f t="shared" si="18"/>
        <v>0</v>
      </c>
      <c r="AS27" s="38">
        <f t="shared" si="18"/>
        <v>0</v>
      </c>
      <c r="AT27" s="38">
        <f t="shared" si="18"/>
        <v>0</v>
      </c>
      <c r="AU27" s="38">
        <f t="shared" si="18"/>
        <v>0</v>
      </c>
      <c r="AV27" s="38">
        <f t="shared" si="18"/>
        <v>0</v>
      </c>
      <c r="AW27" s="38">
        <f t="shared" si="18"/>
        <v>0</v>
      </c>
      <c r="AX27" s="38">
        <f t="shared" si="18"/>
        <v>0</v>
      </c>
      <c r="AY27" s="38">
        <f t="shared" si="18"/>
        <v>0</v>
      </c>
      <c r="AZ27" s="38">
        <f t="shared" si="18"/>
        <v>0</v>
      </c>
      <c r="BA27" s="38">
        <f t="shared" si="18"/>
        <v>0</v>
      </c>
      <c r="BB27" s="38">
        <f t="shared" si="18"/>
        <v>0</v>
      </c>
      <c r="BC27" s="38">
        <f t="shared" si="18"/>
        <v>0</v>
      </c>
      <c r="BD27" s="38">
        <f t="shared" si="18"/>
        <v>0</v>
      </c>
      <c r="BE27" s="38">
        <f t="shared" si="18"/>
        <v>0</v>
      </c>
      <c r="BF27" s="38">
        <f t="shared" si="18"/>
        <v>0</v>
      </c>
      <c r="BG27" s="38">
        <f t="shared" si="18"/>
        <v>0</v>
      </c>
      <c r="BH27" s="38">
        <f t="shared" si="18"/>
        <v>0</v>
      </c>
      <c r="BI27" s="38">
        <f t="shared" si="18"/>
        <v>0</v>
      </c>
      <c r="BJ27" s="38">
        <f t="shared" si="18"/>
        <v>0</v>
      </c>
      <c r="BK27" s="38">
        <f t="shared" si="18"/>
        <v>0</v>
      </c>
      <c r="BL27" s="38">
        <f t="shared" si="18"/>
        <v>0</v>
      </c>
      <c r="BM27" s="38">
        <f t="shared" si="18"/>
        <v>0</v>
      </c>
      <c r="BN27" s="38">
        <f t="shared" si="18"/>
        <v>0</v>
      </c>
      <c r="BO27" s="38">
        <f t="shared" si="18"/>
        <v>0</v>
      </c>
      <c r="BP27" s="38">
        <f t="shared" si="18"/>
        <v>0</v>
      </c>
      <c r="BQ27" s="38">
        <f t="shared" si="18"/>
        <v>0</v>
      </c>
      <c r="BR27" s="15">
        <f t="shared" si="6"/>
        <v>0</v>
      </c>
    </row>
    <row r="28" spans="2:105" s="16" customFormat="1" ht="23" customHeight="1" x14ac:dyDescent="0.2">
      <c r="B28" s="47" t="str">
        <f xml:space="preserve"> IF(BR27=0, "",_xlfn.CONCAT("Total: ",TEXT(BR27, "[h]:mm")))</f>
        <v/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17"/>
      <c r="AI28" s="17"/>
      <c r="AJ28" s="17"/>
      <c r="AK28" s="17"/>
      <c r="AL28" s="33"/>
      <c r="BV28" s="80">
        <f t="shared" ref="BV28:CZ28" si="19">AM27*$AK26*24</f>
        <v>0</v>
      </c>
      <c r="BW28" s="80">
        <f t="shared" si="19"/>
        <v>0</v>
      </c>
      <c r="BX28" s="80">
        <f t="shared" si="19"/>
        <v>0</v>
      </c>
      <c r="BY28" s="80">
        <f t="shared" si="19"/>
        <v>0</v>
      </c>
      <c r="BZ28" s="80">
        <f t="shared" si="19"/>
        <v>0</v>
      </c>
      <c r="CA28" s="80">
        <f t="shared" si="19"/>
        <v>0</v>
      </c>
      <c r="CB28" s="80">
        <f t="shared" si="19"/>
        <v>0</v>
      </c>
      <c r="CC28" s="80">
        <f t="shared" si="19"/>
        <v>0</v>
      </c>
      <c r="CD28" s="80">
        <f t="shared" si="19"/>
        <v>0</v>
      </c>
      <c r="CE28" s="80">
        <f t="shared" si="19"/>
        <v>0</v>
      </c>
      <c r="CF28" s="80">
        <f t="shared" si="19"/>
        <v>0</v>
      </c>
      <c r="CG28" s="80">
        <f t="shared" si="19"/>
        <v>0</v>
      </c>
      <c r="CH28" s="80">
        <f t="shared" si="19"/>
        <v>0</v>
      </c>
      <c r="CI28" s="80">
        <f t="shared" si="19"/>
        <v>0</v>
      </c>
      <c r="CJ28" s="80">
        <f t="shared" si="19"/>
        <v>0</v>
      </c>
      <c r="CK28" s="80">
        <f t="shared" si="19"/>
        <v>0</v>
      </c>
      <c r="CL28" s="80">
        <f t="shared" si="19"/>
        <v>0</v>
      </c>
      <c r="CM28" s="80">
        <f t="shared" si="19"/>
        <v>0</v>
      </c>
      <c r="CN28" s="80">
        <f t="shared" si="19"/>
        <v>0</v>
      </c>
      <c r="CO28" s="80">
        <f t="shared" si="19"/>
        <v>0</v>
      </c>
      <c r="CP28" s="80">
        <f t="shared" si="19"/>
        <v>0</v>
      </c>
      <c r="CQ28" s="80">
        <f t="shared" si="19"/>
        <v>0</v>
      </c>
      <c r="CR28" s="80">
        <f t="shared" si="19"/>
        <v>0</v>
      </c>
      <c r="CS28" s="80">
        <f t="shared" si="19"/>
        <v>0</v>
      </c>
      <c r="CT28" s="80">
        <f t="shared" si="19"/>
        <v>0</v>
      </c>
      <c r="CU28" s="80">
        <f t="shared" si="19"/>
        <v>0</v>
      </c>
      <c r="CV28" s="80">
        <f t="shared" si="19"/>
        <v>0</v>
      </c>
      <c r="CW28" s="80">
        <f t="shared" si="19"/>
        <v>0</v>
      </c>
      <c r="CX28" s="80">
        <f t="shared" si="19"/>
        <v>0</v>
      </c>
      <c r="CY28" s="80">
        <f t="shared" si="19"/>
        <v>0</v>
      </c>
      <c r="CZ28" s="80">
        <f t="shared" si="19"/>
        <v>0</v>
      </c>
      <c r="DA28" s="15"/>
    </row>
    <row r="29" spans="2:105" s="12" customFormat="1" ht="23" customHeight="1" x14ac:dyDescent="0.2">
      <c r="B29" s="51" t="s">
        <v>9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13"/>
      <c r="AI29" s="13"/>
      <c r="AJ29" s="80">
        <f>VLOOKUP(B29, Employees[], 2, FALSE)</f>
        <v>16</v>
      </c>
      <c r="AK29" s="80">
        <f>IF(ISNA(AJ29), 0, AJ29)</f>
        <v>16</v>
      </c>
      <c r="AL29" s="34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</row>
    <row r="30" spans="2:105" s="12" customFormat="1" ht="23" customHeight="1" x14ac:dyDescent="0.2">
      <c r="B30" s="77" t="str">
        <f>CONCATENATE("£", AK29, " / hr")</f>
        <v>£16 / hr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3"/>
      <c r="AI30" s="13"/>
      <c r="AJ30" s="13"/>
      <c r="AK30" s="14"/>
      <c r="AM30" s="38">
        <f t="shared" ref="AM30:BQ30" si="20">IF(AND(C30&lt;&gt;"", C29&lt;&gt;""), IF(C30&lt;C29, C30+24, C30)-C29, 0)</f>
        <v>0</v>
      </c>
      <c r="AN30" s="38">
        <f t="shared" si="20"/>
        <v>0</v>
      </c>
      <c r="AO30" s="38">
        <f t="shared" si="20"/>
        <v>0</v>
      </c>
      <c r="AP30" s="38">
        <f t="shared" si="20"/>
        <v>0</v>
      </c>
      <c r="AQ30" s="38">
        <f t="shared" si="20"/>
        <v>0</v>
      </c>
      <c r="AR30" s="38">
        <f t="shared" si="20"/>
        <v>0</v>
      </c>
      <c r="AS30" s="38">
        <f t="shared" si="20"/>
        <v>0</v>
      </c>
      <c r="AT30" s="38">
        <f t="shared" si="20"/>
        <v>0</v>
      </c>
      <c r="AU30" s="38">
        <f t="shared" si="20"/>
        <v>0</v>
      </c>
      <c r="AV30" s="38">
        <f t="shared" si="20"/>
        <v>0</v>
      </c>
      <c r="AW30" s="38">
        <f t="shared" si="20"/>
        <v>0</v>
      </c>
      <c r="AX30" s="38">
        <f t="shared" si="20"/>
        <v>0</v>
      </c>
      <c r="AY30" s="38">
        <f t="shared" si="20"/>
        <v>0</v>
      </c>
      <c r="AZ30" s="38">
        <f t="shared" si="20"/>
        <v>0</v>
      </c>
      <c r="BA30" s="38">
        <f t="shared" si="20"/>
        <v>0</v>
      </c>
      <c r="BB30" s="38">
        <f t="shared" si="20"/>
        <v>0</v>
      </c>
      <c r="BC30" s="38">
        <f t="shared" si="20"/>
        <v>0</v>
      </c>
      <c r="BD30" s="38">
        <f t="shared" si="20"/>
        <v>0</v>
      </c>
      <c r="BE30" s="38">
        <f t="shared" si="20"/>
        <v>0</v>
      </c>
      <c r="BF30" s="38">
        <f t="shared" si="20"/>
        <v>0</v>
      </c>
      <c r="BG30" s="38">
        <f t="shared" si="20"/>
        <v>0</v>
      </c>
      <c r="BH30" s="38">
        <f t="shared" si="20"/>
        <v>0</v>
      </c>
      <c r="BI30" s="38">
        <f t="shared" si="20"/>
        <v>0</v>
      </c>
      <c r="BJ30" s="38">
        <f t="shared" si="20"/>
        <v>0</v>
      </c>
      <c r="BK30" s="38">
        <f t="shared" si="20"/>
        <v>0</v>
      </c>
      <c r="BL30" s="38">
        <f t="shared" si="20"/>
        <v>0</v>
      </c>
      <c r="BM30" s="38">
        <f t="shared" si="20"/>
        <v>0</v>
      </c>
      <c r="BN30" s="38">
        <f t="shared" si="20"/>
        <v>0</v>
      </c>
      <c r="BO30" s="38">
        <f t="shared" si="20"/>
        <v>0</v>
      </c>
      <c r="BP30" s="38">
        <f t="shared" si="20"/>
        <v>0</v>
      </c>
      <c r="BQ30" s="38">
        <f t="shared" si="20"/>
        <v>0</v>
      </c>
      <c r="BR30" s="15">
        <f t="shared" si="6"/>
        <v>0</v>
      </c>
    </row>
    <row r="31" spans="2:105" s="16" customFormat="1" ht="23" customHeight="1" x14ac:dyDescent="0.2">
      <c r="B31" s="47" t="str">
        <f xml:space="preserve"> IF(BR30=0, "",_xlfn.CONCAT("Total: ",TEXT(BR30, "[h]:mm")))</f>
        <v/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17"/>
      <c r="AI31" s="17"/>
      <c r="AJ31" s="17"/>
      <c r="AK31" s="17"/>
      <c r="BV31" s="80">
        <f t="shared" ref="BV31:CZ31" si="21">AM30*$AK29*24</f>
        <v>0</v>
      </c>
      <c r="BW31" s="80">
        <f t="shared" si="21"/>
        <v>0</v>
      </c>
      <c r="BX31" s="80">
        <f t="shared" si="21"/>
        <v>0</v>
      </c>
      <c r="BY31" s="80">
        <f t="shared" si="21"/>
        <v>0</v>
      </c>
      <c r="BZ31" s="80">
        <f t="shared" si="21"/>
        <v>0</v>
      </c>
      <c r="CA31" s="80">
        <f t="shared" si="21"/>
        <v>0</v>
      </c>
      <c r="CB31" s="80">
        <f t="shared" si="21"/>
        <v>0</v>
      </c>
      <c r="CC31" s="80">
        <f t="shared" si="21"/>
        <v>0</v>
      </c>
      <c r="CD31" s="80">
        <f t="shared" si="21"/>
        <v>0</v>
      </c>
      <c r="CE31" s="80">
        <f t="shared" si="21"/>
        <v>0</v>
      </c>
      <c r="CF31" s="80">
        <f t="shared" si="21"/>
        <v>0</v>
      </c>
      <c r="CG31" s="80">
        <f t="shared" si="21"/>
        <v>0</v>
      </c>
      <c r="CH31" s="80">
        <f t="shared" si="21"/>
        <v>0</v>
      </c>
      <c r="CI31" s="80">
        <f t="shared" si="21"/>
        <v>0</v>
      </c>
      <c r="CJ31" s="80">
        <f t="shared" si="21"/>
        <v>0</v>
      </c>
      <c r="CK31" s="80">
        <f t="shared" si="21"/>
        <v>0</v>
      </c>
      <c r="CL31" s="80">
        <f t="shared" si="21"/>
        <v>0</v>
      </c>
      <c r="CM31" s="80">
        <f t="shared" si="21"/>
        <v>0</v>
      </c>
      <c r="CN31" s="80">
        <f t="shared" si="21"/>
        <v>0</v>
      </c>
      <c r="CO31" s="80">
        <f t="shared" si="21"/>
        <v>0</v>
      </c>
      <c r="CP31" s="80">
        <f t="shared" si="21"/>
        <v>0</v>
      </c>
      <c r="CQ31" s="80">
        <f t="shared" si="21"/>
        <v>0</v>
      </c>
      <c r="CR31" s="80">
        <f t="shared" si="21"/>
        <v>0</v>
      </c>
      <c r="CS31" s="80">
        <f t="shared" si="21"/>
        <v>0</v>
      </c>
      <c r="CT31" s="80">
        <f t="shared" si="21"/>
        <v>0</v>
      </c>
      <c r="CU31" s="80">
        <f t="shared" si="21"/>
        <v>0</v>
      </c>
      <c r="CV31" s="80">
        <f t="shared" si="21"/>
        <v>0</v>
      </c>
      <c r="CW31" s="80">
        <f t="shared" si="21"/>
        <v>0</v>
      </c>
      <c r="CX31" s="80">
        <f t="shared" si="21"/>
        <v>0</v>
      </c>
      <c r="CY31" s="80">
        <f t="shared" si="21"/>
        <v>0</v>
      </c>
      <c r="CZ31" s="80">
        <f t="shared" si="21"/>
        <v>0</v>
      </c>
      <c r="DA31" s="15"/>
    </row>
    <row r="32" spans="2:105" s="12" customFormat="1" ht="23" customHeight="1" x14ac:dyDescent="0.2">
      <c r="B32" s="51" t="s">
        <v>10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13"/>
      <c r="AI32" s="13"/>
      <c r="AJ32" s="80">
        <f>VLOOKUP(B32, Employees[], 2, FALSE)</f>
        <v>16</v>
      </c>
      <c r="AK32" s="80">
        <f>IF(ISNA(AJ32), 0, AJ32)</f>
        <v>16</v>
      </c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</row>
    <row r="33" spans="2:105" s="12" customFormat="1" ht="23" customHeight="1" x14ac:dyDescent="0.2">
      <c r="B33" s="77" t="str">
        <f>CONCATENATE("£", AK32, " / hr")</f>
        <v>£16 / hr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3"/>
      <c r="AI33" s="13"/>
      <c r="AJ33" s="13"/>
      <c r="AK33" s="14"/>
      <c r="AM33" s="38">
        <f t="shared" ref="AM33:BQ33" si="22">IF(AND(C33&lt;&gt;"", C32&lt;&gt;""), IF(C33&lt;C32, C33+24, C33)-C32, 0)</f>
        <v>0</v>
      </c>
      <c r="AN33" s="38">
        <f t="shared" si="22"/>
        <v>0</v>
      </c>
      <c r="AO33" s="38">
        <f t="shared" si="22"/>
        <v>0</v>
      </c>
      <c r="AP33" s="38">
        <f t="shared" si="22"/>
        <v>0</v>
      </c>
      <c r="AQ33" s="38">
        <f t="shared" si="22"/>
        <v>0</v>
      </c>
      <c r="AR33" s="38">
        <f t="shared" si="22"/>
        <v>0</v>
      </c>
      <c r="AS33" s="38">
        <f t="shared" si="22"/>
        <v>0</v>
      </c>
      <c r="AT33" s="38">
        <f t="shared" si="22"/>
        <v>0</v>
      </c>
      <c r="AU33" s="38">
        <f t="shared" si="22"/>
        <v>0</v>
      </c>
      <c r="AV33" s="38">
        <f t="shared" si="22"/>
        <v>0</v>
      </c>
      <c r="AW33" s="38">
        <f t="shared" si="22"/>
        <v>0</v>
      </c>
      <c r="AX33" s="38">
        <f t="shared" si="22"/>
        <v>0</v>
      </c>
      <c r="AY33" s="38">
        <f t="shared" si="22"/>
        <v>0</v>
      </c>
      <c r="AZ33" s="38">
        <f t="shared" si="22"/>
        <v>0</v>
      </c>
      <c r="BA33" s="38">
        <f t="shared" si="22"/>
        <v>0</v>
      </c>
      <c r="BB33" s="38">
        <f t="shared" si="22"/>
        <v>0</v>
      </c>
      <c r="BC33" s="38">
        <f t="shared" si="22"/>
        <v>0</v>
      </c>
      <c r="BD33" s="38">
        <f t="shared" si="22"/>
        <v>0</v>
      </c>
      <c r="BE33" s="38">
        <f t="shared" si="22"/>
        <v>0</v>
      </c>
      <c r="BF33" s="38">
        <f t="shared" si="22"/>
        <v>0</v>
      </c>
      <c r="BG33" s="38">
        <f t="shared" si="22"/>
        <v>0</v>
      </c>
      <c r="BH33" s="38">
        <f t="shared" si="22"/>
        <v>0</v>
      </c>
      <c r="BI33" s="38">
        <f t="shared" si="22"/>
        <v>0</v>
      </c>
      <c r="BJ33" s="38">
        <f t="shared" si="22"/>
        <v>0</v>
      </c>
      <c r="BK33" s="38">
        <f t="shared" si="22"/>
        <v>0</v>
      </c>
      <c r="BL33" s="38">
        <f t="shared" si="22"/>
        <v>0</v>
      </c>
      <c r="BM33" s="38">
        <f t="shared" si="22"/>
        <v>0</v>
      </c>
      <c r="BN33" s="38">
        <f t="shared" si="22"/>
        <v>0</v>
      </c>
      <c r="BO33" s="38">
        <f t="shared" si="22"/>
        <v>0</v>
      </c>
      <c r="BP33" s="38">
        <f t="shared" si="22"/>
        <v>0</v>
      </c>
      <c r="BQ33" s="38">
        <f t="shared" si="22"/>
        <v>0</v>
      </c>
      <c r="BR33" s="15">
        <f t="shared" si="6"/>
        <v>0</v>
      </c>
    </row>
    <row r="34" spans="2:105" s="16" customFormat="1" ht="23" customHeight="1" x14ac:dyDescent="0.2">
      <c r="B34" s="47" t="str">
        <f xml:space="preserve"> IF(BR33=0, "",_xlfn.CONCAT("Total: ",TEXT(BR33, "[h]:mm")))</f>
        <v/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17"/>
      <c r="AI34" s="17"/>
      <c r="AJ34" s="17"/>
      <c r="AK34" s="17"/>
      <c r="BV34" s="80">
        <f t="shared" ref="BV34:CZ34" si="23">AM33*$AK32*24</f>
        <v>0</v>
      </c>
      <c r="BW34" s="80">
        <f t="shared" si="23"/>
        <v>0</v>
      </c>
      <c r="BX34" s="80">
        <f t="shared" si="23"/>
        <v>0</v>
      </c>
      <c r="BY34" s="80">
        <f t="shared" si="23"/>
        <v>0</v>
      </c>
      <c r="BZ34" s="80">
        <f t="shared" si="23"/>
        <v>0</v>
      </c>
      <c r="CA34" s="80">
        <f t="shared" si="23"/>
        <v>0</v>
      </c>
      <c r="CB34" s="80">
        <f t="shared" si="23"/>
        <v>0</v>
      </c>
      <c r="CC34" s="80">
        <f t="shared" si="23"/>
        <v>0</v>
      </c>
      <c r="CD34" s="80">
        <f t="shared" si="23"/>
        <v>0</v>
      </c>
      <c r="CE34" s="80">
        <f t="shared" si="23"/>
        <v>0</v>
      </c>
      <c r="CF34" s="80">
        <f t="shared" si="23"/>
        <v>0</v>
      </c>
      <c r="CG34" s="80">
        <f t="shared" si="23"/>
        <v>0</v>
      </c>
      <c r="CH34" s="80">
        <f t="shared" si="23"/>
        <v>0</v>
      </c>
      <c r="CI34" s="80">
        <f t="shared" si="23"/>
        <v>0</v>
      </c>
      <c r="CJ34" s="80">
        <f t="shared" si="23"/>
        <v>0</v>
      </c>
      <c r="CK34" s="80">
        <f t="shared" si="23"/>
        <v>0</v>
      </c>
      <c r="CL34" s="80">
        <f t="shared" si="23"/>
        <v>0</v>
      </c>
      <c r="CM34" s="80">
        <f t="shared" si="23"/>
        <v>0</v>
      </c>
      <c r="CN34" s="80">
        <f t="shared" si="23"/>
        <v>0</v>
      </c>
      <c r="CO34" s="80">
        <f t="shared" si="23"/>
        <v>0</v>
      </c>
      <c r="CP34" s="80">
        <f t="shared" si="23"/>
        <v>0</v>
      </c>
      <c r="CQ34" s="80">
        <f t="shared" si="23"/>
        <v>0</v>
      </c>
      <c r="CR34" s="80">
        <f t="shared" si="23"/>
        <v>0</v>
      </c>
      <c r="CS34" s="80">
        <f t="shared" si="23"/>
        <v>0</v>
      </c>
      <c r="CT34" s="80">
        <f t="shared" si="23"/>
        <v>0</v>
      </c>
      <c r="CU34" s="80">
        <f t="shared" si="23"/>
        <v>0</v>
      </c>
      <c r="CV34" s="80">
        <f t="shared" si="23"/>
        <v>0</v>
      </c>
      <c r="CW34" s="80">
        <f t="shared" si="23"/>
        <v>0</v>
      </c>
      <c r="CX34" s="80">
        <f t="shared" si="23"/>
        <v>0</v>
      </c>
      <c r="CY34" s="80">
        <f t="shared" si="23"/>
        <v>0</v>
      </c>
      <c r="CZ34" s="80">
        <f t="shared" si="23"/>
        <v>0</v>
      </c>
      <c r="DA34" s="15"/>
    </row>
    <row r="35" spans="2:105" s="26" customFormat="1" ht="34" customHeight="1" x14ac:dyDescent="0.2">
      <c r="AL35" s="35"/>
      <c r="AM35" s="30"/>
      <c r="AN35" s="30"/>
    </row>
    <row r="36" spans="2:105" s="26" customFormat="1" ht="35" customHeight="1" x14ac:dyDescent="0.2">
      <c r="B36" s="61"/>
      <c r="C36" s="62" t="str">
        <f>AM36</f>
        <v>Week 1</v>
      </c>
      <c r="D36" s="63"/>
      <c r="E36" s="62" t="str">
        <f>AN36</f>
        <v>Week 2</v>
      </c>
      <c r="F36" s="63"/>
      <c r="G36" s="62" t="str">
        <f>AO36</f>
        <v>Week 3</v>
      </c>
      <c r="H36" s="63"/>
      <c r="I36" s="62" t="str">
        <f>AP36</f>
        <v>Week 4</v>
      </c>
      <c r="J36" s="63"/>
      <c r="K36" s="62" t="str">
        <f>AQ36</f>
        <v>Week 5</v>
      </c>
      <c r="L36" s="63"/>
      <c r="M36" s="62" t="str">
        <f>AR36</f>
        <v/>
      </c>
      <c r="N36" s="63"/>
      <c r="AL36" s="52" t="s">
        <v>17</v>
      </c>
      <c r="AM36" s="29" t="str">
        <f t="shared" ref="AM36:AR36" si="24">IF(COLUMN(A1) &gt; $AM$2, "", _xlfn.CONCAT("Week ", COLUMN(A1)))</f>
        <v>Week 1</v>
      </c>
      <c r="AN36" s="29" t="str">
        <f t="shared" si="24"/>
        <v>Week 2</v>
      </c>
      <c r="AO36" s="29" t="str">
        <f t="shared" si="24"/>
        <v>Week 3</v>
      </c>
      <c r="AP36" s="29" t="str">
        <f t="shared" si="24"/>
        <v>Week 4</v>
      </c>
      <c r="AQ36" s="29" t="str">
        <f t="shared" si="24"/>
        <v>Week 5</v>
      </c>
      <c r="AR36" s="29" t="str">
        <f t="shared" si="24"/>
        <v/>
      </c>
    </row>
    <row r="37" spans="2:105" s="26" customFormat="1" ht="23" customHeight="1" x14ac:dyDescent="0.2">
      <c r="B37" s="64" t="s">
        <v>12</v>
      </c>
      <c r="C37" s="65">
        <f>IF($AM$36="","",AM37)</f>
        <v>1.7291666666666663</v>
      </c>
      <c r="D37" s="65"/>
      <c r="E37" s="65">
        <f>IF($AN$36="","",AN37)</f>
        <v>2.583333333333333</v>
      </c>
      <c r="F37" s="65"/>
      <c r="G37" s="65">
        <f>IF($AO$36="","",AO37)</f>
        <v>0.5</v>
      </c>
      <c r="H37" s="65"/>
      <c r="I37" s="65">
        <f>IF($AP$36="","",AP37)</f>
        <v>0</v>
      </c>
      <c r="J37" s="65"/>
      <c r="K37" s="65">
        <f>IF($AQ$36="","",AQ37)</f>
        <v>0</v>
      </c>
      <c r="L37" s="65"/>
      <c r="M37" s="65" t="str">
        <f>IF($AR$36="","",AR37)</f>
        <v/>
      </c>
      <c r="N37" s="65"/>
      <c r="AL37" s="53" t="s">
        <v>12</v>
      </c>
      <c r="AM37" s="39" cm="1">
        <f t="array" ref="AM37">SUMPRODUCT(($AM$3:$BQ$3=1)*($AM$5:$BQ$34))</f>
        <v>1.7291666666666663</v>
      </c>
      <c r="AN37" s="39" cm="1">
        <f t="array" ref="AN37">SUMPRODUCT(($AM$3:$BQ$3=2)*($AM$5:$BQ$34))</f>
        <v>2.583333333333333</v>
      </c>
      <c r="AO37" s="39" cm="1">
        <f t="array" ref="AO37">SUMPRODUCT(($AM$3:$BQ$3=3)*($AM$5:$BQ$34))</f>
        <v>0.5</v>
      </c>
      <c r="AP37" s="39" cm="1">
        <f t="array" ref="AP37">SUMPRODUCT(($AM$3:$BQ$3=4)*($AM$5:$BQ$34))</f>
        <v>0</v>
      </c>
      <c r="AQ37" s="39" cm="1">
        <f t="array" ref="AQ37">SUMPRODUCT(($AM$3:$BQ$3=5)*($AM$5:$BQ$34))</f>
        <v>0</v>
      </c>
      <c r="AR37" s="39" cm="1">
        <f t="array" ref="AR37">SUMPRODUCT(($AM$3:$BQ$3=6)*($AM$5:$BQ$34))</f>
        <v>0</v>
      </c>
    </row>
    <row r="38" spans="2:105" s="26" customFormat="1" ht="23" customHeight="1" x14ac:dyDescent="0.2">
      <c r="B38" s="64" t="s">
        <v>51</v>
      </c>
      <c r="C38" s="78">
        <f>IF($AM$36="","",BV38)</f>
        <v>752</v>
      </c>
      <c r="D38" s="78"/>
      <c r="E38" s="78">
        <f>IF($AN$36="","",BW38)</f>
        <v>1016</v>
      </c>
      <c r="F38" s="78"/>
      <c r="G38" s="78">
        <f>IF($AO$36="","",BX38)</f>
        <v>216.00000000000006</v>
      </c>
      <c r="H38" s="78"/>
      <c r="I38" s="78">
        <f>IF($AP$36="","",BY38)</f>
        <v>0</v>
      </c>
      <c r="J38" s="78"/>
      <c r="K38" s="78">
        <f>IF($AQ$36="","",BZ38)</f>
        <v>0</v>
      </c>
      <c r="L38" s="78"/>
      <c r="M38" s="78" t="str">
        <f>IF($AR$36="","",CA38)</f>
        <v/>
      </c>
      <c r="N38" s="78"/>
      <c r="AM38" s="30"/>
      <c r="AN38" s="30"/>
      <c r="BU38" s="53" t="s">
        <v>51</v>
      </c>
      <c r="BV38" s="81" cm="1">
        <f t="array" ref="BV38">SUMPRODUCT(($AM$3:$BQ$3=1)*($BV$5:$CZ$34))</f>
        <v>752</v>
      </c>
      <c r="BW38" s="81" cm="1">
        <f t="array" ref="BW38">SUMPRODUCT(($AM$3:$BQ$3=2)*($BV$5:$CZ$34))</f>
        <v>1016</v>
      </c>
      <c r="BX38" s="81" cm="1">
        <f t="array" ref="BX38">SUMPRODUCT(($AM$3:$BQ$3=3)*($BV$5:$CZ$34))</f>
        <v>216.00000000000006</v>
      </c>
      <c r="BY38" s="81" cm="1">
        <f t="array" ref="BY38">SUMPRODUCT(($AM$3:$BQ$3=4)*($BV$5:$CZ$34))</f>
        <v>0</v>
      </c>
      <c r="BZ38" s="81" cm="1">
        <f t="array" ref="BZ38">SUMPRODUCT(($AM$3:$BQ$3=5)*($BV$5:$CZ$34))</f>
        <v>0</v>
      </c>
      <c r="CA38" s="81" cm="1">
        <f t="array" ref="CA38">SUMPRODUCT(($AM$3:$BQ$3=6)*($BV$5:$CZ$34))</f>
        <v>0</v>
      </c>
    </row>
    <row r="39" spans="2:105" ht="33" customHeight="1" x14ac:dyDescent="0.2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2:105" ht="87" customHeight="1" x14ac:dyDescent="0.2">
      <c r="AL40" s="36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2:105" ht="23" customHeight="1" x14ac:dyDescent="0.2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AL41" s="37"/>
      <c r="AM41"/>
    </row>
    <row r="42" spans="2:105" ht="23" customHeight="1" x14ac:dyDescent="0.2">
      <c r="C42" s="66" t="s">
        <v>37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</row>
    <row r="43" spans="2:105" ht="23" customHeight="1" x14ac:dyDescent="0.2">
      <c r="C43" s="67" t="s">
        <v>38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</row>
    <row r="44" spans="2:105" ht="23" customHeight="1" x14ac:dyDescent="0.2">
      <c r="C44" s="67" t="s">
        <v>39</v>
      </c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</row>
    <row r="45" spans="2:105" ht="23" customHeight="1" x14ac:dyDescent="0.2">
      <c r="C45" s="67" t="s">
        <v>40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</row>
    <row r="46" spans="2:105" ht="23" customHeight="1" x14ac:dyDescent="0.2"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</row>
    <row r="47" spans="2:105" ht="23" customHeight="1" x14ac:dyDescent="0.2">
      <c r="C47" s="66" t="s">
        <v>41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</row>
    <row r="48" spans="2:105" ht="23" customHeight="1" x14ac:dyDescent="0.2">
      <c r="C48" s="67" t="s">
        <v>42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</row>
    <row r="49" spans="2:24" ht="23" customHeight="1" x14ac:dyDescent="0.2">
      <c r="C49" s="67" t="s">
        <v>43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</row>
    <row r="50" spans="2:24" ht="23" customHeight="1" x14ac:dyDescent="0.2"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</row>
    <row r="51" spans="2:24" ht="23" customHeight="1" x14ac:dyDescent="0.2">
      <c r="C51" s="67" t="s">
        <v>44</v>
      </c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</row>
    <row r="52" spans="2:24" ht="23" customHeight="1" x14ac:dyDescent="0.2"/>
    <row r="53" spans="2:24" ht="23" customHeight="1" x14ac:dyDescent="0.2">
      <c r="B53" s="9"/>
    </row>
    <row r="54" spans="2:24" ht="23" customHeight="1" x14ac:dyDescent="0.2">
      <c r="B54" s="75" t="s">
        <v>35</v>
      </c>
      <c r="C54" s="76">
        <f>VLOOKUP(I2, B56:C62, 2, FALSE)</f>
        <v>1</v>
      </c>
      <c r="D54" s="10"/>
      <c r="E54" s="10"/>
      <c r="F54" s="10"/>
      <c r="G54" s="10"/>
      <c r="H54" s="10"/>
      <c r="I54" s="10"/>
      <c r="J54" s="10"/>
      <c r="K54" s="10"/>
    </row>
    <row r="55" spans="2:24" ht="23" customHeight="1" x14ac:dyDescent="0.2">
      <c r="B55" s="69" t="s">
        <v>25</v>
      </c>
      <c r="C55" s="70" t="s">
        <v>26</v>
      </c>
      <c r="E55" s="10"/>
      <c r="F55" s="10"/>
      <c r="G55" s="10"/>
      <c r="H55" s="10"/>
      <c r="I55" s="10"/>
      <c r="J55" s="10"/>
      <c r="K55" s="10"/>
    </row>
    <row r="56" spans="2:24" ht="23" customHeight="1" x14ac:dyDescent="0.2">
      <c r="B56" s="71" t="s">
        <v>32</v>
      </c>
      <c r="C56" s="72">
        <v>0</v>
      </c>
      <c r="E56" s="10"/>
      <c r="F56" s="10"/>
      <c r="G56" s="10"/>
      <c r="H56" s="10"/>
      <c r="I56" s="10"/>
      <c r="J56" s="10"/>
      <c r="K56" s="10"/>
    </row>
    <row r="57" spans="2:24" ht="23" customHeight="1" x14ac:dyDescent="0.2">
      <c r="B57" s="71" t="s">
        <v>27</v>
      </c>
      <c r="C57" s="73">
        <f>C56+1</f>
        <v>1</v>
      </c>
    </row>
    <row r="58" spans="2:24" ht="23" customHeight="1" x14ac:dyDescent="0.2">
      <c r="B58" s="74" t="s">
        <v>28</v>
      </c>
      <c r="C58" s="73">
        <f t="shared" ref="C58:C61" si="25">C57+1</f>
        <v>2</v>
      </c>
    </row>
    <row r="59" spans="2:24" ht="23" customHeight="1" x14ac:dyDescent="0.2">
      <c r="B59" s="74" t="s">
        <v>29</v>
      </c>
      <c r="C59" s="73">
        <f t="shared" si="25"/>
        <v>3</v>
      </c>
      <c r="E59" s="10"/>
      <c r="F59" s="10"/>
      <c r="G59" s="10"/>
      <c r="H59" s="10"/>
      <c r="I59" s="10"/>
      <c r="J59" s="10"/>
      <c r="K59" s="10"/>
      <c r="L59" s="10"/>
    </row>
    <row r="60" spans="2:24" ht="23" customHeight="1" x14ac:dyDescent="0.2">
      <c r="B60" s="71" t="s">
        <v>30</v>
      </c>
      <c r="C60" s="73">
        <f t="shared" si="25"/>
        <v>4</v>
      </c>
      <c r="E60" s="10"/>
      <c r="F60" s="10"/>
      <c r="G60" s="10"/>
      <c r="H60" s="10"/>
      <c r="I60" s="10"/>
      <c r="J60" s="10"/>
      <c r="K60" s="10"/>
      <c r="L60" s="10"/>
    </row>
    <row r="61" spans="2:24" ht="23" customHeight="1" x14ac:dyDescent="0.2">
      <c r="B61" s="71" t="s">
        <v>31</v>
      </c>
      <c r="C61" s="73">
        <f t="shared" si="25"/>
        <v>5</v>
      </c>
      <c r="E61" s="10"/>
      <c r="F61" s="10"/>
      <c r="G61" s="10"/>
      <c r="H61" s="10"/>
      <c r="I61" s="10"/>
      <c r="J61" s="10"/>
      <c r="K61" s="10"/>
      <c r="L61" s="10"/>
    </row>
    <row r="62" spans="2:24" ht="23" customHeight="1" x14ac:dyDescent="0.2">
      <c r="B62" s="71" t="s">
        <v>33</v>
      </c>
      <c r="C62" s="73">
        <f>C61+1</f>
        <v>6</v>
      </c>
      <c r="E62" s="10"/>
      <c r="F62" s="10"/>
      <c r="G62" s="10"/>
      <c r="H62" s="10"/>
      <c r="I62" s="10"/>
      <c r="J62" s="10"/>
      <c r="K62" s="10"/>
      <c r="L62" s="10"/>
    </row>
    <row r="63" spans="2:24" ht="23" customHeight="1" x14ac:dyDescent="0.2"/>
    <row r="64" spans="2:24" ht="23" customHeight="1" x14ac:dyDescent="0.2"/>
    <row r="65" ht="23" customHeight="1" x14ac:dyDescent="0.2"/>
    <row r="66" ht="23" customHeight="1" x14ac:dyDescent="0.2"/>
    <row r="67" ht="25" customHeight="1" x14ac:dyDescent="0.2"/>
    <row r="68" ht="23" customHeight="1" x14ac:dyDescent="0.2"/>
  </sheetData>
  <sheetProtection insertRows="0" deleteRows="0"/>
  <mergeCells count="31">
    <mergeCell ref="C2:E2"/>
    <mergeCell ref="C51:X51"/>
    <mergeCell ref="C47:X47"/>
    <mergeCell ref="C48:X48"/>
    <mergeCell ref="C49:X49"/>
    <mergeCell ref="C50:X50"/>
    <mergeCell ref="C42:X42"/>
    <mergeCell ref="C44:X44"/>
    <mergeCell ref="C45:X45"/>
    <mergeCell ref="C46:X46"/>
    <mergeCell ref="C43:X43"/>
    <mergeCell ref="G36:H36"/>
    <mergeCell ref="G37:H37"/>
    <mergeCell ref="G38:H38"/>
    <mergeCell ref="I36:J36"/>
    <mergeCell ref="I37:J37"/>
    <mergeCell ref="M36:N36"/>
    <mergeCell ref="M37:N37"/>
    <mergeCell ref="M38:N38"/>
    <mergeCell ref="I38:J38"/>
    <mergeCell ref="C36:D36"/>
    <mergeCell ref="C37:D37"/>
    <mergeCell ref="C38:D38"/>
    <mergeCell ref="E36:F36"/>
    <mergeCell ref="E37:F37"/>
    <mergeCell ref="E38:F38"/>
    <mergeCell ref="G2:H2"/>
    <mergeCell ref="I2:J2"/>
    <mergeCell ref="K36:L36"/>
    <mergeCell ref="K37:L37"/>
    <mergeCell ref="K38:L38"/>
  </mergeCells>
  <phoneticPr fontId="4" type="noConversion"/>
  <conditionalFormatting sqref="C4:AG4">
    <cfRule type="expression" dxfId="13" priority="6">
      <formula>ISEVEN(INT((C4 - WEEKDAY($AM$1 + COLUMN(A1) - 1 - $C$54)) / 7))</formula>
    </cfRule>
    <cfRule type="expression" dxfId="14" priority="7">
      <formula>OR(WEEKDAY($AM$1 + COLUMN(A1) - 2) = 6, WEEKDAY($AM$1 + COLUMN(A1) - 2) = 7)</formula>
    </cfRule>
  </conditionalFormatting>
  <dataValidations count="1">
    <dataValidation type="list" allowBlank="1" showInputMessage="1" showErrorMessage="1" sqref="I2:J2" xr:uid="{04F5D84B-8EE8-1D43-8661-EF6F479B52FE}">
      <formula1>$B$56:$B$62</formula1>
    </dataValidation>
  </dataValidations>
  <printOptions horizontalCentered="1"/>
  <pageMargins left="0.14000000000000001" right="0.14000000000000001" top="0.14000000000000001" bottom="0.14000000000000001" header="0" footer="0"/>
  <pageSetup scale="38" orientation="landscape" horizontalDpi="4294967292" verticalDpi="429496729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EE930A7-BC9D-EA4D-9EBC-D09D6404F1CD}">
          <x14:formula1>
            <xm:f>'Shift type'!$B$3:$B$6</xm:f>
          </x14:formula1>
          <xm:sqref>C13:AG13 C34:AG34 C16:AG16 C7:AG7 C19:AG19 C22:AG22 C25:AG25 C28:AG28 C31:AG31 C10:AG10</xm:sqref>
        </x14:dataValidation>
        <x14:dataValidation type="list" allowBlank="1" showInputMessage="1" showErrorMessage="1" xr:uid="{3A32B2CF-B2EA-D54D-97E6-75FDC64A3C10}">
          <x14:formula1>
            <xm:f>Staff!$B$3:$B$12</xm:f>
          </x14:formula1>
          <xm:sqref>B5 B8 B11 B14 B17 B20 B23 B26 B29 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7FA8CC"/>
  </sheetPr>
  <dimension ref="A1:D17"/>
  <sheetViews>
    <sheetView showGridLines="0" zoomScaleNormal="100" workbookViewId="0">
      <selection activeCell="B2" sqref="B2"/>
    </sheetView>
  </sheetViews>
  <sheetFormatPr baseColWidth="10" defaultColWidth="0" defaultRowHeight="23" customHeight="1" zeroHeight="1" x14ac:dyDescent="0.2"/>
  <cols>
    <col min="1" max="1" width="3.5" style="2" customWidth="1"/>
    <col min="2" max="2" width="28.33203125" style="2" customWidth="1"/>
    <col min="3" max="3" width="25.5" style="23" customWidth="1"/>
    <col min="4" max="4" width="4.5" style="2" customWidth="1"/>
    <col min="5" max="16384" width="10.83203125" style="2" hidden="1"/>
  </cols>
  <sheetData>
    <row r="1" spans="2:3" ht="23" customHeight="1" x14ac:dyDescent="0.2"/>
    <row r="2" spans="2:3" ht="44" customHeight="1" x14ac:dyDescent="0.2">
      <c r="B2" s="82" t="s">
        <v>45</v>
      </c>
      <c r="C2" s="83" t="s">
        <v>24</v>
      </c>
    </row>
    <row r="3" spans="2:3" ht="23" customHeight="1" x14ac:dyDescent="0.2">
      <c r="B3" s="84" t="s">
        <v>1</v>
      </c>
      <c r="C3" s="85">
        <v>16</v>
      </c>
    </row>
    <row r="4" spans="2:3" ht="23" customHeight="1" x14ac:dyDescent="0.2">
      <c r="B4" s="84" t="s">
        <v>2</v>
      </c>
      <c r="C4" s="85">
        <v>16</v>
      </c>
    </row>
    <row r="5" spans="2:3" ht="23" customHeight="1" x14ac:dyDescent="0.2">
      <c r="B5" s="86" t="s">
        <v>3</v>
      </c>
      <c r="C5" s="85">
        <v>18</v>
      </c>
    </row>
    <row r="6" spans="2:3" ht="23" customHeight="1" x14ac:dyDescent="0.2">
      <c r="B6" s="86" t="s">
        <v>4</v>
      </c>
      <c r="C6" s="85">
        <v>20</v>
      </c>
    </row>
    <row r="7" spans="2:3" ht="23" customHeight="1" x14ac:dyDescent="0.2">
      <c r="B7" s="86" t="s">
        <v>5</v>
      </c>
      <c r="C7" s="85">
        <v>20</v>
      </c>
    </row>
    <row r="8" spans="2:3" ht="23" customHeight="1" x14ac:dyDescent="0.2">
      <c r="B8" s="86" t="s">
        <v>6</v>
      </c>
      <c r="C8" s="85">
        <v>19</v>
      </c>
    </row>
    <row r="9" spans="2:3" ht="23" customHeight="1" x14ac:dyDescent="0.2">
      <c r="B9" s="86" t="s">
        <v>7</v>
      </c>
      <c r="C9" s="85">
        <v>22</v>
      </c>
    </row>
    <row r="10" spans="2:3" ht="23" customHeight="1" x14ac:dyDescent="0.2">
      <c r="B10" s="86" t="s">
        <v>8</v>
      </c>
      <c r="C10" s="85">
        <v>24</v>
      </c>
    </row>
    <row r="11" spans="2:3" ht="23" customHeight="1" x14ac:dyDescent="0.2">
      <c r="B11" s="86" t="s">
        <v>9</v>
      </c>
      <c r="C11" s="85">
        <v>16</v>
      </c>
    </row>
    <row r="12" spans="2:3" ht="23" customHeight="1" x14ac:dyDescent="0.2">
      <c r="B12" s="87" t="s">
        <v>10</v>
      </c>
      <c r="C12" s="88">
        <v>16</v>
      </c>
    </row>
    <row r="13" spans="2:3" ht="26" customHeight="1" x14ac:dyDescent="0.2"/>
    <row r="14" spans="2:3" s="21" customFormat="1" ht="23" customHeight="1" x14ac:dyDescent="0.2">
      <c r="B14" s="89" t="s">
        <v>46</v>
      </c>
      <c r="C14" s="89"/>
    </row>
    <row r="15" spans="2:3" s="22" customFormat="1" ht="23" customHeight="1" x14ac:dyDescent="0.2">
      <c r="B15" s="90" t="s">
        <v>47</v>
      </c>
      <c r="C15" s="90"/>
    </row>
    <row r="16" spans="2:3" s="22" customFormat="1" ht="23" customHeight="1" x14ac:dyDescent="0.2">
      <c r="B16" s="90" t="s">
        <v>52</v>
      </c>
      <c r="C16" s="90"/>
    </row>
    <row r="17" ht="23" customHeight="1" x14ac:dyDescent="0.2"/>
  </sheetData>
  <mergeCells count="3">
    <mergeCell ref="B14:C14"/>
    <mergeCell ref="B15:C15"/>
    <mergeCell ref="B16:C16"/>
  </mergeCells>
  <pageMargins left="0.75" right="0.75" top="1" bottom="1" header="0.5" footer="0.5"/>
  <pageSetup orientation="portrait" horizontalDpi="4294967292" verticalDpi="429496729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7FA8CC"/>
  </sheetPr>
  <dimension ref="A1:D11"/>
  <sheetViews>
    <sheetView showGridLines="0" workbookViewId="0">
      <selection activeCell="B2" sqref="B2"/>
    </sheetView>
  </sheetViews>
  <sheetFormatPr baseColWidth="10" defaultColWidth="0" defaultRowHeight="0" customHeight="1" zeroHeight="1" x14ac:dyDescent="0.2"/>
  <cols>
    <col min="1" max="1" width="3.5" style="2" customWidth="1"/>
    <col min="2" max="2" width="45.1640625" style="2" customWidth="1"/>
    <col min="3" max="3" width="4" style="2" customWidth="1"/>
    <col min="4" max="4" width="6.1640625" style="2" hidden="1" customWidth="1"/>
    <col min="5" max="16384" width="10.83203125" style="2" hidden="1"/>
  </cols>
  <sheetData>
    <row r="1" spans="2:4" ht="23" customHeight="1" x14ac:dyDescent="0.2"/>
    <row r="2" spans="2:4" ht="44" customHeight="1" x14ac:dyDescent="0.2">
      <c r="B2" s="91" t="s">
        <v>18</v>
      </c>
    </row>
    <row r="3" spans="2:4" ht="23" customHeight="1" x14ac:dyDescent="0.2">
      <c r="B3" s="92" t="s">
        <v>13</v>
      </c>
    </row>
    <row r="4" spans="2:4" ht="23" customHeight="1" x14ac:dyDescent="0.2">
      <c r="B4" s="92" t="s">
        <v>19</v>
      </c>
    </row>
    <row r="5" spans="2:4" ht="23" customHeight="1" x14ac:dyDescent="0.2">
      <c r="B5" s="92" t="s">
        <v>20</v>
      </c>
      <c r="C5" s="24"/>
      <c r="D5" s="25"/>
    </row>
    <row r="6" spans="2:4" ht="23" customHeight="1" x14ac:dyDescent="0.2">
      <c r="B6" s="93" t="s">
        <v>36</v>
      </c>
    </row>
    <row r="7" spans="2:4" ht="23" customHeight="1" x14ac:dyDescent="0.2"/>
    <row r="8" spans="2:4" s="9" customFormat="1" ht="23" customHeight="1" x14ac:dyDescent="0.2">
      <c r="B8" s="94" t="s">
        <v>48</v>
      </c>
    </row>
    <row r="9" spans="2:4" s="10" customFormat="1" ht="23" customHeight="1" x14ac:dyDescent="0.2">
      <c r="B9" s="95" t="s">
        <v>49</v>
      </c>
    </row>
    <row r="10" spans="2:4" s="10" customFormat="1" ht="23" customHeight="1" x14ac:dyDescent="0.2">
      <c r="B10" s="95" t="s">
        <v>50</v>
      </c>
    </row>
    <row r="11" spans="2:4" ht="23" customHeight="1" x14ac:dyDescent="0.2"/>
  </sheetData>
  <pageMargins left="0.75" right="0.75" top="1" bottom="1" header="0.5" footer="0.5"/>
  <pageSetup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Schedule</vt:lpstr>
      <vt:lpstr>Staff</vt:lpstr>
      <vt:lpstr>Shift type</vt:lpstr>
      <vt:lpstr>Schedule!Zone_d_impression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Gabriel Blais</cp:lastModifiedBy>
  <cp:lastPrinted>2016-09-08T18:03:36Z</cp:lastPrinted>
  <dcterms:created xsi:type="dcterms:W3CDTF">2016-03-31T15:16:04Z</dcterms:created>
  <dcterms:modified xsi:type="dcterms:W3CDTF">2026-07-28T20:12:29Z</dcterms:modified>
</cp:coreProperties>
</file>